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0.xml" ContentType="application/vnd.openxmlformats-officedocument.drawingml.chart+xml"/>
  <Override PartName="/xl/drawings/drawing17.xml" ContentType="application/vnd.openxmlformats-officedocument.drawingml.chartshapes+xml"/>
  <Override PartName="/xl/charts/chart11.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2.xml" ContentType="application/vnd.openxmlformats-officedocument.drawingml.chart+xml"/>
  <Override PartName="/xl/drawings/drawing20.xml" ContentType="application/vnd.openxmlformats-officedocument.drawingml.chartshapes+xml"/>
  <Override PartName="/xl/charts/chart13.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4.xml" ContentType="application/vnd.openxmlformats-officedocument.drawingml.chart+xml"/>
  <Override PartName="/xl/drawings/drawing23.xml" ContentType="application/vnd.openxmlformats-officedocument.drawingml.chartshapes+xml"/>
  <Override PartName="/xl/charts/chart15.xml" ContentType="application/vnd.openxmlformats-officedocument.drawingml.chart+xml"/>
  <Override PartName="/xl/drawings/drawing24.xml" ContentType="application/vnd.openxmlformats-officedocument.drawingml.chartshapes+xml"/>
  <Override PartName="/xl/charts/chart16.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7.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18.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ml.chartshapes+xml"/>
  <Override PartName="/xl/charts/chart2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21.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2.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drawings/drawing40.xml" ContentType="application/vnd.openxmlformats-officedocument.drawing+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3.xml" ContentType="application/vnd.openxmlformats-officedocument.drawingml.chartshapes+xml"/>
  <Override PartName="/xl/charts/chart2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2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28.xml" ContentType="application/vnd.openxmlformats-officedocument.drawingml.chart+xml"/>
  <Override PartName="/xl/drawings/drawing48.xml" ContentType="application/vnd.openxmlformats-officedocument.drawingml.chartshapes+xml"/>
  <Override PartName="/xl/charts/chart29.xml" ContentType="application/vnd.openxmlformats-officedocument.drawingml.chart+xml"/>
  <Override PartName="/xl/drawings/drawing49.xml" ContentType="application/vnd.openxmlformats-officedocument.drawingml.chartshapes+xml"/>
  <Override PartName="/xl/charts/chart30.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3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2.xml" ContentType="application/vnd.openxmlformats-officedocument.drawingml.chartshapes+xml"/>
  <Override PartName="/xl/charts/chart3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33.xml" ContentType="application/vnd.openxmlformats-officedocument.drawingml.chart+xml"/>
  <Override PartName="/xl/drawings/drawing55.xml" ContentType="application/vnd.openxmlformats-officedocument.drawingml.chartshapes+xml"/>
  <Override PartName="/xl/charts/chart34.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3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8.xml" ContentType="application/vnd.openxmlformats-officedocument.drawingml.chartshapes+xml"/>
  <Override PartName="/xl/charts/chart3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9.xml" ContentType="application/vnd.openxmlformats-officedocument.drawingml.chartshapes+xml"/>
  <Override PartName="/xl/charts/chart3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3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3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4.xml" ContentType="application/vnd.openxmlformats-officedocument.drawingml.chartshapes+xml"/>
  <Override PartName="/xl/charts/chart4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5.xml" ContentType="application/vnd.openxmlformats-officedocument.drawingml.chartshapes+xml"/>
  <Override PartName="/xl/charts/chart4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4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4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70.xml" ContentType="application/vnd.openxmlformats-officedocument.drawingml.chartshapes+xml"/>
  <Override PartName="/xl/charts/chart4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71.xml" ContentType="application/vnd.openxmlformats-officedocument.drawingml.chartshapes+xml"/>
  <Override PartName="/xl/charts/chart4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72.xml" ContentType="application/vnd.openxmlformats-officedocument.drawingml.chartshapes+xml"/>
  <Override PartName="/xl/charts/chart4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4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4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4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9.xml" ContentType="application/vnd.openxmlformats-officedocument.drawingml.chartshapes+xml"/>
  <Override PartName="/xl/charts/chart5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5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2.xml" ContentType="application/vnd.openxmlformats-officedocument.drawingml.chartshapes+xml"/>
  <Override PartName="/xl/charts/chart5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harts/chart5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5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7.xml" ContentType="application/vnd.openxmlformats-officedocument.drawingml.chartshapes+xml"/>
  <Override PartName="/xl/drawings/drawing88.xml" ContentType="application/vnd.openxmlformats-officedocument.drawing+xml"/>
  <Override PartName="/xl/charts/chart5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9.xml" ContentType="application/vnd.openxmlformats-officedocument.drawingml.chartshapes+xml"/>
  <Override PartName="/xl/charts/chart5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5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harts/chart5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charts/chart5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00.xml" ContentType="application/vnd.openxmlformats-officedocument.drawingml.chartshapes+xml"/>
  <Override PartName="/xl/charts/chart6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01.xml" ContentType="application/vnd.openxmlformats-officedocument.drawingml.chartshapes+xml"/>
  <Override PartName="/xl/charts/chart6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charts/chart6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04.xml" ContentType="application/vnd.openxmlformats-officedocument.drawingml.chartshapes+xml"/>
  <Override PartName="/xl/charts/chart6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5.xml" ContentType="application/vnd.openxmlformats-officedocument.drawingml.chartshapes+xml"/>
  <Override PartName="/xl/charts/chart6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charts/chart6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8.xml" ContentType="application/vnd.openxmlformats-officedocument.drawingml.chartshapes+xml"/>
  <Override PartName="/xl/charts/chart6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charts/chart6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charts/chart6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drawings/drawing115.xml" ContentType="application/vnd.openxmlformats-officedocument.drawing+xml"/>
  <Override PartName="/xl/charts/chart6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70.xml" ContentType="application/vnd.openxmlformats-officedocument.drawingml.chart+xml"/>
  <Override PartName="/xl/drawings/drawing118.xml" ContentType="application/vnd.openxmlformats-officedocument.drawingml.chartshapes+xml"/>
  <Override PartName="/xl/charts/chart71.xml" ContentType="application/vnd.openxmlformats-officedocument.drawingml.chart+xml"/>
  <Override PartName="/xl/drawings/drawing119.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24226"/>
  <mc:AlternateContent xmlns:mc="http://schemas.openxmlformats.org/markup-compatibility/2006">
    <mc:Choice Requires="x15">
      <x15ac:absPath xmlns:x15ac="http://schemas.microsoft.com/office/spreadsheetml/2010/11/ac" url="\\corp\data\AS\PUBLIC HEALTH TEAM\Information Management\Website\Data Observatory\Documents\Population\Census 2021\"/>
    </mc:Choice>
  </mc:AlternateContent>
  <xr:revisionPtr revIDLastSave="0" documentId="13_ncr:1_{7F0397E3-6ED6-41D3-9DF3-49F8A5B0BC3A}" xr6:coauthVersionLast="47" xr6:coauthVersionMax="47" xr10:uidLastSave="{00000000-0000-0000-0000-000000000000}"/>
  <bookViews>
    <workbookView xWindow="-28920" yWindow="-120" windowWidth="29040" windowHeight="15840" tabRatio="862" xr2:uid="{00000000-000D-0000-FFFF-FFFF00000000}"/>
  </bookViews>
  <sheets>
    <sheet name="Index" sheetId="12" r:id="rId1"/>
    <sheet name="Geographies used" sheetId="50" r:id="rId2"/>
    <sheet name="Population Chart" sheetId="1" r:id="rId3"/>
    <sheet name="Chart Data" sheetId="5" state="hidden" r:id="rId4"/>
    <sheet name="Data" sheetId="4" state="hidden" r:id="rId5"/>
    <sheet name="Population Census 2021" sheetId="15" r:id="rId6"/>
    <sheet name="Population Census 2021 (full)" sheetId="16" state="hidden" r:id="rId7"/>
    <sheet name="Population by age Census 21" sheetId="21" r:id="rId8"/>
    <sheet name="By age Census 2021 Eng Soto" sheetId="20" state="hidden" r:id="rId9"/>
    <sheet name="By age Census 2021" sheetId="19" r:id="rId10"/>
    <sheet name="Population density" sheetId="10" r:id="rId11"/>
    <sheet name="Population density per km" sheetId="18" r:id="rId12"/>
    <sheet name="Living arrangements" sheetId="58" r:id="rId13"/>
    <sheet name="Living arr difference" sheetId="62" r:id="rId14"/>
    <sheet name="Living arr wards" sheetId="61" r:id="rId15"/>
    <sheet name="Household Census 2021" sheetId="14" r:id="rId16"/>
    <sheet name="HH Comp C2011 to 2021" sheetId="31" r:id="rId17"/>
    <sheet name="HH Comp Census 2021" sheetId="28" r:id="rId18"/>
    <sheet name="Cars and vans" sheetId="59" r:id="rId19"/>
    <sheet name="cars and vans 2011-22" sheetId="65" r:id="rId20"/>
    <sheet name="Cars and vans wards" sheetId="64" r:id="rId21"/>
    <sheet name="Country of birth Census 2021" sheetId="22" r:id="rId22"/>
    <sheet name="CoB Soton C 2021 by country" sheetId="29" r:id="rId23"/>
    <sheet name="CoB Soton C 2021" sheetId="23" r:id="rId24"/>
    <sheet name="UK Year of Arrival" sheetId="26" r:id="rId25"/>
    <sheet name="UK Year of Arrival compar" sheetId="30" r:id="rId26"/>
    <sheet name="Non uk passports 2021" sheetId="24" r:id="rId27"/>
    <sheet name="Veterans" sheetId="32" r:id="rId28"/>
    <sheet name="Proficiency in English" sheetId="37" r:id="rId29"/>
    <sheet name="Language comp" sheetId="34" r:id="rId30"/>
    <sheet name="Veteran HH" sheetId="33" r:id="rId31"/>
    <sheet name="Language comp 2011-21" sheetId="36" r:id="rId32"/>
    <sheet name="Language detailed" sheetId="38" r:id="rId33"/>
    <sheet name="Ethnicity" sheetId="41" r:id="rId34"/>
    <sheet name="Ethnicity wards C2011" sheetId="48" r:id="rId35"/>
    <sheet name="Ethnicity C11C21" sheetId="42" r:id="rId36"/>
    <sheet name="Hide after QA" sheetId="46" state="hidden" r:id="rId37"/>
    <sheet name="Ethnicity by ward C21" sheetId="47" r:id="rId38"/>
    <sheet name="Ethnicity wards C2011-21" sheetId="49" r:id="rId39"/>
    <sheet name="Ethnicity detailed" sheetId="40" r:id="rId40"/>
    <sheet name="Religion" sheetId="39" r:id="rId41"/>
    <sheet name="Religion C21 and C11" sheetId="43" r:id="rId42"/>
    <sheet name="Religion detailed" sheetId="44" r:id="rId43"/>
    <sheet name="National identity" sheetId="45" r:id="rId44"/>
    <sheet name="Sexual orientation" sheetId="51" r:id="rId45"/>
    <sheet name="Gender identity" sheetId="52" r:id="rId46"/>
    <sheet name="Health" sheetId="53" r:id="rId47"/>
    <sheet name="Disability" sheetId="54" r:id="rId48"/>
    <sheet name="Disability-age standardised" sheetId="56" r:id="rId49"/>
    <sheet name="Schoolchildren and students" sheetId="57" r:id="rId50"/>
    <sheet name="Reference" sheetId="2" state="hidden" r:id="rId51"/>
    <sheet name="Control" sheetId="3" state="hidden" r:id="rId52"/>
    <sheet name="Proj Data" sheetId="8" state="hidden" r:id="rId53"/>
    <sheet name="Population Projection Chart" sheetId="7" state="hidden" r:id="rId54"/>
  </sheets>
  <definedNames>
    <definedName name="_xlnm._FilterDatabase" localSheetId="9" hidden="1">'By age Census 2021'!#REF!</definedName>
    <definedName name="_xlnm._FilterDatabase" localSheetId="8" hidden="1">'By age Census 2021 Eng Soto'!#REF!</definedName>
    <definedName name="_xlnm._FilterDatabase" localSheetId="18" hidden="1">'Cars and vans'!$B$25:$D$25</definedName>
    <definedName name="_xlnm._FilterDatabase" localSheetId="19" hidden="1">'cars and vans 2011-22'!$J$25:$P$25</definedName>
    <definedName name="_xlnm._FilterDatabase" localSheetId="20" hidden="1">'Cars and vans wards'!$P$6:$W$6</definedName>
    <definedName name="_xlnm._FilterDatabase" localSheetId="23" hidden="1">'CoB Soton C 2021'!$B$7:$G$7</definedName>
    <definedName name="_xlnm._FilterDatabase" localSheetId="22" hidden="1">'CoB Soton C 2021 by country'!$B$8:$G$8</definedName>
    <definedName name="_xlnm._FilterDatabase" localSheetId="21" hidden="1">'Country of birth Census 2021'!$N$7:$S$7</definedName>
    <definedName name="_xlnm._FilterDatabase" localSheetId="47" hidden="1">Disability!$B$26:$I$26</definedName>
    <definedName name="_xlnm._FilterDatabase" localSheetId="48" hidden="1">'Disability-age standardised'!#REF!</definedName>
    <definedName name="_xlnm._FilterDatabase" localSheetId="33" hidden="1">Ethnicity!$B$44:$H$44</definedName>
    <definedName name="_xlnm._FilterDatabase" localSheetId="37" hidden="1">'Ethnicity by ward C21'!$B$48:$H$48</definedName>
    <definedName name="_xlnm._FilterDatabase" localSheetId="35" hidden="1">'Ethnicity C11C21'!$B$6:$K$6</definedName>
    <definedName name="_xlnm._FilterDatabase" localSheetId="39" hidden="1">'Ethnicity detailed'!$B$6:$D$6</definedName>
    <definedName name="_xlnm._FilterDatabase" localSheetId="34" hidden="1">'Ethnicity wards C2011'!#REF!</definedName>
    <definedName name="_xlnm._FilterDatabase" localSheetId="38" hidden="1">'Ethnicity wards C2011-21'!#REF!</definedName>
    <definedName name="_xlnm._FilterDatabase" localSheetId="45" hidden="1">'Gender identity'!$K$27:$R$27</definedName>
    <definedName name="_xlnm._FilterDatabase" localSheetId="46" hidden="1">Health!$A$6:$AK$6</definedName>
    <definedName name="_xlnm._FilterDatabase" localSheetId="16" hidden="1">'HH Comp C2011 to 2021'!$C$6:$D$6</definedName>
    <definedName name="_xlnm._FilterDatabase" localSheetId="17" hidden="1">'HH Comp Census 2021'!$C$7:$F$7</definedName>
    <definedName name="_xlnm._FilterDatabase" localSheetId="15" hidden="1">'Household Census 2021'!$B$7:$F$7</definedName>
    <definedName name="_xlnm._FilterDatabase" localSheetId="29" hidden="1">'Language comp'!$B$5:$K$5</definedName>
    <definedName name="_xlnm._FilterDatabase" localSheetId="31" hidden="1">'Language comp 2011-21'!$B$5:$S$5</definedName>
    <definedName name="_xlnm._FilterDatabase" localSheetId="32" hidden="1">'Language detailed'!$T$7:$Z$7</definedName>
    <definedName name="_xlnm._FilterDatabase" localSheetId="14" hidden="1">'Living arr wards'!$B$6:$G$6</definedName>
    <definedName name="_xlnm._FilterDatabase" localSheetId="12" hidden="1">'Living arrangements'!$B$27:$K$27</definedName>
    <definedName name="_xlnm._FilterDatabase" localSheetId="43" hidden="1">'National identity'!$U$29:$AC$29</definedName>
    <definedName name="_xlnm._FilterDatabase" localSheetId="26" hidden="1">'Non uk passports 2021'!$L$5:$L$7</definedName>
    <definedName name="_xlnm._FilterDatabase" localSheetId="7" hidden="1">'Population by age Census 21'!$B$7:$F$7</definedName>
    <definedName name="_xlnm._FilterDatabase" localSheetId="5" hidden="1">'Population Census 2021'!$N$7:$R$7</definedName>
    <definedName name="_xlnm._FilterDatabase" localSheetId="6" hidden="1">'Population Census 2021 (full)'!$B$7:$F$7</definedName>
    <definedName name="_xlnm._FilterDatabase" localSheetId="10" hidden="1">'Population density'!$B$7:$E$7</definedName>
    <definedName name="_xlnm._FilterDatabase" localSheetId="11" hidden="1">'Population density per km'!$B$7:$D$7</definedName>
    <definedName name="_xlnm._FilterDatabase" localSheetId="28" hidden="1">'Proficiency in English'!$B$46:$C$46</definedName>
    <definedName name="_xlnm._FilterDatabase" localSheetId="52" hidden="1">'Proj Data'!$A$3:$AN$3</definedName>
    <definedName name="_xlnm._FilterDatabase" localSheetId="40" hidden="1">Religion!$B$24:$K$24</definedName>
    <definedName name="_xlnm._FilterDatabase" localSheetId="41" hidden="1">'Religion C21 and C11'!#REF!</definedName>
    <definedName name="_xlnm._FilterDatabase" localSheetId="42" hidden="1">'Religion detailed'!#REF!</definedName>
    <definedName name="_xlnm._FilterDatabase" localSheetId="49" hidden="1">'Schoolchildren and students'!$A$6:$AL$6</definedName>
    <definedName name="_xlnm._FilterDatabase" localSheetId="44" hidden="1">'Sexual orientation'!$S$31:$Z$31</definedName>
    <definedName name="_xlnm._FilterDatabase" localSheetId="24" hidden="1">'UK Year of Arrival'!$K$6:$M$6</definedName>
    <definedName name="_xlnm._FilterDatabase" localSheetId="25" hidden="1">'UK Year of Arrival compar'!$B$4:$K$4</definedName>
    <definedName name="_xlnm._FilterDatabase" localSheetId="30" hidden="1">'Veteran HH'!$B$5:$M$5</definedName>
    <definedName name="_xlnm._FilterDatabase" localSheetId="27" hidden="1">Veterans!$B$5:$K$5</definedName>
    <definedName name="_Key1" localSheetId="9" hidden="1">#REF!</definedName>
    <definedName name="_Key1" localSheetId="8" hidden="1">#REF!</definedName>
    <definedName name="_Key1" localSheetId="23" hidden="1">#REF!</definedName>
    <definedName name="_Key1" localSheetId="22" hidden="1">#REF!</definedName>
    <definedName name="_Key1" localSheetId="21" hidden="1">#REF!</definedName>
    <definedName name="_Key1" localSheetId="16" hidden="1">#REF!</definedName>
    <definedName name="_Key1" localSheetId="17" hidden="1">#REF!</definedName>
    <definedName name="_Key1" localSheetId="15" hidden="1">#REF!</definedName>
    <definedName name="_Key1" localSheetId="0" hidden="1">#REF!</definedName>
    <definedName name="_Key1" localSheetId="13" hidden="1">#REF!</definedName>
    <definedName name="_Key1" localSheetId="14" hidden="1">#REF!</definedName>
    <definedName name="_Key1" localSheetId="12" hidden="1">#REF!</definedName>
    <definedName name="_Key1" localSheetId="7" hidden="1">#REF!</definedName>
    <definedName name="_Key1" localSheetId="5" hidden="1">#REF!</definedName>
    <definedName name="_Key1" localSheetId="6" hidden="1">#REF!</definedName>
    <definedName name="_Key1" localSheetId="10" hidden="1">#REF!</definedName>
    <definedName name="_Key1" localSheetId="11" hidden="1">#REF!</definedName>
    <definedName name="_Key1" hidden="1">#REF!</definedName>
    <definedName name="_Key2" localSheetId="0" hidden="1">#REF!</definedName>
    <definedName name="_Key2" localSheetId="7" hidden="1">#REF!</definedName>
    <definedName name="_Key2" hidden="1">#REF!</definedName>
    <definedName name="_Order1" hidden="1">255</definedName>
    <definedName name="_Sort" localSheetId="9" hidden="1">#REF!</definedName>
    <definedName name="_Sort" localSheetId="8" hidden="1">#REF!</definedName>
    <definedName name="_Sort" localSheetId="23" hidden="1">#REF!</definedName>
    <definedName name="_Sort" localSheetId="22" hidden="1">#REF!</definedName>
    <definedName name="_Sort" localSheetId="21" hidden="1">#REF!</definedName>
    <definedName name="_Sort" localSheetId="16" hidden="1">#REF!</definedName>
    <definedName name="_Sort" localSheetId="17" hidden="1">#REF!</definedName>
    <definedName name="_Sort" localSheetId="15" hidden="1">#REF!</definedName>
    <definedName name="_Sort" localSheetId="0" hidden="1">#REF!</definedName>
    <definedName name="_Sort" localSheetId="13" hidden="1">#REF!</definedName>
    <definedName name="_Sort" localSheetId="14" hidden="1">#REF!</definedName>
    <definedName name="_Sort" localSheetId="12" hidden="1">#REF!</definedName>
    <definedName name="_Sort" localSheetId="7" hidden="1">#REF!</definedName>
    <definedName name="_Sort" localSheetId="5" hidden="1">#REF!</definedName>
    <definedName name="_Sort" localSheetId="6" hidden="1">#REF!</definedName>
    <definedName name="_Sort" localSheetId="10" hidden="1">#REF!</definedName>
    <definedName name="_Sort" localSheetId="11" hidden="1">#REF!</definedName>
    <definedName name="_Sort" hidden="1">#REF!</definedName>
    <definedName name="_sort1" localSheetId="0" hidden="1">#REF!</definedName>
    <definedName name="_sort1" localSheetId="7" hidden="1">#REF!</definedName>
    <definedName name="_sort1" hidden="1">#REF!</definedName>
    <definedName name="METADATA" localSheetId="8">'By age Census 2021 Eng Soto'!$B$56:$H$82</definedName>
    <definedName name="METADATA" localSheetId="6">'Population Census 2021 (full)'!$B$54:$H$80</definedName>
    <definedName name="old_key1" localSheetId="0" hidden="1">#REF!</definedName>
    <definedName name="old_key1" localSheetId="7" hidden="1">#REF!</definedName>
    <definedName name="old_key1" hidden="1">#REF!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8" i="49" l="1"/>
  <c r="H67" i="49"/>
  <c r="G17" i="64"/>
  <c r="E7" i="61"/>
  <c r="G8" i="61"/>
  <c r="G9" i="61"/>
  <c r="G10" i="61"/>
  <c r="G11" i="61"/>
  <c r="G12" i="61"/>
  <c r="G13" i="61"/>
  <c r="G14" i="61"/>
  <c r="G15" i="61"/>
  <c r="G16" i="61"/>
  <c r="G17" i="61"/>
  <c r="G18" i="61"/>
  <c r="G19" i="61"/>
  <c r="G20" i="61"/>
  <c r="G21" i="61"/>
  <c r="G22" i="61"/>
  <c r="G23" i="61"/>
  <c r="G7" i="61"/>
  <c r="E8" i="61"/>
  <c r="E9" i="61"/>
  <c r="E10" i="61"/>
  <c r="E11" i="61"/>
  <c r="E12" i="61"/>
  <c r="E13" i="61"/>
  <c r="E14" i="61"/>
  <c r="E15" i="61"/>
  <c r="E16" i="61"/>
  <c r="E17" i="61"/>
  <c r="E18" i="61"/>
  <c r="E19" i="61"/>
  <c r="E20" i="61"/>
  <c r="E21" i="61"/>
  <c r="E22" i="61"/>
  <c r="E23" i="61"/>
  <c r="M48" i="58"/>
  <c r="M49" i="58"/>
  <c r="M50" i="58"/>
  <c r="M51" i="58"/>
  <c r="M52" i="58"/>
  <c r="M53" i="58"/>
  <c r="M54" i="58"/>
  <c r="M55" i="58"/>
  <c r="M56" i="58"/>
  <c r="M57" i="58"/>
  <c r="M58" i="58"/>
  <c r="M59" i="58"/>
  <c r="M60" i="58"/>
  <c r="M61" i="58"/>
  <c r="K48" i="58"/>
  <c r="K49" i="58"/>
  <c r="K50" i="58"/>
  <c r="K51" i="58"/>
  <c r="K52" i="58"/>
  <c r="K53" i="58"/>
  <c r="K54" i="58"/>
  <c r="K55" i="58"/>
  <c r="K56" i="58"/>
  <c r="K57" i="58"/>
  <c r="K58" i="58"/>
  <c r="K59" i="58"/>
  <c r="K60" i="58"/>
  <c r="K61" i="58"/>
  <c r="I48" i="58"/>
  <c r="I49" i="58"/>
  <c r="I50" i="58"/>
  <c r="I51" i="58"/>
  <c r="I52" i="58"/>
  <c r="I53" i="58"/>
  <c r="I54" i="58"/>
  <c r="I55" i="58"/>
  <c r="I56" i="58"/>
  <c r="I57" i="58"/>
  <c r="I58" i="58"/>
  <c r="I59" i="58"/>
  <c r="I60" i="58"/>
  <c r="I61" i="58"/>
  <c r="G48" i="58"/>
  <c r="G49" i="58"/>
  <c r="G50" i="58"/>
  <c r="G51" i="58"/>
  <c r="G52" i="58"/>
  <c r="G53" i="58"/>
  <c r="G54" i="58"/>
  <c r="G55" i="58"/>
  <c r="G56" i="58"/>
  <c r="G57" i="58"/>
  <c r="G58" i="58"/>
  <c r="G59" i="58"/>
  <c r="G60" i="58"/>
  <c r="G61" i="58"/>
  <c r="M47" i="58"/>
  <c r="K47" i="58"/>
  <c r="I47" i="58"/>
  <c r="G47" i="58"/>
  <c r="E48" i="58"/>
  <c r="E49" i="58"/>
  <c r="E50" i="58"/>
  <c r="E51" i="58"/>
  <c r="E52" i="58"/>
  <c r="E53" i="58"/>
  <c r="E54" i="58"/>
  <c r="E55" i="58"/>
  <c r="E56" i="58"/>
  <c r="E57" i="58"/>
  <c r="E58" i="58"/>
  <c r="E59" i="58"/>
  <c r="E60" i="58"/>
  <c r="E61" i="58"/>
  <c r="E47" i="58"/>
  <c r="E40" i="58"/>
  <c r="G9" i="58"/>
  <c r="G10" i="58"/>
  <c r="G11" i="58"/>
  <c r="G12" i="58"/>
  <c r="G13" i="58"/>
  <c r="G14" i="58"/>
  <c r="G15" i="58"/>
  <c r="G16" i="58"/>
  <c r="G17" i="58"/>
  <c r="G18" i="58"/>
  <c r="G19" i="58"/>
  <c r="G20" i="58"/>
  <c r="G21" i="58"/>
  <c r="G22" i="58"/>
  <c r="G8" i="58"/>
  <c r="E8" i="58"/>
  <c r="E9" i="58"/>
  <c r="E10" i="58"/>
  <c r="E11" i="58"/>
  <c r="E12" i="58"/>
  <c r="E13" i="58"/>
  <c r="E14" i="58"/>
  <c r="E15" i="58"/>
  <c r="E16" i="58"/>
  <c r="E17" i="58"/>
  <c r="E18" i="58"/>
  <c r="E19" i="58"/>
  <c r="E20" i="58"/>
  <c r="E21" i="58"/>
  <c r="E22" i="58"/>
  <c r="M13" i="64"/>
  <c r="L22" i="64"/>
  <c r="M22" i="64" s="1"/>
  <c r="L21" i="64"/>
  <c r="M21" i="64" s="1"/>
  <c r="L20" i="64"/>
  <c r="M20" i="64" s="1"/>
  <c r="L19" i="64"/>
  <c r="M19" i="64" s="1"/>
  <c r="L18" i="64"/>
  <c r="M18" i="64" s="1"/>
  <c r="L17" i="64"/>
  <c r="M17" i="64" s="1"/>
  <c r="L16" i="64"/>
  <c r="M16" i="64" s="1"/>
  <c r="L15" i="64"/>
  <c r="M15" i="64" s="1"/>
  <c r="L14" i="64"/>
  <c r="M14" i="64" s="1"/>
  <c r="L13" i="64"/>
  <c r="L12" i="64"/>
  <c r="M12" i="64" s="1"/>
  <c r="L11" i="64"/>
  <c r="M11" i="64" s="1"/>
  <c r="L10" i="64"/>
  <c r="M10" i="64" s="1"/>
  <c r="L9" i="64"/>
  <c r="M9" i="64" s="1"/>
  <c r="L8" i="64"/>
  <c r="M8" i="64" s="1"/>
  <c r="L7" i="64"/>
  <c r="M7" i="64" s="1"/>
  <c r="L23" i="64"/>
  <c r="M23" i="64" s="1"/>
  <c r="K8" i="64"/>
  <c r="K23" i="64"/>
  <c r="K18" i="64"/>
  <c r="K9" i="64"/>
  <c r="K12" i="64"/>
  <c r="K21" i="64"/>
  <c r="K11" i="64"/>
  <c r="K16" i="64"/>
  <c r="K10" i="64"/>
  <c r="K20" i="64"/>
  <c r="K15" i="64"/>
  <c r="K14" i="64"/>
  <c r="K7" i="64"/>
  <c r="K19" i="64"/>
  <c r="K13" i="64"/>
  <c r="K17" i="64"/>
  <c r="K22" i="64"/>
  <c r="I8" i="64"/>
  <c r="I23" i="64"/>
  <c r="I18" i="64"/>
  <c r="I9" i="64"/>
  <c r="I12" i="64"/>
  <c r="I21" i="64"/>
  <c r="I11" i="64"/>
  <c r="I16" i="64"/>
  <c r="I10" i="64"/>
  <c r="I20" i="64"/>
  <c r="I15" i="64"/>
  <c r="I14" i="64"/>
  <c r="I7" i="64"/>
  <c r="I19" i="64"/>
  <c r="I13" i="64"/>
  <c r="I17" i="64"/>
  <c r="I22" i="64"/>
  <c r="G8" i="64"/>
  <c r="G23" i="64"/>
  <c r="G18" i="64"/>
  <c r="G9" i="64"/>
  <c r="G12" i="64"/>
  <c r="G21" i="64"/>
  <c r="G11" i="64"/>
  <c r="G16" i="64"/>
  <c r="G10" i="64"/>
  <c r="G20" i="64"/>
  <c r="G15" i="64"/>
  <c r="G14" i="64"/>
  <c r="G7" i="64"/>
  <c r="G19" i="64"/>
  <c r="G13" i="64"/>
  <c r="G22" i="64"/>
  <c r="E8" i="64"/>
  <c r="E23" i="64"/>
  <c r="E18" i="64"/>
  <c r="E9" i="64"/>
  <c r="E12" i="64"/>
  <c r="E21" i="64"/>
  <c r="E11" i="64"/>
  <c r="E16" i="64"/>
  <c r="E10" i="64"/>
  <c r="E20" i="64"/>
  <c r="E15" i="64"/>
  <c r="E14" i="64"/>
  <c r="E7" i="64"/>
  <c r="E19" i="64"/>
  <c r="E13" i="64"/>
  <c r="E17" i="64"/>
  <c r="E22" i="64"/>
  <c r="O28" i="65"/>
  <c r="P28" i="65" s="1"/>
  <c r="O29" i="65"/>
  <c r="P29" i="65" s="1"/>
  <c r="O33" i="65"/>
  <c r="P33" i="65" s="1"/>
  <c r="O39" i="65"/>
  <c r="P39" i="65" s="1"/>
  <c r="O31" i="65"/>
  <c r="P31" i="65" s="1"/>
  <c r="O38" i="65"/>
  <c r="P38" i="65" s="1"/>
  <c r="O34" i="65"/>
  <c r="P34" i="65" s="1"/>
  <c r="O32" i="65"/>
  <c r="P32" i="65" s="1"/>
  <c r="O35" i="65"/>
  <c r="P35" i="65" s="1"/>
  <c r="O26" i="65"/>
  <c r="P26" i="65" s="1"/>
  <c r="O40" i="65"/>
  <c r="P40" i="65" s="1"/>
  <c r="O36" i="65"/>
  <c r="P36" i="65" s="1"/>
  <c r="O30" i="65"/>
  <c r="P30" i="65" s="1"/>
  <c r="O37" i="65"/>
  <c r="P37" i="65" s="1"/>
  <c r="O27" i="65"/>
  <c r="P27" i="65" s="1"/>
  <c r="G35" i="65"/>
  <c r="H35" i="65" s="1"/>
  <c r="G39" i="65"/>
  <c r="H39" i="65" s="1"/>
  <c r="G36" i="65"/>
  <c r="H36" i="65" s="1"/>
  <c r="G26" i="65"/>
  <c r="H26" i="65" s="1"/>
  <c r="G27" i="65"/>
  <c r="H27" i="65" s="1"/>
  <c r="G30" i="65"/>
  <c r="H30" i="65" s="1"/>
  <c r="G37" i="65"/>
  <c r="H37" i="65" s="1"/>
  <c r="G34" i="65"/>
  <c r="H34" i="65" s="1"/>
  <c r="G33" i="65"/>
  <c r="H33" i="65" s="1"/>
  <c r="G29" i="65"/>
  <c r="H29" i="65" s="1"/>
  <c r="G28" i="65"/>
  <c r="H28" i="65" s="1"/>
  <c r="G38" i="65"/>
  <c r="H38" i="65" s="1"/>
  <c r="G40" i="65"/>
  <c r="H40" i="65" s="1"/>
  <c r="G32" i="65"/>
  <c r="H32" i="65" s="1"/>
  <c r="G31" i="65"/>
  <c r="H31" i="65" s="1"/>
  <c r="N21" i="65"/>
  <c r="O21" i="65" s="1"/>
  <c r="M21" i="65"/>
  <c r="K21" i="65"/>
  <c r="I21" i="65"/>
  <c r="G21" i="65"/>
  <c r="E21" i="65"/>
  <c r="N8" i="65"/>
  <c r="O8" i="65" s="1"/>
  <c r="N9" i="65"/>
  <c r="O9" i="65" s="1"/>
  <c r="N10" i="65"/>
  <c r="O10" i="65" s="1"/>
  <c r="N11" i="65"/>
  <c r="O11" i="65" s="1"/>
  <c r="N12" i="65"/>
  <c r="O12" i="65" s="1"/>
  <c r="N13" i="65"/>
  <c r="O13" i="65" s="1"/>
  <c r="N14" i="65"/>
  <c r="O14" i="65" s="1"/>
  <c r="N15" i="65"/>
  <c r="O15" i="65" s="1"/>
  <c r="N16" i="65"/>
  <c r="O16" i="65" s="1"/>
  <c r="N17" i="65"/>
  <c r="O17" i="65" s="1"/>
  <c r="N18" i="65"/>
  <c r="O18" i="65" s="1"/>
  <c r="N19" i="65"/>
  <c r="N20" i="65"/>
  <c r="O20" i="65" s="1"/>
  <c r="N7" i="65"/>
  <c r="O7" i="65" s="1"/>
  <c r="O19" i="65"/>
  <c r="M8" i="65"/>
  <c r="M9" i="65"/>
  <c r="M10" i="65"/>
  <c r="M11" i="65"/>
  <c r="M12" i="65"/>
  <c r="M13" i="65"/>
  <c r="M14" i="65"/>
  <c r="M15" i="65"/>
  <c r="M16" i="65"/>
  <c r="M17" i="65"/>
  <c r="M18" i="65"/>
  <c r="M19" i="65"/>
  <c r="M20" i="65"/>
  <c r="M7" i="65"/>
  <c r="K8" i="65"/>
  <c r="K9" i="65"/>
  <c r="K10" i="65"/>
  <c r="K11" i="65"/>
  <c r="K12" i="65"/>
  <c r="K13" i="65"/>
  <c r="K14" i="65"/>
  <c r="K15" i="65"/>
  <c r="K16" i="65"/>
  <c r="K17" i="65"/>
  <c r="K18" i="65"/>
  <c r="K19" i="65"/>
  <c r="K20" i="65"/>
  <c r="K7" i="65"/>
  <c r="I8" i="65"/>
  <c r="I9" i="65"/>
  <c r="I10" i="65"/>
  <c r="I11" i="65"/>
  <c r="I12" i="65"/>
  <c r="I13" i="65"/>
  <c r="I14" i="65"/>
  <c r="I15" i="65"/>
  <c r="I16" i="65"/>
  <c r="I17" i="65"/>
  <c r="I18" i="65"/>
  <c r="I19" i="65"/>
  <c r="I20" i="65"/>
  <c r="I7" i="65"/>
  <c r="G8" i="65"/>
  <c r="G9" i="65"/>
  <c r="G10" i="65"/>
  <c r="G11" i="65"/>
  <c r="G12" i="65"/>
  <c r="G13" i="65"/>
  <c r="G14" i="65"/>
  <c r="G15" i="65"/>
  <c r="G16" i="65"/>
  <c r="G17" i="65"/>
  <c r="G18" i="65"/>
  <c r="G19" i="65"/>
  <c r="G20" i="65"/>
  <c r="G7" i="65"/>
  <c r="E8" i="65"/>
  <c r="E9" i="65"/>
  <c r="E10" i="65"/>
  <c r="E11" i="65"/>
  <c r="E12" i="65"/>
  <c r="E13" i="65"/>
  <c r="E14" i="65"/>
  <c r="E15" i="65"/>
  <c r="E16" i="65"/>
  <c r="E17" i="65"/>
  <c r="E18" i="65"/>
  <c r="E19" i="65"/>
  <c r="E20" i="65"/>
  <c r="E7" i="65"/>
  <c r="AA8" i="65"/>
  <c r="AB8" i="65" s="1"/>
  <c r="AA9" i="65"/>
  <c r="AB9" i="65" s="1"/>
  <c r="AA10" i="65"/>
  <c r="AB10" i="65" s="1"/>
  <c r="AA11" i="65"/>
  <c r="AB11" i="65" s="1"/>
  <c r="AA12" i="65"/>
  <c r="AB12" i="65" s="1"/>
  <c r="AA13" i="65"/>
  <c r="AB13" i="65" s="1"/>
  <c r="AA14" i="65"/>
  <c r="AB14" i="65" s="1"/>
  <c r="AA15" i="65"/>
  <c r="AB15" i="65" s="1"/>
  <c r="AA16" i="65"/>
  <c r="AB16" i="65" s="1"/>
  <c r="AA17" i="65"/>
  <c r="AB17" i="65" s="1"/>
  <c r="AA18" i="65"/>
  <c r="AB18" i="65" s="1"/>
  <c r="AA19" i="65"/>
  <c r="AB19" i="65" s="1"/>
  <c r="AA20" i="65"/>
  <c r="AB20" i="65" s="1"/>
  <c r="AA21" i="65"/>
  <c r="AB21" i="65" s="1"/>
  <c r="AA7" i="65"/>
  <c r="AB7" i="65" s="1"/>
  <c r="Z21" i="65"/>
  <c r="X21" i="65"/>
  <c r="V21" i="65"/>
  <c r="T21" i="65"/>
  <c r="Z20" i="65"/>
  <c r="X20" i="65"/>
  <c r="V20" i="65"/>
  <c r="T20" i="65"/>
  <c r="Z19" i="65"/>
  <c r="X19" i="65"/>
  <c r="V19" i="65"/>
  <c r="T19" i="65"/>
  <c r="Z18" i="65"/>
  <c r="X18" i="65"/>
  <c r="V18" i="65"/>
  <c r="T18" i="65"/>
  <c r="Z17" i="65"/>
  <c r="X17" i="65"/>
  <c r="V17" i="65"/>
  <c r="T17" i="65"/>
  <c r="Z16" i="65"/>
  <c r="X16" i="65"/>
  <c r="V16" i="65"/>
  <c r="T16" i="65"/>
  <c r="Z15" i="65"/>
  <c r="X15" i="65"/>
  <c r="V15" i="65"/>
  <c r="T15" i="65"/>
  <c r="Z14" i="65"/>
  <c r="X14" i="65"/>
  <c r="V14" i="65"/>
  <c r="T14" i="65"/>
  <c r="Z13" i="65"/>
  <c r="X13" i="65"/>
  <c r="V13" i="65"/>
  <c r="T13" i="65"/>
  <c r="Z12" i="65"/>
  <c r="X12" i="65"/>
  <c r="V12" i="65"/>
  <c r="T12" i="65"/>
  <c r="Z11" i="65"/>
  <c r="X11" i="65"/>
  <c r="V11" i="65"/>
  <c r="T11" i="65"/>
  <c r="Z10" i="65"/>
  <c r="X10" i="65"/>
  <c r="V10" i="65"/>
  <c r="T10" i="65"/>
  <c r="Z9" i="65"/>
  <c r="X9" i="65"/>
  <c r="V9" i="65"/>
  <c r="T9" i="65"/>
  <c r="Z8" i="65"/>
  <c r="X8" i="65"/>
  <c r="V8" i="65"/>
  <c r="T8" i="65"/>
  <c r="Z7" i="65"/>
  <c r="X7" i="65"/>
  <c r="V7" i="65"/>
  <c r="T7" i="65"/>
  <c r="K8" i="59"/>
  <c r="K9" i="59"/>
  <c r="K10" i="59"/>
  <c r="K11" i="59"/>
  <c r="K12" i="59"/>
  <c r="K13" i="59"/>
  <c r="K14" i="59"/>
  <c r="K15" i="59"/>
  <c r="K16" i="59"/>
  <c r="K17" i="59"/>
  <c r="K18" i="59"/>
  <c r="K19" i="59"/>
  <c r="K20" i="59"/>
  <c r="K21" i="59"/>
  <c r="K7" i="59"/>
  <c r="I8" i="59"/>
  <c r="I9" i="59"/>
  <c r="I10" i="59"/>
  <c r="I11" i="59"/>
  <c r="I12" i="59"/>
  <c r="I13" i="59"/>
  <c r="I14" i="59"/>
  <c r="I15" i="59"/>
  <c r="I16" i="59"/>
  <c r="I17" i="59"/>
  <c r="I18" i="59"/>
  <c r="I19" i="59"/>
  <c r="I20" i="59"/>
  <c r="I21" i="59"/>
  <c r="I7" i="59"/>
  <c r="G8" i="59"/>
  <c r="G9" i="59"/>
  <c r="G10" i="59"/>
  <c r="G11" i="59"/>
  <c r="G12" i="59"/>
  <c r="G13" i="59"/>
  <c r="G14" i="59"/>
  <c r="G15" i="59"/>
  <c r="G16" i="59"/>
  <c r="G17" i="59"/>
  <c r="G18" i="59"/>
  <c r="G19" i="59"/>
  <c r="G20" i="59"/>
  <c r="G21" i="59"/>
  <c r="G7" i="59"/>
  <c r="E8" i="59"/>
  <c r="E9" i="59"/>
  <c r="E10" i="59"/>
  <c r="E11" i="59"/>
  <c r="E12" i="59"/>
  <c r="E13" i="59"/>
  <c r="E14" i="59"/>
  <c r="E15" i="59"/>
  <c r="E16" i="59"/>
  <c r="E17" i="59"/>
  <c r="E18" i="59"/>
  <c r="E19" i="59"/>
  <c r="E20" i="59"/>
  <c r="E21" i="59"/>
  <c r="E7" i="59"/>
  <c r="P8" i="59"/>
  <c r="Q8" i="59" s="1"/>
  <c r="P9" i="59"/>
  <c r="Q9" i="59" s="1"/>
  <c r="P10" i="59"/>
  <c r="Q10" i="59" s="1"/>
  <c r="P11" i="59"/>
  <c r="Q11" i="59" s="1"/>
  <c r="P12" i="59"/>
  <c r="Q12" i="59" s="1"/>
  <c r="P13" i="59"/>
  <c r="Q13" i="59" s="1"/>
  <c r="P14" i="59"/>
  <c r="Q14" i="59" s="1"/>
  <c r="P15" i="59"/>
  <c r="Q15" i="59" s="1"/>
  <c r="P16" i="59"/>
  <c r="Q16" i="59" s="1"/>
  <c r="P17" i="59"/>
  <c r="Q17" i="59" s="1"/>
  <c r="P18" i="59"/>
  <c r="Q18" i="59" s="1"/>
  <c r="P19" i="59"/>
  <c r="Q19" i="59" s="1"/>
  <c r="P20" i="59"/>
  <c r="Q20" i="59" s="1"/>
  <c r="P21" i="59"/>
  <c r="Q21" i="59" s="1"/>
  <c r="P7" i="59"/>
  <c r="Q7" i="59" s="1"/>
  <c r="K8" i="62"/>
  <c r="L8" i="62" s="1"/>
  <c r="K9" i="62"/>
  <c r="L9" i="62"/>
  <c r="K10" i="62"/>
  <c r="L10" i="62" s="1"/>
  <c r="K11" i="62"/>
  <c r="L11" i="62" s="1"/>
  <c r="K12" i="62"/>
  <c r="L12" i="62" s="1"/>
  <c r="K7" i="62"/>
  <c r="L7" i="62" s="1"/>
  <c r="E8" i="62"/>
  <c r="F8" i="62" s="1"/>
  <c r="E9" i="62"/>
  <c r="F9" i="62" s="1"/>
  <c r="E7" i="62"/>
  <c r="F7" i="62" s="1"/>
  <c r="L35" i="61"/>
  <c r="M35" i="61" s="1"/>
  <c r="L27" i="61"/>
  <c r="M27" i="61" s="1"/>
  <c r="L38" i="61"/>
  <c r="M38" i="61" s="1"/>
  <c r="L31" i="61"/>
  <c r="M31" i="61" s="1"/>
  <c r="L30" i="61"/>
  <c r="M30" i="61" s="1"/>
  <c r="L28" i="61"/>
  <c r="M28" i="61" s="1"/>
  <c r="L43" i="61"/>
  <c r="M43" i="61" s="1"/>
  <c r="L37" i="61"/>
  <c r="M37" i="61" s="1"/>
  <c r="L34" i="61"/>
  <c r="M34" i="61" s="1"/>
  <c r="L32" i="61"/>
  <c r="M32" i="61" s="1"/>
  <c r="L42" i="61"/>
  <c r="M42" i="61" s="1"/>
  <c r="L29" i="61"/>
  <c r="M29" i="61" s="1"/>
  <c r="L41" i="61"/>
  <c r="M41" i="61" s="1"/>
  <c r="L33" i="61"/>
  <c r="M33" i="61" s="1"/>
  <c r="L39" i="61"/>
  <c r="M39" i="61" s="1"/>
  <c r="L40" i="61"/>
  <c r="M40" i="61" s="1"/>
  <c r="L36" i="61"/>
  <c r="M36" i="61" s="1"/>
  <c r="E39" i="61"/>
  <c r="F39" i="61" s="1"/>
  <c r="E28" i="61"/>
  <c r="F28" i="61" s="1"/>
  <c r="E36" i="61"/>
  <c r="F36" i="61" s="1"/>
  <c r="E38" i="61"/>
  <c r="F38" i="61" s="1"/>
  <c r="E43" i="61"/>
  <c r="F43" i="61" s="1"/>
  <c r="E31" i="61"/>
  <c r="F31" i="61" s="1"/>
  <c r="E41" i="61"/>
  <c r="F41" i="61" s="1"/>
  <c r="E32" i="61"/>
  <c r="F32" i="61" s="1"/>
  <c r="E40" i="61"/>
  <c r="F40" i="61" s="1"/>
  <c r="E34" i="61"/>
  <c r="F34" i="61" s="1"/>
  <c r="E30" i="61"/>
  <c r="F30" i="61" s="1"/>
  <c r="E37" i="61"/>
  <c r="F37" i="61" s="1"/>
  <c r="E42" i="61"/>
  <c r="F42" i="61" s="1"/>
  <c r="E35" i="61"/>
  <c r="F35" i="61" s="1"/>
  <c r="E29" i="61"/>
  <c r="F29" i="61" s="1"/>
  <c r="E33" i="61"/>
  <c r="F33" i="61" s="1"/>
  <c r="E27" i="61"/>
  <c r="F27" i="61" s="1"/>
  <c r="K29" i="58" l="1"/>
  <c r="K41" i="58"/>
  <c r="K40" i="58"/>
  <c r="K36" i="58"/>
  <c r="K39" i="58"/>
  <c r="K30" i="58"/>
  <c r="K33" i="58"/>
  <c r="K42" i="58"/>
  <c r="K38" i="58"/>
  <c r="K31" i="58"/>
  <c r="K37" i="58"/>
  <c r="K35" i="58"/>
  <c r="K34" i="58"/>
  <c r="K32" i="58"/>
  <c r="K28" i="58"/>
  <c r="I29" i="58"/>
  <c r="I41" i="58"/>
  <c r="I40" i="58"/>
  <c r="I36" i="58"/>
  <c r="I39" i="58"/>
  <c r="I30" i="58"/>
  <c r="I33" i="58"/>
  <c r="I42" i="58"/>
  <c r="I38" i="58"/>
  <c r="I31" i="58"/>
  <c r="I37" i="58"/>
  <c r="I35" i="58"/>
  <c r="I34" i="58"/>
  <c r="I32" i="58"/>
  <c r="I28" i="58"/>
  <c r="G29" i="58"/>
  <c r="G41" i="58"/>
  <c r="G40" i="58"/>
  <c r="G36" i="58"/>
  <c r="G39" i="58"/>
  <c r="G30" i="58"/>
  <c r="G33" i="58"/>
  <c r="G42" i="58"/>
  <c r="G38" i="58"/>
  <c r="G31" i="58"/>
  <c r="G37" i="58"/>
  <c r="G35" i="58"/>
  <c r="G34" i="58"/>
  <c r="G32" i="58"/>
  <c r="G28" i="58"/>
  <c r="E29" i="58"/>
  <c r="E41" i="58"/>
  <c r="E36" i="58"/>
  <c r="E39" i="58"/>
  <c r="E30" i="58"/>
  <c r="E33" i="58"/>
  <c r="E42" i="58"/>
  <c r="E38" i="58"/>
  <c r="E31" i="58"/>
  <c r="E37" i="58"/>
  <c r="E35" i="58"/>
  <c r="E34" i="58"/>
  <c r="E32" i="58"/>
  <c r="E28" i="58"/>
  <c r="J24" i="46"/>
  <c r="J25" i="46"/>
  <c r="J26" i="46"/>
  <c r="J27" i="46"/>
  <c r="J28" i="46"/>
  <c r="J29" i="46"/>
  <c r="J30" i="46"/>
  <c r="J31" i="46"/>
  <c r="J32" i="46"/>
  <c r="J33" i="46"/>
  <c r="J34" i="46"/>
  <c r="J35" i="46"/>
  <c r="J36" i="46"/>
  <c r="J37" i="46"/>
  <c r="J23" i="46"/>
  <c r="I24" i="46"/>
  <c r="I25" i="46"/>
  <c r="I26" i="46"/>
  <c r="I27" i="46"/>
  <c r="I28" i="46"/>
  <c r="I29" i="46"/>
  <c r="I30" i="46"/>
  <c r="I31" i="46"/>
  <c r="I32" i="46"/>
  <c r="I33" i="46"/>
  <c r="I34" i="46"/>
  <c r="I35" i="46"/>
  <c r="I36" i="46"/>
  <c r="I37" i="46"/>
  <c r="I23" i="46"/>
  <c r="I19" i="46"/>
  <c r="J19" i="46" s="1"/>
  <c r="I20" i="46"/>
  <c r="J20" i="46"/>
  <c r="I4" i="46" l="1"/>
  <c r="J4" i="46" s="1"/>
  <c r="I5" i="46"/>
  <c r="J5" i="46" s="1"/>
  <c r="I6" i="46"/>
  <c r="J6" i="46" s="1"/>
  <c r="I7" i="46"/>
  <c r="J7" i="46" s="1"/>
  <c r="I8" i="46"/>
  <c r="J8" i="46" s="1"/>
  <c r="I9" i="46"/>
  <c r="J9" i="46" s="1"/>
  <c r="I10" i="46"/>
  <c r="J10" i="46" s="1"/>
  <c r="I11" i="46"/>
  <c r="J11" i="46" s="1"/>
  <c r="I12" i="46"/>
  <c r="J12" i="46" s="1"/>
  <c r="I13" i="46"/>
  <c r="J13" i="46" s="1"/>
  <c r="I14" i="46"/>
  <c r="J14" i="46"/>
  <c r="I15" i="46"/>
  <c r="J15" i="46" s="1"/>
  <c r="I16" i="46"/>
  <c r="J16" i="46" s="1"/>
  <c r="I17" i="46"/>
  <c r="J17" i="46" s="1"/>
  <c r="I18" i="46"/>
  <c r="J18" i="46"/>
  <c r="O8" i="20" l="1"/>
  <c r="P26" i="20"/>
  <c r="O26" i="20"/>
  <c r="P25" i="20"/>
  <c r="O25" i="20"/>
  <c r="P24" i="20"/>
  <c r="O24" i="20"/>
  <c r="P23" i="20"/>
  <c r="O23" i="20"/>
  <c r="P22" i="20"/>
  <c r="O22" i="20"/>
  <c r="P21" i="20"/>
  <c r="O21" i="20"/>
  <c r="P20" i="20"/>
  <c r="O20" i="20"/>
  <c r="P19" i="20"/>
  <c r="O19" i="20"/>
  <c r="P18" i="20"/>
  <c r="O18" i="20"/>
  <c r="P17" i="20"/>
  <c r="O17" i="20"/>
  <c r="P16" i="20"/>
  <c r="O16" i="20"/>
  <c r="P15" i="20"/>
  <c r="O15" i="20"/>
  <c r="P14" i="20"/>
  <c r="O14" i="20"/>
  <c r="P13" i="20"/>
  <c r="O13" i="20"/>
  <c r="P12" i="20"/>
  <c r="O12" i="20"/>
  <c r="P11" i="20"/>
  <c r="O11" i="20"/>
  <c r="P10" i="20"/>
  <c r="O10" i="20"/>
  <c r="P9" i="20"/>
  <c r="O9" i="20"/>
  <c r="P8" i="20"/>
  <c r="L22" i="20"/>
  <c r="L9" i="20"/>
  <c r="L10" i="20"/>
  <c r="L11" i="20"/>
  <c r="L12" i="20"/>
  <c r="L13" i="20"/>
  <c r="L14" i="20"/>
  <c r="L15" i="20"/>
  <c r="L16" i="20"/>
  <c r="L17" i="20"/>
  <c r="L18" i="20"/>
  <c r="L19" i="20"/>
  <c r="L20" i="20"/>
  <c r="L21" i="20"/>
  <c r="L23" i="20"/>
  <c r="L24" i="20"/>
  <c r="L25" i="20"/>
  <c r="L26" i="20"/>
  <c r="L8" i="20"/>
  <c r="H9" i="20"/>
  <c r="H10" i="20"/>
  <c r="H11" i="20"/>
  <c r="H12" i="20"/>
  <c r="H13" i="20"/>
  <c r="H14" i="20"/>
  <c r="H15" i="20"/>
  <c r="H16" i="20"/>
  <c r="H17" i="20"/>
  <c r="H18" i="20"/>
  <c r="H19" i="20"/>
  <c r="H20" i="20"/>
  <c r="H21" i="20"/>
  <c r="H22" i="20"/>
  <c r="H23" i="20"/>
  <c r="H24" i="20"/>
  <c r="H25" i="20"/>
  <c r="H26" i="20"/>
  <c r="H8" i="20"/>
  <c r="G9" i="20"/>
  <c r="G10" i="20"/>
  <c r="G11" i="20"/>
  <c r="G12" i="20"/>
  <c r="G13" i="20"/>
  <c r="G14" i="20"/>
  <c r="G15" i="20"/>
  <c r="G16" i="20"/>
  <c r="G17" i="20"/>
  <c r="G18" i="20"/>
  <c r="G19" i="20"/>
  <c r="G20" i="20"/>
  <c r="G21" i="20"/>
  <c r="G22" i="20"/>
  <c r="G23" i="20"/>
  <c r="G24" i="20"/>
  <c r="G25" i="20"/>
  <c r="G26" i="20"/>
  <c r="G8" i="20"/>
  <c r="D9" i="20"/>
  <c r="D10" i="20"/>
  <c r="D11" i="20"/>
  <c r="D12" i="20"/>
  <c r="D13" i="20"/>
  <c r="D14" i="20"/>
  <c r="D15" i="20"/>
  <c r="D16" i="20"/>
  <c r="D17" i="20"/>
  <c r="D18" i="20"/>
  <c r="D19" i="20"/>
  <c r="D20" i="20"/>
  <c r="D21" i="20"/>
  <c r="D22" i="20"/>
  <c r="D23" i="20"/>
  <c r="D24" i="20"/>
  <c r="D25" i="20"/>
  <c r="D26" i="20"/>
  <c r="D8" i="20"/>
  <c r="O5" i="5"/>
  <c r="Q22" i="16" l="1"/>
  <c r="R22" i="16" s="1"/>
  <c r="L22" i="16"/>
  <c r="K22" i="16"/>
  <c r="F22" i="16"/>
  <c r="E22" i="16"/>
  <c r="Q21" i="16"/>
  <c r="R21" i="16" s="1"/>
  <c r="K21" i="16"/>
  <c r="L21" i="16" s="1"/>
  <c r="F21" i="16"/>
  <c r="E21" i="16"/>
  <c r="R20" i="16"/>
  <c r="Q20" i="16"/>
  <c r="K20" i="16"/>
  <c r="L20" i="16" s="1"/>
  <c r="E20" i="16"/>
  <c r="F20" i="16" s="1"/>
  <c r="R19" i="16"/>
  <c r="Q19" i="16"/>
  <c r="L19" i="16"/>
  <c r="K19" i="16"/>
  <c r="E19" i="16"/>
  <c r="F19" i="16" s="1"/>
  <c r="Q18" i="16"/>
  <c r="R18" i="16" s="1"/>
  <c r="L18" i="16"/>
  <c r="K18" i="16"/>
  <c r="F18" i="16"/>
  <c r="E18" i="16"/>
  <c r="Q17" i="16"/>
  <c r="R17" i="16" s="1"/>
  <c r="K17" i="16"/>
  <c r="L17" i="16" s="1"/>
  <c r="F17" i="16"/>
  <c r="E17" i="16"/>
  <c r="R16" i="16"/>
  <c r="Q16" i="16"/>
  <c r="K16" i="16"/>
  <c r="L16" i="16" s="1"/>
  <c r="E16" i="16"/>
  <c r="F16" i="16" s="1"/>
  <c r="R15" i="16"/>
  <c r="Q15" i="16"/>
  <c r="L15" i="16"/>
  <c r="K15" i="16"/>
  <c r="E15" i="16"/>
  <c r="F15" i="16" s="1"/>
  <c r="Q14" i="16"/>
  <c r="R14" i="16" s="1"/>
  <c r="L14" i="16"/>
  <c r="K14" i="16"/>
  <c r="F14" i="16"/>
  <c r="E14" i="16"/>
  <c r="Q13" i="16"/>
  <c r="R13" i="16" s="1"/>
  <c r="K13" i="16"/>
  <c r="L13" i="16" s="1"/>
  <c r="F13" i="16"/>
  <c r="E13" i="16"/>
  <c r="R12" i="16"/>
  <c r="Q12" i="16"/>
  <c r="K12" i="16"/>
  <c r="L12" i="16" s="1"/>
  <c r="E12" i="16"/>
  <c r="F12" i="16" s="1"/>
  <c r="R11" i="16"/>
  <c r="Q11" i="16"/>
  <c r="L11" i="16"/>
  <c r="K11" i="16"/>
  <c r="E11" i="16"/>
  <c r="F11" i="16" s="1"/>
  <c r="Q10" i="16"/>
  <c r="R10" i="16" s="1"/>
  <c r="L10" i="16"/>
  <c r="K10" i="16"/>
  <c r="F10" i="16"/>
  <c r="E10" i="16"/>
  <c r="Q9" i="16"/>
  <c r="R9" i="16" s="1"/>
  <c r="K9" i="16"/>
  <c r="L9" i="16" s="1"/>
  <c r="F9" i="16"/>
  <c r="E9" i="16"/>
  <c r="R8" i="16"/>
  <c r="Q8" i="16"/>
  <c r="K8" i="16"/>
  <c r="L8" i="16" s="1"/>
  <c r="E8" i="16"/>
  <c r="F8" i="16" s="1"/>
  <c r="F67" i="1" l="1"/>
  <c r="F4" i="5"/>
  <c r="G6" i="5"/>
  <c r="G7" i="5"/>
  <c r="G8" i="5"/>
  <c r="G9" i="5"/>
  <c r="G10" i="5"/>
  <c r="G11" i="5"/>
  <c r="G12" i="5"/>
  <c r="G13" i="5"/>
  <c r="G14" i="5"/>
  <c r="G15" i="5"/>
  <c r="G16" i="5"/>
  <c r="G17" i="5"/>
  <c r="G18" i="5"/>
  <c r="G19" i="5"/>
  <c r="G20" i="5"/>
  <c r="G21" i="5"/>
  <c r="G22" i="5"/>
  <c r="G23" i="5"/>
  <c r="F7" i="5"/>
  <c r="F8" i="5"/>
  <c r="F9" i="5"/>
  <c r="F10" i="5"/>
  <c r="F11" i="5"/>
  <c r="F12" i="5"/>
  <c r="F13" i="5"/>
  <c r="F14" i="5"/>
  <c r="F15" i="5"/>
  <c r="F16" i="5"/>
  <c r="F17" i="5"/>
  <c r="F18" i="5"/>
  <c r="F19" i="5"/>
  <c r="F20" i="5"/>
  <c r="F21" i="5"/>
  <c r="F22" i="5"/>
  <c r="F23" i="5"/>
  <c r="F6" i="5"/>
  <c r="D6" i="5"/>
  <c r="D7" i="5"/>
  <c r="D8" i="5"/>
  <c r="D9" i="5"/>
  <c r="D10" i="5"/>
  <c r="D11" i="5"/>
  <c r="D12" i="5"/>
  <c r="D13" i="5"/>
  <c r="D14" i="5"/>
  <c r="D15" i="5"/>
  <c r="D16" i="5"/>
  <c r="D17" i="5"/>
  <c r="D18" i="5"/>
  <c r="D19" i="5"/>
  <c r="D20" i="5"/>
  <c r="D21" i="5"/>
  <c r="D22" i="5"/>
  <c r="D23" i="5"/>
  <c r="C7" i="5"/>
  <c r="C8" i="5"/>
  <c r="C9" i="5"/>
  <c r="C10" i="5"/>
  <c r="C11" i="5"/>
  <c r="C12" i="5"/>
  <c r="C13" i="5"/>
  <c r="C14" i="5"/>
  <c r="C15" i="5"/>
  <c r="C16" i="5"/>
  <c r="C17" i="5"/>
  <c r="C18" i="5"/>
  <c r="C19" i="5"/>
  <c r="C20" i="5"/>
  <c r="C21" i="5"/>
  <c r="C22" i="5"/>
  <c r="C23" i="5"/>
  <c r="C6" i="5"/>
  <c r="F69" i="1" l="1"/>
  <c r="C6" i="3"/>
  <c r="B11" i="3"/>
  <c r="H22" i="5" l="1"/>
  <c r="H14" i="5"/>
  <c r="H19" i="5"/>
  <c r="H11" i="5"/>
  <c r="H18" i="5"/>
  <c r="H20" i="5"/>
  <c r="H10" i="5"/>
  <c r="H21" i="5"/>
  <c r="H13" i="5"/>
  <c r="H17" i="5"/>
  <c r="H12" i="5"/>
  <c r="H16" i="5"/>
  <c r="H8" i="5"/>
  <c r="H6" i="5"/>
  <c r="H23" i="5"/>
  <c r="H15" i="5"/>
  <c r="H7" i="5"/>
  <c r="F24" i="5"/>
  <c r="H9" i="5"/>
  <c r="F27" i="5"/>
  <c r="Q4" i="5"/>
  <c r="R5" i="5" l="1"/>
  <c r="Q5" i="5"/>
  <c r="B9" i="3" l="1"/>
  <c r="D5" i="3"/>
  <c r="B8" i="3" s="1"/>
  <c r="C5" i="3"/>
  <c r="E39" i="2"/>
  <c r="D39" i="2"/>
  <c r="C39" i="2"/>
  <c r="E38" i="2"/>
  <c r="D38" i="2"/>
  <c r="C38" i="2"/>
  <c r="E37" i="2"/>
  <c r="D37" i="2"/>
  <c r="C37" i="2"/>
  <c r="E36" i="2"/>
  <c r="D36" i="2"/>
  <c r="C36" i="2"/>
  <c r="E35" i="2"/>
  <c r="D35" i="2"/>
  <c r="C35" i="2"/>
  <c r="E34" i="2"/>
  <c r="D34" i="2"/>
  <c r="C34" i="2"/>
  <c r="E33" i="2"/>
  <c r="D33" i="2"/>
  <c r="C33" i="2"/>
  <c r="E32" i="2"/>
  <c r="D32" i="2"/>
  <c r="C32" i="2"/>
  <c r="E31" i="2"/>
  <c r="D31" i="2"/>
  <c r="C31" i="2"/>
  <c r="E30" i="2"/>
  <c r="D30" i="2"/>
  <c r="C30" i="2"/>
  <c r="E29" i="2"/>
  <c r="D29" i="2"/>
  <c r="C29" i="2"/>
  <c r="E28" i="2"/>
  <c r="D28" i="2"/>
  <c r="C28" i="2"/>
  <c r="E27" i="2"/>
  <c r="D27" i="2"/>
  <c r="C27" i="2"/>
  <c r="E26" i="2"/>
  <c r="D26" i="2"/>
  <c r="C26" i="2"/>
  <c r="E25" i="2"/>
  <c r="D25" i="2"/>
  <c r="C25" i="2"/>
  <c r="E24" i="2"/>
  <c r="D24" i="2"/>
  <c r="C24" i="2"/>
  <c r="E23" i="2"/>
  <c r="D23" i="2"/>
  <c r="C23" i="2"/>
  <c r="E22" i="2"/>
  <c r="D22" i="2"/>
  <c r="C22" i="2"/>
  <c r="E21" i="2"/>
  <c r="D21" i="2"/>
  <c r="C21" i="2"/>
  <c r="E20" i="2"/>
  <c r="D20" i="2"/>
  <c r="C20" i="2"/>
  <c r="E19" i="2"/>
  <c r="D19" i="2"/>
  <c r="C19" i="2"/>
  <c r="E18" i="2"/>
  <c r="D18" i="2"/>
  <c r="C18" i="2"/>
  <c r="E17" i="2"/>
  <c r="D17" i="2"/>
  <c r="C17" i="2"/>
  <c r="E16" i="2"/>
  <c r="D16" i="2"/>
  <c r="C16" i="2"/>
  <c r="E15" i="2"/>
  <c r="D15" i="2"/>
  <c r="C15" i="2"/>
  <c r="E14" i="2"/>
  <c r="D14" i="2"/>
  <c r="C14" i="2"/>
  <c r="E13" i="2"/>
  <c r="D13" i="2"/>
  <c r="C13" i="2"/>
  <c r="V12" i="2" l="1"/>
  <c r="H40" i="2" l="1"/>
  <c r="H41" i="2"/>
  <c r="H39" i="2"/>
  <c r="C18" i="3"/>
  <c r="C25" i="3" l="1"/>
  <c r="D18" i="3"/>
  <c r="D16" i="3"/>
  <c r="C16" i="3"/>
  <c r="C13" i="3"/>
  <c r="X27" i="2"/>
  <c r="W27" i="2"/>
  <c r="V27" i="2"/>
  <c r="X26" i="2"/>
  <c r="W26" i="2"/>
  <c r="V26" i="2"/>
  <c r="X25" i="2"/>
  <c r="W25" i="2"/>
  <c r="V25" i="2"/>
  <c r="X24" i="2"/>
  <c r="W24" i="2"/>
  <c r="V24" i="2"/>
  <c r="X23" i="2"/>
  <c r="W23" i="2"/>
  <c r="V23" i="2"/>
  <c r="X22" i="2"/>
  <c r="W22" i="2"/>
  <c r="V22" i="2"/>
  <c r="X21" i="2"/>
  <c r="W21" i="2"/>
  <c r="V21" i="2"/>
  <c r="X20" i="2"/>
  <c r="W20" i="2"/>
  <c r="V20" i="2"/>
  <c r="X19" i="2"/>
  <c r="W19" i="2"/>
  <c r="V19" i="2"/>
  <c r="X18" i="2"/>
  <c r="W18" i="2"/>
  <c r="V18" i="2"/>
  <c r="X17" i="2"/>
  <c r="W17" i="2"/>
  <c r="V17" i="2"/>
  <c r="X16" i="2"/>
  <c r="W16" i="2"/>
  <c r="V16" i="2"/>
  <c r="X15" i="2"/>
  <c r="W15" i="2"/>
  <c r="V15" i="2"/>
  <c r="X14" i="2"/>
  <c r="W14" i="2"/>
  <c r="V14" i="2"/>
  <c r="X13" i="2"/>
  <c r="W13" i="2"/>
  <c r="V13" i="2"/>
  <c r="X12" i="2"/>
  <c r="W12" i="2"/>
  <c r="J23" i="5"/>
  <c r="I23" i="5"/>
  <c r="J22" i="5"/>
  <c r="I22" i="5"/>
  <c r="J21" i="5"/>
  <c r="I21" i="5"/>
  <c r="J20" i="5"/>
  <c r="I20" i="5"/>
  <c r="J19" i="5"/>
  <c r="I19" i="5"/>
  <c r="J18" i="5"/>
  <c r="I18" i="5"/>
  <c r="J17" i="5"/>
  <c r="I17" i="5"/>
  <c r="J16" i="5"/>
  <c r="I16" i="5"/>
  <c r="J15" i="5"/>
  <c r="I15" i="5"/>
  <c r="J14" i="5"/>
  <c r="I14" i="5"/>
  <c r="J13" i="5"/>
  <c r="I13" i="5"/>
  <c r="J12" i="5"/>
  <c r="I12" i="5"/>
  <c r="J11" i="5"/>
  <c r="I11" i="5"/>
  <c r="J10" i="5"/>
  <c r="I10" i="5"/>
  <c r="J9" i="5"/>
  <c r="I9" i="5"/>
  <c r="AK8" i="5"/>
  <c r="AK9" i="5" s="1"/>
  <c r="AK10" i="5" s="1"/>
  <c r="AK11" i="5" s="1"/>
  <c r="AK12" i="5" s="1"/>
  <c r="AK13" i="5" s="1"/>
  <c r="AK14" i="5" s="1"/>
  <c r="AK15" i="5" s="1"/>
  <c r="AK16" i="5" s="1"/>
  <c r="AK17" i="5" s="1"/>
  <c r="AK18" i="5" s="1"/>
  <c r="AK19" i="5" s="1"/>
  <c r="AK20" i="5" s="1"/>
  <c r="AK21" i="5" s="1"/>
  <c r="AK22" i="5" s="1"/>
  <c r="AK23" i="5" s="1"/>
  <c r="J8" i="5"/>
  <c r="I8" i="5"/>
  <c r="AK7" i="5"/>
  <c r="U7" i="5"/>
  <c r="U8" i="5" s="1"/>
  <c r="U9" i="5" s="1"/>
  <c r="U10" i="5" s="1"/>
  <c r="U11" i="5" s="1"/>
  <c r="U12" i="5" s="1"/>
  <c r="U13" i="5" s="1"/>
  <c r="U14" i="5" s="1"/>
  <c r="U15" i="5" s="1"/>
  <c r="U16" i="5" s="1"/>
  <c r="U17" i="5" s="1"/>
  <c r="U18" i="5" s="1"/>
  <c r="U19" i="5" s="1"/>
  <c r="U20" i="5" s="1"/>
  <c r="U21" i="5" s="1"/>
  <c r="U22" i="5" s="1"/>
  <c r="U23" i="5" s="1"/>
  <c r="J7" i="5"/>
  <c r="I7" i="5"/>
  <c r="J6" i="5"/>
  <c r="I6" i="5"/>
  <c r="T5" i="5"/>
  <c r="S5" i="5"/>
  <c r="P5" i="5"/>
  <c r="S4" i="5"/>
  <c r="H43" i="2" l="1"/>
  <c r="H47" i="2"/>
  <c r="C17" i="3"/>
  <c r="E17" i="3"/>
  <c r="D17" i="3"/>
  <c r="B21" i="3" s="1"/>
  <c r="AA6" i="5" s="1"/>
  <c r="AJ5" i="5"/>
  <c r="AI5" i="5"/>
  <c r="J24" i="5"/>
  <c r="J29" i="5" s="1"/>
  <c r="K9" i="5"/>
  <c r="K12" i="5"/>
  <c r="K15" i="5"/>
  <c r="K23" i="5"/>
  <c r="K18" i="5"/>
  <c r="K13" i="5"/>
  <c r="K21" i="5"/>
  <c r="K8" i="5"/>
  <c r="K16" i="5"/>
  <c r="I24" i="5"/>
  <c r="I40" i="5" s="1"/>
  <c r="K11" i="5"/>
  <c r="K19" i="5"/>
  <c r="K17" i="5"/>
  <c r="K20" i="5"/>
  <c r="K7" i="5"/>
  <c r="K10" i="5"/>
  <c r="K14" i="5"/>
  <c r="K22" i="5"/>
  <c r="K6" i="5"/>
  <c r="Q18" i="5"/>
  <c r="G24" i="5"/>
  <c r="H45" i="2" l="1"/>
  <c r="H48" i="2"/>
  <c r="H44" i="2"/>
  <c r="H49" i="2"/>
  <c r="B20" i="3"/>
  <c r="X4" i="5" s="1"/>
  <c r="R10" i="5"/>
  <c r="R6" i="5"/>
  <c r="AA7" i="5"/>
  <c r="AB19" i="5"/>
  <c r="AB21" i="5"/>
  <c r="AB8" i="5"/>
  <c r="AB22" i="5"/>
  <c r="AB10" i="5"/>
  <c r="AA17" i="5"/>
  <c r="AA19" i="5"/>
  <c r="AB14" i="5"/>
  <c r="AA23" i="5"/>
  <c r="AA9" i="5"/>
  <c r="AA11" i="5"/>
  <c r="AB6" i="5"/>
  <c r="AA22" i="5"/>
  <c r="AB20" i="5"/>
  <c r="AB16" i="5"/>
  <c r="AA10" i="5"/>
  <c r="AA14" i="5"/>
  <c r="AB23" i="5"/>
  <c r="AB9" i="5"/>
  <c r="AB11" i="5"/>
  <c r="AB13" i="5"/>
  <c r="AA21" i="5"/>
  <c r="AA12" i="5"/>
  <c r="AB18" i="5"/>
  <c r="AB12" i="5"/>
  <c r="AA20" i="5"/>
  <c r="AB17" i="5"/>
  <c r="AA13" i="5"/>
  <c r="AA8" i="5"/>
  <c r="AB7" i="5"/>
  <c r="AA15" i="5"/>
  <c r="AA16" i="5"/>
  <c r="AB15" i="5"/>
  <c r="AA18" i="5"/>
  <c r="T22" i="5"/>
  <c r="T15" i="5"/>
  <c r="C27" i="5"/>
  <c r="O4" i="5"/>
  <c r="I46" i="5"/>
  <c r="J30" i="5"/>
  <c r="J36" i="5"/>
  <c r="T9" i="5"/>
  <c r="T20" i="5"/>
  <c r="T16" i="5"/>
  <c r="T14" i="5"/>
  <c r="J34" i="5"/>
  <c r="J39" i="5"/>
  <c r="T23" i="5"/>
  <c r="J46" i="5"/>
  <c r="J45" i="5"/>
  <c r="T19" i="5"/>
  <c r="J38" i="5"/>
  <c r="J43" i="5"/>
  <c r="J42" i="5"/>
  <c r="J41" i="5"/>
  <c r="J44" i="5"/>
  <c r="T13" i="5"/>
  <c r="T10" i="5"/>
  <c r="T12" i="5"/>
  <c r="J33" i="5"/>
  <c r="J40" i="5"/>
  <c r="S10" i="5"/>
  <c r="J35" i="5"/>
  <c r="J31" i="5"/>
  <c r="T21" i="5"/>
  <c r="T18" i="5"/>
  <c r="T17" i="5"/>
  <c r="T6" i="5"/>
  <c r="T11" i="5"/>
  <c r="T7" i="5"/>
  <c r="J47" i="5"/>
  <c r="S22" i="5"/>
  <c r="I41" i="5"/>
  <c r="T8" i="5"/>
  <c r="J37" i="5"/>
  <c r="J32" i="5"/>
  <c r="S14" i="5"/>
  <c r="S17" i="5"/>
  <c r="S15" i="5"/>
  <c r="S11" i="5"/>
  <c r="I32" i="5"/>
  <c r="S19" i="5"/>
  <c r="S16" i="5"/>
  <c r="S9" i="5"/>
  <c r="I44" i="5"/>
  <c r="I43" i="5"/>
  <c r="I39" i="5"/>
  <c r="I38" i="5"/>
  <c r="I35" i="5"/>
  <c r="S8" i="5"/>
  <c r="I30" i="5"/>
  <c r="S20" i="5"/>
  <c r="I36" i="5"/>
  <c r="I31" i="5"/>
  <c r="S23" i="5"/>
  <c r="S7" i="5"/>
  <c r="I47" i="5"/>
  <c r="I42" i="5"/>
  <c r="I34" i="5"/>
  <c r="I45" i="5"/>
  <c r="I29" i="5"/>
  <c r="I37" i="5"/>
  <c r="S6" i="5"/>
  <c r="S12" i="5"/>
  <c r="K24" i="5"/>
  <c r="K38" i="5" s="1"/>
  <c r="S21" i="5"/>
  <c r="S13" i="5"/>
  <c r="S18" i="5"/>
  <c r="I33" i="5"/>
  <c r="H24" i="5"/>
  <c r="H30" i="5" s="1"/>
  <c r="H70" i="1" s="1"/>
  <c r="G30" i="5"/>
  <c r="G70" i="1" s="1"/>
  <c r="R9" i="5"/>
  <c r="R15" i="5"/>
  <c r="G44" i="5"/>
  <c r="G84" i="1" s="1"/>
  <c r="R7" i="5"/>
  <c r="G41" i="5"/>
  <c r="G81" i="1" s="1"/>
  <c r="G36" i="5"/>
  <c r="G76" i="1" s="1"/>
  <c r="G33" i="5"/>
  <c r="G73" i="1" s="1"/>
  <c r="G46" i="5"/>
  <c r="G86" i="1" s="1"/>
  <c r="G35" i="5"/>
  <c r="G75" i="1" s="1"/>
  <c r="G43" i="5"/>
  <c r="G83" i="1" s="1"/>
  <c r="R18" i="5"/>
  <c r="G38" i="5"/>
  <c r="G78" i="1" s="1"/>
  <c r="F37" i="5"/>
  <c r="F77" i="1" s="1"/>
  <c r="F42" i="5"/>
  <c r="F82" i="1" s="1"/>
  <c r="F33" i="5"/>
  <c r="F73" i="1" s="1"/>
  <c r="F44" i="5"/>
  <c r="F84" i="1" s="1"/>
  <c r="G34" i="5"/>
  <c r="G74" i="1" s="1"/>
  <c r="R11" i="5"/>
  <c r="R16" i="5"/>
  <c r="R8" i="5"/>
  <c r="G45" i="5"/>
  <c r="G85" i="1" s="1"/>
  <c r="G37" i="5"/>
  <c r="G77" i="1" s="1"/>
  <c r="R13" i="5"/>
  <c r="G42" i="5"/>
  <c r="G82" i="1" s="1"/>
  <c r="R20" i="5"/>
  <c r="R12" i="5"/>
  <c r="G29" i="5"/>
  <c r="G69" i="1" s="1"/>
  <c r="R21" i="5"/>
  <c r="R17" i="5"/>
  <c r="G40" i="5"/>
  <c r="G80" i="1" s="1"/>
  <c r="G32" i="5"/>
  <c r="G72" i="1" s="1"/>
  <c r="R22" i="5"/>
  <c r="R14" i="5"/>
  <c r="G47" i="5"/>
  <c r="G87" i="1" s="1"/>
  <c r="G39" i="5"/>
  <c r="G79" i="1" s="1"/>
  <c r="G31" i="5"/>
  <c r="G71" i="1" s="1"/>
  <c r="R19" i="5"/>
  <c r="F43" i="5"/>
  <c r="F83" i="1" s="1"/>
  <c r="F35" i="5"/>
  <c r="F75" i="1" s="1"/>
  <c r="Q17" i="5"/>
  <c r="Q19" i="5"/>
  <c r="Q11" i="5"/>
  <c r="Q8" i="5"/>
  <c r="Q23" i="5"/>
  <c r="Q15" i="5"/>
  <c r="Q7" i="5"/>
  <c r="F40" i="5"/>
  <c r="F80" i="1" s="1"/>
  <c r="F32" i="5"/>
  <c r="F72" i="1" s="1"/>
  <c r="Q22" i="5"/>
  <c r="F46" i="5"/>
  <c r="F86" i="1" s="1"/>
  <c r="F38" i="5"/>
  <c r="F78" i="1" s="1"/>
  <c r="Q16" i="5"/>
  <c r="Q20" i="5"/>
  <c r="Q9" i="5"/>
  <c r="Q14" i="5"/>
  <c r="F47" i="5"/>
  <c r="F87" i="1" s="1"/>
  <c r="F39" i="5"/>
  <c r="F79" i="1" s="1"/>
  <c r="F31" i="5"/>
  <c r="F71" i="1" s="1"/>
  <c r="F30" i="5"/>
  <c r="F70" i="1" s="1"/>
  <c r="Q12" i="5"/>
  <c r="Q13" i="5"/>
  <c r="Q10" i="5"/>
  <c r="F41" i="5"/>
  <c r="F81" i="1" s="1"/>
  <c r="F34" i="5"/>
  <c r="F74" i="1" s="1"/>
  <c r="F45" i="5"/>
  <c r="F85" i="1" s="1"/>
  <c r="Q6" i="5"/>
  <c r="F36" i="5"/>
  <c r="F76" i="1" s="1"/>
  <c r="Q21" i="5"/>
  <c r="F29" i="5"/>
  <c r="R23" i="5"/>
  <c r="X6" i="5" l="1"/>
  <c r="AG4" i="5"/>
  <c r="X7" i="5"/>
  <c r="X9" i="5"/>
  <c r="B24" i="3"/>
  <c r="X8" i="5"/>
  <c r="B23" i="3"/>
  <c r="AC22" i="5"/>
  <c r="E22" i="5"/>
  <c r="AA4" i="5"/>
  <c r="F63" i="7" s="1"/>
  <c r="Y22" i="5"/>
  <c r="X12" i="5"/>
  <c r="Y6" i="5"/>
  <c r="Y13" i="5"/>
  <c r="Y16" i="5"/>
  <c r="X17" i="5"/>
  <c r="X16" i="5"/>
  <c r="Y10" i="5"/>
  <c r="Y21" i="5"/>
  <c r="X18" i="5"/>
  <c r="Y15" i="5"/>
  <c r="X19" i="5"/>
  <c r="Y20" i="5"/>
  <c r="X21" i="5"/>
  <c r="Y19" i="5"/>
  <c r="Y23" i="5"/>
  <c r="X11" i="5"/>
  <c r="Y8" i="5"/>
  <c r="Y11" i="5"/>
  <c r="X10" i="5"/>
  <c r="X20" i="5"/>
  <c r="Y17" i="5"/>
  <c r="Y18" i="5"/>
  <c r="X13" i="5"/>
  <c r="Y12" i="5"/>
  <c r="Y7" i="5"/>
  <c r="X14" i="5"/>
  <c r="X22" i="5"/>
  <c r="Y14" i="5"/>
  <c r="Y9" i="5"/>
  <c r="X15" i="5"/>
  <c r="X23" i="5"/>
  <c r="E14" i="5"/>
  <c r="E7" i="5"/>
  <c r="E23" i="5"/>
  <c r="E10" i="5"/>
  <c r="E17" i="5"/>
  <c r="E19" i="5"/>
  <c r="E11" i="5"/>
  <c r="E16" i="5"/>
  <c r="E21" i="5"/>
  <c r="E12" i="5"/>
  <c r="E13" i="5"/>
  <c r="E20" i="5"/>
  <c r="E9" i="5"/>
  <c r="E15" i="5"/>
  <c r="E6" i="5"/>
  <c r="E8" i="5"/>
  <c r="E18" i="5"/>
  <c r="D24" i="5"/>
  <c r="P15" i="5" s="1"/>
  <c r="C24" i="5"/>
  <c r="O17" i="5" s="1"/>
  <c r="AC8" i="5"/>
  <c r="AB24" i="5"/>
  <c r="AB44" i="5" s="1"/>
  <c r="G80" i="7" s="1"/>
  <c r="AC12" i="5"/>
  <c r="AC19" i="5"/>
  <c r="AC16" i="5"/>
  <c r="AC9" i="5"/>
  <c r="AC14" i="5"/>
  <c r="AC20" i="5"/>
  <c r="AC10" i="5"/>
  <c r="AC17" i="5"/>
  <c r="AC21" i="5"/>
  <c r="AC23" i="5"/>
  <c r="AC13" i="5"/>
  <c r="AC11" i="5"/>
  <c r="AC18" i="5"/>
  <c r="AC7" i="5"/>
  <c r="AC15" i="5"/>
  <c r="AA24" i="5"/>
  <c r="AI18" i="5" s="1"/>
  <c r="AC6" i="5"/>
  <c r="K34" i="5"/>
  <c r="K44" i="5"/>
  <c r="K30" i="5"/>
  <c r="K35" i="5"/>
  <c r="K46" i="5"/>
  <c r="K41" i="5"/>
  <c r="H44" i="5"/>
  <c r="H84" i="1" s="1"/>
  <c r="K40" i="5"/>
  <c r="H33" i="5"/>
  <c r="H73" i="1" s="1"/>
  <c r="K37" i="5"/>
  <c r="H41" i="5"/>
  <c r="H81" i="1" s="1"/>
  <c r="H37" i="5"/>
  <c r="H77" i="1" s="1"/>
  <c r="K31" i="5"/>
  <c r="H47" i="5"/>
  <c r="H87" i="1" s="1"/>
  <c r="H29" i="5"/>
  <c r="H69" i="1" s="1"/>
  <c r="H46" i="5"/>
  <c r="H86" i="1" s="1"/>
  <c r="K29" i="5"/>
  <c r="K39" i="5"/>
  <c r="K36" i="5"/>
  <c r="H31" i="5"/>
  <c r="H71" i="1" s="1"/>
  <c r="H32" i="5"/>
  <c r="H72" i="1" s="1"/>
  <c r="H38" i="5"/>
  <c r="H78" i="1" s="1"/>
  <c r="K47" i="5"/>
  <c r="K45" i="5"/>
  <c r="K32" i="5"/>
  <c r="H40" i="5"/>
  <c r="H80" i="1" s="1"/>
  <c r="H35" i="5"/>
  <c r="H75" i="1" s="1"/>
  <c r="H36" i="5"/>
  <c r="H76" i="1" s="1"/>
  <c r="H34" i="5"/>
  <c r="H74" i="1" s="1"/>
  <c r="K43" i="5"/>
  <c r="K33" i="5"/>
  <c r="K42" i="5"/>
  <c r="H42" i="5"/>
  <c r="H82" i="1" s="1"/>
  <c r="H45" i="5"/>
  <c r="H85" i="1" s="1"/>
  <c r="H39" i="5"/>
  <c r="H79" i="1" s="1"/>
  <c r="H43" i="5"/>
  <c r="H83" i="1" s="1"/>
  <c r="C63" i="7" l="1"/>
  <c r="AA27" i="5"/>
  <c r="AI4" i="5"/>
  <c r="Z13" i="5"/>
  <c r="AM13" i="5" s="1"/>
  <c r="Z6" i="5"/>
  <c r="AM6" i="5" s="1"/>
  <c r="Z16" i="5"/>
  <c r="Z21" i="5"/>
  <c r="AM21" i="5" s="1"/>
  <c r="Z20" i="5"/>
  <c r="AM20" i="5" s="1"/>
  <c r="Z19" i="5"/>
  <c r="Z23" i="5"/>
  <c r="Z22" i="5"/>
  <c r="Z11" i="5"/>
  <c r="Z18" i="5"/>
  <c r="Z8" i="5"/>
  <c r="Z9" i="5"/>
  <c r="Z10" i="5"/>
  <c r="Z15" i="5"/>
  <c r="Z17" i="5"/>
  <c r="Z12" i="5"/>
  <c r="X24" i="5"/>
  <c r="AG6" i="5" s="1"/>
  <c r="X27" i="5"/>
  <c r="Z7" i="5"/>
  <c r="Z14" i="5"/>
  <c r="Y24" i="5"/>
  <c r="AH19" i="5" s="1"/>
  <c r="P11" i="5"/>
  <c r="P10" i="5"/>
  <c r="D33" i="5"/>
  <c r="D73" i="1" s="1"/>
  <c r="C29" i="5"/>
  <c r="C69" i="1" s="1"/>
  <c r="D35" i="5"/>
  <c r="D75" i="1" s="1"/>
  <c r="P6" i="5"/>
  <c r="P18" i="5"/>
  <c r="D34" i="5"/>
  <c r="D74" i="1" s="1"/>
  <c r="C35" i="5"/>
  <c r="C75" i="1" s="1"/>
  <c r="C40" i="5"/>
  <c r="C80" i="1" s="1"/>
  <c r="D47" i="5"/>
  <c r="D87" i="1" s="1"/>
  <c r="O23" i="5"/>
  <c r="D46" i="5"/>
  <c r="D86" i="1" s="1"/>
  <c r="D30" i="5"/>
  <c r="D70" i="1" s="1"/>
  <c r="P8" i="5"/>
  <c r="AJ12" i="5"/>
  <c r="C46" i="5"/>
  <c r="C86" i="1" s="1"/>
  <c r="C31" i="5"/>
  <c r="C71" i="1" s="1"/>
  <c r="C33" i="5"/>
  <c r="C73" i="1" s="1"/>
  <c r="C41" i="5"/>
  <c r="C81" i="1" s="1"/>
  <c r="O9" i="5"/>
  <c r="P7" i="5"/>
  <c r="P22" i="5"/>
  <c r="P17" i="5"/>
  <c r="P9" i="5"/>
  <c r="D32" i="5"/>
  <c r="D72" i="1" s="1"/>
  <c r="E24" i="5"/>
  <c r="E44" i="5" s="1"/>
  <c r="E84" i="1" s="1"/>
  <c r="O16" i="5"/>
  <c r="O22" i="5"/>
  <c r="O8" i="5"/>
  <c r="C34" i="5"/>
  <c r="C74" i="1" s="1"/>
  <c r="C39" i="5"/>
  <c r="C79" i="1" s="1"/>
  <c r="O11" i="5"/>
  <c r="O7" i="5"/>
  <c r="O19" i="5"/>
  <c r="O21" i="5"/>
  <c r="C36" i="5"/>
  <c r="C76" i="1" s="1"/>
  <c r="C47" i="5"/>
  <c r="C87" i="1" s="1"/>
  <c r="D44" i="5"/>
  <c r="D84" i="1" s="1"/>
  <c r="O15" i="5"/>
  <c r="O6" i="5"/>
  <c r="C32" i="5"/>
  <c r="C72" i="1" s="1"/>
  <c r="C42" i="5"/>
  <c r="C82" i="1" s="1"/>
  <c r="D43" i="5"/>
  <c r="D83" i="1" s="1"/>
  <c r="D42" i="5"/>
  <c r="D82" i="1" s="1"/>
  <c r="D38" i="5"/>
  <c r="D78" i="1" s="1"/>
  <c r="P23" i="5"/>
  <c r="P14" i="5"/>
  <c r="C43" i="5"/>
  <c r="C83" i="1" s="1"/>
  <c r="D36" i="5"/>
  <c r="D76" i="1" s="1"/>
  <c r="D41" i="5"/>
  <c r="D81" i="1" s="1"/>
  <c r="D37" i="5"/>
  <c r="D77" i="1" s="1"/>
  <c r="P20" i="5"/>
  <c r="D31" i="5"/>
  <c r="D71" i="1" s="1"/>
  <c r="C44" i="5"/>
  <c r="C84" i="1" s="1"/>
  <c r="O10" i="5"/>
  <c r="C45" i="5"/>
  <c r="C85" i="1" s="1"/>
  <c r="C38" i="5"/>
  <c r="C78" i="1" s="1"/>
  <c r="C37" i="5"/>
  <c r="C77" i="1" s="1"/>
  <c r="O12" i="5"/>
  <c r="O20" i="5"/>
  <c r="O18" i="5"/>
  <c r="D29" i="5"/>
  <c r="D69" i="1" s="1"/>
  <c r="O13" i="5"/>
  <c r="C30" i="5"/>
  <c r="C70" i="1" s="1"/>
  <c r="P19" i="5"/>
  <c r="D39" i="5"/>
  <c r="D79" i="1" s="1"/>
  <c r="P12" i="5"/>
  <c r="D40" i="5"/>
  <c r="D80" i="1" s="1"/>
  <c r="P21" i="5"/>
  <c r="P16" i="5"/>
  <c r="P13" i="5"/>
  <c r="O14" i="5"/>
  <c r="D45" i="5"/>
  <c r="D85" i="1" s="1"/>
  <c r="AB29" i="5"/>
  <c r="G65" i="7" s="1"/>
  <c r="AI8" i="5"/>
  <c r="AA31" i="5"/>
  <c r="F67" i="7" s="1"/>
  <c r="AI16" i="5"/>
  <c r="AI10" i="5"/>
  <c r="AJ13" i="5"/>
  <c r="AJ18" i="5"/>
  <c r="AB40" i="5"/>
  <c r="G76" i="7" s="1"/>
  <c r="AI15" i="5"/>
  <c r="AA39" i="5"/>
  <c r="F75" i="7" s="1"/>
  <c r="AJ14" i="5"/>
  <c r="AB36" i="5"/>
  <c r="G72" i="7" s="1"/>
  <c r="AA41" i="5"/>
  <c r="F77" i="7" s="1"/>
  <c r="AI13" i="5"/>
  <c r="AI19" i="5"/>
  <c r="AA35" i="5"/>
  <c r="F71" i="7" s="1"/>
  <c r="AA33" i="5"/>
  <c r="F69" i="7" s="1"/>
  <c r="AB42" i="5"/>
  <c r="G78" i="7" s="1"/>
  <c r="AB41" i="5"/>
  <c r="G77" i="7" s="1"/>
  <c r="AJ6" i="5"/>
  <c r="AJ19" i="5"/>
  <c r="AC24" i="5"/>
  <c r="AI9" i="5"/>
  <c r="AI21" i="5"/>
  <c r="AA45" i="5"/>
  <c r="F81" i="7" s="1"/>
  <c r="AA46" i="5"/>
  <c r="F82" i="7" s="1"/>
  <c r="AA47" i="5"/>
  <c r="F83" i="7" s="1"/>
  <c r="AI14" i="5"/>
  <c r="AI20" i="5"/>
  <c r="AA42" i="5"/>
  <c r="F78" i="7" s="1"/>
  <c r="AI7" i="5"/>
  <c r="AI22" i="5"/>
  <c r="AA40" i="5"/>
  <c r="F76" i="7" s="1"/>
  <c r="AA44" i="5"/>
  <c r="F80" i="7" s="1"/>
  <c r="AA29" i="5"/>
  <c r="F65" i="7" s="1"/>
  <c r="AI11" i="5"/>
  <c r="AA30" i="5"/>
  <c r="F66" i="7" s="1"/>
  <c r="AA34" i="5"/>
  <c r="F70" i="7" s="1"/>
  <c r="AI12" i="5"/>
  <c r="AA32" i="5"/>
  <c r="F68" i="7" s="1"/>
  <c r="AI17" i="5"/>
  <c r="AI6" i="5"/>
  <c r="AI23" i="5"/>
  <c r="AA37" i="5"/>
  <c r="F73" i="7" s="1"/>
  <c r="AA43" i="5"/>
  <c r="F79" i="7" s="1"/>
  <c r="AB46" i="5"/>
  <c r="G82" i="7" s="1"/>
  <c r="AB37" i="5"/>
  <c r="G73" i="7" s="1"/>
  <c r="AJ21" i="5"/>
  <c r="AA38" i="5"/>
  <c r="F74" i="7" s="1"/>
  <c r="AB38" i="5"/>
  <c r="G74" i="7" s="1"/>
  <c r="AB30" i="5"/>
  <c r="G66" i="7" s="1"/>
  <c r="AJ22" i="5"/>
  <c r="AJ11" i="5"/>
  <c r="AJ10" i="5"/>
  <c r="AB47" i="5"/>
  <c r="G83" i="7" s="1"/>
  <c r="AJ16" i="5"/>
  <c r="AJ9" i="5"/>
  <c r="AJ7" i="5"/>
  <c r="AB33" i="5"/>
  <c r="G69" i="7" s="1"/>
  <c r="AB43" i="5"/>
  <c r="G79" i="7" s="1"/>
  <c r="AB35" i="5"/>
  <c r="G71" i="7" s="1"/>
  <c r="AB39" i="5"/>
  <c r="G75" i="7" s="1"/>
  <c r="AJ15" i="5"/>
  <c r="AB31" i="5"/>
  <c r="G67" i="7" s="1"/>
  <c r="AB32" i="5"/>
  <c r="G68" i="7" s="1"/>
  <c r="AB34" i="5"/>
  <c r="G70" i="7" s="1"/>
  <c r="AB45" i="5"/>
  <c r="G81" i="7" s="1"/>
  <c r="AJ17" i="5"/>
  <c r="AJ23" i="5"/>
  <c r="AJ8" i="5"/>
  <c r="AJ20" i="5"/>
  <c r="AA36" i="5"/>
  <c r="F72" i="7" s="1"/>
  <c r="X32" i="5" l="1"/>
  <c r="C68" i="7" s="1"/>
  <c r="AC37" i="5"/>
  <c r="H73" i="7" s="1"/>
  <c r="AM16" i="5"/>
  <c r="AN16" i="5" s="1"/>
  <c r="AM22" i="5"/>
  <c r="AO22" i="5" s="1"/>
  <c r="AM19" i="5"/>
  <c r="AO19" i="5" s="1"/>
  <c r="AM23" i="5"/>
  <c r="AN23" i="5" s="1"/>
  <c r="AM15" i="5"/>
  <c r="AN15" i="5" s="1"/>
  <c r="AM18" i="5"/>
  <c r="AO18" i="5" s="1"/>
  <c r="AM14" i="5"/>
  <c r="AN14" i="5" s="1"/>
  <c r="AM8" i="5"/>
  <c r="AN8" i="5" s="1"/>
  <c r="AM17" i="5"/>
  <c r="AN17" i="5" s="1"/>
  <c r="AM11" i="5"/>
  <c r="AO11" i="5" s="1"/>
  <c r="AH23" i="5"/>
  <c r="Y35" i="5"/>
  <c r="D71" i="7" s="1"/>
  <c r="AM9" i="5"/>
  <c r="AN9" i="5" s="1"/>
  <c r="AH7" i="5"/>
  <c r="AH6" i="5"/>
  <c r="AH13" i="5"/>
  <c r="AM10" i="5"/>
  <c r="AO10" i="5" s="1"/>
  <c r="AG16" i="5"/>
  <c r="AG18" i="5"/>
  <c r="AG12" i="5"/>
  <c r="X43" i="5"/>
  <c r="C79" i="7" s="1"/>
  <c r="Y31" i="5"/>
  <c r="D67" i="7" s="1"/>
  <c r="X41" i="5"/>
  <c r="C77" i="7" s="1"/>
  <c r="AG13" i="5"/>
  <c r="Y36" i="5"/>
  <c r="D72" i="7" s="1"/>
  <c r="X46" i="5"/>
  <c r="C82" i="7" s="1"/>
  <c r="X33" i="5"/>
  <c r="C69" i="7" s="1"/>
  <c r="Y47" i="5"/>
  <c r="D83" i="7" s="1"/>
  <c r="AG17" i="5"/>
  <c r="AG8" i="5"/>
  <c r="AM12" i="5"/>
  <c r="AO12" i="5" s="1"/>
  <c r="X37" i="5"/>
  <c r="C73" i="7" s="1"/>
  <c r="AH21" i="5"/>
  <c r="X34" i="5"/>
  <c r="C70" i="7" s="1"/>
  <c r="X47" i="5"/>
  <c r="C83" i="7" s="1"/>
  <c r="Y37" i="5"/>
  <c r="D73" i="7" s="1"/>
  <c r="AG7" i="5"/>
  <c r="Y29" i="5"/>
  <c r="D65" i="7" s="1"/>
  <c r="AG19" i="5"/>
  <c r="AG14" i="5"/>
  <c r="AG11" i="5"/>
  <c r="AG15" i="5"/>
  <c r="AG9" i="5"/>
  <c r="X35" i="5"/>
  <c r="C71" i="7" s="1"/>
  <c r="X45" i="5"/>
  <c r="C81" i="7" s="1"/>
  <c r="AH10" i="5"/>
  <c r="Y39" i="5"/>
  <c r="D75" i="7" s="1"/>
  <c r="AG20" i="5"/>
  <c r="X44" i="5"/>
  <c r="C80" i="7" s="1"/>
  <c r="X38" i="5"/>
  <c r="C74" i="7" s="1"/>
  <c r="X30" i="5"/>
  <c r="C66" i="7" s="1"/>
  <c r="X42" i="5"/>
  <c r="C78" i="7" s="1"/>
  <c r="Y32" i="5"/>
  <c r="D68" i="7" s="1"/>
  <c r="AG22" i="5"/>
  <c r="X39" i="5"/>
  <c r="C75" i="7" s="1"/>
  <c r="X29" i="5"/>
  <c r="C65" i="7" s="1"/>
  <c r="Y30" i="5"/>
  <c r="D66" i="7" s="1"/>
  <c r="Y33" i="5"/>
  <c r="D69" i="7" s="1"/>
  <c r="Y42" i="5"/>
  <c r="D78" i="7" s="1"/>
  <c r="AH18" i="5"/>
  <c r="X31" i="5"/>
  <c r="C67" i="7" s="1"/>
  <c r="X40" i="5"/>
  <c r="C76" i="7" s="1"/>
  <c r="AG23" i="5"/>
  <c r="X36" i="5"/>
  <c r="C72" i="7" s="1"/>
  <c r="AG10" i="5"/>
  <c r="AG21" i="5"/>
  <c r="AH12" i="5"/>
  <c r="Y34" i="5"/>
  <c r="D70" i="7" s="1"/>
  <c r="Y38" i="5"/>
  <c r="D74" i="7" s="1"/>
  <c r="AM7" i="5"/>
  <c r="AN7" i="5" s="1"/>
  <c r="Y40" i="5"/>
  <c r="D76" i="7" s="1"/>
  <c r="Y43" i="5"/>
  <c r="D79" i="7" s="1"/>
  <c r="AH16" i="5"/>
  <c r="AH15" i="5"/>
  <c r="AH22" i="5"/>
  <c r="Y41" i="5"/>
  <c r="D77" i="7" s="1"/>
  <c r="AH9" i="5"/>
  <c r="AH11" i="5"/>
  <c r="Y46" i="5"/>
  <c r="D82" i="7" s="1"/>
  <c r="AH8" i="5"/>
  <c r="AH17" i="5"/>
  <c r="Z24" i="5"/>
  <c r="Z45" i="5" s="1"/>
  <c r="E81" i="7" s="1"/>
  <c r="Y45" i="5"/>
  <c r="D81" i="7" s="1"/>
  <c r="AH14" i="5"/>
  <c r="Y44" i="5"/>
  <c r="D80" i="7" s="1"/>
  <c r="AH20" i="5"/>
  <c r="E33" i="5"/>
  <c r="E73" i="1" s="1"/>
  <c r="E39" i="5"/>
  <c r="E79" i="1" s="1"/>
  <c r="E35" i="5"/>
  <c r="E75" i="1" s="1"/>
  <c r="E31" i="5"/>
  <c r="E71" i="1" s="1"/>
  <c r="E46" i="5"/>
  <c r="E86" i="1" s="1"/>
  <c r="E40" i="5"/>
  <c r="E80" i="1" s="1"/>
  <c r="E29" i="5"/>
  <c r="E69" i="1" s="1"/>
  <c r="E38" i="5"/>
  <c r="E78" i="1" s="1"/>
  <c r="E41" i="5"/>
  <c r="E81" i="1" s="1"/>
  <c r="E37" i="5"/>
  <c r="E77" i="1" s="1"/>
  <c r="E36" i="5"/>
  <c r="E76" i="1" s="1"/>
  <c r="E45" i="5"/>
  <c r="E85" i="1" s="1"/>
  <c r="E42" i="5"/>
  <c r="E82" i="1" s="1"/>
  <c r="E47" i="5"/>
  <c r="E87" i="1" s="1"/>
  <c r="E43" i="5"/>
  <c r="E83" i="1" s="1"/>
  <c r="E32" i="5"/>
  <c r="E72" i="1" s="1"/>
  <c r="E34" i="5"/>
  <c r="E74" i="1" s="1"/>
  <c r="E30" i="5"/>
  <c r="E70" i="1" s="1"/>
  <c r="AC33" i="5"/>
  <c r="H69" i="7" s="1"/>
  <c r="AC31" i="5"/>
  <c r="H67" i="7" s="1"/>
  <c r="AC40" i="5"/>
  <c r="H76" i="7" s="1"/>
  <c r="AC43" i="5"/>
  <c r="H79" i="7" s="1"/>
  <c r="AO6" i="5"/>
  <c r="AN6" i="5"/>
  <c r="AO20" i="5"/>
  <c r="AN20" i="5"/>
  <c r="AC29" i="5"/>
  <c r="H65" i="7" s="1"/>
  <c r="AC35" i="5"/>
  <c r="H71" i="7" s="1"/>
  <c r="AC30" i="5"/>
  <c r="H66" i="7" s="1"/>
  <c r="AC41" i="5"/>
  <c r="H77" i="7" s="1"/>
  <c r="AC38" i="5"/>
  <c r="H74" i="7" s="1"/>
  <c r="AC39" i="5"/>
  <c r="H75" i="7" s="1"/>
  <c r="AC32" i="5"/>
  <c r="H68" i="7" s="1"/>
  <c r="AC45" i="5"/>
  <c r="H81" i="7" s="1"/>
  <c r="AC47" i="5"/>
  <c r="H83" i="7" s="1"/>
  <c r="AC46" i="5"/>
  <c r="H82" i="7" s="1"/>
  <c r="AC34" i="5"/>
  <c r="H70" i="7" s="1"/>
  <c r="AN21" i="5"/>
  <c r="AO21" i="5"/>
  <c r="AC42" i="5"/>
  <c r="H78" i="7" s="1"/>
  <c r="AC36" i="5"/>
  <c r="H72" i="7" s="1"/>
  <c r="AO13" i="5"/>
  <c r="AN13" i="5"/>
  <c r="AC44" i="5"/>
  <c r="H80" i="7" s="1"/>
  <c r="AM24" i="5" l="1"/>
  <c r="AN22" i="5"/>
  <c r="AN19" i="5"/>
  <c r="AO16" i="5"/>
  <c r="AO23" i="5"/>
  <c r="AO15" i="5"/>
  <c r="AO8" i="5"/>
  <c r="AN18" i="5"/>
  <c r="AN11" i="5"/>
  <c r="AO17" i="5"/>
  <c r="AO14" i="5"/>
  <c r="AO9" i="5"/>
  <c r="AN12" i="5"/>
  <c r="AN10" i="5"/>
  <c r="Z40" i="5"/>
  <c r="E76" i="7" s="1"/>
  <c r="Z37" i="5"/>
  <c r="E73" i="7" s="1"/>
  <c r="AO7" i="5"/>
  <c r="Z39" i="5"/>
  <c r="E75" i="7" s="1"/>
  <c r="Z44" i="5"/>
  <c r="E80" i="7" s="1"/>
  <c r="Z29" i="5"/>
  <c r="E65" i="7" s="1"/>
  <c r="Z31" i="5"/>
  <c r="E67" i="7" s="1"/>
  <c r="Z32" i="5"/>
  <c r="E68" i="7" s="1"/>
  <c r="Z41" i="5"/>
  <c r="E77" i="7" s="1"/>
  <c r="Z46" i="5"/>
  <c r="E82" i="7" s="1"/>
  <c r="Z33" i="5"/>
  <c r="E69" i="7" s="1"/>
  <c r="Z34" i="5"/>
  <c r="E70" i="7" s="1"/>
  <c r="Z35" i="5"/>
  <c r="E71" i="7" s="1"/>
  <c r="Z47" i="5"/>
  <c r="E83" i="7" s="1"/>
  <c r="Z36" i="5"/>
  <c r="E72" i="7" s="1"/>
  <c r="Z30" i="5"/>
  <c r="E66" i="7" s="1"/>
  <c r="Z43" i="5"/>
  <c r="E79" i="7" s="1"/>
  <c r="Z38" i="5"/>
  <c r="E74" i="7" s="1"/>
  <c r="Z42" i="5"/>
  <c r="E78" i="7" s="1"/>
  <c r="AO24" i="5" l="1"/>
  <c r="AN24" i="5"/>
</calcChain>
</file>

<file path=xl/sharedStrings.xml><?xml version="1.0" encoding="utf-8"?>
<sst xmlns="http://schemas.openxmlformats.org/spreadsheetml/2006/main" count="6500" uniqueCount="1832">
  <si>
    <t>Benchmarking</t>
  </si>
  <si>
    <t>Population</t>
  </si>
  <si>
    <t>Last updated</t>
  </si>
  <si>
    <t>Population by ONS comparator Census 2011 and 2021</t>
  </si>
  <si>
    <t>Population change by age group: Southampton Census 2011 and 2021</t>
  </si>
  <si>
    <t>Population density</t>
  </si>
  <si>
    <t>Population density 2011 and 2021 Census by comparator</t>
  </si>
  <si>
    <t>Population density per square kilometre by comparator</t>
  </si>
  <si>
    <t>Household</t>
  </si>
  <si>
    <t>Households percentage change: Southampton and ONS comparator Local Authorities: Census 2011 and 2021</t>
  </si>
  <si>
    <t>Southampton Census 2021 population tool</t>
  </si>
  <si>
    <t xml:space="preserve">Please select a dropdown below to compare the Census 2021 population data for Southampton with 2011 Census, Local Small Area Population forecast for 2021 from Hampshire County Council, ONS produced Mid Year estimates for Southampton and England and England Census 2021 figures. </t>
  </si>
  <si>
    <t>Choose Population Geography</t>
  </si>
  <si>
    <t>Choose Data to Show in the Table</t>
  </si>
  <si>
    <t>Southampton resident population 2021 Census (ONS)</t>
  </si>
  <si>
    <t>Male</t>
  </si>
  <si>
    <t>Female</t>
  </si>
  <si>
    <t>Total</t>
  </si>
  <si>
    <t>0-4</t>
  </si>
  <si>
    <t>5-9</t>
  </si>
  <si>
    <t>10-14</t>
  </si>
  <si>
    <t>15-19</t>
  </si>
  <si>
    <t>20-24</t>
  </si>
  <si>
    <t>25-29</t>
  </si>
  <si>
    <t>30-34</t>
  </si>
  <si>
    <t>35-39</t>
  </si>
  <si>
    <t>40-44</t>
  </si>
  <si>
    <t>45-49</t>
  </si>
  <si>
    <t>50-54</t>
  </si>
  <si>
    <t>55-59</t>
  </si>
  <si>
    <t>60-64</t>
  </si>
  <si>
    <t>65-69</t>
  </si>
  <si>
    <t>70-74</t>
  </si>
  <si>
    <t>75-79</t>
  </si>
  <si>
    <t>80-84</t>
  </si>
  <si>
    <t>85+</t>
  </si>
  <si>
    <t>Figures may not sum due to rounding</t>
  </si>
  <si>
    <t>If you have any questions or would like some help using this tool please contact the Intelligence</t>
  </si>
  <si>
    <t xml:space="preserve">and Strategic Analysis team at Southampton City Council using the details below: </t>
  </si>
  <si>
    <t>Intelligence and Strategic Analysis </t>
  </si>
  <si>
    <t>Southampton City Council </t>
  </si>
  <si>
    <t>First Floor Municipal Block </t>
  </si>
  <si>
    <t>Civic Centre </t>
  </si>
  <si>
    <t>Southampton </t>
  </si>
  <si>
    <t>SO14 7LY</t>
  </si>
  <si>
    <t>E-mail:</t>
  </si>
  <si>
    <t>strategic.analysis@southampton.gov.uk</t>
  </si>
  <si>
    <t>Population percentage change: Southampton and ONS comparator Local Authorities: Census 2011 and 2021</t>
  </si>
  <si>
    <t>Return to Index</t>
  </si>
  <si>
    <t>View Metadata</t>
  </si>
  <si>
    <t>Persons</t>
  </si>
  <si>
    <t>Males</t>
  </si>
  <si>
    <t>Females</t>
  </si>
  <si>
    <t>Local Authority</t>
  </si>
  <si>
    <t>Persons - Census 2011 resident population</t>
  </si>
  <si>
    <t>Persons - Census 2021 resident population</t>
  </si>
  <si>
    <t>Difference (Census 2011 and 2021)</t>
  </si>
  <si>
    <t>Percentage change</t>
  </si>
  <si>
    <t>Males - Census 2011 resident population</t>
  </si>
  <si>
    <t>Males - Census 2021 resident population</t>
  </si>
  <si>
    <t>Females - Census 2011 resident population</t>
  </si>
  <si>
    <t>Females - Census 2021 resident population</t>
  </si>
  <si>
    <t>Bristol</t>
  </si>
  <si>
    <t>Bath and North East Somerset</t>
  </si>
  <si>
    <t>Coventry</t>
  </si>
  <si>
    <t>Leeds</t>
  </si>
  <si>
    <t>Newcastle upon Tyne</t>
  </si>
  <si>
    <t>Hampshire</t>
  </si>
  <si>
    <t>England</t>
  </si>
  <si>
    <t>Bournemouth, Christchurch and Poole</t>
  </si>
  <si>
    <t>Southampton</t>
  </si>
  <si>
    <t>Liverpool</t>
  </si>
  <si>
    <t>Plymouth</t>
  </si>
  <si>
    <t>York</t>
  </si>
  <si>
    <t>Isle of Wight</t>
  </si>
  <si>
    <t>Portsmouth</t>
  </si>
  <si>
    <t>Sheffield</t>
  </si>
  <si>
    <t>Bournemouth, Christchurch and Poole in the Census 2011 data is made up of the three individual areas</t>
  </si>
  <si>
    <t>Metadata</t>
  </si>
  <si>
    <t>Indicator:</t>
  </si>
  <si>
    <t>Definition:</t>
  </si>
  <si>
    <t>Difference in the number of usual residents by comparator 2011 and 2021 Census</t>
  </si>
  <si>
    <t>Numerator:</t>
  </si>
  <si>
    <t>Difference between Census 2011 and 2021 resident population</t>
  </si>
  <si>
    <t xml:space="preserve">Denominator: </t>
  </si>
  <si>
    <t>Census 2011 usual residential population</t>
  </si>
  <si>
    <t>Geographic coverage:</t>
  </si>
  <si>
    <t>LA</t>
  </si>
  <si>
    <t>Geography type:</t>
  </si>
  <si>
    <t>ONS Area Classification</t>
  </si>
  <si>
    <t>Time period:</t>
  </si>
  <si>
    <t>2011 and 2021</t>
  </si>
  <si>
    <t>Data source:</t>
  </si>
  <si>
    <t>Census 2021 and ONS Geoportal</t>
  </si>
  <si>
    <t>https://www.ons.gov.uk/census</t>
  </si>
  <si>
    <t>Factors that might affect the accuracy of this indicator:</t>
  </si>
  <si>
    <t>Last updated:</t>
  </si>
  <si>
    <t>Creator:</t>
  </si>
  <si>
    <t>VM</t>
  </si>
  <si>
    <t>Q&amp;A:</t>
  </si>
  <si>
    <t>Wrong data</t>
  </si>
  <si>
    <t>Persos - Census 2021 resident population</t>
  </si>
  <si>
    <t>Bournemouth</t>
  </si>
  <si>
    <t>Bournemouth in 2011 Census was a different area than in Census 2021. Direct comparison is not possible</t>
  </si>
  <si>
    <t xml:space="preserve">Bournemouth has changed area since the 2011 census. In the 2021 Census the area is now Bournemouth, Christchurch and Poole. Data is rounded to the nearst 100. </t>
  </si>
  <si>
    <t>Population percentage change by age group: Southampton  Census 2011 and Census 2021</t>
  </si>
  <si>
    <t>Age Group</t>
  </si>
  <si>
    <t xml:space="preserve">Aged 0 to 4
</t>
  </si>
  <si>
    <t xml:space="preserve">Aged 5 to 9
</t>
  </si>
  <si>
    <t xml:space="preserve">Aged 10 to 14
</t>
  </si>
  <si>
    <t xml:space="preserve">Aged 15 to 19
</t>
  </si>
  <si>
    <t xml:space="preserve">Aged 20 to 24
</t>
  </si>
  <si>
    <t xml:space="preserve">Aged 25 to 29
</t>
  </si>
  <si>
    <t xml:space="preserve">Aged 30 to 34
</t>
  </si>
  <si>
    <t xml:space="preserve">Aged 35 to 39
</t>
  </si>
  <si>
    <t xml:space="preserve">Aged 40 to 44
</t>
  </si>
  <si>
    <t xml:space="preserve">Aged 45 to 49
</t>
  </si>
  <si>
    <t xml:space="preserve">Aged 50 to 54
</t>
  </si>
  <si>
    <t xml:space="preserve">Aged 55 to 59
</t>
  </si>
  <si>
    <t xml:space="preserve">Aged 60 to 64
</t>
  </si>
  <si>
    <t xml:space="preserve">Aged 65 to 69
</t>
  </si>
  <si>
    <t xml:space="preserve">Aged 70 to 74
</t>
  </si>
  <si>
    <t xml:space="preserve">Aged 75 to 79
</t>
  </si>
  <si>
    <t xml:space="preserve">Aged 80 to 84
</t>
  </si>
  <si>
    <t xml:space="preserve">Aged 85 and over
</t>
  </si>
  <si>
    <t>Aged 85 and over</t>
  </si>
  <si>
    <t>Difference in the number of usual residents quinary age band: 2011 and 2021 Census</t>
  </si>
  <si>
    <t>Percentage of population by age group: Southampton - Census 2011 and 2021</t>
  </si>
  <si>
    <t>Southampton persons</t>
  </si>
  <si>
    <t>95% Confidence Intervals</t>
  </si>
  <si>
    <t>Age group</t>
  </si>
  <si>
    <t>Percent</t>
  </si>
  <si>
    <t>Lower CL</t>
  </si>
  <si>
    <t>Upper CL</t>
  </si>
  <si>
    <t>Census 2011 persons</t>
  </si>
  <si>
    <t>Census 2021 persons</t>
  </si>
  <si>
    <t>2011 (n)</t>
  </si>
  <si>
    <t>2021 (n)</t>
  </si>
  <si>
    <t>Aged 0 to 4</t>
  </si>
  <si>
    <t>Aged 5 to 14</t>
  </si>
  <si>
    <t>Aged 15 to 24</t>
  </si>
  <si>
    <t>Aged 25 to 64</t>
  </si>
  <si>
    <t>Aged 65 to 84</t>
  </si>
  <si>
    <t>Percentage of population (persons) by age group: Southampton - Census 2011 and 2021</t>
  </si>
  <si>
    <t>Census 2011 and 2021 by age group (persons)</t>
  </si>
  <si>
    <t>Census 2011 and 2021 usual residential population</t>
  </si>
  <si>
    <t xml:space="preserve">Data is rounded to the nearest 100. </t>
  </si>
  <si>
    <t>95% Confidence intervals</t>
  </si>
  <si>
    <t>Lower CI</t>
  </si>
  <si>
    <t>Upper CI</t>
  </si>
  <si>
    <t xml:space="preserve">Aged 85 to 89
</t>
  </si>
  <si>
    <t xml:space="preserve">Aged 90 and over
</t>
  </si>
  <si>
    <t>Total population</t>
  </si>
  <si>
    <t>Census 2011</t>
  </si>
  <si>
    <t>Census 2021</t>
  </si>
  <si>
    <t>Difference between Census 2011 and 2021</t>
  </si>
  <si>
    <t>Census 2011 resident population</t>
  </si>
  <si>
    <t>Hectare area (2011 Census)</t>
  </si>
  <si>
    <t>Census 2021 resident population</t>
  </si>
  <si>
    <t>Hectare area (2021)</t>
  </si>
  <si>
    <t>Census 2011 density</t>
  </si>
  <si>
    <t>Census 2021 density</t>
  </si>
  <si>
    <t>Difference between Census 2011 and 2021 density</t>
  </si>
  <si>
    <t>Population density between ONS local comparators 2011 and 2021 Census</t>
  </si>
  <si>
    <t>Census 2011 and 2021 resident population</t>
  </si>
  <si>
    <t>Area to Mean High Water (clipped to the coastline) (AREACHECT)</t>
  </si>
  <si>
    <t>Census 2011 and Census 2021</t>
  </si>
  <si>
    <t>Significance for health:</t>
  </si>
  <si>
    <t>Households</t>
  </si>
  <si>
    <t>Census 2011 households</t>
  </si>
  <si>
    <t>Census 2021 households</t>
  </si>
  <si>
    <t>Household percentage change: Southampton and ONS comparator Local Authorities: Census 2011 and 2021</t>
  </si>
  <si>
    <t>Difference in the number of households by comparator 2011 and 2021 Census</t>
  </si>
  <si>
    <t>Difference between Census 2011 and 2021 households</t>
  </si>
  <si>
    <t>ID</t>
  </si>
  <si>
    <t>Data Info</t>
  </si>
  <si>
    <t>SCRES</t>
  </si>
  <si>
    <t>HCC 2021</t>
  </si>
  <si>
    <t>SC2011</t>
  </si>
  <si>
    <t>ONSC 2011</t>
  </si>
  <si>
    <t>Engl2011</t>
  </si>
  <si>
    <t>SCCITOT</t>
  </si>
  <si>
    <t>MYE 2020</t>
  </si>
  <si>
    <t>SC2021</t>
  </si>
  <si>
    <t>ONSC 2021</t>
  </si>
  <si>
    <t>ENG2021</t>
  </si>
  <si>
    <t>ENG</t>
  </si>
  <si>
    <t>Data for 2021 from tab P02</t>
  </si>
  <si>
    <t>Data for SAPF taken from Sapf</t>
  </si>
  <si>
    <t>MYE taken from Nomis</t>
  </si>
  <si>
    <t>VLOOKUP(Control!$B$8,Reference!$B$41:$C$47,2,FALSE)</t>
  </si>
  <si>
    <t>VLOOKUP(Control!$B$8,Data!$A$3:$AM$10,M6,FALSE)</t>
  </si>
  <si>
    <t>VLOOKUP(Control!$B$8,Data!$A$3:$AM$63,M6,FALSE)</t>
  </si>
  <si>
    <t>CHECK DATA FOR WARDS ETC</t>
  </si>
  <si>
    <t>England MYE 2020</t>
  </si>
  <si>
    <t>Male (Census 2021)</t>
  </si>
  <si>
    <t>Female (Census 2021)</t>
  </si>
  <si>
    <t>M Clmns</t>
  </si>
  <si>
    <t>F Clmns</t>
  </si>
  <si>
    <t>Position</t>
  </si>
  <si>
    <t>Male - 2021</t>
  </si>
  <si>
    <t>Female - 2021</t>
  </si>
  <si>
    <t>Negative (Red)</t>
  </si>
  <si>
    <t>Positive (Blue)</t>
  </si>
  <si>
    <t>Primary Dropdown</t>
  </si>
  <si>
    <t>GP Practices</t>
  </si>
  <si>
    <t>Electoral Wards</t>
  </si>
  <si>
    <t>Localites (RES)</t>
  </si>
  <si>
    <t>Localites (REG)</t>
  </si>
  <si>
    <t>Population Geography</t>
  </si>
  <si>
    <t>Code</t>
  </si>
  <si>
    <t>Practice Code</t>
  </si>
  <si>
    <t>Practice Name</t>
  </si>
  <si>
    <t>Practice Name2</t>
  </si>
  <si>
    <t>Ward Code</t>
  </si>
  <si>
    <t>Ward Name</t>
  </si>
  <si>
    <t>Locality Code</t>
  </si>
  <si>
    <t>Locality Name</t>
  </si>
  <si>
    <t>Census 2021 Southampton population and Census 2011 (ONS)</t>
  </si>
  <si>
    <t>J82001</t>
  </si>
  <si>
    <t>J82001 - Burgess Road Surgery</t>
  </si>
  <si>
    <t>Burgess Road Surgery (J82001)</t>
  </si>
  <si>
    <t>E05002455</t>
  </si>
  <si>
    <t>Bargate</t>
  </si>
  <si>
    <t>L1</t>
  </si>
  <si>
    <t>West Locality</t>
  </si>
  <si>
    <t>Southampton LA (HCC resident population)</t>
  </si>
  <si>
    <t>Census 2021 Southampton population 2021 SAPF</t>
  </si>
  <si>
    <t>J82002</t>
  </si>
  <si>
    <t>J82002 - Lordshill Health Centre</t>
  </si>
  <si>
    <t>Lordshill Health Centre (J82002)</t>
  </si>
  <si>
    <t>E05002456</t>
  </si>
  <si>
    <t>Bassett</t>
  </si>
  <si>
    <t>L2</t>
  </si>
  <si>
    <t>North and Central Locality</t>
  </si>
  <si>
    <t>Electoral Wards (HCC resident population)</t>
  </si>
  <si>
    <t>EW</t>
  </si>
  <si>
    <t>Census 2021 Southampton population 2020 MYE</t>
  </si>
  <si>
    <t>J82022</t>
  </si>
  <si>
    <t>J82022 - Victor Street Surgery</t>
  </si>
  <si>
    <t>Victor Street Surgery (J82022)</t>
  </si>
  <si>
    <t>E05002457</t>
  </si>
  <si>
    <t>Bevois</t>
  </si>
  <si>
    <t>L3</t>
  </si>
  <si>
    <t>East Locality</t>
  </si>
  <si>
    <t>Locality (HCC resident population)</t>
  </si>
  <si>
    <t>LCRS</t>
  </si>
  <si>
    <t>Census 2021 Southampton and England population</t>
  </si>
  <si>
    <t>J82024</t>
  </si>
  <si>
    <t>J82024 - Solent GP Surgery</t>
  </si>
  <si>
    <t>Solent GP Surgery (J82024)</t>
  </si>
  <si>
    <t>E05002458</t>
  </si>
  <si>
    <t>Bitterne</t>
  </si>
  <si>
    <t xml:space="preserve"> </t>
  </si>
  <si>
    <t>J82040</t>
  </si>
  <si>
    <t>J82040 - West End Road Surgery</t>
  </si>
  <si>
    <t>West End Road Surgery (J82040)</t>
  </si>
  <si>
    <t>E05002459</t>
  </si>
  <si>
    <t>Bitterne Park</t>
  </si>
  <si>
    <t>J82062</t>
  </si>
  <si>
    <t>J82062 - Cheviot Road Surgery</t>
  </si>
  <si>
    <t>Cheviot Road Surgery (J82062)</t>
  </si>
  <si>
    <t>E05002460</t>
  </si>
  <si>
    <t>Coxford</t>
  </si>
  <si>
    <t>J82076</t>
  </si>
  <si>
    <t>J82076 - Woolston Lodge Surgery</t>
  </si>
  <si>
    <t>Woolston Lodge Surgery (J82076)</t>
  </si>
  <si>
    <t>E05002461</t>
  </si>
  <si>
    <t>Freemantle</t>
  </si>
  <si>
    <t>Secondar Dropdown</t>
  </si>
  <si>
    <t>J82080</t>
  </si>
  <si>
    <t>J82080 - University Health Service</t>
  </si>
  <si>
    <t>University Health Service (J82080)</t>
  </si>
  <si>
    <t>E05002462</t>
  </si>
  <si>
    <t>Harefield</t>
  </si>
  <si>
    <t>Population Geograpy</t>
  </si>
  <si>
    <t>Chart Name</t>
  </si>
  <si>
    <t>J82081</t>
  </si>
  <si>
    <t>J82081 - St. Mary’s Surgery</t>
  </si>
  <si>
    <t>St. Mary’s Surgery (J82081)</t>
  </si>
  <si>
    <t>E05002463</t>
  </si>
  <si>
    <t>Millbrook</t>
  </si>
  <si>
    <t>J82087</t>
  </si>
  <si>
    <t>J82087 - Stoneham Lane Surgery</t>
  </si>
  <si>
    <t>Stoneham Lane Surgery (J82087)</t>
  </si>
  <si>
    <t>E05002464</t>
  </si>
  <si>
    <t>Peartree</t>
  </si>
  <si>
    <t>J82088</t>
  </si>
  <si>
    <t>J82088 - The Shirley Health Partnership</t>
  </si>
  <si>
    <t>The Shirley Health Partnership (J82088)</t>
  </si>
  <si>
    <t>E05002465</t>
  </si>
  <si>
    <t>Portswood</t>
  </si>
  <si>
    <t>J82092</t>
  </si>
  <si>
    <t>J82092 - Aldermoor Surgery</t>
  </si>
  <si>
    <t>Aldermoor Surgery (J82092)</t>
  </si>
  <si>
    <t>E05002466</t>
  </si>
  <si>
    <t>Redbridge</t>
  </si>
  <si>
    <t>J82101</t>
  </si>
  <si>
    <t>J82101 - Chessel Practice</t>
  </si>
  <si>
    <t>Chessel Practice (J82101)</t>
  </si>
  <si>
    <t>E05002467</t>
  </si>
  <si>
    <t>Shirley</t>
  </si>
  <si>
    <t>J82115</t>
  </si>
  <si>
    <t>J82115 - Atherley House Surgery</t>
  </si>
  <si>
    <t>Atherley House Surgery (J82115)</t>
  </si>
  <si>
    <t>E05002468</t>
  </si>
  <si>
    <t>Sholing</t>
  </si>
  <si>
    <t>J82122</t>
  </si>
  <si>
    <t>J82122 - Alma Medical Centre</t>
  </si>
  <si>
    <t>Alma Medical Centre (J82122)</t>
  </si>
  <si>
    <t>E05002469</t>
  </si>
  <si>
    <t>Swaythling</t>
  </si>
  <si>
    <t>J82126</t>
  </si>
  <si>
    <t>J82126 - Raymond Road Surgery</t>
  </si>
  <si>
    <t>Raymond Road Surgery (J82126)</t>
  </si>
  <si>
    <t>E05002470</t>
  </si>
  <si>
    <t>Woolston</t>
  </si>
  <si>
    <t>J82128</t>
  </si>
  <si>
    <t>J82128 - Old Fire Station Surgery</t>
  </si>
  <si>
    <t>Old Fire Station Surgery (J82128)</t>
  </si>
  <si>
    <t>J82141</t>
  </si>
  <si>
    <t>J82141 - Bath Lodge Practice</t>
  </si>
  <si>
    <t>Bath Lodge Practice (J82141)</t>
  </si>
  <si>
    <t>J82180</t>
  </si>
  <si>
    <t>J82180 - Townhill Surgery</t>
  </si>
  <si>
    <t>Townhill Surgery (J82180)</t>
  </si>
  <si>
    <t>J82183</t>
  </si>
  <si>
    <t>J82183 - Mulberry Surgery</t>
  </si>
  <si>
    <t>Mulberry Surgery (J82183)</t>
  </si>
  <si>
    <t>J82207</t>
  </si>
  <si>
    <t>J82207 - Hill Lane Surgery</t>
  </si>
  <si>
    <t>Hill Lane Surgery (J82207)</t>
  </si>
  <si>
    <t>J82208</t>
  </si>
  <si>
    <t>J82208 - St. Peter’s Surgery</t>
  </si>
  <si>
    <t>St. Peter’s Surgery (J82208)</t>
  </si>
  <si>
    <t>J82213</t>
  </si>
  <si>
    <t>J82213 - Brook House Surgery</t>
  </si>
  <si>
    <t>Brook House Surgery (J82213)</t>
  </si>
  <si>
    <t>J82217</t>
  </si>
  <si>
    <t>J82217 - Homeless Health Care Team</t>
  </si>
  <si>
    <t>Homeless Health Care Team (J82217)</t>
  </si>
  <si>
    <t>J82605</t>
  </si>
  <si>
    <t>J82605 - Walnut Tree Surgery</t>
  </si>
  <si>
    <t>Walnut Tree Surgery (J82605)</t>
  </si>
  <si>
    <t>J82622</t>
  </si>
  <si>
    <t>J82622 - Living Well Partnership</t>
  </si>
  <si>
    <t>Living Well Partnership (J82622)</t>
  </si>
  <si>
    <t>J82663</t>
  </si>
  <si>
    <t>J82663 - Highfield Health</t>
  </si>
  <si>
    <t>Highfield Health (J82663)</t>
  </si>
  <si>
    <t>Projection Year</t>
  </si>
  <si>
    <t>Chart title</t>
  </si>
  <si>
    <t>Population pyramid for Census 2021 and 2011: Southampton population</t>
  </si>
  <si>
    <t>Population pyramid for Census 2021 and SAPF 2021: Southampton population</t>
  </si>
  <si>
    <t>Population pyramid for Census 2021 and MYE 2020: Southampton population</t>
  </si>
  <si>
    <t>Population pyramid for Census 2021: Southampton and England</t>
  </si>
  <si>
    <t>x</t>
  </si>
  <si>
    <t>Geography</t>
  </si>
  <si>
    <t>Southampton resident population (SAPF)</t>
  </si>
  <si>
    <t>Southampton resident population (2011 Census)</t>
  </si>
  <si>
    <t>England resident population (MYE 2020)</t>
  </si>
  <si>
    <t>ENGL2011</t>
  </si>
  <si>
    <t>Enlgnand Residential population (2011 Census)</t>
  </si>
  <si>
    <t>Southampton resident population (2021 Census)</t>
  </si>
  <si>
    <t>England resident population (2021 Census)</t>
  </si>
  <si>
    <t>GPJ82040</t>
  </si>
  <si>
    <t>GPJ82062</t>
  </si>
  <si>
    <t>GPJ82076</t>
  </si>
  <si>
    <t>GPJ82080</t>
  </si>
  <si>
    <t>Southampton LA (Res)</t>
  </si>
  <si>
    <t>GPJ82081</t>
  </si>
  <si>
    <t>EWE05002455</t>
  </si>
  <si>
    <t>GPJ82087</t>
  </si>
  <si>
    <t>EWE05002456</t>
  </si>
  <si>
    <t>GPJ82088</t>
  </si>
  <si>
    <t>EWE05002457</t>
  </si>
  <si>
    <t>GPJ82092</t>
  </si>
  <si>
    <t>EWE05002458</t>
  </si>
  <si>
    <t>GPJ82101</t>
  </si>
  <si>
    <t>EWE05002459</t>
  </si>
  <si>
    <t>GPJ82115</t>
  </si>
  <si>
    <t>EWE05002460</t>
  </si>
  <si>
    <t>GPJ82122</t>
  </si>
  <si>
    <t>EWE05002461</t>
  </si>
  <si>
    <t>GPJ82126</t>
  </si>
  <si>
    <t>EWE05002462</t>
  </si>
  <si>
    <t>GPJ82128</t>
  </si>
  <si>
    <t>EWE05002463</t>
  </si>
  <si>
    <t>GPJ82141</t>
  </si>
  <si>
    <t>EWE05002464</t>
  </si>
  <si>
    <t>GPJ82180</t>
  </si>
  <si>
    <t>EWE05002465</t>
  </si>
  <si>
    <t>GPJ82183</t>
  </si>
  <si>
    <t>EWE05002466</t>
  </si>
  <si>
    <t>GPJ82207</t>
  </si>
  <si>
    <t>EWE05002467</t>
  </si>
  <si>
    <t>GPJ82208</t>
  </si>
  <si>
    <t>EWE05002468</t>
  </si>
  <si>
    <t>GPJ82213</t>
  </si>
  <si>
    <t>EWE05002469</t>
  </si>
  <si>
    <t>GPJ82217</t>
  </si>
  <si>
    <t>EWE05002470</t>
  </si>
  <si>
    <t>GPJ82605</t>
  </si>
  <si>
    <t>LCRSL1</t>
  </si>
  <si>
    <t>GPJ82622</t>
  </si>
  <si>
    <t>LCRSL2</t>
  </si>
  <si>
    <t>GPJ82663</t>
  </si>
  <si>
    <t>LCRSL3</t>
  </si>
  <si>
    <t>LCRGL1</t>
  </si>
  <si>
    <t>LCRGL2</t>
  </si>
  <si>
    <t>LCRGL3</t>
  </si>
  <si>
    <t>Data Table Drop Down</t>
  </si>
  <si>
    <t>Desc</t>
  </si>
  <si>
    <t>Show population numbers</t>
  </si>
  <si>
    <t>Show population percentages (%)</t>
  </si>
  <si>
    <t>CONTROL SHEET - PLEASE DO NOT CHANGE</t>
  </si>
  <si>
    <t>LOOKUP ID</t>
  </si>
  <si>
    <t>Primary geography</t>
  </si>
  <si>
    <t>SCREG</t>
  </si>
  <si>
    <t>Chart Geography ID</t>
  </si>
  <si>
    <t>GP</t>
  </si>
  <si>
    <t>PCT data table</t>
  </si>
  <si>
    <t>LOC</t>
  </si>
  <si>
    <t>&gt;6</t>
  </si>
  <si>
    <t>Data Table</t>
  </si>
  <si>
    <t>Southampton 2011 Census (ONS population)</t>
  </si>
  <si>
    <t>Southampton (MYE resident population)</t>
  </si>
  <si>
    <t>Secondary geography</t>
  </si>
  <si>
    <t>Southampton 2021 Census (ONS population)</t>
  </si>
  <si>
    <t>Period</t>
  </si>
  <si>
    <t>Chart Geog Base ID</t>
  </si>
  <si>
    <t>Chart Geog Proj ID</t>
  </si>
  <si>
    <t>Chart Title</t>
  </si>
  <si>
    <t>Chart Title 2</t>
  </si>
  <si>
    <t>Year</t>
  </si>
  <si>
    <t>SCRES2018</t>
  </si>
  <si>
    <t>HCC 2018</t>
  </si>
  <si>
    <t>EWE050024552018</t>
  </si>
  <si>
    <t>EWE050024562018</t>
  </si>
  <si>
    <t>EWE050024572018</t>
  </si>
  <si>
    <t>EWE050024582018</t>
  </si>
  <si>
    <t>EWE050024592018</t>
  </si>
  <si>
    <t>EWE050024602018</t>
  </si>
  <si>
    <t>EWE050024612018</t>
  </si>
  <si>
    <t>EWE050024622018</t>
  </si>
  <si>
    <t>EWE050024632018</t>
  </si>
  <si>
    <t>EWE050024642018</t>
  </si>
  <si>
    <t>EWE050024652018</t>
  </si>
  <si>
    <t>EWE050024662018</t>
  </si>
  <si>
    <t>EWE050024672018</t>
  </si>
  <si>
    <t>EWE050024682018</t>
  </si>
  <si>
    <t>EWE050024692018</t>
  </si>
  <si>
    <t>EWE050024702018</t>
  </si>
  <si>
    <t>LCRSL12018</t>
  </si>
  <si>
    <t>LCRSL22018</t>
  </si>
  <si>
    <t>LCRSL32018</t>
  </si>
  <si>
    <t>SCRES2019</t>
  </si>
  <si>
    <t>EWE050024552019</t>
  </si>
  <si>
    <t>EWE050024562019</t>
  </si>
  <si>
    <t>EWE050024572019</t>
  </si>
  <si>
    <t>EWE050024582019</t>
  </si>
  <si>
    <t>EWE050024592019</t>
  </si>
  <si>
    <t>EWE050024602019</t>
  </si>
  <si>
    <t>EWE050024612019</t>
  </si>
  <si>
    <t>EWE050024622019</t>
  </si>
  <si>
    <t>EWE050024632019</t>
  </si>
  <si>
    <t>EWE050024642019</t>
  </si>
  <si>
    <t>EWE050024652019</t>
  </si>
  <si>
    <t>EWE050024662019</t>
  </si>
  <si>
    <t>EWE050024672019</t>
  </si>
  <si>
    <t>EWE050024682019</t>
  </si>
  <si>
    <t>EWE050024692019</t>
  </si>
  <si>
    <t>EWE050024702019</t>
  </si>
  <si>
    <t>LCRSL12019</t>
  </si>
  <si>
    <t>LCRSL22019</t>
  </si>
  <si>
    <t>LCRSL32019</t>
  </si>
  <si>
    <t>SCRES2020</t>
  </si>
  <si>
    <t>EWE050024552020</t>
  </si>
  <si>
    <t>EWE050024562020</t>
  </si>
  <si>
    <t>EWE050024572020</t>
  </si>
  <si>
    <t>EWE050024582020</t>
  </si>
  <si>
    <t>EWE050024592020</t>
  </si>
  <si>
    <t>EWE050024602020</t>
  </si>
  <si>
    <t>EWE050024612020</t>
  </si>
  <si>
    <t>EWE050024622020</t>
  </si>
  <si>
    <t>EWE050024632020</t>
  </si>
  <si>
    <t>EWE050024642020</t>
  </si>
  <si>
    <t>EWE050024652020</t>
  </si>
  <si>
    <t>EWE050024662020</t>
  </si>
  <si>
    <t>EWE050024672020</t>
  </si>
  <si>
    <t>EWE050024682020</t>
  </si>
  <si>
    <t>EWE050024692020</t>
  </si>
  <si>
    <t>EWE050024702020</t>
  </si>
  <si>
    <t>LCRSL12020</t>
  </si>
  <si>
    <t>LCRSL22020</t>
  </si>
  <si>
    <t>LCRSL32020</t>
  </si>
  <si>
    <t>SCRES2021</t>
  </si>
  <si>
    <t>EWE050024552021</t>
  </si>
  <si>
    <t>EWE050024562021</t>
  </si>
  <si>
    <t>EWE050024572021</t>
  </si>
  <si>
    <t>EWE050024582021</t>
  </si>
  <si>
    <t>EWE050024592021</t>
  </si>
  <si>
    <t>EWE050024602021</t>
  </si>
  <si>
    <t>EWE050024612021</t>
  </si>
  <si>
    <t>EWE050024622021</t>
  </si>
  <si>
    <t>EWE050024632021</t>
  </si>
  <si>
    <t>EWE050024642021</t>
  </si>
  <si>
    <t>EWE050024652021</t>
  </si>
  <si>
    <t>EWE050024662021</t>
  </si>
  <si>
    <t>EWE050024672021</t>
  </si>
  <si>
    <t>EWE050024682021</t>
  </si>
  <si>
    <t>EWE050024692021</t>
  </si>
  <si>
    <t>EWE050024702021</t>
  </si>
  <si>
    <t>LCRSL12021</t>
  </si>
  <si>
    <t>LCRSL22021</t>
  </si>
  <si>
    <t>LCRSL32021</t>
  </si>
  <si>
    <t>SCRES2022</t>
  </si>
  <si>
    <t>EWE050024552022</t>
  </si>
  <si>
    <t>EWE050024562022</t>
  </si>
  <si>
    <t>EWE050024572022</t>
  </si>
  <si>
    <t>EWE050024582022</t>
  </si>
  <si>
    <t>EWE050024592022</t>
  </si>
  <si>
    <t>EWE050024602022</t>
  </si>
  <si>
    <t>EWE050024612022</t>
  </si>
  <si>
    <t>EWE050024622022</t>
  </si>
  <si>
    <t>EWE050024632022</t>
  </si>
  <si>
    <t>EWE050024642022</t>
  </si>
  <si>
    <t>EWE050024652022</t>
  </si>
  <si>
    <t>EWE050024662022</t>
  </si>
  <si>
    <t>EWE050024672022</t>
  </si>
  <si>
    <t>EWE050024682022</t>
  </si>
  <si>
    <t>EWE050024692022</t>
  </si>
  <si>
    <t>EWE050024702022</t>
  </si>
  <si>
    <t>LCRSL12022</t>
  </si>
  <si>
    <t>LCRSL22022</t>
  </si>
  <si>
    <t>LCRSL32022</t>
  </si>
  <si>
    <t>SCRES2023</t>
  </si>
  <si>
    <t>EWE050024552023</t>
  </si>
  <si>
    <t>EWE050024562023</t>
  </si>
  <si>
    <t>EWE050024572023</t>
  </si>
  <si>
    <t>EWE050024582023</t>
  </si>
  <si>
    <t>EWE050024592023</t>
  </si>
  <si>
    <t>EWE050024602023</t>
  </si>
  <si>
    <t>EWE050024612023</t>
  </si>
  <si>
    <t>EWE050024622023</t>
  </si>
  <si>
    <t>EWE050024632023</t>
  </si>
  <si>
    <t>EWE050024642023</t>
  </si>
  <si>
    <t>EWE050024652023</t>
  </si>
  <si>
    <t>EWE050024662023</t>
  </si>
  <si>
    <t>EWE050024672023</t>
  </si>
  <si>
    <t>EWE050024682023</t>
  </si>
  <si>
    <t>EWE050024692023</t>
  </si>
  <si>
    <t>EWE050024702023</t>
  </si>
  <si>
    <t>LCRSL12023</t>
  </si>
  <si>
    <t>LCRSL22023</t>
  </si>
  <si>
    <t>LCRSL32023</t>
  </si>
  <si>
    <t>SCRES2024</t>
  </si>
  <si>
    <t>EWE050024552024</t>
  </si>
  <si>
    <t>EWE050024562024</t>
  </si>
  <si>
    <t>EWE050024572024</t>
  </si>
  <si>
    <t>EWE050024582024</t>
  </si>
  <si>
    <t>EWE050024592024</t>
  </si>
  <si>
    <t>EWE050024602024</t>
  </si>
  <si>
    <t>EWE050024612024</t>
  </si>
  <si>
    <t>EWE050024622024</t>
  </si>
  <si>
    <t>EWE050024632024</t>
  </si>
  <si>
    <t>EWE050024642024</t>
  </si>
  <si>
    <t>EWE050024652024</t>
  </si>
  <si>
    <t>EWE050024662024</t>
  </si>
  <si>
    <t>EWE050024672024</t>
  </si>
  <si>
    <t>EWE050024682024</t>
  </si>
  <si>
    <t>EWE050024692024</t>
  </si>
  <si>
    <t>EWE050024702024</t>
  </si>
  <si>
    <t>LCRSL12024</t>
  </si>
  <si>
    <t>LCRSL22024</t>
  </si>
  <si>
    <t>LCRSL32024</t>
  </si>
  <si>
    <t>SCRES2025</t>
  </si>
  <si>
    <t>EWE050024552025</t>
  </si>
  <si>
    <t>EWE050024562025</t>
  </si>
  <si>
    <t>EWE050024572025</t>
  </si>
  <si>
    <t>EWE050024582025</t>
  </si>
  <si>
    <t>EWE050024592025</t>
  </si>
  <si>
    <t>EWE050024602025</t>
  </si>
  <si>
    <t>EWE050024612025</t>
  </si>
  <si>
    <t>EWE050024622025</t>
  </si>
  <si>
    <t>EWE050024632025</t>
  </si>
  <si>
    <t>EWE050024642025</t>
  </si>
  <si>
    <t>EWE050024652025</t>
  </si>
  <si>
    <t>EWE050024662025</t>
  </si>
  <si>
    <t>EWE050024672025</t>
  </si>
  <si>
    <t>EWE050024682025</t>
  </si>
  <si>
    <t>EWE050024692025</t>
  </si>
  <si>
    <t>EWE050024702025</t>
  </si>
  <si>
    <t>LCRSL12025</t>
  </si>
  <si>
    <t>LCRSL22025</t>
  </si>
  <si>
    <t>LCRSL32025</t>
  </si>
  <si>
    <t>Choose a secondary geography if applicable</t>
  </si>
  <si>
    <t>Choose a projection year</t>
  </si>
  <si>
    <t>Population pyramid Census 2021 and 2011 Census</t>
  </si>
  <si>
    <t>Population percentage change by age group: Southampton and England Census 2011 and Census 2021</t>
  </si>
  <si>
    <t>UK born</t>
  </si>
  <si>
    <t>Not UK born</t>
  </si>
  <si>
    <t>Northern Ireland</t>
  </si>
  <si>
    <t>Scotland</t>
  </si>
  <si>
    <t>Wales</t>
  </si>
  <si>
    <t>Ireland</t>
  </si>
  <si>
    <t>Uk v  Non-UK</t>
  </si>
  <si>
    <t>UK born Census 2021</t>
  </si>
  <si>
    <t>non-UK born Census 2021</t>
  </si>
  <si>
    <t>Percent not born in the UK</t>
  </si>
  <si>
    <t>Percent born in the UK</t>
  </si>
  <si>
    <t>Poland</t>
  </si>
  <si>
    <t>Romania</t>
  </si>
  <si>
    <t>Portugal</t>
  </si>
  <si>
    <t>India</t>
  </si>
  <si>
    <t>China</t>
  </si>
  <si>
    <t>Italy</t>
  </si>
  <si>
    <t>Spain</t>
  </si>
  <si>
    <t>Lithuania</t>
  </si>
  <si>
    <t>Philippines</t>
  </si>
  <si>
    <t>2011 to 2013</t>
  </si>
  <si>
    <t>2014 to 2016</t>
  </si>
  <si>
    <t>2017 to 2019</t>
  </si>
  <si>
    <t>2020 to 2021</t>
  </si>
  <si>
    <t>2011 to 2021</t>
  </si>
  <si>
    <t>2001 to 2010</t>
  </si>
  <si>
    <t>1991 to 2000</t>
  </si>
  <si>
    <t>1981 to 1990</t>
  </si>
  <si>
    <t>1971 to 1980</t>
  </si>
  <si>
    <t>1961 to 1970</t>
  </si>
  <si>
    <t>1951 to 1960</t>
  </si>
  <si>
    <t>before 1951</t>
  </si>
  <si>
    <t>Residents who arrived:</t>
  </si>
  <si>
    <t>Most recent year of arrival: all usual residents who are non-UK born, 2021, Southampton</t>
  </si>
  <si>
    <t>France</t>
  </si>
  <si>
    <t>Germany</t>
  </si>
  <si>
    <t>Portugal (including Madeira and the Azores)</t>
  </si>
  <si>
    <t>Spain (including Canary Islands)</t>
  </si>
  <si>
    <t>Other member countries in March 2001</t>
  </si>
  <si>
    <t>Other EU countries</t>
  </si>
  <si>
    <t>Turkey</t>
  </si>
  <si>
    <t>Other Europe</t>
  </si>
  <si>
    <t>North Africa</t>
  </si>
  <si>
    <t>Ghana</t>
  </si>
  <si>
    <t>Nigeria</t>
  </si>
  <si>
    <t>Other Central and Western Africa</t>
  </si>
  <si>
    <t>Kenya</t>
  </si>
  <si>
    <t>United States</t>
  </si>
  <si>
    <t>Canada</t>
  </si>
  <si>
    <t>All Central American countries</t>
  </si>
  <si>
    <t>All South American countries</t>
  </si>
  <si>
    <t>Jamaica</t>
  </si>
  <si>
    <t>Other Caribbean</t>
  </si>
  <si>
    <t>Australia</t>
  </si>
  <si>
    <t>New Zealand</t>
  </si>
  <si>
    <t>Other Oceania and Antarctica</t>
  </si>
  <si>
    <t>Central Asia</t>
  </si>
  <si>
    <t>Somalia</t>
  </si>
  <si>
    <t>South Africa</t>
  </si>
  <si>
    <t>Zimbabwe</t>
  </si>
  <si>
    <t>Other South and Eastern Africa</t>
  </si>
  <si>
    <t>Iran</t>
  </si>
  <si>
    <t>Other Middle East</t>
  </si>
  <si>
    <t>Hong Kong (Special Administrative Region of China)</t>
  </si>
  <si>
    <t xml:space="preserve"> Other Eastern Asia</t>
  </si>
  <si>
    <t>Pakistan</t>
  </si>
  <si>
    <t>Bangladesh</t>
  </si>
  <si>
    <t>Sri Lanka</t>
  </si>
  <si>
    <t>Other Southern Asia</t>
  </si>
  <si>
    <t>Other South-East Asia</t>
  </si>
  <si>
    <t>Detailed country of birth percentage change: Southampton: Census 2011 and 2021</t>
  </si>
  <si>
    <t>Country of birth by detailed location Census 2011 and 2021 resident population</t>
  </si>
  <si>
    <t xml:space="preserve">Bournemouth has changed area since the 2011 census. In the 2021 Census the area is now Bournemouth, Christchurch and Poole. </t>
  </si>
  <si>
    <t>Country of passport issue</t>
  </si>
  <si>
    <t>Top 10 number of non-UK passports held in Southampton 2021, with 2011 figures for comparison</t>
  </si>
  <si>
    <t>Passports held</t>
  </si>
  <si>
    <t>KA</t>
  </si>
  <si>
    <t>Year of arrival</t>
  </si>
  <si>
    <t>Year of arrival 2011 and 2021 Census</t>
  </si>
  <si>
    <t>JD</t>
  </si>
  <si>
    <t>November 2022</t>
  </si>
  <si>
    <t>Country of birth UK born and Non-UK born - percentage change by comparator: Census 2011 and 2021</t>
  </si>
  <si>
    <t>Households percentage change:  by comparator: Census 2011 and 2021</t>
  </si>
  <si>
    <t>Country of birth (detailed) Southampton Census 2011 and 2021</t>
  </si>
  <si>
    <t>Passports held: Southampton Census 2011 and 2021</t>
  </si>
  <si>
    <t>Times higher than 2011 Census</t>
  </si>
  <si>
    <t>Number of usual residents per square kilometre</t>
  </si>
  <si>
    <t>Square kilometre</t>
  </si>
  <si>
    <t>VT</t>
  </si>
  <si>
    <t>Last Updated: November 2022</t>
  </si>
  <si>
    <t>Migration</t>
  </si>
  <si>
    <t>No passports</t>
  </si>
  <si>
    <t>Passports (residents)</t>
  </si>
  <si>
    <t>difference 2011 to 2021</t>
  </si>
  <si>
    <t>One person household: Aged 66 years and over</t>
  </si>
  <si>
    <t>One person household: Other</t>
  </si>
  <si>
    <t>Single family household: All aged 66 years and over</t>
  </si>
  <si>
    <t>Single family household: Married or civil partnership couple: No children</t>
  </si>
  <si>
    <t>Single family household: Married or civil partnership couple: Dependent children</t>
  </si>
  <si>
    <t>Single family household: Married or civil partnership couple: All children non-dependent</t>
  </si>
  <si>
    <t>Single family household: Cohabiting couple family: No children</t>
  </si>
  <si>
    <t>Single family household: Cohabiting couple family: With dependent children</t>
  </si>
  <si>
    <t>Single family household: Cohabiting couple family: All children non-dependent</t>
  </si>
  <si>
    <t>Single family household: Lone parent family: With dependent children</t>
  </si>
  <si>
    <t>Single family household: Lone parent family: All children non-dependent</t>
  </si>
  <si>
    <t>Single family household: Other single family household: Other family composition</t>
  </si>
  <si>
    <t>Household composition</t>
  </si>
  <si>
    <t>%</t>
  </si>
  <si>
    <t>Single family household: Married or civil partnership couple</t>
  </si>
  <si>
    <t>Single family household: Cohabiting couple family</t>
  </si>
  <si>
    <t>Single family household: Lone parent family</t>
  </si>
  <si>
    <t>Other household types</t>
  </si>
  <si>
    <t>Other household types: With dependent children</t>
  </si>
  <si>
    <t>Other household types: Other, including all full-time students and all aged 66 years and over</t>
  </si>
  <si>
    <t>Number</t>
  </si>
  <si>
    <t>One person household total</t>
  </si>
  <si>
    <t>Single family household total</t>
  </si>
  <si>
    <t>One person households</t>
  </si>
  <si>
    <t>Single family households</t>
  </si>
  <si>
    <t>Other Household types</t>
  </si>
  <si>
    <t>Household composition: Southampton and England Census 2021</t>
  </si>
  <si>
    <t>Household composition Southampton and England 2021 Census</t>
  </si>
  <si>
    <t>total number of households</t>
  </si>
  <si>
    <t>Households composition: Southampton and England Census 2021</t>
  </si>
  <si>
    <t>Households according to the relationships between members.</t>
  </si>
  <si>
    <t>One-family households are classified by:</t>
  </si>
  <si>
    <t>- the number of dependent children</t>
  </si>
  <si>
    <t>- family type (married, civil partnership or cohabiting couple family, or lone parent family)</t>
  </si>
  <si>
    <t>Other households are classified by:</t>
  </si>
  <si>
    <t>- the number of people</t>
  </si>
  <si>
    <t>- whether the household consists only of students or only of people aged 66 and over</t>
  </si>
  <si>
    <t>Passports held by persons -  Census 2011 and 2021</t>
  </si>
  <si>
    <t>percent</t>
  </si>
  <si>
    <t>All residents</t>
  </si>
  <si>
    <t>Non-Uk passports</t>
  </si>
  <si>
    <t>UK passports</t>
  </si>
  <si>
    <t>2011 Census</t>
  </si>
  <si>
    <t>2021 Census</t>
  </si>
  <si>
    <t>All passports</t>
  </si>
  <si>
    <t>People can hold multiple passports. The Office for National Statistics (ONS) prevented double-counting residents by only showing them in one passport category. When a person had more than one passport, they were categorised in the following priority order:</t>
  </si>
  <si>
    <t>1. UK passport</t>
  </si>
  <si>
    <t>2. Irish passport</t>
  </si>
  <si>
    <t>3. Other country passport</t>
  </si>
  <si>
    <t>% of pop 2011</t>
  </si>
  <si>
    <t>% of pop of 2021</t>
  </si>
  <si>
    <r>
      <t xml:space="preserve">Percentage </t>
    </r>
    <r>
      <rPr>
        <b/>
        <sz val="11"/>
        <color theme="0"/>
        <rFont val="Calibri"/>
        <family val="2"/>
        <scheme val="minor"/>
      </rPr>
      <t>point</t>
    </r>
    <r>
      <rPr>
        <sz val="11"/>
        <color theme="0"/>
        <rFont val="Calibri"/>
        <family val="2"/>
        <scheme val="minor"/>
      </rPr>
      <t xml:space="preserve"> change</t>
    </r>
  </si>
  <si>
    <t>Before 2011</t>
  </si>
  <si>
    <t>Period of arrival</t>
  </si>
  <si>
    <t>Before 1951</t>
  </si>
  <si>
    <t>Southampton total population</t>
  </si>
  <si>
    <t>Country of birth</t>
  </si>
  <si>
    <t>Country of birth (detailed) by percentage - Southampton Census 2011 and 2022</t>
  </si>
  <si>
    <t>Area</t>
  </si>
  <si>
    <t>Born in the UK</t>
  </si>
  <si>
    <t>Arrived 2001 to 2010</t>
  </si>
  <si>
    <t>Number of usual residents</t>
  </si>
  <si>
    <t>Age of arrival in the UK</t>
  </si>
  <si>
    <t>Arrived in the UK</t>
  </si>
  <si>
    <t>Aged 0 to 4 years</t>
  </si>
  <si>
    <t>Aged 5 to 7 years</t>
  </si>
  <si>
    <t>Aged 8 to 9 years</t>
  </si>
  <si>
    <t>Aged 10 to 14 years</t>
  </si>
  <si>
    <t>Aged 15 years</t>
  </si>
  <si>
    <t>Aged 16 to 17 years</t>
  </si>
  <si>
    <t>Aged 18 to 19 years</t>
  </si>
  <si>
    <t>Aged 20 to 24 years</t>
  </si>
  <si>
    <t>Aged 25 to 29 years</t>
  </si>
  <si>
    <t>Aged 30 to 44 years</t>
  </si>
  <si>
    <t>Aged 45 to 59 years</t>
  </si>
  <si>
    <t>Aged 60 to 64 years</t>
  </si>
  <si>
    <t>Aged 65 to 74 years</t>
  </si>
  <si>
    <t>Aged 75 to 84 years</t>
  </si>
  <si>
    <t>Aged 85 to 89 years</t>
  </si>
  <si>
    <t>Aged 90 years and over</t>
  </si>
  <si>
    <t>Year and age of Arrival in the UK: Southampton Census 2011 and 2021</t>
  </si>
  <si>
    <t>Swapped records (targeted record swapping), for example, if a household was likely to be identified in datasets because it has unusual characteristics, we swapped the record with a similar one from a nearby small area (very unusual households could be swapped with one in a nearby local authority)</t>
  </si>
  <si>
    <t>Added small changes to some counts (cell key perturbation), for example, we might change a count of four to a three or a five -- this might make small differences between tables depending on how the data are broken down when we applied perturbation</t>
  </si>
  <si>
    <t>In Census 2021, ONS:</t>
  </si>
  <si>
    <t>This may result in some totals no summing to other published figures</t>
  </si>
  <si>
    <t>Southampton 2021</t>
  </si>
  <si>
    <t>Southampton 2011</t>
  </si>
  <si>
    <t>Aged under 18</t>
  </si>
  <si>
    <t>Aged 18 to 24 years</t>
  </si>
  <si>
    <t>Aged 25 to 44 years</t>
  </si>
  <si>
    <t>Upper</t>
  </si>
  <si>
    <t>lower</t>
  </si>
  <si>
    <t>upper</t>
  </si>
  <si>
    <t>Total usual population</t>
  </si>
  <si>
    <t>Aged 45 to 64 years</t>
  </si>
  <si>
    <t>Aged 65 and over</t>
  </si>
  <si>
    <t>Most recent year of arrival and age at arrival: all usual residents who are non-UK born, 2021 Census, Southampton</t>
  </si>
  <si>
    <t>Most recent year of arrival and age of arrival: all usual residents who are non-UK born, 2021, Southampton</t>
  </si>
  <si>
    <t>Year of arrival/ Age of arrival</t>
  </si>
  <si>
    <t>Non-UK born</t>
  </si>
  <si>
    <t>Arrived before 2001</t>
  </si>
  <si>
    <t>Arrived since 2011</t>
  </si>
  <si>
    <t>2021</t>
  </si>
  <si>
    <t>Year of arrival 2021 Census</t>
  </si>
  <si>
    <t>Number Non-UK born residents</t>
  </si>
  <si>
    <t>Households composition: Southampton:2011 and 2021 Census</t>
  </si>
  <si>
    <t>Total Households</t>
  </si>
  <si>
    <t>Percentage change 2011 to 2021</t>
  </si>
  <si>
    <t>Difference</t>
  </si>
  <si>
    <t>Lone parent: Dependent children</t>
  </si>
  <si>
    <t>Lone parent: All children non-dependent</t>
  </si>
  <si>
    <t>One family: Dependent children</t>
  </si>
  <si>
    <t>One family: All children non-dependent</t>
  </si>
  <si>
    <t>One family: No children</t>
  </si>
  <si>
    <t>One family total</t>
  </si>
  <si>
    <t>Lone parent family total</t>
  </si>
  <si>
    <t>One person households total</t>
  </si>
  <si>
    <t>One family aged over 65*</t>
  </si>
  <si>
    <t>Single family household</t>
  </si>
  <si>
    <t>No children</t>
  </si>
  <si>
    <t>Dependent children</t>
  </si>
  <si>
    <t>All children non-dependent</t>
  </si>
  <si>
    <r>
      <t>Aged 66 years and over (</t>
    </r>
    <r>
      <rPr>
        <b/>
        <sz val="10"/>
        <color rgb="FFFF0000"/>
        <rFont val="Calibri"/>
        <family val="2"/>
        <scheme val="minor"/>
      </rPr>
      <t>aged 65 and over in 2011 Census</t>
    </r>
    <r>
      <rPr>
        <sz val="10"/>
        <color theme="1"/>
        <rFont val="Calibri"/>
        <family val="2"/>
        <scheme val="minor"/>
      </rPr>
      <t>)</t>
    </r>
  </si>
  <si>
    <t>Other</t>
  </si>
  <si>
    <t>Single family household: Married, in a civil partnership or cohabiting</t>
  </si>
  <si>
    <t>Single family household: Lone parent</t>
  </si>
  <si>
    <t>% of households</t>
  </si>
  <si>
    <t xml:space="preserve">Other single family types are included in the overall single family total </t>
  </si>
  <si>
    <t>Number of people</t>
  </si>
  <si>
    <t>Ethnicity</t>
  </si>
  <si>
    <t>December 2022</t>
  </si>
  <si>
    <t>Language</t>
  </si>
  <si>
    <t>Religion</t>
  </si>
  <si>
    <t>Armed forces veterans</t>
  </si>
  <si>
    <t>People in household who have previously served in UK armed forces</t>
  </si>
  <si>
    <t>Bristol, City of</t>
  </si>
  <si>
    <t>All households</t>
  </si>
  <si>
    <t>No people in the household previously served in UK armed forces</t>
  </si>
  <si>
    <t>1 person in the household previously served in UK armed forces</t>
  </si>
  <si>
    <t>2 people in the household previously served in UK armed forces</t>
  </si>
  <si>
    <t>3 or more people in the household previously served in UK armed forces</t>
  </si>
  <si>
    <t>Prevously served in armed forces</t>
  </si>
  <si>
    <t>Number of people in the household who have previously served in the UK armed forces. This includes those who have served for at least one day in armed forces, either regular, reserves or Merchant Mariners who have seen duty on legally defined military operations.</t>
  </si>
  <si>
    <t>Number of people who previously served</t>
  </si>
  <si>
    <t>Number of people in households who previously served</t>
  </si>
  <si>
    <t>Number of households</t>
  </si>
  <si>
    <t>https://www.ons.gov.uk/peoplepopulationandcommunity/armedforcescommunity/methodologies/ukarmedforcesveteransqualityinformationforcensus2021</t>
  </si>
  <si>
    <t>1 or more people in the household previously served in UK armed forces</t>
  </si>
  <si>
    <t>Has not previously served in any UK armed forces</t>
  </si>
  <si>
    <t>Previously served in UK armed forces</t>
  </si>
  <si>
    <t>Previously served in UK reserve armed forces</t>
  </si>
  <si>
    <t>Previously served in both regular and reserve UK armed forces</t>
  </si>
  <si>
    <t>All usual residents</t>
  </si>
  <si>
    <t>Number of people who have previously served in the UK armed forces. This includes those who have served for at least one day in armed forces, either regular, reserves or Merchant Mariners who have seen duty on legally defined military operations.</t>
  </si>
  <si>
    <t>Main language (detailed)</t>
  </si>
  <si>
    <t>Main language English</t>
  </si>
  <si>
    <t>Main language other than English</t>
  </si>
  <si>
    <t>All usual residents aged 3 years and over</t>
  </si>
  <si>
    <t>Other than English</t>
  </si>
  <si>
    <t>English</t>
  </si>
  <si>
    <t>A person's first or preferred language.</t>
  </si>
  <si>
    <t>Number of people by language spoken</t>
  </si>
  <si>
    <t>Number of people aged 3 or over</t>
  </si>
  <si>
    <t>Percentage of main language English or other than English - Southampton and ONS comparators: Census 2011 and 2021</t>
  </si>
  <si>
    <t>Census 2011 and 2021</t>
  </si>
  <si>
    <t>Percentage change 2011 to 2021 Census</t>
  </si>
  <si>
    <t>Difference Census 2011 to 2021</t>
  </si>
  <si>
    <t>Difference Census 2011 to 2022</t>
  </si>
  <si>
    <t>Hide after QA</t>
  </si>
  <si>
    <t>French</t>
  </si>
  <si>
    <t>Portuguese</t>
  </si>
  <si>
    <t>Spanish</t>
  </si>
  <si>
    <t>Russian</t>
  </si>
  <si>
    <t>Turkish</t>
  </si>
  <si>
    <t>Arabic</t>
  </si>
  <si>
    <t>Oceanic or Australian language</t>
  </si>
  <si>
    <t>North or South American language</t>
  </si>
  <si>
    <t>Other language</t>
  </si>
  <si>
    <t>Italian</t>
  </si>
  <si>
    <t>German</t>
  </si>
  <si>
    <t>Polish</t>
  </si>
  <si>
    <t>Slovak</t>
  </si>
  <si>
    <t>Czech</t>
  </si>
  <si>
    <t>Romanian</t>
  </si>
  <si>
    <t>Lithuanian</t>
  </si>
  <si>
    <t>Latvian</t>
  </si>
  <si>
    <t>Hungarian</t>
  </si>
  <si>
    <t>Bulgarian</t>
  </si>
  <si>
    <t>Greek</t>
  </si>
  <si>
    <t>Dutch</t>
  </si>
  <si>
    <t>Swedish</t>
  </si>
  <si>
    <t>Danish</t>
  </si>
  <si>
    <t>Finnish</t>
  </si>
  <si>
    <t>Estonian</t>
  </si>
  <si>
    <t>Slovenian</t>
  </si>
  <si>
    <t>Maltese</t>
  </si>
  <si>
    <t>Any other European language (EU)</t>
  </si>
  <si>
    <t>Albanian</t>
  </si>
  <si>
    <t>Ukrainian</t>
  </si>
  <si>
    <t>Any other Eastern European language (non EU)</t>
  </si>
  <si>
    <t>Northern European language (non EU)</t>
  </si>
  <si>
    <t>Hebrew</t>
  </si>
  <si>
    <t>Kurdish</t>
  </si>
  <si>
    <t>Persian or Farsi</t>
  </si>
  <si>
    <t>Pashto</t>
  </si>
  <si>
    <t>Any other West or Central Asian language</t>
  </si>
  <si>
    <t>Urdu</t>
  </si>
  <si>
    <t>Hindi</t>
  </si>
  <si>
    <t>Panjabi</t>
  </si>
  <si>
    <t>Pakistani Pahari (with Mirpuri and Potwari)</t>
  </si>
  <si>
    <t>Bengali (with Sylheti and Chatgaya)</t>
  </si>
  <si>
    <t>Gujarati</t>
  </si>
  <si>
    <t>Marathi</t>
  </si>
  <si>
    <t>Telugu</t>
  </si>
  <si>
    <t>Tamil</t>
  </si>
  <si>
    <t>Malayalam</t>
  </si>
  <si>
    <t>Sinhala</t>
  </si>
  <si>
    <t>Nepalese</t>
  </si>
  <si>
    <t>Any other South Asian language</t>
  </si>
  <si>
    <t>Mandarin Chinese</t>
  </si>
  <si>
    <t>Cantonese Chinese</t>
  </si>
  <si>
    <t>All other Chinese</t>
  </si>
  <si>
    <t>Japanese</t>
  </si>
  <si>
    <t>Korean</t>
  </si>
  <si>
    <t>Vietnamese</t>
  </si>
  <si>
    <t>Thai</t>
  </si>
  <si>
    <t>Malay</t>
  </si>
  <si>
    <t>Tagalog or Filipino</t>
  </si>
  <si>
    <t>Any other East Asian language</t>
  </si>
  <si>
    <t>Amharic</t>
  </si>
  <si>
    <t>Tigrinya</t>
  </si>
  <si>
    <t>Somali</t>
  </si>
  <si>
    <t>Krio</t>
  </si>
  <si>
    <t>Akan</t>
  </si>
  <si>
    <t>Yoruba</t>
  </si>
  <si>
    <t>Igbo</t>
  </si>
  <si>
    <t>Swahili or Kiswahili</t>
  </si>
  <si>
    <t>Luganda</t>
  </si>
  <si>
    <t>Lingala</t>
  </si>
  <si>
    <t>Shona</t>
  </si>
  <si>
    <t>Afrikaans</t>
  </si>
  <si>
    <t>Any other Nigerian language</t>
  </si>
  <si>
    <t>Any other West African language</t>
  </si>
  <si>
    <t>Any other African language</t>
  </si>
  <si>
    <t>British Sign Language</t>
  </si>
  <si>
    <t>Any other sign language</t>
  </si>
  <si>
    <t>Any sign communication system</t>
  </si>
  <si>
    <t>Main language spoken (detailed)</t>
  </si>
  <si>
    <t>Percentage of main language spoken (detailed) - Southampton Census 2011 and 2021</t>
  </si>
  <si>
    <t>Main language is English</t>
  </si>
  <si>
    <t>Main language is not English</t>
  </si>
  <si>
    <t>Can speak English very well</t>
  </si>
  <si>
    <t>Can speak English well</t>
  </si>
  <si>
    <t>Cannot speak English well</t>
  </si>
  <si>
    <t>Cannot speak English</t>
  </si>
  <si>
    <t>Census 2021 (main language)</t>
  </si>
  <si>
    <t>Main language</t>
  </si>
  <si>
    <t>Percentage difference</t>
  </si>
  <si>
    <t>How well people whose main language is not English speak English.</t>
  </si>
  <si>
    <t>Number of people by language spoken and how well it is spoken</t>
  </si>
  <si>
    <t>Census table TS029 - Proficiency in English - How well people whose main language is not English speak English.</t>
  </si>
  <si>
    <t>Census table TS005. All passports classifies a person according to the passport or passports they held at the time of the census. This included expired passports or travel documents people were entitled to renew. Where a person recorded having more than one passport, they were counted only once, categorised in the following priority order: 1. UK passport, 2. Irish passport, 3. Other passport.</t>
  </si>
  <si>
    <t>Census table TS015. Year of arrival in the UK: The year someone not born in the UK last arrived in the UK. This does not include returning from short visits away from the UK.</t>
  </si>
  <si>
    <t>Census table T015. Year of arrival in the UK: The year someone not born in the UK last arrived in the UK. This does not include returning from short visits away from the UK.</t>
  </si>
  <si>
    <t>Census table TS012. The country in which a person was born. For people not born in one of in the four parts of the UK, there was an option to select "elsewhere". People who selected "elsewhere" were asked to write in the current name for their country of birth.</t>
  </si>
  <si>
    <t xml:space="preserve">Census table TS004. Bournemouth has changed area since the 2011 census. In the 2021 Census the area is now Bournemouth, Christchurch and Poole. </t>
  </si>
  <si>
    <t>Census table TS003.</t>
  </si>
  <si>
    <t>Census table TS041. Bournemouth has changed area since the 2011 census. In the 2021 Census the area is now Bournemouth, Christchurch and Poole. Household data is rounded to the nearest 10</t>
  </si>
  <si>
    <t xml:space="preserve">Census table TS006. </t>
  </si>
  <si>
    <t>Census table TS006. In Census 2021, ONS:</t>
  </si>
  <si>
    <t>Census table TS007. In Census 2021, ONS:</t>
  </si>
  <si>
    <t>Census Table TS001. Swapped records (targeted record swapping), for example, if a household was likely to be identified in datasets because it has unusual characteristics, we swapped the record with a similar one from a nearby small area (very unusual households could be swapped with one in a nearby local authority)</t>
  </si>
  <si>
    <t xml:space="preserve">Census table TS001. Bournemouth has changed area since the 2011 census. In the 2021 Census the area is now Bournemouth, Christchurch and Poole. </t>
  </si>
  <si>
    <t>Most recent year of arrival: all usual residents who are non-UK born</t>
  </si>
  <si>
    <t>Proficiency in English - percentage of main language is or is not English and how well individuals can speak English</t>
  </si>
  <si>
    <t>Percentage of main language English or other than English</t>
  </si>
  <si>
    <t>Percentage of main language English or other than English comparison Census 2011 to 2021</t>
  </si>
  <si>
    <t>Caribbean Creole: English-based Caribbean Creole</t>
  </si>
  <si>
    <t>Caribbean Creole: Any other Caribbean Creole</t>
  </si>
  <si>
    <t>All usual residents aged 3 and over</t>
  </si>
  <si>
    <t>Welsh or Cymraeg</t>
  </si>
  <si>
    <t>Gaelic (Irish)</t>
  </si>
  <si>
    <t>Manx Gaelic</t>
  </si>
  <si>
    <t>Gaelic (Not otherwise specified)</t>
  </si>
  <si>
    <t>Scots</t>
  </si>
  <si>
    <t>Romany English</t>
  </si>
  <si>
    <t>Bosnian, Croatian, Serbian, and Montenegrin*</t>
  </si>
  <si>
    <t>*Montenegrin not included in 2011 Census</t>
  </si>
  <si>
    <t xml:space="preserve">Areas with 0 value in both 2011 and 2021 have been removed. </t>
  </si>
  <si>
    <t>Main language (detailed) spoken: Southampton Census 2011 and 2021</t>
  </si>
  <si>
    <t>Ethnic group</t>
  </si>
  <si>
    <t>Total: All usual residents</t>
  </si>
  <si>
    <t>Mixed or Multiple ethnic groups</t>
  </si>
  <si>
    <t>Mixed or Multiple ethnic groups: White and Black African</t>
  </si>
  <si>
    <t>Mixed or Multiple ethnic groups: White and Black Caribbean</t>
  </si>
  <si>
    <t>White</t>
  </si>
  <si>
    <t>White: English, Welsh, Scottish, Northern Irish or British</t>
  </si>
  <si>
    <t>White: Irish</t>
  </si>
  <si>
    <t>White: Gypsy or Irish Traveller</t>
  </si>
  <si>
    <t>White: Roma</t>
  </si>
  <si>
    <t>Other ethnic group</t>
  </si>
  <si>
    <t>Other ethnic group: Arab</t>
  </si>
  <si>
    <t>Other ethnic group: Any other ethnic group</t>
  </si>
  <si>
    <t>Asian or Asian British</t>
  </si>
  <si>
    <t>Black, Black British, Caribbean or African</t>
  </si>
  <si>
    <t>Arab</t>
  </si>
  <si>
    <t>Any other ethnic group</t>
  </si>
  <si>
    <t>Other Mixed or Multiple ethnic groups</t>
  </si>
  <si>
    <t>White and Black Caribbean</t>
  </si>
  <si>
    <t>White and Black African</t>
  </si>
  <si>
    <t>White and Asian</t>
  </si>
  <si>
    <t>Other Black</t>
  </si>
  <si>
    <t>Caribbean</t>
  </si>
  <si>
    <t>African</t>
  </si>
  <si>
    <t>Other Asian</t>
  </si>
  <si>
    <t>Pakistani</t>
  </si>
  <si>
    <t>Indian</t>
  </si>
  <si>
    <t>Chinese</t>
  </si>
  <si>
    <t>Bangladeshi</t>
  </si>
  <si>
    <t>Other White</t>
  </si>
  <si>
    <t>Roma</t>
  </si>
  <si>
    <t>Gypsy or Irish Traveller</t>
  </si>
  <si>
    <t>Irish</t>
  </si>
  <si>
    <t>English, Welsh, Scottish, Northern Irish or British</t>
  </si>
  <si>
    <t>Ethnic group (Number)</t>
  </si>
  <si>
    <t>Ethnic group (Percent)</t>
  </si>
  <si>
    <t>Hide when QA done</t>
  </si>
  <si>
    <t>Census table TS021. The ethnic group that the person completing the census feels they belong to. This could be based on their culture, family background, identity or physical appearance. Respondents could choose one out of 19 tick-box response categories, including write-in response options.</t>
  </si>
  <si>
    <t>The ethnic group that the person completing the census feels they belong to. This could be based on their culture, family background, identity or physical appearance. Respondents could choose one out of 19 tick-box response categories, including write-in response options.</t>
  </si>
  <si>
    <t>Percentage of ethnic group - Southampton: Census 2011 and 2021</t>
  </si>
  <si>
    <t>number</t>
  </si>
  <si>
    <t>Mixed or Multiple ethnic groups: African unspecified</t>
  </si>
  <si>
    <t>Mixed or Multiple ethnic groups: African Asian</t>
  </si>
  <si>
    <t>Mixed or Multiple ethnic groups: African/Arab</t>
  </si>
  <si>
    <t>Mixed or Multiple ethnic groups: Anglo Indian</t>
  </si>
  <si>
    <t>Mixed or Multiple ethnic groups: Arab</t>
  </si>
  <si>
    <t>Mixed or Multiple ethnic groups: Asian (unspecified) and European</t>
  </si>
  <si>
    <t>Mixed or Multiple ethnic groups: Black and Asian</t>
  </si>
  <si>
    <t>Mixed or Multiple ethnic groups: Black and European</t>
  </si>
  <si>
    <t>Mixed or Multiple ethnic groups: Black and White (unspecified)</t>
  </si>
  <si>
    <t>Mixed or Multiple ethnic groups: Black British</t>
  </si>
  <si>
    <t>Mixed or Multiple ethnic groups: Brazilian</t>
  </si>
  <si>
    <t>Mixed or Multiple ethnic groups: Caribbean</t>
  </si>
  <si>
    <t>Mixed or Multiple ethnic groups: Caribbean Asian</t>
  </si>
  <si>
    <t>Mixed or Multiple ethnic groups: Chinese</t>
  </si>
  <si>
    <t>Mixed or Multiple ethnic groups: Chinese and other Asian</t>
  </si>
  <si>
    <t>Mixed or Multiple ethnic groups: Chinese and White</t>
  </si>
  <si>
    <t>Mixed or Multiple ethnic groups: English</t>
  </si>
  <si>
    <t>Mixed or Multiple ethnic groups: English/Welsh/Scottish/Northern Irish/British</t>
  </si>
  <si>
    <t>Mixed or Multiple ethnic groups: European and Black African</t>
  </si>
  <si>
    <t>Mixed or Multiple ethnic groups: European and Black Caribbean</t>
  </si>
  <si>
    <t>Mixed or Multiple ethnic groups: European and North African or Middle Eastern</t>
  </si>
  <si>
    <t>Mixed or Multiple ethnic groups: European Mixed, European unspecified, other European</t>
  </si>
  <si>
    <t>Mixed or Multiple ethnic groups: Greek Cypriot</t>
  </si>
  <si>
    <t>Mixed or Multiple ethnic groups: Hispanic or Latin American</t>
  </si>
  <si>
    <t>Mixed or Multiple ethnic groups: Indian or British Indian</t>
  </si>
  <si>
    <t>Mixed or Multiple ethnic groups: Iranian</t>
  </si>
  <si>
    <t>Mixed or Multiple ethnic groups: Italian</t>
  </si>
  <si>
    <t>Mixed or Multiple ethnic groups: Jewish</t>
  </si>
  <si>
    <t>Mixed or Multiple ethnic groups: Mauritian/Seychellois/Maldivian/Sao Tomean/St Helenian</t>
  </si>
  <si>
    <t>Mixed or Multiple ethnic groups: Mexican</t>
  </si>
  <si>
    <t>Mixed or Multiple ethnic groups: Mixed Black</t>
  </si>
  <si>
    <t>Mixed or Multiple ethnic groups: Mixed Irish</t>
  </si>
  <si>
    <t>Mixed or Multiple ethnic groups: Mixed South Asian</t>
  </si>
  <si>
    <t>Mixed or Multiple ethnic groups: Mixed White</t>
  </si>
  <si>
    <t>Mixed or Multiple ethnic groups: Moroccan</t>
  </si>
  <si>
    <t>Mixed or Multiple ethnic groups: Other Asian, Asian unspecified</t>
  </si>
  <si>
    <t>Mixed or Multiple ethnic groups: Other Middle East</t>
  </si>
  <si>
    <t>Mixed or Multiple ethnic groups: Other Mixed</t>
  </si>
  <si>
    <t>Mixed or Multiple ethnic groups: Other White, White unspecified</t>
  </si>
  <si>
    <t>Mixed or Multiple ethnic groups: Pakistani or British Pakistani</t>
  </si>
  <si>
    <t>Mixed or Multiple ethnic groups: Polynesian/Micronesian/Melanesian</t>
  </si>
  <si>
    <t>Mixed or Multiple ethnic groups: Portuguese</t>
  </si>
  <si>
    <t>Mixed or Multiple ethnic groups: South African</t>
  </si>
  <si>
    <t>Mixed or Multiple ethnic groups: South American</t>
  </si>
  <si>
    <t>Mixed or Multiple ethnic groups: South Asian and European</t>
  </si>
  <si>
    <t>Mixed or Multiple ethnic groups: Spanish</t>
  </si>
  <si>
    <t>Mixed or Multiple ethnic groups: Turkish</t>
  </si>
  <si>
    <t>Mixed or Multiple ethnic groups: Turkish Cypriot</t>
  </si>
  <si>
    <t>Mixed or Multiple ethnic groups: White African</t>
  </si>
  <si>
    <t>Mixed or Multiple ethnic groups: White and Arab</t>
  </si>
  <si>
    <t>Mixed or Multiple ethnic groups: White and Asian (unspecified)</t>
  </si>
  <si>
    <t>Mixed or Multiple ethnic groups: White and East Asian</t>
  </si>
  <si>
    <t>Mixed or Multiple ethnic groups: White and North African or Middle Eastern</t>
  </si>
  <si>
    <t>Mixed or Multiple ethnic groups: White and South Asian</t>
  </si>
  <si>
    <t>Mixed or Multiple ethnic groups: White Caribbean</t>
  </si>
  <si>
    <t>Mixed or Multiple ethnic groups: Any other ethnic group</t>
  </si>
  <si>
    <t>White: African unspecified</t>
  </si>
  <si>
    <t>White: Albanian</t>
  </si>
  <si>
    <t>White: Algerian</t>
  </si>
  <si>
    <t>White: Arab</t>
  </si>
  <si>
    <t>White: Argentinian</t>
  </si>
  <si>
    <t>White: Armenian</t>
  </si>
  <si>
    <t>White: Australian/New Zealander</t>
  </si>
  <si>
    <t>White: Austrian</t>
  </si>
  <si>
    <t>White: Belarusian</t>
  </si>
  <si>
    <t>White: Belgian</t>
  </si>
  <si>
    <t>White: Bosnian</t>
  </si>
  <si>
    <t>White: Brazilian</t>
  </si>
  <si>
    <t>White: Bulgarian</t>
  </si>
  <si>
    <t>White: Colombian</t>
  </si>
  <si>
    <t>White: Cornish</t>
  </si>
  <si>
    <t>White: Croatian</t>
  </si>
  <si>
    <t>White: Cypriot (part not stated)</t>
  </si>
  <si>
    <t>White: Czech</t>
  </si>
  <si>
    <t>White: Danish</t>
  </si>
  <si>
    <t>White: Dutch</t>
  </si>
  <si>
    <t>White: Estonian</t>
  </si>
  <si>
    <t>White: European Mixed</t>
  </si>
  <si>
    <t>White: Finnish</t>
  </si>
  <si>
    <t>White: French</t>
  </si>
  <si>
    <t>White: Georgian</t>
  </si>
  <si>
    <t>White: German</t>
  </si>
  <si>
    <t>White: Greek</t>
  </si>
  <si>
    <t>White: Greek Cypriot</t>
  </si>
  <si>
    <t>White: Hispanic or Latin American</t>
  </si>
  <si>
    <t>White: Hungarian</t>
  </si>
  <si>
    <t>White: Iranian</t>
  </si>
  <si>
    <t>White: Israeli</t>
  </si>
  <si>
    <t>White: Italian</t>
  </si>
  <si>
    <t>White: Jewish</t>
  </si>
  <si>
    <t>White: Kosovan</t>
  </si>
  <si>
    <t>White: Kurdish</t>
  </si>
  <si>
    <t>White: Latvian</t>
  </si>
  <si>
    <t>White: Lithuanian</t>
  </si>
  <si>
    <t>White: Maltese</t>
  </si>
  <si>
    <t>White: Mixed Irish</t>
  </si>
  <si>
    <t>White: Mixed White</t>
  </si>
  <si>
    <t>White: Moldovan</t>
  </si>
  <si>
    <t>White: North American</t>
  </si>
  <si>
    <t>White: North Macedonian</t>
  </si>
  <si>
    <t>White: Norwegian</t>
  </si>
  <si>
    <t>White: Other Eastern European</t>
  </si>
  <si>
    <t>White: Other Middle East</t>
  </si>
  <si>
    <t>White: Other Mixed</t>
  </si>
  <si>
    <t>White: Other North African</t>
  </si>
  <si>
    <t>White: Other Traveller</t>
  </si>
  <si>
    <t>White: Other White, White unspecified</t>
  </si>
  <si>
    <t>White: Polish</t>
  </si>
  <si>
    <t>White: Portuguese</t>
  </si>
  <si>
    <t>White: Romanian</t>
  </si>
  <si>
    <t>White: Russian</t>
  </si>
  <si>
    <t>White: Serbian</t>
  </si>
  <si>
    <t>White: Slovakian</t>
  </si>
  <si>
    <t>White: Slovenian</t>
  </si>
  <si>
    <t>White: South African</t>
  </si>
  <si>
    <t>White: South American</t>
  </si>
  <si>
    <t>White: Spanish</t>
  </si>
  <si>
    <t>White: Swedish</t>
  </si>
  <si>
    <t>White: Swiss</t>
  </si>
  <si>
    <t>White: Turkish</t>
  </si>
  <si>
    <t>White: Turkish Cypriot</t>
  </si>
  <si>
    <t>White: Ukrainian</t>
  </si>
  <si>
    <t>White: White African</t>
  </si>
  <si>
    <t>White: White and North African or Middle Eastern</t>
  </si>
  <si>
    <t>White: White Caribbean</t>
  </si>
  <si>
    <t>White: Zimbabwean</t>
  </si>
  <si>
    <t>White: Any other ethnic group</t>
  </si>
  <si>
    <t>Other ethnic group: Afghan</t>
  </si>
  <si>
    <t>Other ethnic group: African unspecified</t>
  </si>
  <si>
    <t>Other ethnic group: African Asian</t>
  </si>
  <si>
    <t>Other ethnic group: Albanian</t>
  </si>
  <si>
    <t>Other ethnic group: Algerian</t>
  </si>
  <si>
    <t>Other ethnic group: Armenian</t>
  </si>
  <si>
    <t>Other ethnic group: Asian British</t>
  </si>
  <si>
    <t>Other ethnic group: Bangladeshi, British Bangladeshi</t>
  </si>
  <si>
    <t>Other ethnic group: Black and Asian</t>
  </si>
  <si>
    <t>Other ethnic group: Brazilian</t>
  </si>
  <si>
    <t>Other ethnic group: Bulgarian</t>
  </si>
  <si>
    <t>Other ethnic group: Caribbean</t>
  </si>
  <si>
    <t>Other ethnic group: Caribbean Asian</t>
  </si>
  <si>
    <t>Other ethnic group: Chinese</t>
  </si>
  <si>
    <t>Other ethnic group: Colombian</t>
  </si>
  <si>
    <t>Other ethnic group: Cornish</t>
  </si>
  <si>
    <t>Other ethnic group: Cypriot (part not stated)</t>
  </si>
  <si>
    <t>Other ethnic group: Czech</t>
  </si>
  <si>
    <t>Other ethnic group: East Asian/ East Asian unspecified</t>
  </si>
  <si>
    <t>Other ethnic group: English</t>
  </si>
  <si>
    <t>Other ethnic group: English/Welsh/Scottish/Northern Irish/British</t>
  </si>
  <si>
    <t>Other ethnic group: European Mixed, European unspecified, other European</t>
  </si>
  <si>
    <t>Other ethnic group: Filipino</t>
  </si>
  <si>
    <t>Other ethnic group: Greek</t>
  </si>
  <si>
    <t>Other ethnic group: Greek Cypriot</t>
  </si>
  <si>
    <t>Other ethnic group: Gypsy/Romany</t>
  </si>
  <si>
    <t>Other ethnic group: Hispanic or Latin American</t>
  </si>
  <si>
    <t>Other ethnic group: Indian or British Indian</t>
  </si>
  <si>
    <t>Other ethnic group: Iranian</t>
  </si>
  <si>
    <t>Other ethnic group: Italian</t>
  </si>
  <si>
    <t>Other ethnic group: Japanese</t>
  </si>
  <si>
    <t>Other ethnic group: Jewish</t>
  </si>
  <si>
    <t>Other ethnic group: Kashmiri</t>
  </si>
  <si>
    <t>Other ethnic group: Kurdish</t>
  </si>
  <si>
    <t>Other ethnic group: Lithuanian</t>
  </si>
  <si>
    <t>Other ethnic group: Mauritian/Seychellois/Maldivian/Sao Tomean/St Helenian</t>
  </si>
  <si>
    <t>Other ethnic group: Mexican</t>
  </si>
  <si>
    <t>Other ethnic group: Moroccan</t>
  </si>
  <si>
    <t>Other ethnic group: Muslim</t>
  </si>
  <si>
    <t>Other ethnic group: Nepali (includes Gurkha)</t>
  </si>
  <si>
    <t>Other ethnic group: North African</t>
  </si>
  <si>
    <t>Other ethnic group: Other Asian, Asian unspecified</t>
  </si>
  <si>
    <t>Other ethnic group: Other Eastern European</t>
  </si>
  <si>
    <t>Other ethnic group: Other Middle East</t>
  </si>
  <si>
    <t>Other ethnic group: Other Mixed</t>
  </si>
  <si>
    <t>Other ethnic group: Other White, White unspecified</t>
  </si>
  <si>
    <t>Other ethnic group: Pakistani or British Pakistani</t>
  </si>
  <si>
    <t>Other ethnic group: Polish</t>
  </si>
  <si>
    <t>Other ethnic group: Polynesia/Micronesia/Melanesia</t>
  </si>
  <si>
    <t>Other ethnic group: Portuguese</t>
  </si>
  <si>
    <t>Other ethnic group: Punjabi</t>
  </si>
  <si>
    <t>Other ethnic group: Roma</t>
  </si>
  <si>
    <t>Other ethnic group: Romanian</t>
  </si>
  <si>
    <t>Other ethnic group: Sikh</t>
  </si>
  <si>
    <t>Other ethnic group: Slovakian</t>
  </si>
  <si>
    <t>Other ethnic group: Somali</t>
  </si>
  <si>
    <t>Other ethnic group: Somalilander</t>
  </si>
  <si>
    <t>Other ethnic group: South American</t>
  </si>
  <si>
    <t>Other ethnic group: Spanish</t>
  </si>
  <si>
    <t>Other ethnic group: Sri Lankan</t>
  </si>
  <si>
    <t>Other ethnic group: Tamil</t>
  </si>
  <si>
    <t>Other ethnic group: Thai</t>
  </si>
  <si>
    <t>Other ethnic group: Turkish</t>
  </si>
  <si>
    <t>Other ethnic group: Turkish Cypriot</t>
  </si>
  <si>
    <t>Other ethnic group: Vietnamese</t>
  </si>
  <si>
    <t>Other ethnic group: White African</t>
  </si>
  <si>
    <t>Asian or Asian British: Afghan</t>
  </si>
  <si>
    <t>Asian or Asian British: African unspecified</t>
  </si>
  <si>
    <t>Asian or Asian British: African Asian</t>
  </si>
  <si>
    <t>Asian or Asian British: Anglo Indian</t>
  </si>
  <si>
    <t>Asian or Asian British: Arab</t>
  </si>
  <si>
    <t>Asian or Asian British: Asian British</t>
  </si>
  <si>
    <t>Asian or Asian British: Bangladeshi, British Bangladeshi</t>
  </si>
  <si>
    <t>Asian or Asian British: Black and Asian</t>
  </si>
  <si>
    <t>Asian or Asian British: Chinese</t>
  </si>
  <si>
    <t>Asian or Asian British: English/Welsh/Scottish/Northern Irish/British</t>
  </si>
  <si>
    <t>Asian or Asian British: Filipino</t>
  </si>
  <si>
    <t>Asian or Asian British: Indian or British Indian</t>
  </si>
  <si>
    <t>Asian or Asian British: Indonesian</t>
  </si>
  <si>
    <t>Asian or Asian British: Iranian</t>
  </si>
  <si>
    <t>Asian or Asian British: Japanese</t>
  </si>
  <si>
    <t>Asian or Asian British: Kashmiri</t>
  </si>
  <si>
    <t>Asian or Asian British: Korean</t>
  </si>
  <si>
    <t>Asian or Asian British: Kurdish</t>
  </si>
  <si>
    <t>Asian or Asian British: Malaysian</t>
  </si>
  <si>
    <t>Asian or Asian British: Mauritian/Seychellois/Maldivian/Sao Tomean/St Helenian</t>
  </si>
  <si>
    <t>Asian or Asian British: Mixed South Asian</t>
  </si>
  <si>
    <t>Asian or Asian British: Myanmar or Burmese</t>
  </si>
  <si>
    <t>Asian or Asian British: Nepali (includes Gurkha)</t>
  </si>
  <si>
    <t>Asian or Asian British: Other Asian, Asian unspecified</t>
  </si>
  <si>
    <t>Asian or Asian British: Other East Asian/ East Asian unspecified</t>
  </si>
  <si>
    <t>Asian or Asian British: Other Middle East</t>
  </si>
  <si>
    <t>Asian or Asian British: Other Mixed</t>
  </si>
  <si>
    <t>Asian or Asian British: Pakistani or British Pakistani</t>
  </si>
  <si>
    <t>Asian or Asian British: Punjabi</t>
  </si>
  <si>
    <t>Asian or Asian British: Sikh</t>
  </si>
  <si>
    <t>Asian or Asian British: Sinhalese</t>
  </si>
  <si>
    <t>Asian or Asian British: Sri Lankan</t>
  </si>
  <si>
    <t>Asian or Asian British: Taiwanese</t>
  </si>
  <si>
    <t>Asian or Asian British: Tajikistani/Kazakhstani/Kyrgystani/Turkmenistani/Uzbekistani</t>
  </si>
  <si>
    <t>Asian or Asian British: Tamil</t>
  </si>
  <si>
    <t>Asian or Asian British: Thai</t>
  </si>
  <si>
    <t>Asian or Asian British: Turkish</t>
  </si>
  <si>
    <t>Asian or Asian British: Vietnamese</t>
  </si>
  <si>
    <t>Asian or Asian British: Any other ethnic group</t>
  </si>
  <si>
    <t>Black or Black British of African background</t>
  </si>
  <si>
    <t>Black or Black British of African background: African unspecified</t>
  </si>
  <si>
    <t>Black or Black British of African background: Angolan</t>
  </si>
  <si>
    <t>Black or Black British of African background: Arab</t>
  </si>
  <si>
    <t>Black or Black British of African background: Black British</t>
  </si>
  <si>
    <t>Black or Black British of African background: Cameroonian</t>
  </si>
  <si>
    <t>Black or Black British of African background: Cote D'Ivoire</t>
  </si>
  <si>
    <t>Black or Black British of African background: Democratic Republic of the Congo</t>
  </si>
  <si>
    <t>Black or Black British of African background: English/Welsh/Scottish/Northern Irish/British</t>
  </si>
  <si>
    <t>Black or Black British of African background: Eritrean</t>
  </si>
  <si>
    <t>Black or Black British of African background: Ethiopian</t>
  </si>
  <si>
    <t>Black or Black British of African background: Gambian</t>
  </si>
  <si>
    <t>Black or Black British of African background: Ghanaian</t>
  </si>
  <si>
    <t>Black or Black British of African background: Kenyan</t>
  </si>
  <si>
    <t>Black or Black British of African background: Malawian</t>
  </si>
  <si>
    <t>Black or Black British of African background: Mauritian/Seychellois/Maldivian/Sao Tomean/St Helenian</t>
  </si>
  <si>
    <t>Black or Black British of African background: Mixed Black</t>
  </si>
  <si>
    <t>Black or Black British of African background: Moroccan</t>
  </si>
  <si>
    <t>Black or Black British of African background: Nigerian</t>
  </si>
  <si>
    <t>Black or Black British of African background: Other Black, Black unspecified</t>
  </si>
  <si>
    <t>Black or Black British of African background: Other Mixed</t>
  </si>
  <si>
    <t>Black or Black British of African background: Other North African</t>
  </si>
  <si>
    <t>Black or Black British of African background: Portuguese</t>
  </si>
  <si>
    <t>Black or Black British of African background: Sierra Leone</t>
  </si>
  <si>
    <t>Black or Black British of African background: Somali</t>
  </si>
  <si>
    <t>Black or Black British of African background: Somalilander</t>
  </si>
  <si>
    <t>Black or Black British of African background: South African</t>
  </si>
  <si>
    <t>Black or Black British of African background: Sudanese</t>
  </si>
  <si>
    <t>Black or Black British of African background: Tanzanian</t>
  </si>
  <si>
    <t>Black or Black British of African background: Ugandan</t>
  </si>
  <si>
    <t>Black or Black British of African background: Zambian</t>
  </si>
  <si>
    <t>Black or Black British of African background: Zimbabwean</t>
  </si>
  <si>
    <t>Black or Black British of African background: Any other ethnic group</t>
  </si>
  <si>
    <t>Black, Black British, or Caribbean background</t>
  </si>
  <si>
    <t>Black, Black British, or Caribbean background: African unspecified</t>
  </si>
  <si>
    <t>Black, Black British, or Caribbean background: Black and European</t>
  </si>
  <si>
    <t>Black, Black British, or Caribbean background: Black British</t>
  </si>
  <si>
    <t>Black, Black British, or Caribbean background: Black/African American</t>
  </si>
  <si>
    <t>Black, Black British, or Caribbean background: Caribbean</t>
  </si>
  <si>
    <t>Black, Black British, or Caribbean background: English/Welsh/Scottish/Northern Irish/British</t>
  </si>
  <si>
    <t>Black, Black British, or Caribbean background: Ghanaian</t>
  </si>
  <si>
    <t>Black, Black British, or Caribbean background: Mauritian/Seychellois/Maldivian/Sao Tomean/St Helenian</t>
  </si>
  <si>
    <t>Black, Black British, or Caribbean background: Mixed Black</t>
  </si>
  <si>
    <t>Black, Black British, or Caribbean background: Nigerian</t>
  </si>
  <si>
    <t>Black, Black British, or Caribbean background: Other Black, Black unspecified</t>
  </si>
  <si>
    <t>Black, Black British, or Caribbean background: Other Mixed</t>
  </si>
  <si>
    <t>Black, Black British, or Caribbean background: Polynesian/Micronesian/Melanesian</t>
  </si>
  <si>
    <t>Black, Black British, or Caribbean background: Somali</t>
  </si>
  <si>
    <t>Black, Black British, or Caribbean background: Any other ethnic group</t>
  </si>
  <si>
    <t>Percentage of Ethnic group - Southampton: Census 2021</t>
  </si>
  <si>
    <t>Census table TS021 - Census 2011 and Table KS201EW for Census 2011. The ethnic group that the person completing the census feels they belong to. This could be based on their culture, family background, identity or physical appearance. Respondents could choose one out of 19 tick-box response categories, including write-in response options.</t>
  </si>
  <si>
    <t>No religion</t>
  </si>
  <si>
    <t>Christian</t>
  </si>
  <si>
    <t>Buddhist</t>
  </si>
  <si>
    <t>Hindu</t>
  </si>
  <si>
    <t>Jewish</t>
  </si>
  <si>
    <t>Muslim</t>
  </si>
  <si>
    <t>Sikh</t>
  </si>
  <si>
    <t>Other religion</t>
  </si>
  <si>
    <t>Not answered</t>
  </si>
  <si>
    <t>Percentage of religious group - Southampton and ONS comparators: Census 2021</t>
  </si>
  <si>
    <t>TS030. The religion people connect or identify with (their religious affiliation), whether or not they practice or have belief in it. This question was voluntary and includes people who identified with one of 8 tick-box response options, including ‘No religion’, alongside those who chose not to answer this question.</t>
  </si>
  <si>
    <t>The religion people connect or identify with</t>
  </si>
  <si>
    <t>Percentage change between Census 2011 to 2021</t>
  </si>
  <si>
    <t>Religion (detailed)</t>
  </si>
  <si>
    <t>Total: All Usual Residents</t>
  </si>
  <si>
    <t xml:space="preserve">Muslim </t>
  </si>
  <si>
    <t>No religion: Agnostic</t>
  </si>
  <si>
    <t>No religion: Atheist</t>
  </si>
  <si>
    <t>No religion: Free Thinker</t>
  </si>
  <si>
    <t>No religion: Humanist</t>
  </si>
  <si>
    <t>No religion: No religion</t>
  </si>
  <si>
    <t>No religion: Realist</t>
  </si>
  <si>
    <t>Other religion: Alevi</t>
  </si>
  <si>
    <t>Other religion: Animism</t>
  </si>
  <si>
    <t>Other religion: Baha'i</t>
  </si>
  <si>
    <t>Other religion: Believe in God</t>
  </si>
  <si>
    <t>Other religion: Brahma Kumari</t>
  </si>
  <si>
    <t>Other religion: Chinese Religion</t>
  </si>
  <si>
    <t>Other religion: Church of All Religion</t>
  </si>
  <si>
    <t>Other religion: Confucianist</t>
  </si>
  <si>
    <t>Other religion: Deist</t>
  </si>
  <si>
    <t>Other religion: Druid</t>
  </si>
  <si>
    <t>Other religion: Druze</t>
  </si>
  <si>
    <t>Other religion: Eckankar</t>
  </si>
  <si>
    <t>Other religion: Heathen</t>
  </si>
  <si>
    <t>Other religion: Jain</t>
  </si>
  <si>
    <t>Other religion: Mixed Religion</t>
  </si>
  <si>
    <t>Other religion: Mysticism</t>
  </si>
  <si>
    <t>Other religion: Native American Church</t>
  </si>
  <si>
    <t>Other religion: New Age</t>
  </si>
  <si>
    <t>Other religion: Occult</t>
  </si>
  <si>
    <t>Other religion: Other religions</t>
  </si>
  <si>
    <t>Other religion: Own Belief System</t>
  </si>
  <si>
    <t>Other religion: Pagan</t>
  </si>
  <si>
    <t>Other religion: Pantheism</t>
  </si>
  <si>
    <t>Other religion: Rastafarian</t>
  </si>
  <si>
    <t>Other religion: Ravidassia</t>
  </si>
  <si>
    <t>Other religion: Reconstructionist</t>
  </si>
  <si>
    <t>Other religion: Satanism</t>
  </si>
  <si>
    <t>Other religion: Scientology</t>
  </si>
  <si>
    <t>Other religion: Shamanism</t>
  </si>
  <si>
    <t>Other religion: Shintoism</t>
  </si>
  <si>
    <t>Other religion: Spiritual</t>
  </si>
  <si>
    <t>Other religion: Spiritualist</t>
  </si>
  <si>
    <t>Other religion: Taoist</t>
  </si>
  <si>
    <t>Other religion: Theism</t>
  </si>
  <si>
    <t>Other religion: Thelemite</t>
  </si>
  <si>
    <t>Other religion: Traditional African Religion</t>
  </si>
  <si>
    <t>Other religion: Unification Church</t>
  </si>
  <si>
    <t>Other religion: Universalist</t>
  </si>
  <si>
    <t>Other religion: Valmiki</t>
  </si>
  <si>
    <t>Other religion: Vodun</t>
  </si>
  <si>
    <t>Other religion: Wicca</t>
  </si>
  <si>
    <t>Other religion: Witchcraft</t>
  </si>
  <si>
    <t xml:space="preserve">Other religion: Yazidi </t>
  </si>
  <si>
    <t>Other religion: Zoroastrian</t>
  </si>
  <si>
    <t>Religion not stated</t>
  </si>
  <si>
    <t>National identity</t>
  </si>
  <si>
    <t>British only identity</t>
  </si>
  <si>
    <t>English only identity</t>
  </si>
  <si>
    <t>English and British only identity</t>
  </si>
  <si>
    <t>Welsh only identity</t>
  </si>
  <si>
    <t>Welsh and British only identity</t>
  </si>
  <si>
    <t>Any other combination of only UK identities</t>
  </si>
  <si>
    <t>Scottish only identity</t>
  </si>
  <si>
    <t>Scottish and British only identity</t>
  </si>
  <si>
    <t>Northern Irish only identity</t>
  </si>
  <si>
    <t>Northern Irish and British only identity</t>
  </si>
  <si>
    <t>Cornish only identity</t>
  </si>
  <si>
    <t>Cornish and British only identity</t>
  </si>
  <si>
    <t xml:space="preserve">Any other combination of only UK identities </t>
  </si>
  <si>
    <t>Irish only identity</t>
  </si>
  <si>
    <t>Irish and at least one UK identity</t>
  </si>
  <si>
    <t>Other identity only</t>
  </si>
  <si>
    <t>Other identity and at least one UK identity</t>
  </si>
  <si>
    <t>Non-UK identity only</t>
  </si>
  <si>
    <t>UK identity and non-UK identity</t>
  </si>
  <si>
    <t xml:space="preserve">Census table TS0270. Someone’s national identity is a self-determined assessment of their own identity, it could be the country or countries where they feel they belong or think of as home. It is not dependent on ethnic group or citizenship. </t>
  </si>
  <si>
    <t>Please note: Respondents could select more than one national identity.</t>
  </si>
  <si>
    <t>People by national identity</t>
  </si>
  <si>
    <t>People who have previously served in UK armed forces</t>
  </si>
  <si>
    <t>hide after QA</t>
  </si>
  <si>
    <t>White British</t>
  </si>
  <si>
    <t>White other</t>
  </si>
  <si>
    <t>Percent of population</t>
  </si>
  <si>
    <t>For the chart on pervious tab</t>
  </si>
  <si>
    <t>White: English/Welsh/Scottish/Northern Irish/British</t>
  </si>
  <si>
    <t>Asian/Asian British: Chinese</t>
  </si>
  <si>
    <t>Black/African/Caribbean/Black British: African</t>
  </si>
  <si>
    <t>Black/African/Caribbean/Black British: Caribbean</t>
  </si>
  <si>
    <t>All categories: Ethnic group</t>
  </si>
  <si>
    <t>White: Afghan</t>
  </si>
  <si>
    <t>White: Anglo Indian</t>
  </si>
  <si>
    <t>White: Baltic States</t>
  </si>
  <si>
    <t>White: British Asian</t>
  </si>
  <si>
    <t>White: Burmese</t>
  </si>
  <si>
    <t>White: Chilean</t>
  </si>
  <si>
    <t>White: Commonwealth of (Russian) Independent States</t>
  </si>
  <si>
    <t>White: Cuban</t>
  </si>
  <si>
    <t>White: Ecuadorian</t>
  </si>
  <si>
    <t>White: Filipino</t>
  </si>
  <si>
    <t>White: Japanese</t>
  </si>
  <si>
    <t>White: Kashmiri</t>
  </si>
  <si>
    <t>White: Latin/South/Central American</t>
  </si>
  <si>
    <t>White: Malaysian</t>
  </si>
  <si>
    <t>White: Mexican</t>
  </si>
  <si>
    <t>White: Moroccan</t>
  </si>
  <si>
    <t>White: Multi-ethnic islands</t>
  </si>
  <si>
    <t>White: Nepalese (includes Gurkha)</t>
  </si>
  <si>
    <t>White: Nigerian</t>
  </si>
  <si>
    <t>White: North African</t>
  </si>
  <si>
    <t>White: Other Western European</t>
  </si>
  <si>
    <t>White: Peruvian</t>
  </si>
  <si>
    <t>White: Polynesia/Micronesia/Melanesia</t>
  </si>
  <si>
    <t>White: Somali</t>
  </si>
  <si>
    <t>White: Somalilander</t>
  </si>
  <si>
    <t>White: Sri Lankan</t>
  </si>
  <si>
    <t>White: Tamil</t>
  </si>
  <si>
    <t>White: Thai</t>
  </si>
  <si>
    <t>White: Venezuelan</t>
  </si>
  <si>
    <t>White: Vietnamese</t>
  </si>
  <si>
    <t>Mixed/multiple ethnic group: White and Black Caribbean</t>
  </si>
  <si>
    <t>Mixed/multiple ethnic group: White and Black African</t>
  </si>
  <si>
    <t>Mixed/multiple ethnic group: White and Asian</t>
  </si>
  <si>
    <t>Mixed/multiple ethnic group: Afghan</t>
  </si>
  <si>
    <t>Mixed/multiple ethnic group: African/Arab</t>
  </si>
  <si>
    <t>Mixed/multiple ethnic group: Albanian</t>
  </si>
  <si>
    <t>Mixed/multiple ethnic group: Anglo Indian</t>
  </si>
  <si>
    <t>Mixed/multiple ethnic group: Australian/New Zealander</t>
  </si>
  <si>
    <t>Mixed/multiple ethnic group: Baltic States</t>
  </si>
  <si>
    <t>Mixed/multiple ethnic group: Black and Asian</t>
  </si>
  <si>
    <t>Mixed/multiple ethnic group: Black and Chinese</t>
  </si>
  <si>
    <t>Mixed/multiple ethnic group: Black and White</t>
  </si>
  <si>
    <t>Mixed/multiple ethnic group: Black British</t>
  </si>
  <si>
    <t>Mixed/multiple ethnic group: Black European</t>
  </si>
  <si>
    <t>Mixed/multiple ethnic group: Black/African American</t>
  </si>
  <si>
    <t>Mixed/multiple ethnic group: Brazilian</t>
  </si>
  <si>
    <t>Mixed/multiple ethnic group: British Asian</t>
  </si>
  <si>
    <t>Mixed/multiple ethnic group: Burmese</t>
  </si>
  <si>
    <t>Mixed/multiple ethnic group: Caribbean Asian</t>
  </si>
  <si>
    <t>Mixed/multiple ethnic group: Chilean</t>
  </si>
  <si>
    <t>Mixed/multiple ethnic group: Chinese and White</t>
  </si>
  <si>
    <t>Mixed/multiple ethnic group: Colombian</t>
  </si>
  <si>
    <t>Mixed/multiple ethnic group: Commonwealth of (Russian) Independent States</t>
  </si>
  <si>
    <t>Mixed/multiple ethnic group: Cuban</t>
  </si>
  <si>
    <t>Mixed/multiple ethnic group: Cypriot (part not stated)</t>
  </si>
  <si>
    <t>Mixed/multiple ethnic group: East African Asian</t>
  </si>
  <si>
    <t>Mixed/multiple ethnic group: Ecuadorian</t>
  </si>
  <si>
    <t>Mixed/multiple ethnic group: European Mixed</t>
  </si>
  <si>
    <t>Mixed/multiple ethnic group: Filipino</t>
  </si>
  <si>
    <t>Mixed/multiple ethnic group: Greek</t>
  </si>
  <si>
    <t>Mixed/multiple ethnic group: Greek Cypriot</t>
  </si>
  <si>
    <t>Mixed/multiple ethnic group: Indonesian</t>
  </si>
  <si>
    <t>Mixed/multiple ethnic group: Iranian</t>
  </si>
  <si>
    <t>Mixed/multiple ethnic group: Israeli</t>
  </si>
  <si>
    <t>Mixed/multiple ethnic group: Italian</t>
  </si>
  <si>
    <t>Mixed/multiple ethnic group: Japanese</t>
  </si>
  <si>
    <t>Mixed/multiple ethnic group: Kashmiri</t>
  </si>
  <si>
    <t>Mixed/multiple ethnic group: Korean</t>
  </si>
  <si>
    <t>Mixed/multiple ethnic group: Kosovan</t>
  </si>
  <si>
    <t>Mixed/multiple ethnic group: Kurdish</t>
  </si>
  <si>
    <t>Mixed/multiple ethnic group: Latin/South/Central American</t>
  </si>
  <si>
    <t>Mixed/multiple ethnic group: Malaysian</t>
  </si>
  <si>
    <t>Mixed/multiple ethnic group: Mexican</t>
  </si>
  <si>
    <t>Mixed/multiple ethnic group: Moroccan</t>
  </si>
  <si>
    <t>Mixed/multiple ethnic group: Multi-ethnic islands</t>
  </si>
  <si>
    <t>Mixed/multiple ethnic group: Nepalese (includes Gurkha)</t>
  </si>
  <si>
    <t>Mixed/multiple ethnic group: Nigerian</t>
  </si>
  <si>
    <t>Mixed/multiple ethnic group: North African</t>
  </si>
  <si>
    <t>Mixed/multiple ethnic group: North American</t>
  </si>
  <si>
    <t>Mixed/multiple ethnic group: Other Eastern European</t>
  </si>
  <si>
    <t>Mixed/multiple ethnic group: Other Middle East</t>
  </si>
  <si>
    <t>Mixed/multiple ethnic group: Other Western European</t>
  </si>
  <si>
    <t>Mixed/multiple ethnic group: Peruvian</t>
  </si>
  <si>
    <t>Mixed/multiple ethnic group: Polish</t>
  </si>
  <si>
    <t>Mixed/multiple ethnic group: Polynesia/Micronesia/Melanesia</t>
  </si>
  <si>
    <t>Mixed/multiple ethnic group: Somali</t>
  </si>
  <si>
    <t>Mixed/multiple ethnic group: South Asian and Chinese</t>
  </si>
  <si>
    <t>Mixed/multiple ethnic group: Sri Lankan</t>
  </si>
  <si>
    <t>Mixed/multiple ethnic group: Tamil</t>
  </si>
  <si>
    <t>Mixed/multiple ethnic group: Thai</t>
  </si>
  <si>
    <t>Mixed/multiple ethnic group: Turkish</t>
  </si>
  <si>
    <t>Mixed/multiple ethnic group: Turkish Cypriot</t>
  </si>
  <si>
    <t>Mixed/multiple ethnic group: Venezuelan</t>
  </si>
  <si>
    <t>Mixed/multiple ethnic group: Vietnamese</t>
  </si>
  <si>
    <t>Mixed/multiple ethnic group: White African</t>
  </si>
  <si>
    <t>Mixed/multiple ethnic group: White and Arab</t>
  </si>
  <si>
    <t>Mixed/multiple ethnic group: White and East Asian</t>
  </si>
  <si>
    <t>Mixed/multiple ethnic group: White and North African or Middle Eastern</t>
  </si>
  <si>
    <t>Mixed/multiple ethnic group: White and South Asian</t>
  </si>
  <si>
    <t>Mixed/multiple ethnic group: White Caribbean</t>
  </si>
  <si>
    <t>Mixed/multiple ethnic group: Any other ethnic group</t>
  </si>
  <si>
    <t>Asian/Asian British: Indian or British Indian</t>
  </si>
  <si>
    <t>Asian/Asian British: Pakistani or British Pakistani</t>
  </si>
  <si>
    <t>Asian/Asian British: Bangladeshi, British Bangladeshi</t>
  </si>
  <si>
    <t>Asian/Asian British: Afghan</t>
  </si>
  <si>
    <t>Asian/Asian British: Anglo Indian</t>
  </si>
  <si>
    <t>Asian/Asian British: British Asian</t>
  </si>
  <si>
    <t>Asian/Asian British: Burmese</t>
  </si>
  <si>
    <t>Asian/Asian British: Cambodia</t>
  </si>
  <si>
    <t>Asian/Asian British: Caribbean Asian</t>
  </si>
  <si>
    <t>Asian/Asian British: Commonwealth of (Russian) Independent States</t>
  </si>
  <si>
    <t>Asian/Asian British: East African Asian</t>
  </si>
  <si>
    <t>Asian/Asian British: European Mixed</t>
  </si>
  <si>
    <t>Asian/Asian British: Filipino</t>
  </si>
  <si>
    <t>Asian/Asian British: Indonesian</t>
  </si>
  <si>
    <t>Asian/Asian British: Iranian</t>
  </si>
  <si>
    <t>Asian/Asian British: Italian</t>
  </si>
  <si>
    <t>Asian/Asian British: Japanese</t>
  </si>
  <si>
    <t>Asian/Asian British: Kashmiri</t>
  </si>
  <si>
    <t>Asian/Asian British: Korean</t>
  </si>
  <si>
    <t>Asian/Asian British: Kurdish</t>
  </si>
  <si>
    <t>Asian/Asian British: Latin/South/Central American</t>
  </si>
  <si>
    <t>Asian/Asian British: Malaysian</t>
  </si>
  <si>
    <t>Asian/Asian British: Multi-ethnic islands</t>
  </si>
  <si>
    <t>Asian/Asian British: Nepalese (includes Gurkha)</t>
  </si>
  <si>
    <t>Asian/Asian British: North American</t>
  </si>
  <si>
    <t>Asian/Asian British: Other Eastern European</t>
  </si>
  <si>
    <t>Asian/Asian British: Other Middle East</t>
  </si>
  <si>
    <t>Asian/Asian British: Other Western European</t>
  </si>
  <si>
    <t>Asian/Asian British: Polynesia/Micronesia/Melanesia</t>
  </si>
  <si>
    <t>Asian/Asian British: Panjabi</t>
  </si>
  <si>
    <t>Asian/Asian British: Sinhalese</t>
  </si>
  <si>
    <t>Asian/Asian British: Somali</t>
  </si>
  <si>
    <t>Asian/Asian British: Sri Lankan</t>
  </si>
  <si>
    <t>Asian/Asian British: Taiwanese</t>
  </si>
  <si>
    <t>Asian/Asian British: Tamil</t>
  </si>
  <si>
    <t>Asian/Asian British: Thai</t>
  </si>
  <si>
    <t>Asian/Asian British: Turkish</t>
  </si>
  <si>
    <t>Asian/Asian British: Turkish Cypriot</t>
  </si>
  <si>
    <t>Asian/Asian British: Vietnamese</t>
  </si>
  <si>
    <t>Asian/Asian British: Any other ethnic group</t>
  </si>
  <si>
    <t>Black/African/Caribbean/Black British: Afghan</t>
  </si>
  <si>
    <t>Black/African/Caribbean/Black British: African/Arab</t>
  </si>
  <si>
    <t>Black/African/Caribbean/Black British: Black British</t>
  </si>
  <si>
    <t>Black/African/Caribbean/Black British: Black European</t>
  </si>
  <si>
    <t>Black/African/Caribbean/Black British: Black/African American</t>
  </si>
  <si>
    <t>Black/African/Caribbean/Black British: Brazilian</t>
  </si>
  <si>
    <t>Black/African/Caribbean/Black British: Caribbean Asian</t>
  </si>
  <si>
    <t>Black/African/Caribbean/Black British: Colombian</t>
  </si>
  <si>
    <t>Black/African/Caribbean/Black British: Cuban</t>
  </si>
  <si>
    <t>Black/African/Caribbean/Black British: European Mixed</t>
  </si>
  <si>
    <t>Black/African/Caribbean/Black British: Filipino</t>
  </si>
  <si>
    <t>Black/African/Caribbean/Black British: Italian</t>
  </si>
  <si>
    <t>Black/African/Caribbean/Black British: Latin/South/Central American</t>
  </si>
  <si>
    <t>Black/African/Caribbean/Black British: Moroccan</t>
  </si>
  <si>
    <t>Black/African/Caribbean/Black British: Multi-ethnic islands</t>
  </si>
  <si>
    <t>Black/African/Caribbean/Black British: Nigerian</t>
  </si>
  <si>
    <t>Black/African/Caribbean/Black British: North African</t>
  </si>
  <si>
    <t>Black/African/Caribbean/Black British: North American</t>
  </si>
  <si>
    <t>Black/African/Caribbean/Black British: Other Western European</t>
  </si>
  <si>
    <t>Black/African/Caribbean/Black British: Polynesia/Micronesia/Melanesia</t>
  </si>
  <si>
    <t>Black/African/Caribbean/Black British: Somali</t>
  </si>
  <si>
    <t>Black/African/Caribbean/Black British: Somalilander</t>
  </si>
  <si>
    <t>Black/African/Caribbean/Black British: Sri Lankan</t>
  </si>
  <si>
    <t>Black/African/Caribbean/Black British: Any other ethnic group</t>
  </si>
  <si>
    <t>Other ethnic group: African/Arab</t>
  </si>
  <si>
    <t>Other ethnic group: Anglo Indian</t>
  </si>
  <si>
    <t>Other ethnic group: Australian/New Zealander</t>
  </si>
  <si>
    <t>Other ethnic group: Baltic States</t>
  </si>
  <si>
    <t>Other ethnic group: Bosnian</t>
  </si>
  <si>
    <t>Other ethnic group: Burmese</t>
  </si>
  <si>
    <t>Other ethnic group: Chilean</t>
  </si>
  <si>
    <t>Other ethnic group: Commonwealth of (Russian) Independent States</t>
  </si>
  <si>
    <t>Other ethnic group: Ecuadorian</t>
  </si>
  <si>
    <t>Other ethnic group: European Mixed</t>
  </si>
  <si>
    <t>Other ethnic group: Indonesian</t>
  </si>
  <si>
    <t>Other ethnic group: Israeli</t>
  </si>
  <si>
    <t>Other ethnic group: Korean</t>
  </si>
  <si>
    <t>Other ethnic group: Kosovan</t>
  </si>
  <si>
    <t>Other ethnic group: Latin/South/Central American</t>
  </si>
  <si>
    <t>Other ethnic group: Malaysian</t>
  </si>
  <si>
    <t>Other ethnic group: Multi-ethnic islands</t>
  </si>
  <si>
    <t>Other ethnic group: Nepalese (includes Gurkha)</t>
  </si>
  <si>
    <t>Other ethnic group: North American</t>
  </si>
  <si>
    <t>Other ethnic group: Other Western European</t>
  </si>
  <si>
    <t>Other ethnic group: Peruvian</t>
  </si>
  <si>
    <t>Other ethnic group: Panjabi</t>
  </si>
  <si>
    <t>Census 2011 Ethnic group (detailed)</t>
  </si>
  <si>
    <t>Census 2021 Ethnic group (detailed)</t>
  </si>
  <si>
    <t>Percentage of ethnic group (detailed) - Southampton: Census 2011 and 2021</t>
  </si>
  <si>
    <t>Census table TS071. Many who have previously served in the UK armed forces will be older males because of National Service. ONS applied extra quality assurance to correct some answers from currently serving personnel. More information is available below.</t>
  </si>
  <si>
    <t>Census table TS072. Many who have previously served in the UK armed forces will be older males because of National Service. ONS applied extra quality assurance to correct some answers from currently serving personnel. More information is available below. Identifies people who have previously served in the UK armed forces. This includes those who have served for at least one day in armed forces, either regular or reserves, or Merchant Mariners who have seen duty on legally defined military operations.</t>
  </si>
  <si>
    <t xml:space="preserve">Figures for Southampton as a whole may not sum </t>
  </si>
  <si>
    <t>Percentage of ethnic group - Southampton and wards: Census 2021</t>
  </si>
  <si>
    <t>Ethnic group - Southampton and wards: Census 2021</t>
  </si>
  <si>
    <t>Southampton sub-city MSOA pivoted to wards</t>
  </si>
  <si>
    <t>Census Table TS021 is not currently available at ward level, data has been taken at Census 2021 MSOA level and amalgamated up to Ward level. This data may not sum with future ward updates available in 2023.</t>
  </si>
  <si>
    <t>Percentage of ethnic group - Southampton and wards: Census2011 and 2021</t>
  </si>
  <si>
    <t>Percentage of ethnic group - Southampton and wards: Census 2011 and 2021</t>
  </si>
  <si>
    <t>Ethnic group: Census 2011</t>
  </si>
  <si>
    <t>denom</t>
  </si>
  <si>
    <t>numerator</t>
  </si>
  <si>
    <t>Chinese (all other)</t>
  </si>
  <si>
    <t>Ethnic group: Census 2021</t>
  </si>
  <si>
    <t>The ONS have included a new Roma category next to the Gypsy or Irish Traveller tick-box within the White category. The ONS have also added a write-in option for those selecting African within the Black, Caribbean or Black British category. This means that a more specific ethnic background could be recorded.</t>
  </si>
  <si>
    <t>Percentage change Census 2011 to 2021</t>
  </si>
  <si>
    <t>Difference between Census 2011 to 2021</t>
  </si>
  <si>
    <t>Percentage of ethnic group - Southampton and wards: Census 2011</t>
  </si>
  <si>
    <t>Census Table TS021 is not currently available at ward level, data has been taken at Census 2021 MSOA level and combined up to ward level. This data may not sum with future ward updates available in 2023.</t>
  </si>
  <si>
    <t>All categories: Religion</t>
  </si>
  <si>
    <t>Muslim (Islam)</t>
  </si>
  <si>
    <t>Other religion: Total</t>
  </si>
  <si>
    <t>No religion: Total</t>
  </si>
  <si>
    <t>No religion: Heavy Metal</t>
  </si>
  <si>
    <t>No religion: Jedi Knight</t>
  </si>
  <si>
    <t>Percentage of religious group (detailed) - Southampton: Census 2021 and Census 2011</t>
  </si>
  <si>
    <t>Percentage of religious group - Southampton and ONS comparators: Census 2021 and Census 2011</t>
  </si>
  <si>
    <t xml:space="preserve">The rest of the data is in white under the chart - if we decide we want top 20 </t>
  </si>
  <si>
    <t>Ethnic group - Southampton and wards: Census 2011</t>
  </si>
  <si>
    <t>LCI</t>
  </si>
  <si>
    <t>UCL</t>
  </si>
  <si>
    <t>lower cl</t>
  </si>
  <si>
    <t>upper cl</t>
  </si>
  <si>
    <t>Census table TS024 (2021) and Table QS204EW (2011). Persons preferred or main language</t>
  </si>
  <si>
    <t>Local neighbours</t>
  </si>
  <si>
    <t>ONS Area Classification (Census 2011)</t>
  </si>
  <si>
    <t>ONS Area Classification (Census 2021</t>
  </si>
  <si>
    <t>Christchurch</t>
  </si>
  <si>
    <t xml:space="preserve">Poole </t>
  </si>
  <si>
    <t>Geographies used within this data compendium and associated colours</t>
  </si>
  <si>
    <t>Ward</t>
  </si>
  <si>
    <t>Geographies used in this document</t>
  </si>
  <si>
    <t>White (other than white British)</t>
  </si>
  <si>
    <t>Gypsy or Irish Traveller and Roma*</t>
  </si>
  <si>
    <t>Roma is included in 2011 Census group - Gypsy or Irish Traveller so has been added to that group for this comparison</t>
  </si>
  <si>
    <t>Percentage of ethnic group - Southampton and local authority comparators: Census 2021</t>
  </si>
  <si>
    <t>Percentage of religious group - Southampton and local authority comparators: Census 2021</t>
  </si>
  <si>
    <t>Percentage of religious group - Southampton and local authority comparators: Census 2021 and percentage change from 2011</t>
  </si>
  <si>
    <t>Percentage of National identity - Southampton and local authority comparators: Census 2021</t>
  </si>
  <si>
    <t>Most recent year of arrival: all usual residents who are non-UK born: Southampton and local authority comparators: 2021 Census</t>
  </si>
  <si>
    <t>Southampton and local authority comparators</t>
  </si>
  <si>
    <t>People who have previously served in UK armed forces - Southampton and local authority comparators: Census 2021</t>
  </si>
  <si>
    <t>Proficiency in English - percentage of main language is or is not English and how well individuals can speak English - Southampton and local authority comparators: Census 2021 and 2011</t>
  </si>
  <si>
    <t>Percentage of main language is or is not English and how well individuals can speak English - Southampton and local authority comparators: Census 2021 and 2011</t>
  </si>
  <si>
    <t>Percentage of main language English or other than English - Southampton and local authority comparators: Census 2021</t>
  </si>
  <si>
    <t>People in household who have previously served in UK armed forces - Southampton and local authority comparators: Census 2021</t>
  </si>
  <si>
    <t>Percentage of religious group - Southampton and local authority comparators: Census 2021 and percentage change Census 2011 and 2021</t>
  </si>
  <si>
    <t>Percentage of religious group - Southampton and local authority comparators: Census 2011 and 2021</t>
  </si>
  <si>
    <t>National identity - Southampton and local authority comparators: Census 2021</t>
  </si>
  <si>
    <t>Percentage change  - Ethnic group - Southampton: Census 2011 and 2021</t>
  </si>
  <si>
    <t>Ethnic group - Southampton and local authority comparators: Census 2021</t>
  </si>
  <si>
    <t>Country of birth UK born and Non-UK born - percentage change: Southampton and comparator Local Authorities: Census 2011 and 2021</t>
  </si>
  <si>
    <t>Population density by hectare: Southampton and local authority comparatorss: Census 2011 and 2021</t>
  </si>
  <si>
    <t>Population density by hectare: Southampton and local authority comparators: Census 2011 and 2021</t>
  </si>
  <si>
    <t>Population density per square kilometre: Southampton and local authority comparators: Census 2021</t>
  </si>
  <si>
    <t>Population density by KM: Southampton and local authority comparators: Census 2021</t>
  </si>
  <si>
    <t>Bournemouth, Christchurch and Poole in the Census 2011 data is made up of the three individual areas:</t>
  </si>
  <si>
    <t>Straight or Heterosexual</t>
  </si>
  <si>
    <t>Gay or Lesbian</t>
  </si>
  <si>
    <t>Bisexual</t>
  </si>
  <si>
    <t>Pansexual</t>
  </si>
  <si>
    <t>Asexual</t>
  </si>
  <si>
    <t>Queer</t>
  </si>
  <si>
    <t>All other sexual orientations</t>
  </si>
  <si>
    <t>All usual residents aged 16 years and over</t>
  </si>
  <si>
    <t>cl</t>
  </si>
  <si>
    <t>cu</t>
  </si>
  <si>
    <t>Sexual orientation</t>
  </si>
  <si>
    <t>Pansexual, Asexual, Queer and all other sexual orientations</t>
  </si>
  <si>
    <t>Gender identity the same as sex registered at birth</t>
  </si>
  <si>
    <t>Gender identity different from sex registered at birth but no specific identity given</t>
  </si>
  <si>
    <t>Trans woman</t>
  </si>
  <si>
    <t>Trans man</t>
  </si>
  <si>
    <t>All other gender identities</t>
  </si>
  <si>
    <t>Very good health</t>
  </si>
  <si>
    <t>Good health</t>
  </si>
  <si>
    <t>Fair health</t>
  </si>
  <si>
    <t>Bad health</t>
  </si>
  <si>
    <t>Very bad health</t>
  </si>
  <si>
    <t>In order to protect against disclosure of personal information, records have been swapped between different geographic areas. Some counts will be affected, particularly small counts at the lowest geographies.</t>
  </si>
  <si>
    <t>Disabled under the Equality Act</t>
  </si>
  <si>
    <t>Disabled under the Equality Act: Day-to-day activities limited a lot</t>
  </si>
  <si>
    <t>Disabled under the Equality Act: Day-to-day activities limited a little</t>
  </si>
  <si>
    <t>Not disabled under the Equality Act</t>
  </si>
  <si>
    <t>Not disabled under the Equality Act: Has long term physical or mental health condition but day-to-day activities are not limited</t>
  </si>
  <si>
    <t>Not disabled under the Equality Act: No long term physical or mental health conditions</t>
  </si>
  <si>
    <t>All usual residents aged 5 years and over</t>
  </si>
  <si>
    <t>Student</t>
  </si>
  <si>
    <t>Not a student</t>
  </si>
  <si>
    <t>pop aged 16+</t>
  </si>
  <si>
    <t>UCI</t>
  </si>
  <si>
    <t>Please hide when QA is done</t>
  </si>
  <si>
    <t>Percentage of gender identity, people aged 16 and over - Southampton and ONS comparators: Census 2022</t>
  </si>
  <si>
    <t>Percentage of sexual orientation, people aged 16 and over - Southampton and ONS comparators: Census 2021</t>
  </si>
  <si>
    <t>TS077 - Sexual orientation. Classifies people according to the responses to the sexual orientation question. This question was voluntary and was only asked of people aged 16 years and over.</t>
  </si>
  <si>
    <t>sexual orientation (people aged 16 and over)</t>
  </si>
  <si>
    <t>All usual residents aged 16 and over</t>
  </si>
  <si>
    <t xml:space="preserve">Classifies people according to the responses to the sexual orientation question. </t>
  </si>
  <si>
    <t>Please note: This question was voluntary and was only asked of people aged 16 years and over.</t>
  </si>
  <si>
    <t>lowerci</t>
  </si>
  <si>
    <t>upperci</t>
  </si>
  <si>
    <t>Percentage of gender identity, aged 16 and over - Southampton and ONS comparators: Census 2021</t>
  </si>
  <si>
    <t>Hide when QA is done</t>
  </si>
  <si>
    <t>Classifies people according to the responses to the gender identity question.</t>
  </si>
  <si>
    <t>TS078 - Gender identity. Classifies people according to the responses to the gender identity question.</t>
  </si>
  <si>
    <t>Population by age group: Southampton and England Census 2021</t>
  </si>
  <si>
    <t>Sexual orientation and gender identity</t>
  </si>
  <si>
    <t>Health and disability</t>
  </si>
  <si>
    <t>TS037 - General health - A person's assessment of the general state of their health from very good to very bad. This assessment is not based on a person's health over any specified period of time.</t>
  </si>
  <si>
    <t>Usual residential population by general state of health</t>
  </si>
  <si>
    <t>Percentage of people by general health and percentage change - Southampton and ONS comparators: Census 2011 and 2021</t>
  </si>
  <si>
    <t>In the 2011 Census - Bournemouth, Christchurch and Poole is made up of individual areas</t>
  </si>
  <si>
    <t>Percentage of people by disability under the Equality Act - Southampton and ONS comparators: Census 2021</t>
  </si>
  <si>
    <t>People who assessed their day-to-day activities as limited by long-term physical or mental health conditions or illnesses are considered disabled. This definition of a disabled person meets the harmonised standard for measuring disability and is in line with the Equality Act (2010).</t>
  </si>
  <si>
    <t>Usual residents by disability</t>
  </si>
  <si>
    <t>TS038 - Disability - People who assessed their day-to-day activities as limited by long-term physical or mental health conditions or illnesses are considered disabled. This definition of a disabled person meets the harmonised standard for measuring disability and is in line with the Equality Act (2010).</t>
  </si>
  <si>
    <t>low</t>
  </si>
  <si>
    <t>up</t>
  </si>
  <si>
    <t>Percentage of people by disability (age standardised) under the Equality Act - Southampton and ONS comparators: Census 2021</t>
  </si>
  <si>
    <t>Day-to-day activities limited a lot</t>
  </si>
  <si>
    <t>Day-to-day activities limited a little</t>
  </si>
  <si>
    <t>TS038ASP - Disability (Age standardised proportions) - People who assessed their day-to-day activities as limited by long-term physical or mental health conditions or illnesses are considered disabled. This definition of a disabled person meets the harmonised standard for measuring disability and is in line with the Equality Act (2010).</t>
  </si>
  <si>
    <t>Disability (age-standardised proportions) under the Equality Act - Southampton and ONS comparators: Census 2021</t>
  </si>
  <si>
    <t xml:space="preserve">Schoolchildren and full-time students </t>
  </si>
  <si>
    <t>TS068 - Schoolchildren and full-time students. Indicates whether a person aged 5 years and over was in full-time education on Census Day, 21 March 2021. This includes schoolchildren and adults in full-time education. Schoolchildren and students in full-time education studying away from home are treated as usually resident at their term-time address.</t>
  </si>
  <si>
    <t>Persons aged over 5 years old in full-time education</t>
  </si>
  <si>
    <t>All usual residents age-standardised proportions</t>
  </si>
  <si>
    <t>All usual residents aged 5 and over</t>
  </si>
  <si>
    <t>95% confidence interval</t>
  </si>
  <si>
    <t>Indicates whether a person aged 5 years and over was in full-time education on Census Day, 21 March 2021. This includes schoolchildren and adults in full-time education. Schoolchildren and students in full-time education studying away from home are treated as usually resident at their term-time address.</t>
  </si>
  <si>
    <t>Percentage of schoolchildren and students in full-time education - Southampton and ONS comparators: Census 2021</t>
  </si>
  <si>
    <t>Schoolchildren and students</t>
  </si>
  <si>
    <t>2011 and 2021 Census</t>
  </si>
  <si>
    <r>
      <t xml:space="preserve">Census table TS003. Please note that in the 2021 Census single person households for older ages is over </t>
    </r>
    <r>
      <rPr>
        <b/>
        <sz val="10"/>
        <color theme="1"/>
        <rFont val="Calibri"/>
        <family val="2"/>
        <scheme val="minor"/>
      </rPr>
      <t xml:space="preserve">66 </t>
    </r>
    <r>
      <rPr>
        <sz val="10"/>
        <color theme="1"/>
        <rFont val="Calibri"/>
        <family val="2"/>
        <scheme val="minor"/>
      </rPr>
      <t xml:space="preserve">and for 2011 Census is it over </t>
    </r>
    <r>
      <rPr>
        <b/>
        <sz val="10"/>
        <color theme="1"/>
        <rFont val="Calibri"/>
        <family val="2"/>
        <scheme val="minor"/>
      </rPr>
      <t>65</t>
    </r>
    <r>
      <rPr>
        <sz val="10"/>
        <color theme="1"/>
        <rFont val="Calibri"/>
        <family val="2"/>
        <scheme val="minor"/>
      </rPr>
      <t xml:space="preserve">.  </t>
    </r>
  </si>
  <si>
    <t>Number and percent of people who have previously served the  UK armed forces</t>
  </si>
  <si>
    <t>Previously served in armed forces</t>
  </si>
  <si>
    <t>Persons preferred or main language</t>
  </si>
  <si>
    <t>Census 2021 table TS022. The ethnic group that the person completing the census feels they belong to. This could be based on their culture, family background, identity or physical appearance. Respondents could choose one out of 19 tick-box response categories, including write-in response options. Census 2011 table QS211EW. Data from Census 2011 is not entirely compatible with Census 2021 due to changes in classification.</t>
  </si>
  <si>
    <t>Census 2011 table QS211EW. Data from Census 2011 is not entirely compatible with Census 2021 due to changes in classification.</t>
  </si>
  <si>
    <t>Gender identity as other sex than registered at birth</t>
  </si>
  <si>
    <t>-</t>
  </si>
  <si>
    <t>Living arrangements</t>
  </si>
  <si>
    <t>Married or in a registered civil partnership</t>
  </si>
  <si>
    <t>Living arrangements: Southampton and local authority comparators: Census 2021</t>
  </si>
  <si>
    <t>This dataset provides Census 2021 estimates that classify usual residents aged 16 years and over in households in England and Wales by living arrangements</t>
  </si>
  <si>
    <t>Census 2021 resident population aged 16 and over by living arrangement</t>
  </si>
  <si>
    <t>Census 2021 resident population aged 16 and over</t>
  </si>
  <si>
    <t>Living in a couple</t>
  </si>
  <si>
    <t>Not living in a couple</t>
  </si>
  <si>
    <t>Percentage living in a couple</t>
  </si>
  <si>
    <t>Percentage not living in a couple</t>
  </si>
  <si>
    <t>Married</t>
  </si>
  <si>
    <t>Cohabiting</t>
  </si>
  <si>
    <t>In a civil partnership</t>
  </si>
  <si>
    <t>Separated, but still married or in a civil partnership</t>
  </si>
  <si>
    <t>Single (never married and never registered a civil partnership)</t>
  </si>
  <si>
    <t>Separated (including those who are married and those who are in civil partnerships)</t>
  </si>
  <si>
    <t>Divorced or formerly in a civil partnership which is now legally dissolved</t>
  </si>
  <si>
    <t>Widowed or surviving partner from a civil partnership</t>
  </si>
  <si>
    <t>Definition: The number of cars or vans owned or available for use by household members.</t>
  </si>
  <si>
    <t>Vehicles included:</t>
  </si>
  <si>
    <t>pick-ups, camper vans and motor homes</t>
  </si>
  <si>
    <t>vehicles that are temporarily not working</t>
  </si>
  <si>
    <t>vehicles that have failed their MOT</t>
  </si>
  <si>
    <t>vehicles owned or used by a lodger</t>
  </si>
  <si>
    <t>company cars or vans if they're available for private use</t>
  </si>
  <si>
    <t>Vehicles not included:</t>
  </si>
  <si>
    <t>motorbikes, trikes, quad bikes or mobility scooters</t>
  </si>
  <si>
    <t>vehicles that have a Statutory Off Road Notification (SORN)</t>
  </si>
  <si>
    <t>vehicles owned or used only by a visitor</t>
  </si>
  <si>
    <t>Cars or vans in household</t>
  </si>
  <si>
    <t>This applies to the number of cars or vans that are owned, or available for use, by one or more members of a household. This includes company cars and vans that are available for private use. It does not include motorbikes or scooters, or any cars or vans belonging to visitors. The count of cars or vans in an area relates only to households. Cars or vans used by residents of communal establishments are not counted.</t>
  </si>
  <si>
    <t>Households with 10 to 20 cars or vans are counted as having only 10. Responses indicating a number of cars or vans greater than 20 were treated as invalid and a value was imputed.</t>
  </si>
  <si>
    <t>Census table RM067. In Census 2021, ONS</t>
  </si>
  <si>
    <t>All residents aged 16 and over</t>
  </si>
  <si>
    <t>Difference Census 2011 to 2021 - Living in a couple</t>
  </si>
  <si>
    <t>Difference Census 2011 to 2021 - NOT living in a couple</t>
  </si>
  <si>
    <t>living in a couple</t>
  </si>
  <si>
    <t>Single (never married or never registered a same-sex civil partnership)</t>
  </si>
  <si>
    <t>Married or in a registered same-sex civil partnership</t>
  </si>
  <si>
    <t>Separated (but still legally married or still legally in a same-sex civil partnership)</t>
  </si>
  <si>
    <t>Divorced or formerly in a same-sex civil partnership which is now legally dissolved</t>
  </si>
  <si>
    <t>Widowed or surviving partner from a same-sex civil partnership</t>
  </si>
  <si>
    <t>Living arrangements - Living in a couple</t>
  </si>
  <si>
    <t>Living arrangements - not living in a couple</t>
  </si>
  <si>
    <t>Living in a couple (total)</t>
  </si>
  <si>
    <t>Not living in a couple (total)</t>
  </si>
  <si>
    <t>This may result in some totals not summing to other published figures</t>
  </si>
  <si>
    <t>Added small changes to some counts (cell key perturbation), for example, we might change a count of four to a three or a five -- this might make small differences between tables depending on how the data are broken down when we applied perturbation. Data for Census 2021 has been recalculated for 2011 Census definitions.</t>
  </si>
  <si>
    <t>Living arrangements percentage change: Southampton  Census 2021 and 2021</t>
  </si>
  <si>
    <t>Living arrangements: Southampton and wards: Census 2021</t>
  </si>
  <si>
    <t>Sub-city 2011 Wards</t>
  </si>
  <si>
    <t>Please note that the data presented relates to old Southampton ward boundaries (2011). New boundaries are effective from May 2023 and data will be refreshed when available.</t>
  </si>
  <si>
    <t>Living arrangements: Southampton and wards Census 2021</t>
  </si>
  <si>
    <t>No cars or vans in household</t>
  </si>
  <si>
    <t>1 car or van in household</t>
  </si>
  <si>
    <t>2 cars or vans in household</t>
  </si>
  <si>
    <t>3 or more cars or vans in household</t>
  </si>
  <si>
    <t>No cars or vans</t>
  </si>
  <si>
    <t>hide after qa</t>
  </si>
  <si>
    <t>Cars and vans in households: Southampton and wards: Census 2021</t>
  </si>
  <si>
    <t>Number of cars and vans in households</t>
  </si>
  <si>
    <t xml:space="preserve"> Census 2021</t>
  </si>
  <si>
    <t>Census table TS045. In Census 2021, ONS</t>
  </si>
  <si>
    <t>3 cars or vans in household</t>
  </si>
  <si>
    <t>4 or more cars or vans in household</t>
  </si>
  <si>
    <t>Cars and vans in households: Southampton and ONS Comparators: Census 2021</t>
  </si>
  <si>
    <t>All Households</t>
  </si>
  <si>
    <t>1 or more cars or vans</t>
  </si>
  <si>
    <t>1 or more cars or vans in household</t>
  </si>
  <si>
    <t>NO more cars or vans in household</t>
  </si>
  <si>
    <t>Census 2011 - definition: The number of cars or vans owned or available for use by household members.</t>
  </si>
  <si>
    <t>Census 2011: definition</t>
  </si>
  <si>
    <t>The boundaries for Bournemouth, Christchurch and Poole in the Census 2011 is based on individual areas.</t>
  </si>
  <si>
    <t>1 or more car or van in household</t>
  </si>
  <si>
    <t>Wards</t>
  </si>
  <si>
    <t>Sub-city</t>
  </si>
  <si>
    <t>Cars and vans in households</t>
  </si>
  <si>
    <t>May 2023</t>
  </si>
  <si>
    <t>Cars and vans in households: Southampton and ONS comparators - Census 2021</t>
  </si>
  <si>
    <t>Cars and vans in households: Southampton and ONS comparators - Census 2011 and 2021</t>
  </si>
  <si>
    <t>Cars and vans in households: Southampton and wards - Census 2021</t>
  </si>
  <si>
    <t>1 or more cars and vans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</si>
</sst>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_-;\-* #,##0_-;_-* &quot;-&quot;??_-;_-@_-"/>
    <numFmt numFmtId="165" formatCode="0.0"/>
    <numFmt numFmtId="166" formatCode="_-* #,##0.0_-;\-* #,##0.0_-;_-* &quot;-&quot;??_-;_-@_-"/>
    <numFmt numFmtId="167" formatCode="#,##0_ ;\-#,##0\ "/>
    <numFmt numFmtId="168" formatCode="#,##0.0_ ;\-#,##0.0\ "/>
    <numFmt numFmtId="169" formatCode="0.0%"/>
    <numFmt numFmtId="170" formatCode="#,##0.0"/>
    <numFmt numFmtId="171" formatCode="0.00_ ;\-0.00\ "/>
    <numFmt numFmtId="172" formatCode="mmmm\ yyyy"/>
  </numFmts>
  <fonts count="84" x14ac:knownFonts="1">
    <font>
      <sz val="11"/>
      <color theme="1"/>
      <name val="Calibri"/>
      <family val="2"/>
      <scheme val="minor"/>
    </font>
    <font>
      <b/>
      <sz val="11"/>
      <color rgb="FFFF0000"/>
      <name val="Calibri"/>
      <family val="2"/>
      <scheme val="minor"/>
    </font>
    <font>
      <sz val="8"/>
      <color theme="1"/>
      <name val="Calibri"/>
      <family val="2"/>
      <scheme val="minor"/>
    </font>
    <font>
      <b/>
      <sz val="10"/>
      <color theme="1"/>
      <name val="Calibri"/>
      <family val="2"/>
      <scheme val="minor"/>
    </font>
    <font>
      <b/>
      <sz val="10"/>
      <color theme="0"/>
      <name val="Calibri"/>
      <family val="2"/>
      <scheme val="minor"/>
    </font>
    <font>
      <sz val="10"/>
      <color theme="1"/>
      <name val="Calibri"/>
      <family val="2"/>
      <scheme val="minor"/>
    </font>
    <font>
      <b/>
      <u/>
      <sz val="11"/>
      <color rgb="FFFF0000"/>
      <name val="Calibri"/>
      <family val="2"/>
      <scheme val="minor"/>
    </font>
    <font>
      <sz val="11"/>
      <color theme="1"/>
      <name val="Calibri"/>
      <family val="2"/>
      <scheme val="minor"/>
    </font>
    <font>
      <sz val="11"/>
      <color rgb="FFFF0000"/>
      <name val="Calibri"/>
      <family val="2"/>
      <scheme val="minor"/>
    </font>
    <font>
      <u/>
      <sz val="11"/>
      <color theme="10"/>
      <name val="Calibri"/>
      <family val="2"/>
      <scheme val="minor"/>
    </font>
    <font>
      <sz val="11"/>
      <name val="Calibri"/>
      <family val="2"/>
      <scheme val="minor"/>
    </font>
    <font>
      <sz val="8"/>
      <name val="Arial"/>
      <family val="2"/>
    </font>
    <font>
      <sz val="11"/>
      <color rgb="FF222222"/>
      <name val="Calibri"/>
      <family val="2"/>
      <scheme val="minor"/>
    </font>
    <font>
      <i/>
      <sz val="9"/>
      <color theme="1"/>
      <name val="Calibri"/>
      <family val="2"/>
      <scheme val="minor"/>
    </font>
    <font>
      <i/>
      <sz val="11"/>
      <color theme="1"/>
      <name val="Calibri"/>
      <family val="2"/>
      <scheme val="minor"/>
    </font>
    <font>
      <b/>
      <sz val="11"/>
      <color theme="1"/>
      <name val="Calibri"/>
      <family val="2"/>
      <scheme val="minor"/>
    </font>
    <font>
      <b/>
      <sz val="22"/>
      <color rgb="FF902082"/>
      <name val="Calibri"/>
      <family val="2"/>
      <scheme val="minor"/>
    </font>
    <font>
      <sz val="10"/>
      <name val="Arial"/>
      <family val="2"/>
    </font>
    <font>
      <sz val="10"/>
      <name val="Calibri"/>
      <family val="2"/>
      <scheme val="minor"/>
    </font>
    <font>
      <sz val="10"/>
      <color theme="0"/>
      <name val="Calibri"/>
      <family val="2"/>
      <scheme val="minor"/>
    </font>
    <font>
      <sz val="10"/>
      <color indexed="9"/>
      <name val="Calibri"/>
      <family val="2"/>
      <scheme val="minor"/>
    </font>
    <font>
      <u/>
      <sz val="10"/>
      <color indexed="12"/>
      <name val="Arial"/>
      <family val="2"/>
    </font>
    <font>
      <u/>
      <sz val="10"/>
      <color indexed="12"/>
      <name val="Calibri"/>
      <family val="2"/>
      <scheme val="minor"/>
    </font>
    <font>
      <sz val="10"/>
      <color rgb="FFFFFF00"/>
      <name val="Calibri"/>
      <family val="2"/>
      <scheme val="minor"/>
    </font>
    <font>
      <sz val="10"/>
      <color rgb="FFFF0000"/>
      <name val="Calibri"/>
      <family val="2"/>
      <scheme val="minor"/>
    </font>
    <font>
      <i/>
      <sz val="10"/>
      <name val="Calibri"/>
      <family val="2"/>
      <scheme val="minor"/>
    </font>
    <font>
      <b/>
      <sz val="10"/>
      <color indexed="9"/>
      <name val="Calibri"/>
      <family val="2"/>
      <scheme val="minor"/>
    </font>
    <font>
      <b/>
      <sz val="10"/>
      <name val="Calibri"/>
      <family val="2"/>
      <scheme val="minor"/>
    </font>
    <font>
      <b/>
      <sz val="10"/>
      <color rgb="FFFF0000"/>
      <name val="Calibri"/>
      <family val="2"/>
      <scheme val="minor"/>
    </font>
    <font>
      <b/>
      <sz val="10.5"/>
      <color rgb="FF000000"/>
      <name val="Calibri"/>
      <family val="2"/>
      <scheme val="minor"/>
    </font>
    <font>
      <sz val="9"/>
      <color theme="0"/>
      <name val="Calibri"/>
      <family val="2"/>
    </font>
    <font>
      <b/>
      <sz val="12"/>
      <name val="Calibri"/>
      <family val="2"/>
    </font>
    <font>
      <sz val="9"/>
      <name val="Calibri"/>
      <family val="2"/>
    </font>
    <font>
      <sz val="10"/>
      <color theme="0"/>
      <name val="Calibri"/>
      <family val="2"/>
    </font>
    <font>
      <b/>
      <sz val="10"/>
      <color indexed="9"/>
      <name val="Calibri"/>
      <family val="2"/>
    </font>
    <font>
      <sz val="11"/>
      <color theme="0"/>
      <name val="Calibri"/>
      <family val="2"/>
    </font>
    <font>
      <sz val="8"/>
      <name val="Calibri"/>
      <family val="2"/>
    </font>
    <font>
      <sz val="10"/>
      <name val="Calibri"/>
      <family val="2"/>
    </font>
    <font>
      <b/>
      <sz val="10"/>
      <name val="Calibri"/>
      <family val="2"/>
    </font>
    <font>
      <u/>
      <sz val="10"/>
      <color theme="10"/>
      <name val="Calibri"/>
      <family val="2"/>
      <scheme val="minor"/>
    </font>
    <font>
      <b/>
      <sz val="10"/>
      <name val="Arial"/>
      <family val="2"/>
    </font>
    <font>
      <b/>
      <sz val="12"/>
      <color rgb="FFFF0000"/>
      <name val="Calibri"/>
      <family val="2"/>
      <scheme val="minor"/>
    </font>
    <font>
      <b/>
      <sz val="14"/>
      <color rgb="FFFF0000"/>
      <name val="Calibri"/>
      <family val="2"/>
      <scheme val="minor"/>
    </font>
    <font>
      <sz val="16"/>
      <color rgb="FF3C388E"/>
      <name val="Calibri"/>
      <family val="2"/>
      <scheme val="minor"/>
    </font>
    <font>
      <sz val="11"/>
      <color theme="0"/>
      <name val="Calibri"/>
      <family val="2"/>
      <scheme val="minor"/>
    </font>
    <font>
      <sz val="8"/>
      <name val="Calibri"/>
      <family val="2"/>
      <scheme val="minor"/>
    </font>
    <font>
      <b/>
      <sz val="10"/>
      <name val="Arial"/>
      <family val="2"/>
    </font>
    <font>
      <b/>
      <sz val="11"/>
      <color theme="0"/>
      <name val="Calibri"/>
      <family val="2"/>
      <scheme val="minor"/>
    </font>
    <font>
      <sz val="28"/>
      <color theme="1"/>
      <name val="Calibri"/>
      <family val="2"/>
      <scheme val="minor"/>
    </font>
    <font>
      <b/>
      <sz val="12"/>
      <color theme="1"/>
      <name val="Calibri"/>
      <family val="2"/>
      <scheme val="minor"/>
    </font>
    <font>
      <sz val="11"/>
      <color rgb="FFFFFF00"/>
      <name val="Calibri"/>
      <family val="2"/>
      <scheme val="minor"/>
    </font>
    <font>
      <b/>
      <sz val="10"/>
      <color rgb="FFFF0000"/>
      <name val="Arial"/>
      <family val="2"/>
    </font>
    <font>
      <sz val="10"/>
      <color rgb="FFFF0000"/>
      <name val="Arial"/>
      <family val="2"/>
    </font>
    <font>
      <b/>
      <sz val="11"/>
      <color indexed="9"/>
      <name val="Calibri"/>
      <family val="2"/>
      <scheme val="minor"/>
    </font>
    <font>
      <sz val="10"/>
      <color theme="1"/>
      <name val="Arial"/>
      <family val="2"/>
    </font>
    <font>
      <b/>
      <sz val="10"/>
      <color theme="0"/>
      <name val="Arial"/>
      <family val="2"/>
    </font>
    <font>
      <sz val="10.5"/>
      <color rgb="FF000000"/>
      <name val="Calibri"/>
      <family val="2"/>
      <scheme val="minor"/>
    </font>
    <font>
      <b/>
      <sz val="11"/>
      <name val="Calibri"/>
      <family val="2"/>
      <scheme val="minor"/>
    </font>
    <font>
      <b/>
      <sz val="12"/>
      <color theme="0"/>
      <name val="Calibri"/>
      <family val="2"/>
      <scheme val="minor"/>
    </font>
    <font>
      <sz val="11"/>
      <color theme="5"/>
      <name val="Calibri"/>
      <family val="2"/>
      <scheme val="minor"/>
    </font>
    <font>
      <sz val="10"/>
      <color theme="5"/>
      <name val="Arial"/>
      <family val="2"/>
    </font>
    <font>
      <b/>
      <sz val="11"/>
      <color rgb="FF000000"/>
      <name val="Calibri"/>
      <family val="2"/>
      <scheme val="minor"/>
    </font>
    <font>
      <sz val="11"/>
      <color rgb="FFD50057"/>
      <name val="Calibri"/>
      <family val="2"/>
      <scheme val="minor"/>
    </font>
    <font>
      <b/>
      <sz val="11"/>
      <color theme="0"/>
      <name val="Arial"/>
      <family val="2"/>
    </font>
    <font>
      <b/>
      <sz val="11"/>
      <color rgb="FFD50057"/>
      <name val="Calibri"/>
      <family val="2"/>
      <scheme val="minor"/>
    </font>
    <font>
      <u/>
      <sz val="11"/>
      <color indexed="12"/>
      <name val="Calibri"/>
      <family val="2"/>
      <scheme val="minor"/>
    </font>
    <font>
      <b/>
      <sz val="10"/>
      <color theme="1"/>
      <name val="Arial"/>
      <family val="2"/>
    </font>
    <font>
      <b/>
      <sz val="10"/>
      <name val="Arial"/>
      <family val="2"/>
    </font>
    <font>
      <sz val="10"/>
      <color rgb="FF000000"/>
      <name val="Calibri"/>
      <family val="2"/>
      <scheme val="minor"/>
    </font>
    <font>
      <sz val="10"/>
      <color theme="1"/>
      <name val="Calibri"/>
      <family val="2"/>
    </font>
    <font>
      <sz val="10"/>
      <color theme="0"/>
      <name val="Arial"/>
      <family val="2"/>
    </font>
    <font>
      <b/>
      <sz val="16"/>
      <color theme="0"/>
      <name val="Calibri"/>
      <family val="2"/>
      <scheme val="minor"/>
    </font>
    <font>
      <sz val="16"/>
      <color theme="0"/>
      <name val="Calibri"/>
      <family val="2"/>
      <scheme val="minor"/>
    </font>
    <font>
      <b/>
      <sz val="10"/>
      <color theme="0"/>
      <name val="Calibri"/>
      <family val="2"/>
    </font>
    <font>
      <b/>
      <u/>
      <sz val="11"/>
      <color theme="10"/>
      <name val="Calibri"/>
      <family val="2"/>
      <scheme val="minor"/>
    </font>
    <font>
      <sz val="11"/>
      <color theme="1" tint="0.249977111117893"/>
      <name val="Calibri"/>
      <family val="2"/>
      <scheme val="minor"/>
    </font>
    <font>
      <sz val="10"/>
      <color theme="1" tint="0.249977111117893"/>
      <name val="Arial"/>
      <family val="2"/>
    </font>
    <font>
      <sz val="10"/>
      <color theme="1" tint="0.249977111117893"/>
      <name val="Calibri"/>
      <family val="2"/>
    </font>
    <font>
      <sz val="10"/>
      <color theme="1" tint="0.249977111117893"/>
      <name val="Calibri"/>
      <family val="2"/>
      <scheme val="minor"/>
    </font>
    <font>
      <b/>
      <sz val="11"/>
      <color theme="1" tint="0.249977111117893"/>
      <name val="Calibri"/>
      <family val="2"/>
      <scheme val="minor"/>
    </font>
    <font>
      <sz val="11"/>
      <color indexed="8"/>
      <name val="Calibri"/>
      <family val="2"/>
      <scheme val="minor"/>
    </font>
    <font>
      <b/>
      <sz val="10"/>
      <color rgb="FFFF0000"/>
      <name val="Calibri"/>
      <family val="2"/>
    </font>
    <font>
      <sz val="10"/>
      <color theme="1" tint="0.499984740745262"/>
      <name val="Calibri"/>
      <family val="2"/>
      <scheme val="minor"/>
    </font>
    <font>
      <b/>
      <sz val="10"/>
      <color theme="1" tint="0.499984740745262"/>
      <name val="Calibri"/>
      <family val="2"/>
      <scheme val="minor"/>
    </font>
  </fonts>
  <fills count="27">
    <fill>
      <patternFill patternType="none"/>
    </fill>
    <fill>
      <patternFill patternType="gray125"/>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7030A0"/>
        <bgColor indexed="64"/>
      </patternFill>
    </fill>
    <fill>
      <patternFill patternType="solid">
        <fgColor rgb="FF00B0F0"/>
        <bgColor indexed="64"/>
      </patternFill>
    </fill>
    <fill>
      <patternFill patternType="solid">
        <fgColor rgb="FFFFC000"/>
        <bgColor indexed="64"/>
      </patternFill>
    </fill>
    <fill>
      <patternFill patternType="solid">
        <fgColor rgb="FFFF0000"/>
        <bgColor indexed="64"/>
      </patternFill>
    </fill>
    <fill>
      <patternFill patternType="solid">
        <fgColor theme="4" tint="0.79998168889431442"/>
        <bgColor indexed="64"/>
      </patternFill>
    </fill>
    <fill>
      <patternFill patternType="solid">
        <fgColor rgb="FF002F6D"/>
        <bgColor indexed="64"/>
      </patternFill>
    </fill>
    <fill>
      <patternFill patternType="solid">
        <fgColor theme="0"/>
        <bgColor indexed="64"/>
      </patternFill>
    </fill>
    <fill>
      <patternFill patternType="solid">
        <fgColor rgb="FF7CA0C5"/>
        <bgColor indexed="64"/>
      </patternFill>
    </fill>
    <fill>
      <patternFill patternType="solid">
        <fgColor rgb="FFFFFF00"/>
        <bgColor indexed="64"/>
      </patternFill>
    </fill>
    <fill>
      <patternFill patternType="solid">
        <fgColor theme="6" tint="0.39997558519241921"/>
        <bgColor indexed="64"/>
      </patternFill>
    </fill>
    <fill>
      <patternFill patternType="solid">
        <fgColor rgb="FFCBA9E5"/>
        <bgColor indexed="64"/>
      </patternFill>
    </fill>
    <fill>
      <patternFill patternType="solid">
        <fgColor rgb="FFFFD85B"/>
        <bgColor indexed="64"/>
      </patternFill>
    </fill>
    <fill>
      <patternFill patternType="solid">
        <fgColor indexed="9"/>
        <bgColor indexed="64"/>
      </patternFill>
    </fill>
    <fill>
      <patternFill patternType="solid">
        <fgColor rgb="FFEBA3E2"/>
        <bgColor indexed="64"/>
      </patternFill>
    </fill>
    <fill>
      <patternFill patternType="solid">
        <fgColor theme="3" tint="0.79998168889431442"/>
        <bgColor indexed="64"/>
      </patternFill>
    </fill>
    <fill>
      <patternFill patternType="solid">
        <fgColor rgb="FFD50057"/>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0E1A77"/>
        <bgColor indexed="64"/>
      </patternFill>
    </fill>
    <fill>
      <patternFill patternType="solid">
        <fgColor rgb="FF1ECAD3"/>
        <bgColor indexed="64"/>
      </patternFill>
    </fill>
    <fill>
      <patternFill patternType="solid">
        <fgColor rgb="FFA0A7D8"/>
        <bgColor indexed="64"/>
      </patternFill>
    </fill>
    <fill>
      <patternFill patternType="solid">
        <fgColor theme="2" tint="-0.249977111117893"/>
        <bgColor indexed="64"/>
      </patternFill>
    </fill>
  </fills>
  <borders count="9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diagonal/>
    </border>
    <border>
      <left/>
      <right/>
      <top style="thin">
        <color indexed="64"/>
      </top>
      <bottom style="thin">
        <color indexed="64"/>
      </bottom>
      <diagonal/>
    </border>
    <border>
      <left/>
      <right/>
      <top/>
      <bottom style="thin">
        <color auto="1"/>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ck">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thin">
        <color indexed="64"/>
      </bottom>
      <diagonal/>
    </border>
    <border>
      <left style="medium">
        <color indexed="64"/>
      </left>
      <right style="thick">
        <color indexed="64"/>
      </right>
      <top style="medium">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right style="medium">
        <color indexed="64"/>
      </right>
      <top style="thick">
        <color indexed="64"/>
      </top>
      <bottom style="medium">
        <color indexed="64"/>
      </bottom>
      <diagonal/>
    </border>
    <border>
      <left style="thick">
        <color indexed="64"/>
      </left>
      <right style="medium">
        <color indexed="64"/>
      </right>
      <top style="thin">
        <color indexed="64"/>
      </top>
      <bottom/>
      <diagonal/>
    </border>
    <border>
      <left style="medium">
        <color indexed="64"/>
      </left>
      <right style="thick">
        <color indexed="64"/>
      </right>
      <top style="thin">
        <color indexed="64"/>
      </top>
      <bottom/>
      <diagonal/>
    </border>
    <border>
      <left style="medium">
        <color indexed="64"/>
      </left>
      <right/>
      <top/>
      <bottom style="thin">
        <color indexed="64"/>
      </bottom>
      <diagonal/>
    </border>
    <border>
      <left style="thick">
        <color indexed="64"/>
      </left>
      <right style="medium">
        <color indexed="64"/>
      </right>
      <top/>
      <bottom style="thin">
        <color indexed="64"/>
      </bottom>
      <diagonal/>
    </border>
    <border>
      <left style="medium">
        <color indexed="64"/>
      </left>
      <right style="thick">
        <color indexed="64"/>
      </right>
      <top/>
      <bottom style="thin">
        <color indexed="64"/>
      </bottom>
      <diagonal/>
    </border>
    <border>
      <left style="medium">
        <color indexed="64"/>
      </left>
      <right style="medium">
        <color indexed="64"/>
      </right>
      <top style="thick">
        <color indexed="64"/>
      </top>
      <bottom style="medium">
        <color indexed="64"/>
      </bottom>
      <diagonal/>
    </border>
    <border>
      <left style="thick">
        <color indexed="64"/>
      </left>
      <right style="medium">
        <color indexed="64"/>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style="medium">
        <color indexed="64"/>
      </right>
      <top style="thin">
        <color indexed="64"/>
      </top>
      <bottom style="thick">
        <color indexed="64"/>
      </bottom>
      <diagonal/>
    </border>
    <border>
      <left style="medium">
        <color rgb="FF000000"/>
      </left>
      <right style="medium">
        <color rgb="FF000000"/>
      </right>
      <top style="medium">
        <color indexed="64"/>
      </top>
      <bottom style="thin">
        <color rgb="FF000000"/>
      </bottom>
      <diagonal/>
    </border>
    <border>
      <left style="medium">
        <color rgb="FF000000"/>
      </left>
      <right style="medium">
        <color rgb="FF000000"/>
      </right>
      <top style="thin">
        <color rgb="FF000000"/>
      </top>
      <bottom style="thin">
        <color rgb="FF000000"/>
      </bottom>
      <diagonal/>
    </border>
    <border>
      <left style="medium">
        <color indexed="64"/>
      </left>
      <right style="medium">
        <color indexed="64"/>
      </right>
      <top style="medium">
        <color indexed="64"/>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s>
  <cellStyleXfs count="12">
    <xf numFmtId="0" fontId="0" fillId="0" borderId="0"/>
    <xf numFmtId="43" fontId="7" fillId="0" borderId="0" applyFont="0" applyFill="0" applyBorder="0" applyAlignment="0" applyProtection="0"/>
    <xf numFmtId="0" fontId="9" fillId="0" borderId="0" applyNumberFormat="0" applyFill="0" applyBorder="0" applyAlignment="0" applyProtection="0"/>
    <xf numFmtId="43" fontId="7" fillId="0" borderId="0" applyFont="0" applyFill="0" applyBorder="0" applyAlignment="0" applyProtection="0"/>
    <xf numFmtId="0" fontId="11" fillId="0" borderId="0"/>
    <xf numFmtId="0" fontId="17" fillId="0" borderId="0"/>
    <xf numFmtId="0" fontId="21" fillId="0" borderId="0" applyNumberFormat="0" applyFill="0" applyBorder="0" applyAlignment="0" applyProtection="0">
      <alignment vertical="top"/>
      <protection locked="0"/>
    </xf>
    <xf numFmtId="43" fontId="11" fillId="0" borderId="0" applyFont="0" applyFill="0" applyBorder="0" applyAlignment="0" applyProtection="0"/>
    <xf numFmtId="0" fontId="17" fillId="0" borderId="0"/>
    <xf numFmtId="9" fontId="7" fillId="0" borderId="0" applyFont="0" applyFill="0" applyBorder="0" applyAlignment="0" applyProtection="0"/>
    <xf numFmtId="0" fontId="7" fillId="0" borderId="0"/>
    <xf numFmtId="0" fontId="80" fillId="0" borderId="0"/>
  </cellStyleXfs>
  <cellXfs count="1496">
    <xf numFmtId="0" fontId="0" fillId="0" borderId="0" xfId="0"/>
    <xf numFmtId="0" fontId="1" fillId="0" borderId="0" xfId="0" applyFont="1"/>
    <xf numFmtId="49" fontId="0" fillId="0" borderId="0" xfId="0" applyNumberFormat="1"/>
    <xf numFmtId="0" fontId="0" fillId="2" borderId="0" xfId="0" applyFill="1"/>
    <xf numFmtId="0" fontId="0" fillId="2" borderId="0" xfId="0" applyFill="1" applyAlignment="1">
      <alignment wrapText="1"/>
    </xf>
    <xf numFmtId="0" fontId="0" fillId="3" borderId="0" xfId="0" applyFill="1"/>
    <xf numFmtId="0" fontId="0" fillId="4" borderId="0" xfId="0" applyFill="1"/>
    <xf numFmtId="0" fontId="2" fillId="0" borderId="0" xfId="0" applyFont="1"/>
    <xf numFmtId="0" fontId="2" fillId="2" borderId="0" xfId="0" applyFont="1" applyFill="1"/>
    <xf numFmtId="0" fontId="2" fillId="0" borderId="0" xfId="0" applyFont="1" applyAlignment="1">
      <alignment wrapText="1"/>
    </xf>
    <xf numFmtId="0" fontId="3" fillId="6" borderId="4" xfId="0" applyFont="1" applyFill="1" applyBorder="1" applyAlignment="1">
      <alignment horizontal="center"/>
    </xf>
    <xf numFmtId="0" fontId="3" fillId="6" borderId="5" xfId="0" applyFont="1" applyFill="1" applyBorder="1" applyAlignment="1">
      <alignment horizontal="center"/>
    </xf>
    <xf numFmtId="0" fontId="3" fillId="6" borderId="6" xfId="0" applyFont="1" applyFill="1" applyBorder="1" applyAlignment="1">
      <alignment horizontal="center"/>
    </xf>
    <xf numFmtId="49" fontId="4" fillId="5" borderId="7" xfId="0" applyNumberFormat="1" applyFont="1" applyFill="1" applyBorder="1" applyAlignment="1">
      <alignment horizontal="center"/>
    </xf>
    <xf numFmtId="49" fontId="4" fillId="5" borderId="8" xfId="0" applyNumberFormat="1" applyFont="1" applyFill="1" applyBorder="1" applyAlignment="1">
      <alignment horizontal="center"/>
    </xf>
    <xf numFmtId="49" fontId="4" fillId="5" borderId="1" xfId="0" applyNumberFormat="1" applyFont="1" applyFill="1" applyBorder="1" applyAlignment="1">
      <alignment horizontal="center"/>
    </xf>
    <xf numFmtId="0" fontId="5" fillId="0" borderId="8" xfId="0" applyFont="1" applyBorder="1"/>
    <xf numFmtId="0" fontId="5" fillId="0" borderId="0" xfId="0" applyFont="1"/>
    <xf numFmtId="0" fontId="5" fillId="0" borderId="9" xfId="0" applyFont="1" applyBorder="1"/>
    <xf numFmtId="0" fontId="3" fillId="0" borderId="1" xfId="0" applyFont="1" applyBorder="1"/>
    <xf numFmtId="0" fontId="3" fillId="0" borderId="2" xfId="0" applyFont="1" applyBorder="1"/>
    <xf numFmtId="0" fontId="3" fillId="0" borderId="3" xfId="0" applyFont="1" applyBorder="1"/>
    <xf numFmtId="0" fontId="2" fillId="2" borderId="0" xfId="0" applyFont="1" applyFill="1" applyAlignment="1">
      <alignment wrapText="1"/>
    </xf>
    <xf numFmtId="2" fontId="2" fillId="2" borderId="0" xfId="0" applyNumberFormat="1" applyFont="1" applyFill="1"/>
    <xf numFmtId="0" fontId="0" fillId="7" borderId="0" xfId="0" applyFill="1"/>
    <xf numFmtId="0" fontId="0" fillId="8" borderId="0" xfId="0" applyFill="1"/>
    <xf numFmtId="0" fontId="0" fillId="9" borderId="0" xfId="0" applyFill="1"/>
    <xf numFmtId="0" fontId="0" fillId="4" borderId="0" xfId="0" applyFill="1" applyAlignment="1">
      <alignment horizontal="left"/>
    </xf>
    <xf numFmtId="0" fontId="0" fillId="3" borderId="0" xfId="0" applyFill="1" applyAlignment="1">
      <alignment horizontal="left"/>
    </xf>
    <xf numFmtId="0" fontId="6" fillId="0" borderId="0" xfId="0" applyFont="1"/>
    <xf numFmtId="2" fontId="0" fillId="0" borderId="0" xfId="0" applyNumberFormat="1"/>
    <xf numFmtId="0" fontId="0" fillId="9" borderId="0" xfId="0" applyFill="1" applyProtection="1">
      <protection locked="0"/>
    </xf>
    <xf numFmtId="0" fontId="0" fillId="4" borderId="0" xfId="0" applyFill="1" applyProtection="1">
      <protection locked="0"/>
    </xf>
    <xf numFmtId="0" fontId="0" fillId="11" borderId="0" xfId="0" applyFill="1"/>
    <xf numFmtId="0" fontId="2" fillId="11" borderId="0" xfId="0" applyFont="1" applyFill="1"/>
    <xf numFmtId="0" fontId="3" fillId="11" borderId="0" xfId="0" applyFont="1" applyFill="1"/>
    <xf numFmtId="0" fontId="2" fillId="11" borderId="0" xfId="0" applyFont="1" applyFill="1" applyAlignment="1">
      <alignment wrapText="1"/>
    </xf>
    <xf numFmtId="49" fontId="4" fillId="10" borderId="7" xfId="0" applyNumberFormat="1" applyFont="1" applyFill="1" applyBorder="1" applyAlignment="1">
      <alignment horizontal="center"/>
    </xf>
    <xf numFmtId="49" fontId="4" fillId="10" borderId="8" xfId="0" applyNumberFormat="1" applyFont="1" applyFill="1" applyBorder="1" applyAlignment="1">
      <alignment horizontal="center"/>
    </xf>
    <xf numFmtId="49" fontId="4" fillId="10" borderId="1" xfId="0" applyNumberFormat="1" applyFont="1" applyFill="1" applyBorder="1" applyAlignment="1">
      <alignment horizontal="center"/>
    </xf>
    <xf numFmtId="0" fontId="3" fillId="12" borderId="4" xfId="0" applyFont="1" applyFill="1" applyBorder="1" applyAlignment="1">
      <alignment horizontal="center"/>
    </xf>
    <xf numFmtId="0" fontId="3" fillId="12" borderId="5" xfId="0" applyFont="1" applyFill="1" applyBorder="1" applyAlignment="1">
      <alignment horizontal="center"/>
    </xf>
    <xf numFmtId="0" fontId="3" fillId="12" borderId="6" xfId="0" applyFont="1" applyFill="1" applyBorder="1" applyAlignment="1">
      <alignment horizontal="center"/>
    </xf>
    <xf numFmtId="164" fontId="3" fillId="11" borderId="1" xfId="1" applyNumberFormat="1" applyFont="1" applyFill="1" applyBorder="1"/>
    <xf numFmtId="164" fontId="3" fillId="11" borderId="2" xfId="1" applyNumberFormat="1" applyFont="1" applyFill="1" applyBorder="1"/>
    <xf numFmtId="164" fontId="3" fillId="11" borderId="3" xfId="1" applyNumberFormat="1" applyFont="1" applyFill="1" applyBorder="1"/>
    <xf numFmtId="0" fontId="8" fillId="3" borderId="0" xfId="0" applyFont="1" applyFill="1"/>
    <xf numFmtId="0" fontId="0" fillId="0" borderId="0" xfId="0" applyAlignment="1">
      <alignment vertical="top" wrapText="1"/>
    </xf>
    <xf numFmtId="0" fontId="10" fillId="0" borderId="0" xfId="0" applyFont="1"/>
    <xf numFmtId="0" fontId="10" fillId="2" borderId="0" xfId="0" applyFont="1" applyFill="1"/>
    <xf numFmtId="164" fontId="2" fillId="11" borderId="0" xfId="0" applyNumberFormat="1" applyFont="1" applyFill="1"/>
    <xf numFmtId="2" fontId="2" fillId="11" borderId="0" xfId="0" applyNumberFormat="1" applyFont="1" applyFill="1"/>
    <xf numFmtId="0" fontId="5" fillId="11" borderId="8" xfId="1" applyNumberFormat="1" applyFont="1" applyFill="1" applyBorder="1"/>
    <xf numFmtId="0" fontId="5" fillId="11" borderId="0" xfId="1" applyNumberFormat="1" applyFont="1" applyFill="1" applyBorder="1"/>
    <xf numFmtId="0" fontId="5" fillId="11" borderId="9" xfId="1" applyNumberFormat="1" applyFont="1" applyFill="1" applyBorder="1"/>
    <xf numFmtId="1" fontId="0" fillId="4" borderId="0" xfId="1" applyNumberFormat="1" applyFont="1" applyFill="1"/>
    <xf numFmtId="1" fontId="0" fillId="0" borderId="0" xfId="1" applyNumberFormat="1" applyFont="1" applyFill="1"/>
    <xf numFmtId="1" fontId="0" fillId="0" borderId="0" xfId="0" applyNumberFormat="1"/>
    <xf numFmtId="1" fontId="0" fillId="4" borderId="0" xfId="0" applyNumberFormat="1" applyFill="1"/>
    <xf numFmtId="1" fontId="0" fillId="13" borderId="0" xfId="0" applyNumberFormat="1" applyFill="1"/>
    <xf numFmtId="0" fontId="13" fillId="11" borderId="0" xfId="0" applyFont="1" applyFill="1"/>
    <xf numFmtId="3" fontId="5" fillId="0" borderId="8" xfId="0" applyNumberFormat="1" applyFont="1" applyBorder="1"/>
    <xf numFmtId="3" fontId="5" fillId="0" borderId="0" xfId="0" applyNumberFormat="1" applyFont="1"/>
    <xf numFmtId="3" fontId="5" fillId="0" borderId="9" xfId="0" applyNumberFormat="1" applyFont="1" applyBorder="1"/>
    <xf numFmtId="3" fontId="3" fillId="0" borderId="1" xfId="0" applyNumberFormat="1" applyFont="1" applyBorder="1"/>
    <xf numFmtId="3" fontId="3" fillId="0" borderId="2" xfId="0" applyNumberFormat="1" applyFont="1" applyBorder="1"/>
    <xf numFmtId="3" fontId="3" fillId="0" borderId="3" xfId="0" applyNumberFormat="1" applyFont="1" applyBorder="1"/>
    <xf numFmtId="3" fontId="3" fillId="11" borderId="1" xfId="1" applyNumberFormat="1" applyFont="1" applyFill="1" applyBorder="1"/>
    <xf numFmtId="3" fontId="3" fillId="11" borderId="2" xfId="1" applyNumberFormat="1" applyFont="1" applyFill="1" applyBorder="1"/>
    <xf numFmtId="3" fontId="3" fillId="11" borderId="3" xfId="1" applyNumberFormat="1" applyFont="1" applyFill="1" applyBorder="1"/>
    <xf numFmtId="0" fontId="5" fillId="0" borderId="13" xfId="0" applyFont="1" applyBorder="1"/>
    <xf numFmtId="0" fontId="9" fillId="11" borderId="0" xfId="2" applyFill="1" applyBorder="1" applyAlignment="1">
      <alignment vertical="center"/>
    </xf>
    <xf numFmtId="0" fontId="12" fillId="11" borderId="0" xfId="0" applyFont="1" applyFill="1" applyAlignment="1">
      <alignment vertical="center"/>
    </xf>
    <xf numFmtId="0" fontId="9" fillId="11" borderId="0" xfId="2" applyFill="1" applyBorder="1"/>
    <xf numFmtId="0" fontId="10" fillId="11" borderId="0" xfId="0" applyFont="1" applyFill="1"/>
    <xf numFmtId="0" fontId="14" fillId="11" borderId="0" xfId="0" applyFont="1" applyFill="1"/>
    <xf numFmtId="0" fontId="2" fillId="11" borderId="0" xfId="0" quotePrefix="1" applyFont="1" applyFill="1"/>
    <xf numFmtId="0" fontId="0" fillId="0" borderId="0" xfId="0" quotePrefix="1"/>
    <xf numFmtId="1" fontId="0" fillId="13" borderId="0" xfId="1" applyNumberFormat="1" applyFont="1" applyFill="1"/>
    <xf numFmtId="1" fontId="0" fillId="14" borderId="0" xfId="0" applyNumberFormat="1" applyFill="1"/>
    <xf numFmtId="1" fontId="0" fillId="14" borderId="0" xfId="1" applyNumberFormat="1" applyFont="1" applyFill="1"/>
    <xf numFmtId="1" fontId="0" fillId="14" borderId="12" xfId="0" applyNumberFormat="1" applyFill="1" applyBorder="1"/>
    <xf numFmtId="0" fontId="0" fillId="14" borderId="10" xfId="0" applyFill="1" applyBorder="1"/>
    <xf numFmtId="0" fontId="0" fillId="14" borderId="11" xfId="0" applyFill="1" applyBorder="1"/>
    <xf numFmtId="1" fontId="0" fillId="14" borderId="11" xfId="1" applyNumberFormat="1" applyFont="1" applyFill="1" applyBorder="1"/>
    <xf numFmtId="0" fontId="0" fillId="14" borderId="0" xfId="0" applyFill="1"/>
    <xf numFmtId="1" fontId="0" fillId="14" borderId="11" xfId="0" applyNumberFormat="1" applyFill="1" applyBorder="1"/>
    <xf numFmtId="1" fontId="0" fillId="14" borderId="10" xfId="0" applyNumberFormat="1" applyFill="1" applyBorder="1"/>
    <xf numFmtId="1" fontId="0" fillId="14" borderId="10" xfId="1" applyNumberFormat="1" applyFont="1" applyFill="1" applyBorder="1"/>
    <xf numFmtId="1" fontId="0" fillId="3" borderId="0" xfId="1" applyNumberFormat="1" applyFont="1" applyFill="1"/>
    <xf numFmtId="1" fontId="0" fillId="3" borderId="11" xfId="1" applyNumberFormat="1" applyFont="1" applyFill="1" applyBorder="1"/>
    <xf numFmtId="0" fontId="0" fillId="3" borderId="11" xfId="0" applyFill="1" applyBorder="1"/>
    <xf numFmtId="3" fontId="10" fillId="3" borderId="10" xfId="0" applyNumberFormat="1" applyFont="1" applyFill="1" applyBorder="1" applyAlignment="1">
      <alignment horizontal="right" vertical="top"/>
    </xf>
    <xf numFmtId="0" fontId="0" fillId="3" borderId="10" xfId="0" applyFill="1" applyBorder="1"/>
    <xf numFmtId="1" fontId="0" fillId="15" borderId="0" xfId="1" applyNumberFormat="1" applyFont="1" applyFill="1" applyBorder="1"/>
    <xf numFmtId="1" fontId="8" fillId="0" borderId="0" xfId="1" applyNumberFormat="1" applyFont="1" applyFill="1"/>
    <xf numFmtId="0" fontId="8" fillId="0" borderId="0" xfId="0" applyFont="1"/>
    <xf numFmtId="164" fontId="5" fillId="0" borderId="8" xfId="1" applyNumberFormat="1" applyFont="1" applyBorder="1"/>
    <xf numFmtId="164" fontId="5" fillId="0" borderId="9" xfId="1" applyNumberFormat="1" applyFont="1" applyBorder="1"/>
    <xf numFmtId="164" fontId="3" fillId="0" borderId="1" xfId="1" applyNumberFormat="1" applyFont="1" applyBorder="1"/>
    <xf numFmtId="164" fontId="3" fillId="0" borderId="2" xfId="1" applyNumberFormat="1" applyFont="1" applyBorder="1"/>
    <xf numFmtId="164" fontId="3" fillId="0" borderId="3" xfId="1" applyNumberFormat="1" applyFont="1" applyBorder="1"/>
    <xf numFmtId="0" fontId="8" fillId="7" borderId="0" xfId="0" applyFont="1" applyFill="1"/>
    <xf numFmtId="0" fontId="8" fillId="9" borderId="0" xfId="0" applyFont="1" applyFill="1"/>
    <xf numFmtId="165" fontId="5" fillId="0" borderId="8" xfId="0" applyNumberFormat="1" applyFont="1" applyBorder="1"/>
    <xf numFmtId="165" fontId="5" fillId="0" borderId="0" xfId="0" applyNumberFormat="1" applyFont="1"/>
    <xf numFmtId="165" fontId="5" fillId="0" borderId="9" xfId="0" applyNumberFormat="1" applyFont="1" applyBorder="1"/>
    <xf numFmtId="0" fontId="8" fillId="9" borderId="0" xfId="0" applyFont="1" applyFill="1" applyProtection="1">
      <protection locked="0"/>
    </xf>
    <xf numFmtId="0" fontId="15" fillId="11" borderId="0" xfId="0" applyFont="1" applyFill="1"/>
    <xf numFmtId="0" fontId="16" fillId="0" borderId="0" xfId="0" applyFont="1" applyAlignment="1">
      <alignment horizontal="left" vertical="top" readingOrder="1"/>
    </xf>
    <xf numFmtId="0" fontId="18" fillId="0" borderId="0" xfId="5" applyFont="1"/>
    <xf numFmtId="0" fontId="19" fillId="0" borderId="0" xfId="5" applyFont="1" applyAlignment="1">
      <alignment horizontal="right"/>
    </xf>
    <xf numFmtId="0" fontId="19" fillId="0" borderId="0" xfId="5" applyFont="1"/>
    <xf numFmtId="0" fontId="20" fillId="0" borderId="0" xfId="5" applyFont="1"/>
    <xf numFmtId="0" fontId="22" fillId="0" borderId="0" xfId="6" applyFont="1" applyAlignment="1" applyProtection="1">
      <alignment horizontal="left"/>
    </xf>
    <xf numFmtId="0" fontId="22" fillId="0" borderId="0" xfId="6" applyFont="1" applyAlignment="1" applyProtection="1"/>
    <xf numFmtId="0" fontId="24" fillId="0" borderId="0" xfId="5" applyFont="1"/>
    <xf numFmtId="0" fontId="25" fillId="0" borderId="0" xfId="5" applyFont="1" applyAlignment="1">
      <alignment horizontal="left"/>
    </xf>
    <xf numFmtId="0" fontId="23" fillId="0" borderId="0" xfId="5" applyFont="1"/>
    <xf numFmtId="0" fontId="26" fillId="10" borderId="15" xfId="5" applyFont="1" applyFill="1" applyBorder="1" applyAlignment="1">
      <alignment horizontal="center" vertical="center" wrapText="1"/>
    </xf>
    <xf numFmtId="0" fontId="4" fillId="12" borderId="15" xfId="5" applyFont="1" applyFill="1" applyBorder="1" applyAlignment="1">
      <alignment horizontal="center" vertical="center" wrapText="1"/>
    </xf>
    <xf numFmtId="0" fontId="18" fillId="0" borderId="16" xfId="5" applyFont="1" applyBorder="1" applyAlignment="1">
      <alignment horizontal="left" vertical="center"/>
    </xf>
    <xf numFmtId="167" fontId="18" fillId="0" borderId="16" xfId="7" applyNumberFormat="1" applyFont="1" applyFill="1" applyBorder="1" applyAlignment="1">
      <alignment horizontal="right" vertical="center" wrapText="1"/>
    </xf>
    <xf numFmtId="0" fontId="24" fillId="0" borderId="0" xfId="5" applyFont="1" applyAlignment="1">
      <alignment horizontal="right" vertical="center" wrapText="1"/>
    </xf>
    <xf numFmtId="0" fontId="18" fillId="0" borderId="17" xfId="5" applyFont="1" applyBorder="1" applyAlignment="1">
      <alignment horizontal="left" vertical="center"/>
    </xf>
    <xf numFmtId="167" fontId="18" fillId="0" borderId="17" xfId="7" applyNumberFormat="1" applyFont="1" applyFill="1" applyBorder="1" applyAlignment="1">
      <alignment horizontal="right" vertical="center" wrapText="1"/>
    </xf>
    <xf numFmtId="0" fontId="18" fillId="0" borderId="17" xfId="5" applyFont="1" applyBorder="1" applyAlignment="1">
      <alignment horizontal="left"/>
    </xf>
    <xf numFmtId="0" fontId="24" fillId="0" borderId="0" xfId="5" applyFont="1" applyAlignment="1">
      <alignment horizontal="right"/>
    </xf>
    <xf numFmtId="0" fontId="18" fillId="0" borderId="18" xfId="5" applyFont="1" applyBorder="1" applyAlignment="1">
      <alignment horizontal="left" vertical="center"/>
    </xf>
    <xf numFmtId="167" fontId="18" fillId="0" borderId="18" xfId="7" applyNumberFormat="1" applyFont="1" applyFill="1" applyBorder="1" applyAlignment="1">
      <alignment horizontal="right" vertical="center" wrapText="1"/>
    </xf>
    <xf numFmtId="167" fontId="18" fillId="0" borderId="19" xfId="7" applyNumberFormat="1" applyFont="1" applyFill="1" applyBorder="1" applyAlignment="1">
      <alignment horizontal="right" vertical="center" wrapText="1"/>
    </xf>
    <xf numFmtId="0" fontId="19" fillId="0" borderId="0" xfId="5" applyFont="1" applyAlignment="1">
      <alignment horizontal="center" vertical="center" wrapText="1"/>
    </xf>
    <xf numFmtId="0" fontId="19" fillId="0" borderId="0" xfId="5" applyFont="1" applyAlignment="1">
      <alignment vertical="center" wrapText="1"/>
    </xf>
    <xf numFmtId="167" fontId="19" fillId="0" borderId="0" xfId="7" applyNumberFormat="1" applyFont="1" applyFill="1" applyBorder="1" applyAlignment="1">
      <alignment horizontal="right" vertical="center" wrapText="1"/>
    </xf>
    <xf numFmtId="165" fontId="19" fillId="0" borderId="0" xfId="5" applyNumberFormat="1" applyFont="1" applyAlignment="1">
      <alignment horizontal="right" vertical="center" wrapText="1"/>
    </xf>
    <xf numFmtId="0" fontId="19" fillId="0" borderId="0" xfId="5" applyFont="1" applyAlignment="1">
      <alignment horizontal="right" vertical="center" wrapText="1"/>
    </xf>
    <xf numFmtId="165" fontId="19" fillId="0" borderId="0" xfId="5" applyNumberFormat="1" applyFont="1"/>
    <xf numFmtId="165" fontId="19" fillId="0" borderId="0" xfId="5" applyNumberFormat="1" applyFont="1" applyAlignment="1">
      <alignment horizontal="right"/>
    </xf>
    <xf numFmtId="0" fontId="8" fillId="0" borderId="0" xfId="5" applyFont="1"/>
    <xf numFmtId="0" fontId="18" fillId="11" borderId="22" xfId="4" applyFont="1" applyFill="1" applyBorder="1" applyAlignment="1">
      <alignment vertical="center" wrapText="1"/>
    </xf>
    <xf numFmtId="0" fontId="18" fillId="11" borderId="10" xfId="4" applyFont="1" applyFill="1" applyBorder="1" applyAlignment="1">
      <alignment vertical="center" wrapText="1"/>
    </xf>
    <xf numFmtId="0" fontId="18" fillId="11" borderId="10" xfId="4" applyFont="1" applyFill="1" applyBorder="1" applyAlignment="1">
      <alignment vertical="center"/>
    </xf>
    <xf numFmtId="0" fontId="18" fillId="11" borderId="10" xfId="5" applyFont="1" applyFill="1" applyBorder="1" applyAlignment="1">
      <alignment vertical="center"/>
    </xf>
    <xf numFmtId="0" fontId="18" fillId="11" borderId="23" xfId="5" applyFont="1" applyFill="1" applyBorder="1" applyAlignment="1">
      <alignment vertical="center"/>
    </xf>
    <xf numFmtId="0" fontId="27" fillId="11" borderId="24" xfId="4" applyFont="1" applyFill="1" applyBorder="1" applyAlignment="1">
      <alignment vertical="top" wrapText="1"/>
    </xf>
    <xf numFmtId="0" fontId="18" fillId="11" borderId="24" xfId="4" applyFont="1" applyFill="1" applyBorder="1" applyAlignment="1">
      <alignment vertical="top"/>
    </xf>
    <xf numFmtId="0" fontId="18" fillId="11" borderId="0" xfId="4" applyFont="1" applyFill="1" applyAlignment="1">
      <alignment vertical="top"/>
    </xf>
    <xf numFmtId="0" fontId="18" fillId="11" borderId="0" xfId="5" applyFont="1" applyFill="1" applyAlignment="1">
      <alignment vertical="top"/>
    </xf>
    <xf numFmtId="0" fontId="18" fillId="11" borderId="25" xfId="5" applyFont="1" applyFill="1" applyBorder="1" applyAlignment="1">
      <alignment vertical="top"/>
    </xf>
    <xf numFmtId="0" fontId="18" fillId="11" borderId="24" xfId="5" applyFont="1" applyFill="1" applyBorder="1" applyAlignment="1">
      <alignment vertical="top"/>
    </xf>
    <xf numFmtId="1" fontId="18" fillId="11" borderId="24" xfId="4" applyNumberFormat="1" applyFont="1" applyFill="1" applyBorder="1" applyAlignment="1">
      <alignment vertical="top"/>
    </xf>
    <xf numFmtId="0" fontId="27" fillId="11" borderId="24" xfId="4" applyFont="1" applyFill="1" applyBorder="1" applyAlignment="1">
      <alignment horizontal="left" vertical="top" wrapText="1"/>
    </xf>
    <xf numFmtId="0" fontId="18" fillId="11" borderId="27" xfId="5" applyFont="1" applyFill="1" applyBorder="1" applyAlignment="1">
      <alignment vertical="top"/>
    </xf>
    <xf numFmtId="0" fontId="18" fillId="11" borderId="12" xfId="5" applyFont="1" applyFill="1" applyBorder="1" applyAlignment="1">
      <alignment vertical="top"/>
    </xf>
    <xf numFmtId="0" fontId="18" fillId="11" borderId="28" xfId="5" applyFont="1" applyFill="1" applyBorder="1" applyAlignment="1">
      <alignment vertical="top"/>
    </xf>
    <xf numFmtId="14" fontId="18" fillId="11" borderId="24" xfId="4" applyNumberFormat="1" applyFont="1" applyFill="1" applyBorder="1" applyAlignment="1">
      <alignment vertical="top"/>
    </xf>
    <xf numFmtId="1" fontId="18" fillId="11" borderId="0" xfId="4" applyNumberFormat="1" applyFont="1" applyFill="1" applyAlignment="1">
      <alignment vertical="top"/>
    </xf>
    <xf numFmtId="168" fontId="18" fillId="0" borderId="16" xfId="7" applyNumberFormat="1" applyFont="1" applyFill="1" applyBorder="1" applyAlignment="1">
      <alignment horizontal="right" vertical="center" wrapText="1"/>
    </xf>
    <xf numFmtId="168" fontId="18" fillId="0" borderId="17" xfId="7" applyNumberFormat="1" applyFont="1" applyFill="1" applyBorder="1" applyAlignment="1">
      <alignment horizontal="right" vertical="center" wrapText="1"/>
    </xf>
    <xf numFmtId="168" fontId="18" fillId="0" borderId="18" xfId="7" applyNumberFormat="1" applyFont="1" applyFill="1" applyBorder="1" applyAlignment="1">
      <alignment horizontal="right" vertical="center" wrapText="1"/>
    </xf>
    <xf numFmtId="168" fontId="18" fillId="0" borderId="19" xfId="7" applyNumberFormat="1" applyFont="1" applyFill="1" applyBorder="1" applyAlignment="1">
      <alignment horizontal="right" vertical="center" wrapText="1"/>
    </xf>
    <xf numFmtId="0" fontId="4" fillId="16" borderId="15" xfId="5" applyFont="1" applyFill="1" applyBorder="1" applyAlignment="1">
      <alignment horizontal="center" vertical="center" wrapText="1"/>
    </xf>
    <xf numFmtId="0" fontId="28" fillId="0" borderId="0" xfId="5" applyFont="1"/>
    <xf numFmtId="0" fontId="20" fillId="0" borderId="0" xfId="5" applyFont="1" applyAlignment="1">
      <alignment vertical="center" wrapText="1"/>
    </xf>
    <xf numFmtId="165" fontId="18" fillId="0" borderId="0" xfId="5" applyNumberFormat="1" applyFont="1" applyAlignment="1">
      <alignment horizontal="right" vertical="center" wrapText="1"/>
    </xf>
    <xf numFmtId="0" fontId="18" fillId="0" borderId="18" xfId="5" applyFont="1" applyBorder="1" applyAlignment="1">
      <alignment horizontal="left"/>
    </xf>
    <xf numFmtId="0" fontId="18" fillId="0" borderId="19" xfId="5" applyFont="1" applyBorder="1" applyAlignment="1">
      <alignment horizontal="left"/>
    </xf>
    <xf numFmtId="0" fontId="29" fillId="0" borderId="0" xfId="0" applyFont="1" applyAlignment="1">
      <alignment horizontal="left" vertical="top" readingOrder="1"/>
    </xf>
    <xf numFmtId="14" fontId="30" fillId="17" borderId="7" xfId="8" applyNumberFormat="1" applyFont="1" applyFill="1" applyBorder="1"/>
    <xf numFmtId="0" fontId="31" fillId="17" borderId="29" xfId="8" applyFont="1" applyFill="1" applyBorder="1" applyAlignment="1">
      <alignment horizontal="left"/>
    </xf>
    <xf numFmtId="0" fontId="32" fillId="17" borderId="29" xfId="8" applyFont="1" applyFill="1" applyBorder="1"/>
    <xf numFmtId="0" fontId="32" fillId="11" borderId="29" xfId="8" applyFont="1" applyFill="1" applyBorder="1"/>
    <xf numFmtId="0" fontId="32" fillId="11" borderId="30" xfId="8" applyFont="1" applyFill="1" applyBorder="1"/>
    <xf numFmtId="0" fontId="32" fillId="0" borderId="0" xfId="8" applyFont="1"/>
    <xf numFmtId="0" fontId="32" fillId="17" borderId="8" xfId="8" applyFont="1" applyFill="1" applyBorder="1"/>
    <xf numFmtId="0" fontId="31" fillId="17" borderId="0" xfId="8" applyFont="1" applyFill="1" applyAlignment="1">
      <alignment horizontal="left"/>
    </xf>
    <xf numFmtId="0" fontId="32" fillId="17" borderId="0" xfId="8" applyFont="1" applyFill="1"/>
    <xf numFmtId="0" fontId="32" fillId="11" borderId="9" xfId="8" applyFont="1" applyFill="1" applyBorder="1"/>
    <xf numFmtId="0" fontId="32" fillId="11" borderId="8" xfId="8" applyFont="1" applyFill="1" applyBorder="1"/>
    <xf numFmtId="0" fontId="36" fillId="11" borderId="8" xfId="4" applyFont="1" applyFill="1" applyBorder="1"/>
    <xf numFmtId="0" fontId="36" fillId="0" borderId="0" xfId="4" applyFont="1"/>
    <xf numFmtId="0" fontId="32" fillId="11" borderId="0" xfId="8" applyFont="1" applyFill="1"/>
    <xf numFmtId="0" fontId="35" fillId="11" borderId="0" xfId="8" applyFont="1" applyFill="1"/>
    <xf numFmtId="0" fontId="30" fillId="11" borderId="0" xfId="8" applyFont="1" applyFill="1"/>
    <xf numFmtId="0" fontId="38" fillId="11" borderId="0" xfId="8" applyFont="1" applyFill="1"/>
    <xf numFmtId="0" fontId="34" fillId="10" borderId="35" xfId="6" applyFont="1" applyFill="1" applyBorder="1" applyAlignment="1" applyProtection="1">
      <alignment horizontal="center" vertical="top"/>
    </xf>
    <xf numFmtId="0" fontId="26" fillId="10" borderId="14" xfId="5" applyFont="1" applyFill="1" applyBorder="1" applyAlignment="1">
      <alignment vertical="center"/>
    </xf>
    <xf numFmtId="0" fontId="27" fillId="0" borderId="0" xfId="5" applyFont="1"/>
    <xf numFmtId="0" fontId="18" fillId="0" borderId="19" xfId="5" applyFont="1" applyBorder="1" applyAlignment="1">
      <alignment horizontal="left" vertical="center"/>
    </xf>
    <xf numFmtId="165" fontId="18" fillId="0" borderId="16" xfId="5" applyNumberFormat="1" applyFont="1" applyBorder="1" applyAlignment="1">
      <alignment horizontal="right" vertical="center" wrapText="1"/>
    </xf>
    <xf numFmtId="165" fontId="18" fillId="0" borderId="17" xfId="5" applyNumberFormat="1" applyFont="1" applyBorder="1" applyAlignment="1">
      <alignment horizontal="right" vertical="center" wrapText="1"/>
    </xf>
    <xf numFmtId="165" fontId="18" fillId="0" borderId="19" xfId="5" applyNumberFormat="1" applyFont="1" applyBorder="1" applyAlignment="1">
      <alignment horizontal="right" vertical="center" wrapText="1"/>
    </xf>
    <xf numFmtId="165" fontId="5" fillId="0" borderId="16" xfId="0" applyNumberFormat="1" applyFont="1" applyBorder="1"/>
    <xf numFmtId="166" fontId="5" fillId="0" borderId="16" xfId="1" applyNumberFormat="1" applyFont="1" applyBorder="1"/>
    <xf numFmtId="165" fontId="5" fillId="0" borderId="17" xfId="0" applyNumberFormat="1" applyFont="1" applyBorder="1"/>
    <xf numFmtId="166" fontId="5" fillId="0" borderId="17" xfId="1" applyNumberFormat="1" applyFont="1" applyBorder="1"/>
    <xf numFmtId="165" fontId="5" fillId="0" borderId="19" xfId="0" applyNumberFormat="1" applyFont="1" applyBorder="1"/>
    <xf numFmtId="166" fontId="5" fillId="0" borderId="19" xfId="1" applyNumberFormat="1" applyFont="1" applyBorder="1"/>
    <xf numFmtId="166" fontId="5" fillId="0" borderId="16" xfId="0" applyNumberFormat="1" applyFont="1" applyBorder="1"/>
    <xf numFmtId="166" fontId="5" fillId="0" borderId="17" xfId="0" applyNumberFormat="1" applyFont="1" applyBorder="1"/>
    <xf numFmtId="166" fontId="5" fillId="0" borderId="19" xfId="0" applyNumberFormat="1" applyFont="1" applyBorder="1"/>
    <xf numFmtId="0" fontId="39" fillId="11" borderId="24" xfId="2" applyFont="1" applyFill="1" applyBorder="1" applyAlignment="1">
      <alignment vertical="top"/>
    </xf>
    <xf numFmtId="0" fontId="18" fillId="0" borderId="16" xfId="5" applyFont="1" applyBorder="1" applyAlignment="1">
      <alignment horizontal="left"/>
    </xf>
    <xf numFmtId="0" fontId="28" fillId="0" borderId="0" xfId="5" applyFont="1" applyAlignment="1">
      <alignment horizontal="center" vertical="center"/>
    </xf>
    <xf numFmtId="14" fontId="18" fillId="11" borderId="24" xfId="4" applyNumberFormat="1" applyFont="1" applyFill="1" applyBorder="1" applyAlignment="1">
      <alignment horizontal="left" vertical="top"/>
    </xf>
    <xf numFmtId="0" fontId="32" fillId="11" borderId="15" xfId="8" applyFont="1" applyFill="1" applyBorder="1" applyAlignment="1">
      <alignment horizontal="center"/>
    </xf>
    <xf numFmtId="0" fontId="32" fillId="11" borderId="18" xfId="8" applyFont="1" applyFill="1" applyBorder="1" applyAlignment="1">
      <alignment horizontal="center"/>
    </xf>
    <xf numFmtId="165" fontId="2" fillId="2" borderId="0" xfId="0" applyNumberFormat="1" applyFont="1" applyFill="1"/>
    <xf numFmtId="0" fontId="24" fillId="0" borderId="0" xfId="5" applyFont="1" applyAlignment="1">
      <alignment horizontal="left" vertical="top" wrapText="1"/>
    </xf>
    <xf numFmtId="167" fontId="0" fillId="0" borderId="0" xfId="0" applyNumberFormat="1"/>
    <xf numFmtId="0" fontId="39" fillId="11" borderId="0" xfId="2" applyFont="1" applyFill="1" applyBorder="1" applyAlignment="1">
      <alignment vertical="top"/>
    </xf>
    <xf numFmtId="14" fontId="18" fillId="11" borderId="0" xfId="4" applyNumberFormat="1" applyFont="1" applyFill="1" applyAlignment="1">
      <alignment vertical="top"/>
    </xf>
    <xf numFmtId="165" fontId="5" fillId="0" borderId="0" xfId="5" applyNumberFormat="1" applyFont="1" applyAlignment="1">
      <alignment horizontal="right" vertical="center" wrapText="1"/>
    </xf>
    <xf numFmtId="0" fontId="40" fillId="0" borderId="0" xfId="0" applyFont="1" applyAlignment="1">
      <alignment horizontal="center" vertical="center" wrapText="1"/>
    </xf>
    <xf numFmtId="0" fontId="17" fillId="0" borderId="0" xfId="0" applyFont="1" applyAlignment="1">
      <alignment horizontal="left"/>
    </xf>
    <xf numFmtId="3" fontId="17" fillId="0" borderId="0" xfId="0" applyNumberFormat="1" applyFont="1" applyAlignment="1">
      <alignment horizontal="right"/>
    </xf>
    <xf numFmtId="0" fontId="40" fillId="0" borderId="0" xfId="0" applyFont="1" applyAlignment="1">
      <alignment horizontal="left"/>
    </xf>
    <xf numFmtId="3" fontId="40" fillId="0" borderId="0" xfId="0" applyNumberFormat="1" applyFont="1" applyAlignment="1">
      <alignment horizontal="right"/>
    </xf>
    <xf numFmtId="167" fontId="5" fillId="0" borderId="0" xfId="7" applyNumberFormat="1" applyFont="1" applyFill="1" applyBorder="1" applyAlignment="1">
      <alignment horizontal="right" vertical="center" wrapText="1"/>
    </xf>
    <xf numFmtId="3" fontId="18" fillId="0" borderId="0" xfId="5" applyNumberFormat="1" applyFont="1"/>
    <xf numFmtId="167" fontId="18" fillId="0" borderId="0" xfId="7" applyNumberFormat="1" applyFont="1" applyFill="1" applyBorder="1" applyAlignment="1">
      <alignment horizontal="right" vertical="center" wrapText="1"/>
    </xf>
    <xf numFmtId="168" fontId="18" fillId="0" borderId="0" xfId="7" applyNumberFormat="1" applyFont="1" applyFill="1" applyBorder="1" applyAlignment="1">
      <alignment horizontal="right" vertical="center" wrapText="1"/>
    </xf>
    <xf numFmtId="169" fontId="18" fillId="0" borderId="16" xfId="9" applyNumberFormat="1" applyFont="1" applyBorder="1" applyAlignment="1">
      <alignment horizontal="right" vertical="center" wrapText="1"/>
    </xf>
    <xf numFmtId="169" fontId="18" fillId="0" borderId="17" xfId="9" applyNumberFormat="1" applyFont="1" applyBorder="1" applyAlignment="1">
      <alignment horizontal="right" vertical="center" wrapText="1"/>
    </xf>
    <xf numFmtId="169" fontId="18" fillId="0" borderId="19" xfId="9" applyNumberFormat="1" applyFont="1" applyBorder="1" applyAlignment="1">
      <alignment horizontal="right" vertical="center" wrapText="1"/>
    </xf>
    <xf numFmtId="169" fontId="18" fillId="0" borderId="16" xfId="9" applyNumberFormat="1" applyFont="1" applyFill="1" applyBorder="1" applyAlignment="1">
      <alignment horizontal="right" vertical="center" wrapText="1"/>
    </xf>
    <xf numFmtId="169" fontId="18" fillId="0" borderId="17" xfId="9" applyNumberFormat="1" applyFont="1" applyFill="1" applyBorder="1" applyAlignment="1">
      <alignment horizontal="right" vertical="center" wrapText="1"/>
    </xf>
    <xf numFmtId="167" fontId="18" fillId="0" borderId="16" xfId="5" applyNumberFormat="1" applyFont="1" applyBorder="1" applyAlignment="1">
      <alignment horizontal="right" vertical="center" wrapText="1"/>
    </xf>
    <xf numFmtId="167" fontId="18" fillId="0" borderId="17" xfId="5" applyNumberFormat="1" applyFont="1" applyBorder="1" applyAlignment="1">
      <alignment horizontal="right" vertical="center" wrapText="1"/>
    </xf>
    <xf numFmtId="167" fontId="18" fillId="0" borderId="19" xfId="5" applyNumberFormat="1" applyFont="1" applyBorder="1" applyAlignment="1">
      <alignment horizontal="right" vertical="center" wrapText="1"/>
    </xf>
    <xf numFmtId="0" fontId="10" fillId="14" borderId="0" xfId="0" applyFont="1" applyFill="1"/>
    <xf numFmtId="164" fontId="18" fillId="0" borderId="16" xfId="1" applyNumberFormat="1" applyFont="1" applyBorder="1" applyAlignment="1">
      <alignment horizontal="right" vertical="center" wrapText="1"/>
    </xf>
    <xf numFmtId="164" fontId="18" fillId="0" borderId="17" xfId="1" applyNumberFormat="1" applyFont="1" applyBorder="1" applyAlignment="1">
      <alignment horizontal="right" vertical="center" wrapText="1"/>
    </xf>
    <xf numFmtId="164" fontId="18" fillId="0" borderId="19" xfId="1" applyNumberFormat="1" applyFont="1" applyBorder="1" applyAlignment="1">
      <alignment horizontal="right" vertical="center" wrapText="1"/>
    </xf>
    <xf numFmtId="0" fontId="41" fillId="0" borderId="0" xfId="5" applyFont="1"/>
    <xf numFmtId="0" fontId="42" fillId="0" borderId="0" xfId="5" applyFont="1"/>
    <xf numFmtId="0" fontId="1" fillId="0" borderId="0" xfId="5" applyFont="1"/>
    <xf numFmtId="0" fontId="42" fillId="0" borderId="0" xfId="0" applyFont="1"/>
    <xf numFmtId="0" fontId="32" fillId="11" borderId="37" xfId="8" applyFont="1" applyFill="1" applyBorder="1" applyAlignment="1">
      <alignment horizontal="center"/>
    </xf>
    <xf numFmtId="169" fontId="18" fillId="0" borderId="0" xfId="9" applyNumberFormat="1" applyFont="1"/>
    <xf numFmtId="0" fontId="43" fillId="0" borderId="0" xfId="0" applyFont="1"/>
    <xf numFmtId="165" fontId="18" fillId="0" borderId="18" xfId="5" applyNumberFormat="1" applyFont="1" applyBorder="1" applyAlignment="1">
      <alignment horizontal="right" vertical="center" wrapText="1"/>
    </xf>
    <xf numFmtId="0" fontId="18" fillId="0" borderId="17" xfId="5" applyFont="1" applyBorder="1"/>
    <xf numFmtId="0" fontId="18" fillId="0" borderId="19" xfId="5" applyFont="1" applyBorder="1"/>
    <xf numFmtId="2" fontId="18" fillId="0" borderId="16" xfId="1" applyNumberFormat="1" applyFont="1" applyBorder="1" applyAlignment="1">
      <alignment horizontal="right" vertical="center" wrapText="1"/>
    </xf>
    <xf numFmtId="2" fontId="18" fillId="0" borderId="17" xfId="1" applyNumberFormat="1" applyFont="1" applyBorder="1" applyAlignment="1">
      <alignment horizontal="right" vertical="center" wrapText="1"/>
    </xf>
    <xf numFmtId="2" fontId="18" fillId="0" borderId="18" xfId="1" applyNumberFormat="1" applyFont="1" applyBorder="1" applyAlignment="1">
      <alignment horizontal="right" vertical="center" wrapText="1"/>
    </xf>
    <xf numFmtId="165" fontId="18" fillId="0" borderId="16" xfId="1" applyNumberFormat="1" applyFont="1" applyBorder="1" applyAlignment="1">
      <alignment horizontal="right" vertical="center" wrapText="1"/>
    </xf>
    <xf numFmtId="165" fontId="18" fillId="0" borderId="17" xfId="1" applyNumberFormat="1" applyFont="1" applyBorder="1" applyAlignment="1">
      <alignment horizontal="right" vertical="center" wrapText="1"/>
    </xf>
    <xf numFmtId="165" fontId="18" fillId="0" borderId="18" xfId="1" applyNumberFormat="1" applyFont="1" applyBorder="1" applyAlignment="1">
      <alignment horizontal="right" vertical="center" wrapText="1"/>
    </xf>
    <xf numFmtId="1" fontId="18" fillId="0" borderId="19" xfId="1" applyNumberFormat="1" applyFont="1" applyBorder="1" applyAlignment="1">
      <alignment horizontal="right" vertical="center" wrapText="1"/>
    </xf>
    <xf numFmtId="0" fontId="18" fillId="11" borderId="23" xfId="4" applyFont="1" applyFill="1" applyBorder="1" applyAlignment="1">
      <alignment vertical="center"/>
    </xf>
    <xf numFmtId="0" fontId="18" fillId="11" borderId="25" xfId="4" applyFont="1" applyFill="1" applyBorder="1" applyAlignment="1">
      <alignment vertical="top"/>
    </xf>
    <xf numFmtId="0" fontId="4" fillId="0" borderId="0" xfId="5" applyFont="1" applyAlignment="1">
      <alignment horizontal="center" vertical="center" wrapText="1"/>
    </xf>
    <xf numFmtId="0" fontId="1" fillId="0" borderId="0" xfId="5" applyFont="1" applyAlignment="1">
      <alignment wrapText="1"/>
    </xf>
    <xf numFmtId="166" fontId="18" fillId="0" borderId="16" xfId="1" applyNumberFormat="1" applyFont="1" applyFill="1" applyBorder="1" applyAlignment="1">
      <alignment horizontal="right" vertical="center" wrapText="1"/>
    </xf>
    <xf numFmtId="166" fontId="18" fillId="0" borderId="17" xfId="1" applyNumberFormat="1" applyFont="1" applyFill="1" applyBorder="1" applyAlignment="1">
      <alignment horizontal="right" vertical="center" wrapText="1"/>
    </xf>
    <xf numFmtId="166" fontId="18" fillId="0" borderId="18" xfId="1" applyNumberFormat="1" applyFont="1" applyFill="1" applyBorder="1" applyAlignment="1">
      <alignment horizontal="right" vertical="center" wrapText="1"/>
    </xf>
    <xf numFmtId="164" fontId="18" fillId="0" borderId="16" xfId="1" applyNumberFormat="1" applyFont="1" applyFill="1" applyBorder="1" applyAlignment="1">
      <alignment horizontal="right" vertical="center" wrapText="1"/>
    </xf>
    <xf numFmtId="164" fontId="18" fillId="0" borderId="17" xfId="1" applyNumberFormat="1" applyFont="1" applyFill="1" applyBorder="1" applyAlignment="1">
      <alignment horizontal="right" vertical="center" wrapText="1"/>
    </xf>
    <xf numFmtId="164" fontId="18" fillId="0" borderId="18" xfId="1" applyNumberFormat="1" applyFont="1" applyFill="1" applyBorder="1" applyAlignment="1">
      <alignment horizontal="right" vertical="center" wrapText="1"/>
    </xf>
    <xf numFmtId="164" fontId="18" fillId="0" borderId="17" xfId="1" applyNumberFormat="1" applyFont="1" applyBorder="1"/>
    <xf numFmtId="1" fontId="18" fillId="0" borderId="0" xfId="1" applyNumberFormat="1" applyFont="1" applyBorder="1" applyAlignment="1">
      <alignment horizontal="right" vertical="center" wrapText="1"/>
    </xf>
    <xf numFmtId="164" fontId="18" fillId="0" borderId="0" xfId="1" applyNumberFormat="1" applyFont="1" applyBorder="1"/>
    <xf numFmtId="0" fontId="18" fillId="0" borderId="18" xfId="5" applyFont="1" applyBorder="1"/>
    <xf numFmtId="3" fontId="18" fillId="0" borderId="19" xfId="5" applyNumberFormat="1" applyFont="1" applyBorder="1"/>
    <xf numFmtId="168" fontId="18" fillId="0" borderId="17" xfId="5" applyNumberFormat="1" applyFont="1" applyBorder="1"/>
    <xf numFmtId="168" fontId="18" fillId="0" borderId="18" xfId="5" applyNumberFormat="1" applyFont="1" applyBorder="1"/>
    <xf numFmtId="0" fontId="26" fillId="0" borderId="0" xfId="5" applyFont="1" applyAlignment="1">
      <alignment horizontal="center" vertical="center"/>
    </xf>
    <xf numFmtId="2" fontId="18" fillId="0" borderId="16" xfId="5" applyNumberFormat="1" applyFont="1" applyBorder="1" applyAlignment="1">
      <alignment horizontal="right" vertical="center" wrapText="1"/>
    </xf>
    <xf numFmtId="2" fontId="18" fillId="0" borderId="17" xfId="5" applyNumberFormat="1" applyFont="1" applyBorder="1" applyAlignment="1">
      <alignment horizontal="right" vertical="center" wrapText="1"/>
    </xf>
    <xf numFmtId="2" fontId="18" fillId="0" borderId="18" xfId="5" applyNumberFormat="1" applyFont="1" applyBorder="1" applyAlignment="1">
      <alignment horizontal="right" vertical="center" wrapText="1"/>
    </xf>
    <xf numFmtId="0" fontId="44" fillId="0" borderId="0" xfId="0" applyFont="1"/>
    <xf numFmtId="165" fontId="44" fillId="0" borderId="0" xfId="0" applyNumberFormat="1" applyFont="1"/>
    <xf numFmtId="2" fontId="19" fillId="0" borderId="0" xfId="5" applyNumberFormat="1" applyFont="1" applyAlignment="1">
      <alignment horizontal="right" vertical="center" wrapText="1"/>
    </xf>
    <xf numFmtId="2" fontId="44" fillId="0" borderId="0" xfId="0" applyNumberFormat="1" applyFont="1"/>
    <xf numFmtId="0" fontId="18" fillId="0" borderId="0" xfId="5" applyFont="1" applyAlignment="1">
      <alignment horizontal="left"/>
    </xf>
    <xf numFmtId="0" fontId="18" fillId="0" borderId="0" xfId="5" applyFont="1" applyAlignment="1">
      <alignment horizontal="left" vertical="center"/>
    </xf>
    <xf numFmtId="0" fontId="5" fillId="0" borderId="0" xfId="5" applyFont="1"/>
    <xf numFmtId="0" fontId="18" fillId="0" borderId="36" xfId="5" applyFont="1" applyBorder="1" applyAlignment="1">
      <alignment horizontal="left"/>
    </xf>
    <xf numFmtId="167" fontId="18" fillId="0" borderId="36" xfId="7" applyNumberFormat="1" applyFont="1" applyFill="1" applyBorder="1" applyAlignment="1">
      <alignment horizontal="right" vertical="center" wrapText="1"/>
    </xf>
    <xf numFmtId="0" fontId="5" fillId="0" borderId="16" xfId="5" applyFont="1" applyBorder="1"/>
    <xf numFmtId="3" fontId="5" fillId="0" borderId="16" xfId="0" applyNumberFormat="1" applyFont="1" applyBorder="1" applyAlignment="1">
      <alignment horizontal="right"/>
    </xf>
    <xf numFmtId="0" fontId="5" fillId="0" borderId="17" xfId="5" applyFont="1" applyBorder="1"/>
    <xf numFmtId="167" fontId="5" fillId="0" borderId="17" xfId="7" applyNumberFormat="1" applyFont="1" applyFill="1" applyBorder="1" applyAlignment="1">
      <alignment horizontal="right" vertical="center" wrapText="1"/>
    </xf>
    <xf numFmtId="0" fontId="5" fillId="0" borderId="19" xfId="5" applyFont="1" applyBorder="1"/>
    <xf numFmtId="167" fontId="5" fillId="0" borderId="19" xfId="7" applyNumberFormat="1" applyFont="1" applyFill="1" applyBorder="1" applyAlignment="1">
      <alignment horizontal="right" vertical="center" wrapText="1"/>
    </xf>
    <xf numFmtId="169" fontId="18" fillId="0" borderId="19" xfId="9" applyNumberFormat="1" applyFont="1" applyFill="1" applyBorder="1" applyAlignment="1">
      <alignment horizontal="right" vertical="center" wrapText="1"/>
    </xf>
    <xf numFmtId="9" fontId="18" fillId="0" borderId="7" xfId="9" applyFont="1" applyFill="1" applyBorder="1" applyAlignment="1">
      <alignment horizontal="right" vertical="center" wrapText="1"/>
    </xf>
    <xf numFmtId="169" fontId="18" fillId="0" borderId="7" xfId="9" applyNumberFormat="1" applyFont="1" applyFill="1" applyBorder="1" applyAlignment="1">
      <alignment horizontal="right" vertical="center" wrapText="1"/>
    </xf>
    <xf numFmtId="164" fontId="18" fillId="0" borderId="36" xfId="1" applyNumberFormat="1" applyFont="1" applyFill="1" applyBorder="1" applyAlignment="1">
      <alignment horizontal="right" vertical="center" wrapText="1"/>
    </xf>
    <xf numFmtId="164" fontId="18" fillId="0" borderId="19" xfId="1" applyNumberFormat="1" applyFont="1" applyFill="1" applyBorder="1" applyAlignment="1">
      <alignment horizontal="right" vertical="center" wrapText="1"/>
    </xf>
    <xf numFmtId="164" fontId="5" fillId="0" borderId="16" xfId="1" applyNumberFormat="1" applyFont="1" applyBorder="1"/>
    <xf numFmtId="169" fontId="5" fillId="0" borderId="16" xfId="9" applyNumberFormat="1" applyFont="1" applyBorder="1"/>
    <xf numFmtId="164" fontId="5" fillId="0" borderId="17" xfId="1" applyNumberFormat="1" applyFont="1" applyBorder="1"/>
    <xf numFmtId="169" fontId="5" fillId="0" borderId="17" xfId="9" applyNumberFormat="1" applyFont="1" applyBorder="1"/>
    <xf numFmtId="164" fontId="5" fillId="0" borderId="19" xfId="1" applyNumberFormat="1" applyFont="1" applyBorder="1"/>
    <xf numFmtId="169" fontId="5" fillId="0" borderId="19" xfId="9" applyNumberFormat="1" applyFont="1" applyBorder="1"/>
    <xf numFmtId="164" fontId="18" fillId="0" borderId="18" xfId="1" applyNumberFormat="1" applyFont="1" applyBorder="1"/>
    <xf numFmtId="0" fontId="22" fillId="0" borderId="0" xfId="6" applyFont="1" applyAlignment="1" applyProtection="1">
      <alignment horizontal="left" vertical="top"/>
    </xf>
    <xf numFmtId="0" fontId="46" fillId="0" borderId="0" xfId="0" applyFont="1" applyAlignment="1">
      <alignment horizontal="left" vertical="center" wrapText="1"/>
    </xf>
    <xf numFmtId="168" fontId="18" fillId="0" borderId="16" xfId="5" applyNumberFormat="1" applyFont="1" applyBorder="1" applyAlignment="1">
      <alignment horizontal="right" vertical="center" wrapText="1"/>
    </xf>
    <xf numFmtId="168" fontId="18" fillId="0" borderId="17" xfId="5" applyNumberFormat="1" applyFont="1" applyBorder="1" applyAlignment="1">
      <alignment horizontal="right" vertical="center" wrapText="1"/>
    </xf>
    <xf numFmtId="168" fontId="18" fillId="0" borderId="19" xfId="5" applyNumberFormat="1" applyFont="1" applyBorder="1" applyAlignment="1">
      <alignment horizontal="right" vertical="center" wrapText="1"/>
    </xf>
    <xf numFmtId="0" fontId="18" fillId="0" borderId="17" xfId="5" applyFont="1" applyBorder="1" applyAlignment="1">
      <alignment horizontal="left" vertical="center" wrapText="1"/>
    </xf>
    <xf numFmtId="0" fontId="18" fillId="0" borderId="0" xfId="5" applyFont="1" applyAlignment="1">
      <alignment wrapText="1"/>
    </xf>
    <xf numFmtId="0" fontId="0" fillId="0" borderId="0" xfId="0" applyAlignment="1">
      <alignment horizontal="center"/>
    </xf>
    <xf numFmtId="167" fontId="18" fillId="0" borderId="19" xfId="7" applyNumberFormat="1" applyFont="1" applyBorder="1" applyAlignment="1">
      <alignment horizontal="right" vertical="center" wrapText="1"/>
    </xf>
    <xf numFmtId="167" fontId="18" fillId="0" borderId="17" xfId="7" applyNumberFormat="1" applyFont="1" applyBorder="1" applyAlignment="1">
      <alignment horizontal="right" vertical="center" wrapText="1"/>
    </xf>
    <xf numFmtId="167" fontId="18" fillId="0" borderId="18" xfId="7" applyNumberFormat="1" applyFont="1" applyBorder="1" applyAlignment="1">
      <alignment horizontal="right" vertical="center" wrapText="1"/>
    </xf>
    <xf numFmtId="0" fontId="44" fillId="0" borderId="0" xfId="0" applyFont="1" applyAlignment="1">
      <alignment horizontal="center"/>
    </xf>
    <xf numFmtId="167" fontId="18" fillId="0" borderId="38" xfId="7" applyNumberFormat="1" applyFont="1" applyFill="1" applyBorder="1" applyAlignment="1">
      <alignment horizontal="right" vertical="center" wrapText="1"/>
    </xf>
    <xf numFmtId="167" fontId="18" fillId="0" borderId="39" xfId="7" applyNumberFormat="1" applyFont="1" applyBorder="1" applyAlignment="1">
      <alignment horizontal="right" vertical="center" wrapText="1"/>
    </xf>
    <xf numFmtId="167" fontId="18" fillId="0" borderId="40" xfId="7" applyNumberFormat="1" applyFont="1" applyBorder="1" applyAlignment="1">
      <alignment horizontal="right" vertical="center" wrapText="1"/>
    </xf>
    <xf numFmtId="164" fontId="18" fillId="0" borderId="41" xfId="1" applyNumberFormat="1" applyFont="1" applyBorder="1" applyAlignment="1">
      <alignment horizontal="right" vertical="center" wrapText="1"/>
    </xf>
    <xf numFmtId="164" fontId="18" fillId="0" borderId="42" xfId="1" applyNumberFormat="1" applyFont="1" applyBorder="1" applyAlignment="1">
      <alignment horizontal="right" vertical="center" wrapText="1"/>
    </xf>
    <xf numFmtId="164" fontId="18" fillId="0" borderId="43" xfId="1" applyNumberFormat="1" applyFont="1" applyBorder="1" applyAlignment="1">
      <alignment horizontal="right" vertical="center" wrapText="1"/>
    </xf>
    <xf numFmtId="0" fontId="18" fillId="0" borderId="38" xfId="5" applyFont="1" applyBorder="1" applyAlignment="1">
      <alignment horizontal="left" vertical="center"/>
    </xf>
    <xf numFmtId="0" fontId="18" fillId="0" borderId="39" xfId="5" applyFont="1" applyBorder="1" applyAlignment="1">
      <alignment horizontal="left" vertical="center"/>
    </xf>
    <xf numFmtId="0" fontId="18" fillId="0" borderId="39" xfId="5" applyFont="1" applyBorder="1" applyAlignment="1">
      <alignment horizontal="left"/>
    </xf>
    <xf numFmtId="0" fontId="18" fillId="0" borderId="44" xfId="5" applyFont="1" applyBorder="1" applyAlignment="1">
      <alignment horizontal="left" vertical="center"/>
    </xf>
    <xf numFmtId="0" fontId="18" fillId="0" borderId="44" xfId="5" applyFont="1" applyBorder="1" applyAlignment="1">
      <alignment horizontal="left"/>
    </xf>
    <xf numFmtId="0" fontId="18" fillId="0" borderId="40" xfId="5" applyFont="1" applyBorder="1" applyAlignment="1">
      <alignment horizontal="left" vertical="center"/>
    </xf>
    <xf numFmtId="167" fontId="18" fillId="0" borderId="45" xfId="7" applyNumberFormat="1" applyFont="1" applyFill="1" applyBorder="1" applyAlignment="1">
      <alignment horizontal="right" vertical="center" wrapText="1"/>
    </xf>
    <xf numFmtId="167" fontId="18" fillId="0" borderId="46" xfId="7" applyNumberFormat="1" applyFont="1" applyBorder="1" applyAlignment="1">
      <alignment horizontal="right" vertical="center" wrapText="1"/>
    </xf>
    <xf numFmtId="167" fontId="18" fillId="0" borderId="47" xfId="7" applyNumberFormat="1" applyFont="1" applyBorder="1" applyAlignment="1">
      <alignment horizontal="right" vertical="center" wrapText="1"/>
    </xf>
    <xf numFmtId="2" fontId="18" fillId="0" borderId="19" xfId="5" applyNumberFormat="1" applyFont="1" applyBorder="1" applyAlignment="1">
      <alignment horizontal="right" vertical="center" wrapText="1"/>
    </xf>
    <xf numFmtId="0" fontId="48" fillId="0" borderId="0" xfId="0" applyFont="1" applyAlignment="1">
      <alignment horizontal="left"/>
    </xf>
    <xf numFmtId="0" fontId="29" fillId="0" borderId="0" xfId="0" applyFont="1" applyAlignment="1">
      <alignment horizontal="left" readingOrder="1"/>
    </xf>
    <xf numFmtId="0" fontId="0" fillId="0" borderId="0" xfId="0" applyAlignment="1">
      <alignment horizontal="left"/>
    </xf>
    <xf numFmtId="0" fontId="49" fillId="0" borderId="0" xfId="0" applyFont="1"/>
    <xf numFmtId="0" fontId="26" fillId="10" borderId="16" xfId="5" applyFont="1" applyFill="1" applyBorder="1" applyAlignment="1">
      <alignment horizontal="center" vertical="center" wrapText="1"/>
    </xf>
    <xf numFmtId="164" fontId="0" fillId="0" borderId="17" xfId="1" applyNumberFormat="1" applyFont="1" applyBorder="1"/>
    <xf numFmtId="164" fontId="0" fillId="0" borderId="19" xfId="1" applyNumberFormat="1" applyFont="1" applyBorder="1"/>
    <xf numFmtId="164" fontId="0" fillId="0" borderId="37" xfId="1" applyNumberFormat="1" applyFont="1" applyBorder="1"/>
    <xf numFmtId="0" fontId="10" fillId="0" borderId="0" xfId="5" applyFont="1"/>
    <xf numFmtId="0" fontId="50" fillId="0" borderId="0" xfId="5" applyFont="1"/>
    <xf numFmtId="0" fontId="47" fillId="12" borderId="14" xfId="5" applyFont="1" applyFill="1" applyBorder="1" applyAlignment="1">
      <alignment horizontal="center" vertical="center" wrapText="1"/>
    </xf>
    <xf numFmtId="165" fontId="10" fillId="0" borderId="37" xfId="5" applyNumberFormat="1" applyFont="1" applyBorder="1" applyAlignment="1">
      <alignment horizontal="right" vertical="center" wrapText="1"/>
    </xf>
    <xf numFmtId="165" fontId="10" fillId="0" borderId="17" xfId="5" applyNumberFormat="1" applyFont="1" applyBorder="1" applyAlignment="1">
      <alignment horizontal="right" vertical="center" wrapText="1"/>
    </xf>
    <xf numFmtId="0" fontId="10" fillId="11" borderId="10" xfId="4" applyFont="1" applyFill="1" applyBorder="1" applyAlignment="1">
      <alignment vertical="center" wrapText="1"/>
    </xf>
    <xf numFmtId="0" fontId="10" fillId="11" borderId="0" xfId="4" applyFont="1" applyFill="1" applyAlignment="1">
      <alignment vertical="top"/>
    </xf>
    <xf numFmtId="0" fontId="10" fillId="11" borderId="0" xfId="5" applyFont="1" applyFill="1" applyAlignment="1">
      <alignment vertical="top"/>
    </xf>
    <xf numFmtId="1" fontId="10" fillId="11" borderId="0" xfId="4" applyNumberFormat="1" applyFont="1" applyFill="1" applyAlignment="1">
      <alignment vertical="top"/>
    </xf>
    <xf numFmtId="0" fontId="10" fillId="11" borderId="12" xfId="5" applyFont="1" applyFill="1" applyBorder="1" applyAlignment="1">
      <alignment vertical="top"/>
    </xf>
    <xf numFmtId="164" fontId="0" fillId="0" borderId="0" xfId="1" applyNumberFormat="1" applyFont="1" applyBorder="1"/>
    <xf numFmtId="165" fontId="10" fillId="0" borderId="0" xfId="5" applyNumberFormat="1" applyFont="1" applyAlignment="1">
      <alignment horizontal="right" vertical="center" wrapText="1"/>
    </xf>
    <xf numFmtId="164" fontId="0" fillId="0" borderId="16" xfId="1" applyNumberFormat="1" applyFont="1" applyBorder="1"/>
    <xf numFmtId="165" fontId="10" fillId="0" borderId="16" xfId="5" applyNumberFormat="1" applyFont="1" applyBorder="1" applyAlignment="1">
      <alignment horizontal="right" vertical="center" wrapText="1"/>
    </xf>
    <xf numFmtId="165" fontId="10" fillId="0" borderId="19" xfId="5" applyNumberFormat="1" applyFont="1" applyBorder="1" applyAlignment="1">
      <alignment horizontal="right" vertical="center" wrapText="1"/>
    </xf>
    <xf numFmtId="0" fontId="29" fillId="0" borderId="0" xfId="0" applyFont="1" applyAlignment="1">
      <alignment horizontal="left" vertical="top"/>
    </xf>
    <xf numFmtId="0" fontId="10" fillId="0" borderId="17" xfId="0" applyFont="1" applyBorder="1"/>
    <xf numFmtId="164" fontId="10" fillId="0" borderId="17" xfId="1" applyNumberFormat="1" applyFont="1" applyBorder="1"/>
    <xf numFmtId="3" fontId="10" fillId="0" borderId="17" xfId="0" applyNumberFormat="1" applyFont="1" applyBorder="1" applyAlignment="1">
      <alignment horizontal="right"/>
    </xf>
    <xf numFmtId="0" fontId="10" fillId="0" borderId="19" xfId="0" applyFont="1" applyBorder="1"/>
    <xf numFmtId="164" fontId="10" fillId="0" borderId="19" xfId="1" applyNumberFormat="1" applyFont="1" applyBorder="1"/>
    <xf numFmtId="3" fontId="10" fillId="0" borderId="19" xfId="0" applyNumberFormat="1" applyFont="1" applyBorder="1" applyAlignment="1">
      <alignment horizontal="right"/>
    </xf>
    <xf numFmtId="0" fontId="32" fillId="11" borderId="17" xfId="8" applyFont="1" applyFill="1" applyBorder="1" applyAlignment="1">
      <alignment horizontal="center"/>
    </xf>
    <xf numFmtId="0" fontId="32" fillId="11" borderId="19" xfId="8" applyFont="1" applyFill="1" applyBorder="1" applyAlignment="1">
      <alignment horizontal="center"/>
    </xf>
    <xf numFmtId="0" fontId="0" fillId="0" borderId="9" xfId="0" applyBorder="1"/>
    <xf numFmtId="0" fontId="0" fillId="0" borderId="13" xfId="0" applyBorder="1"/>
    <xf numFmtId="0" fontId="51" fillId="0" borderId="0" xfId="0" applyFont="1" applyAlignment="1">
      <alignment horizontal="left" vertical="center" wrapText="1"/>
    </xf>
    <xf numFmtId="0" fontId="52" fillId="0" borderId="0" xfId="0" applyFont="1" applyAlignment="1">
      <alignment horizontal="left"/>
    </xf>
    <xf numFmtId="0" fontId="51" fillId="0" borderId="0" xfId="0" applyFont="1" applyAlignment="1">
      <alignment horizontal="left"/>
    </xf>
    <xf numFmtId="3" fontId="51" fillId="0" borderId="0" xfId="0" applyNumberFormat="1" applyFont="1" applyAlignment="1">
      <alignment horizontal="right"/>
    </xf>
    <xf numFmtId="1" fontId="10" fillId="0" borderId="17" xfId="1" applyNumberFormat="1" applyFont="1" applyBorder="1" applyAlignment="1">
      <alignment horizontal="right" vertical="center" wrapText="1"/>
    </xf>
    <xf numFmtId="1" fontId="10" fillId="0" borderId="19" xfId="1" applyNumberFormat="1" applyFont="1" applyBorder="1" applyAlignment="1">
      <alignment horizontal="right" vertical="center" wrapText="1"/>
    </xf>
    <xf numFmtId="2" fontId="0" fillId="0" borderId="16" xfId="1" applyNumberFormat="1" applyFont="1" applyBorder="1"/>
    <xf numFmtId="2" fontId="0" fillId="0" borderId="17" xfId="1" applyNumberFormat="1" applyFont="1" applyBorder="1"/>
    <xf numFmtId="2" fontId="0" fillId="0" borderId="19" xfId="1" applyNumberFormat="1" applyFont="1" applyBorder="1"/>
    <xf numFmtId="1" fontId="10" fillId="0" borderId="16" xfId="1" applyNumberFormat="1" applyFont="1" applyBorder="1"/>
    <xf numFmtId="1" fontId="10" fillId="0" borderId="17" xfId="1" applyNumberFormat="1" applyFont="1" applyBorder="1"/>
    <xf numFmtId="0" fontId="10" fillId="0" borderId="0" xfId="0" applyFont="1" applyAlignment="1">
      <alignment horizontal="left"/>
    </xf>
    <xf numFmtId="0" fontId="53" fillId="10" borderId="14" xfId="5" applyFont="1" applyFill="1" applyBorder="1" applyAlignment="1">
      <alignment horizontal="center" vertical="center" wrapText="1"/>
    </xf>
    <xf numFmtId="0" fontId="0" fillId="0" borderId="37" xfId="0" applyBorder="1"/>
    <xf numFmtId="0" fontId="0" fillId="0" borderId="16" xfId="0" applyBorder="1"/>
    <xf numFmtId="2" fontId="10" fillId="0" borderId="0" xfId="5" applyNumberFormat="1" applyFont="1"/>
    <xf numFmtId="0" fontId="0" fillId="0" borderId="17" xfId="0" applyBorder="1"/>
    <xf numFmtId="0" fontId="0" fillId="0" borderId="19" xfId="0" applyBorder="1"/>
    <xf numFmtId="0" fontId="44" fillId="0" borderId="0" xfId="5" applyFont="1"/>
    <xf numFmtId="3" fontId="10" fillId="0" borderId="37" xfId="5" applyNumberFormat="1" applyFont="1" applyBorder="1"/>
    <xf numFmtId="3" fontId="10" fillId="0" borderId="17" xfId="1" applyNumberFormat="1" applyFont="1" applyBorder="1" applyAlignment="1">
      <alignment horizontal="right" vertical="center" wrapText="1"/>
    </xf>
    <xf numFmtId="3" fontId="10" fillId="0" borderId="17" xfId="5" applyNumberFormat="1" applyFont="1" applyBorder="1"/>
    <xf numFmtId="3" fontId="10" fillId="0" borderId="19" xfId="5" applyNumberFormat="1" applyFont="1" applyBorder="1"/>
    <xf numFmtId="0" fontId="47" fillId="0" borderId="0" xfId="5" applyFont="1" applyAlignment="1">
      <alignment horizontal="center" vertical="center" wrapText="1"/>
    </xf>
    <xf numFmtId="166" fontId="0" fillId="0" borderId="16" xfId="0" applyNumberFormat="1" applyBorder="1"/>
    <xf numFmtId="166" fontId="0" fillId="0" borderId="17" xfId="0" applyNumberFormat="1" applyBorder="1"/>
    <xf numFmtId="166" fontId="0" fillId="0" borderId="19" xfId="0" applyNumberFormat="1" applyBorder="1"/>
    <xf numFmtId="0" fontId="0" fillId="18" borderId="10" xfId="0" applyFill="1" applyBorder="1"/>
    <xf numFmtId="0" fontId="0" fillId="18" borderId="0" xfId="0" applyFill="1"/>
    <xf numFmtId="1" fontId="0" fillId="18" borderId="10" xfId="1" applyNumberFormat="1" applyFont="1" applyFill="1" applyBorder="1"/>
    <xf numFmtId="0" fontId="54" fillId="7" borderId="0" xfId="0" applyFont="1" applyFill="1"/>
    <xf numFmtId="3" fontId="5" fillId="0" borderId="16" xfId="1" applyNumberFormat="1" applyFont="1" applyBorder="1"/>
    <xf numFmtId="3" fontId="5" fillId="0" borderId="17" xfId="1" applyNumberFormat="1" applyFont="1" applyBorder="1"/>
    <xf numFmtId="3" fontId="5" fillId="0" borderId="19" xfId="1" applyNumberFormat="1" applyFont="1" applyBorder="1"/>
    <xf numFmtId="166" fontId="18" fillId="0" borderId="16" xfId="1" applyNumberFormat="1" applyFont="1" applyBorder="1" applyAlignment="1">
      <alignment horizontal="right" vertical="center" wrapText="1"/>
    </xf>
    <xf numFmtId="166" fontId="18" fillId="0" borderId="17" xfId="1" applyNumberFormat="1" applyFont="1" applyBorder="1" applyAlignment="1">
      <alignment horizontal="right" vertical="center" wrapText="1"/>
    </xf>
    <xf numFmtId="166" fontId="18" fillId="0" borderId="19" xfId="1" applyNumberFormat="1" applyFont="1" applyBorder="1" applyAlignment="1">
      <alignment horizontal="right" vertical="center" wrapText="1"/>
    </xf>
    <xf numFmtId="0" fontId="37" fillId="0" borderId="47" xfId="8" quotePrefix="1" applyFont="1" applyBorder="1" applyAlignment="1">
      <alignment horizontal="left"/>
    </xf>
    <xf numFmtId="0" fontId="18" fillId="11" borderId="0" xfId="4" applyFont="1" applyFill="1" applyAlignment="1">
      <alignment horizontal="left" vertical="top" wrapText="1"/>
    </xf>
    <xf numFmtId="0" fontId="18" fillId="11" borderId="25" xfId="4" applyFont="1" applyFill="1" applyBorder="1" applyAlignment="1">
      <alignment horizontal="left" vertical="top" wrapText="1"/>
    </xf>
    <xf numFmtId="0" fontId="37" fillId="0" borderId="33" xfId="8" applyFont="1" applyBorder="1" applyAlignment="1">
      <alignment vertical="top" wrapText="1"/>
    </xf>
    <xf numFmtId="3" fontId="19" fillId="0" borderId="0" xfId="0" applyNumberFormat="1" applyFont="1" applyAlignment="1">
      <alignment horizontal="right"/>
    </xf>
    <xf numFmtId="169" fontId="19" fillId="0" borderId="0" xfId="9" applyNumberFormat="1" applyFont="1" applyFill="1" applyBorder="1"/>
    <xf numFmtId="3" fontId="19" fillId="0" borderId="0" xfId="5" applyNumberFormat="1" applyFont="1"/>
    <xf numFmtId="0" fontId="55" fillId="0" borderId="0" xfId="0" applyFont="1" applyAlignment="1">
      <alignment horizontal="left"/>
    </xf>
    <xf numFmtId="3" fontId="55" fillId="0" borderId="0" xfId="0" applyNumberFormat="1" applyFont="1" applyAlignment="1">
      <alignment horizontal="right"/>
    </xf>
    <xf numFmtId="3" fontId="18" fillId="0" borderId="16" xfId="1" applyNumberFormat="1" applyFont="1" applyBorder="1" applyAlignment="1">
      <alignment horizontal="right" vertical="center" wrapText="1"/>
    </xf>
    <xf numFmtId="3" fontId="18" fillId="0" borderId="17" xfId="1" applyNumberFormat="1" applyFont="1" applyBorder="1" applyAlignment="1">
      <alignment horizontal="right" vertical="center" wrapText="1"/>
    </xf>
    <xf numFmtId="3" fontId="18" fillId="0" borderId="18" xfId="1" applyNumberFormat="1" applyFont="1" applyBorder="1" applyAlignment="1">
      <alignment horizontal="right" vertical="center" wrapText="1"/>
    </xf>
    <xf numFmtId="3" fontId="18" fillId="0" borderId="19" xfId="1" applyNumberFormat="1" applyFont="1" applyBorder="1" applyAlignment="1">
      <alignment horizontal="right" vertical="center" wrapText="1"/>
    </xf>
    <xf numFmtId="164" fontId="18" fillId="0" borderId="0" xfId="1" applyNumberFormat="1" applyFont="1"/>
    <xf numFmtId="164" fontId="18" fillId="0" borderId="0" xfId="1" applyNumberFormat="1" applyFont="1" applyAlignment="1">
      <alignment wrapText="1"/>
    </xf>
    <xf numFmtId="2" fontId="44" fillId="0" borderId="0" xfId="5" applyNumberFormat="1" applyFont="1"/>
    <xf numFmtId="0" fontId="19" fillId="0" borderId="0" xfId="5" applyFont="1" applyAlignment="1">
      <alignment horizontal="left" vertical="top"/>
    </xf>
    <xf numFmtId="167" fontId="19" fillId="0" borderId="0" xfId="7" applyNumberFormat="1" applyFont="1" applyFill="1" applyBorder="1" applyAlignment="1">
      <alignment horizontal="left" vertical="top" wrapText="1"/>
    </xf>
    <xf numFmtId="2" fontId="19" fillId="0" borderId="0" xfId="5" applyNumberFormat="1" applyFont="1"/>
    <xf numFmtId="2" fontId="19" fillId="0" borderId="0" xfId="0" applyNumberFormat="1" applyFont="1"/>
    <xf numFmtId="0" fontId="37" fillId="0" borderId="32" xfId="8" applyFont="1" applyBorder="1" applyAlignment="1">
      <alignment vertical="top" wrapText="1"/>
    </xf>
    <xf numFmtId="0" fontId="37" fillId="0" borderId="34" xfId="8" applyFont="1" applyBorder="1" applyAlignment="1">
      <alignment vertical="top" wrapText="1"/>
    </xf>
    <xf numFmtId="0" fontId="26" fillId="10" borderId="20" xfId="5" applyFont="1" applyFill="1" applyBorder="1" applyAlignment="1">
      <alignment horizontal="left" vertical="center"/>
    </xf>
    <xf numFmtId="0" fontId="26" fillId="10" borderId="11" xfId="5" applyFont="1" applyFill="1" applyBorder="1" applyAlignment="1">
      <alignment horizontal="left" vertical="center"/>
    </xf>
    <xf numFmtId="0" fontId="26" fillId="10" borderId="21" xfId="5" applyFont="1" applyFill="1" applyBorder="1" applyAlignment="1">
      <alignment horizontal="left" vertical="center"/>
    </xf>
    <xf numFmtId="0" fontId="37" fillId="11" borderId="0" xfId="8" applyFont="1" applyFill="1"/>
    <xf numFmtId="0" fontId="37" fillId="0" borderId="49" xfId="8" quotePrefix="1" applyFont="1" applyBorder="1" applyAlignment="1">
      <alignment horizontal="left"/>
    </xf>
    <xf numFmtId="0" fontId="8" fillId="0" borderId="0" xfId="0" applyFont="1" applyAlignment="1">
      <alignment vertical="center"/>
    </xf>
    <xf numFmtId="170" fontId="5" fillId="11" borderId="8" xfId="1" applyNumberFormat="1" applyFont="1" applyFill="1" applyBorder="1"/>
    <xf numFmtId="170" fontId="5" fillId="11" borderId="0" xfId="1" applyNumberFormat="1" applyFont="1" applyFill="1" applyBorder="1"/>
    <xf numFmtId="170" fontId="5" fillId="11" borderId="9" xfId="1" applyNumberFormat="1" applyFont="1" applyFill="1" applyBorder="1"/>
    <xf numFmtId="164" fontId="24" fillId="0" borderId="0" xfId="5" applyNumberFormat="1" applyFont="1"/>
    <xf numFmtId="165" fontId="24" fillId="0" borderId="0" xfId="5" applyNumberFormat="1" applyFont="1"/>
    <xf numFmtId="0" fontId="0" fillId="0" borderId="0" xfId="0" applyAlignment="1">
      <alignment vertical="center"/>
    </xf>
    <xf numFmtId="3" fontId="0" fillId="0" borderId="0" xfId="0" applyNumberFormat="1" applyAlignment="1">
      <alignment vertical="center" wrapText="1"/>
    </xf>
    <xf numFmtId="3" fontId="5" fillId="0" borderId="0" xfId="5" applyNumberFormat="1" applyFont="1"/>
    <xf numFmtId="165" fontId="18" fillId="0" borderId="0" xfId="5" applyNumberFormat="1" applyFont="1"/>
    <xf numFmtId="3" fontId="24" fillId="0" borderId="0" xfId="5" applyNumberFormat="1" applyFont="1"/>
    <xf numFmtId="170" fontId="0" fillId="0" borderId="0" xfId="0" applyNumberFormat="1" applyAlignment="1">
      <alignment vertical="center" wrapText="1"/>
    </xf>
    <xf numFmtId="3" fontId="5" fillId="0" borderId="29" xfId="1" applyNumberFormat="1" applyFont="1" applyBorder="1"/>
    <xf numFmtId="169" fontId="5" fillId="0" borderId="29" xfId="9" applyNumberFormat="1" applyFont="1" applyBorder="1"/>
    <xf numFmtId="0" fontId="5" fillId="0" borderId="16" xfId="5" applyFont="1" applyBorder="1" applyAlignment="1">
      <alignment horizontal="left"/>
    </xf>
    <xf numFmtId="167" fontId="5" fillId="0" borderId="16" xfId="7" applyNumberFormat="1" applyFont="1" applyFill="1" applyBorder="1" applyAlignment="1">
      <alignment horizontal="right" vertical="center" wrapText="1"/>
    </xf>
    <xf numFmtId="0" fontId="5" fillId="0" borderId="17" xfId="5" applyFont="1" applyBorder="1" applyAlignment="1">
      <alignment horizontal="left" vertical="center"/>
    </xf>
    <xf numFmtId="0" fontId="5" fillId="0" borderId="17" xfId="5" applyFont="1" applyBorder="1" applyAlignment="1">
      <alignment horizontal="left"/>
    </xf>
    <xf numFmtId="0" fontId="4" fillId="10" borderId="15" xfId="5" applyFont="1" applyFill="1" applyBorder="1" applyAlignment="1">
      <alignment horizontal="center" vertical="center" wrapText="1"/>
    </xf>
    <xf numFmtId="0" fontId="7" fillId="0" borderId="0" xfId="0" applyFont="1"/>
    <xf numFmtId="0" fontId="4" fillId="10" borderId="15" xfId="5" applyFont="1" applyFill="1" applyBorder="1" applyAlignment="1">
      <alignment horizontal="center" vertical="center"/>
    </xf>
    <xf numFmtId="167" fontId="4" fillId="10" borderId="15" xfId="7" applyNumberFormat="1" applyFont="1" applyFill="1" applyBorder="1" applyAlignment="1">
      <alignment horizontal="center" vertical="center" wrapText="1"/>
    </xf>
    <xf numFmtId="164" fontId="4" fillId="10" borderId="15" xfId="1" applyNumberFormat="1" applyFont="1" applyFill="1" applyBorder="1" applyAlignment="1">
      <alignment horizontal="center" vertical="center" wrapText="1"/>
    </xf>
    <xf numFmtId="0" fontId="5" fillId="0" borderId="14" xfId="5" applyFont="1" applyBorder="1" applyAlignment="1">
      <alignment horizontal="left" vertical="center"/>
    </xf>
    <xf numFmtId="167" fontId="5" fillId="0" borderId="14" xfId="7" applyNumberFormat="1" applyFont="1" applyFill="1" applyBorder="1" applyAlignment="1">
      <alignment horizontal="right" vertical="center" wrapText="1"/>
    </xf>
    <xf numFmtId="3" fontId="5" fillId="0" borderId="16" xfId="5" applyNumberFormat="1" applyFont="1" applyBorder="1" applyAlignment="1">
      <alignment horizontal="right" vertical="center"/>
    </xf>
    <xf numFmtId="3" fontId="5" fillId="0" borderId="17" xfId="5" applyNumberFormat="1" applyFont="1" applyBorder="1" applyAlignment="1">
      <alignment horizontal="right" vertical="center"/>
    </xf>
    <xf numFmtId="3" fontId="5" fillId="0" borderId="17" xfId="5" applyNumberFormat="1" applyFont="1" applyBorder="1" applyAlignment="1">
      <alignment horizontal="right"/>
    </xf>
    <xf numFmtId="3" fontId="5" fillId="0" borderId="19" xfId="5" applyNumberFormat="1" applyFont="1" applyBorder="1" applyAlignment="1">
      <alignment horizontal="right"/>
    </xf>
    <xf numFmtId="0" fontId="5" fillId="0" borderId="16" xfId="5" applyFont="1" applyBorder="1" applyAlignment="1">
      <alignment horizontal="left" vertical="center"/>
    </xf>
    <xf numFmtId="0" fontId="5" fillId="0" borderId="19" xfId="5" applyFont="1" applyBorder="1" applyAlignment="1">
      <alignment horizontal="left"/>
    </xf>
    <xf numFmtId="3" fontId="5" fillId="0" borderId="16" xfId="5" applyNumberFormat="1" applyFont="1" applyBorder="1" applyAlignment="1">
      <alignment horizontal="right"/>
    </xf>
    <xf numFmtId="3" fontId="5" fillId="0" borderId="14" xfId="5" applyNumberFormat="1" applyFont="1" applyBorder="1" applyAlignment="1">
      <alignment horizontal="right" vertical="center"/>
    </xf>
    <xf numFmtId="0" fontId="5" fillId="0" borderId="29" xfId="5" applyFont="1" applyBorder="1" applyAlignment="1">
      <alignment horizontal="left"/>
    </xf>
    <xf numFmtId="3" fontId="5" fillId="0" borderId="29" xfId="5" applyNumberFormat="1" applyFont="1" applyBorder="1" applyAlignment="1">
      <alignment horizontal="right"/>
    </xf>
    <xf numFmtId="167" fontId="5" fillId="0" borderId="29" xfId="7" applyNumberFormat="1" applyFont="1" applyFill="1" applyBorder="1" applyAlignment="1">
      <alignment horizontal="right" vertical="center" wrapText="1"/>
    </xf>
    <xf numFmtId="0" fontId="5" fillId="19" borderId="14" xfId="5" applyFont="1" applyFill="1" applyBorder="1" applyAlignment="1">
      <alignment horizontal="left"/>
    </xf>
    <xf numFmtId="0" fontId="5" fillId="0" borderId="19" xfId="5" applyFont="1" applyBorder="1" applyAlignment="1">
      <alignment horizontal="left" vertical="center"/>
    </xf>
    <xf numFmtId="3" fontId="5" fillId="0" borderId="19" xfId="5" applyNumberFormat="1" applyFont="1" applyBorder="1" applyAlignment="1">
      <alignment horizontal="right" vertical="center"/>
    </xf>
    <xf numFmtId="0" fontId="5" fillId="0" borderId="5" xfId="5" applyFont="1" applyBorder="1"/>
    <xf numFmtId="3" fontId="5" fillId="0" borderId="5" xfId="5" applyNumberFormat="1" applyFont="1" applyBorder="1" applyAlignment="1">
      <alignment horizontal="right"/>
    </xf>
    <xf numFmtId="168" fontId="5" fillId="0" borderId="16" xfId="7" applyNumberFormat="1" applyFont="1" applyFill="1" applyBorder="1" applyAlignment="1">
      <alignment horizontal="right" vertical="center" wrapText="1"/>
    </xf>
    <xf numFmtId="168" fontId="5" fillId="0" borderId="19" xfId="7" applyNumberFormat="1" applyFont="1" applyFill="1" applyBorder="1" applyAlignment="1">
      <alignment horizontal="right" vertical="center" wrapText="1"/>
    </xf>
    <xf numFmtId="168" fontId="5" fillId="0" borderId="14" xfId="7" applyNumberFormat="1" applyFont="1" applyFill="1" applyBorder="1" applyAlignment="1">
      <alignment horizontal="right" vertical="center" wrapText="1"/>
    </xf>
    <xf numFmtId="168" fontId="5" fillId="0" borderId="29" xfId="7" applyNumberFormat="1" applyFont="1" applyFill="1" applyBorder="1" applyAlignment="1">
      <alignment horizontal="right" vertical="center" wrapText="1"/>
    </xf>
    <xf numFmtId="168" fontId="5" fillId="0" borderId="17" xfId="7" applyNumberFormat="1" applyFont="1" applyFill="1" applyBorder="1" applyAlignment="1">
      <alignment horizontal="right" vertical="center" wrapText="1"/>
    </xf>
    <xf numFmtId="168" fontId="0" fillId="0" borderId="0" xfId="0" applyNumberFormat="1"/>
    <xf numFmtId="168" fontId="18" fillId="0" borderId="0" xfId="5" applyNumberFormat="1" applyFont="1"/>
    <xf numFmtId="168" fontId="5" fillId="0" borderId="19" xfId="5" applyNumberFormat="1" applyFont="1" applyBorder="1"/>
    <xf numFmtId="168" fontId="5" fillId="0" borderId="5" xfId="5" applyNumberFormat="1" applyFont="1" applyBorder="1"/>
    <xf numFmtId="168" fontId="5" fillId="0" borderId="16" xfId="5" applyNumberFormat="1" applyFont="1" applyBorder="1"/>
    <xf numFmtId="168" fontId="5" fillId="0" borderId="17" xfId="5" applyNumberFormat="1" applyFont="1" applyBorder="1"/>
    <xf numFmtId="166" fontId="5" fillId="0" borderId="16" xfId="1" applyNumberFormat="1" applyFont="1" applyBorder="1" applyAlignment="1">
      <alignment horizontal="right" vertical="center" wrapText="1"/>
    </xf>
    <xf numFmtId="166" fontId="5" fillId="0" borderId="19" xfId="1" applyNumberFormat="1" applyFont="1" applyBorder="1" applyAlignment="1">
      <alignment horizontal="right" vertical="center" wrapText="1"/>
    </xf>
    <xf numFmtId="166" fontId="5" fillId="0" borderId="14" xfId="1" applyNumberFormat="1" applyFont="1" applyBorder="1" applyAlignment="1">
      <alignment horizontal="right" vertical="center" wrapText="1"/>
    </xf>
    <xf numFmtId="166" fontId="5" fillId="0" borderId="29" xfId="1" applyNumberFormat="1" applyFont="1" applyBorder="1" applyAlignment="1">
      <alignment horizontal="right" vertical="center" wrapText="1"/>
    </xf>
    <xf numFmtId="166" fontId="5" fillId="0" borderId="17" xfId="1" applyNumberFormat="1" applyFont="1" applyBorder="1" applyAlignment="1">
      <alignment horizontal="right" vertical="center" wrapText="1"/>
    </xf>
    <xf numFmtId="166" fontId="0" fillId="0" borderId="0" xfId="0" applyNumberFormat="1"/>
    <xf numFmtId="166" fontId="18" fillId="0" borderId="0" xfId="5" applyNumberFormat="1" applyFont="1"/>
    <xf numFmtId="166" fontId="5" fillId="0" borderId="19" xfId="5" applyNumberFormat="1" applyFont="1" applyBorder="1"/>
    <xf numFmtId="166" fontId="5" fillId="0" borderId="0" xfId="5" applyNumberFormat="1" applyFont="1"/>
    <xf numFmtId="166" fontId="5" fillId="0" borderId="16" xfId="5" applyNumberFormat="1" applyFont="1" applyBorder="1"/>
    <xf numFmtId="166" fontId="5" fillId="0" borderId="17" xfId="5" applyNumberFormat="1" applyFont="1" applyBorder="1"/>
    <xf numFmtId="0" fontId="56" fillId="0" borderId="24" xfId="0" applyFont="1" applyBorder="1" applyAlignment="1">
      <alignment horizontal="left" vertical="top" readingOrder="1"/>
    </xf>
    <xf numFmtId="0" fontId="18" fillId="11" borderId="0" xfId="4" applyFont="1" applyFill="1" applyAlignment="1">
      <alignment vertical="top" wrapText="1"/>
    </xf>
    <xf numFmtId="0" fontId="18" fillId="11" borderId="25" xfId="4" applyFont="1" applyFill="1" applyBorder="1" applyAlignment="1">
      <alignment vertical="top" wrapText="1"/>
    </xf>
    <xf numFmtId="0" fontId="0" fillId="11" borderId="24" xfId="0" applyFill="1" applyBorder="1"/>
    <xf numFmtId="0" fontId="5" fillId="11" borderId="24" xfId="0" applyFont="1" applyFill="1" applyBorder="1"/>
    <xf numFmtId="0" fontId="36" fillId="11" borderId="0" xfId="4" applyFont="1" applyFill="1"/>
    <xf numFmtId="0" fontId="37" fillId="0" borderId="50" xfId="8" applyFont="1" applyBorder="1" applyAlignment="1">
      <alignment vertical="top" wrapText="1"/>
    </xf>
    <xf numFmtId="0" fontId="37" fillId="0" borderId="51" xfId="8" quotePrefix="1" applyFont="1" applyBorder="1" applyAlignment="1">
      <alignment horizontal="left"/>
    </xf>
    <xf numFmtId="0" fontId="47" fillId="12" borderId="15" xfId="5" applyFont="1" applyFill="1" applyBorder="1" applyAlignment="1">
      <alignment horizontal="center" vertical="center" wrapText="1"/>
    </xf>
    <xf numFmtId="0" fontId="5" fillId="0" borderId="16" xfId="0" applyFont="1" applyBorder="1"/>
    <xf numFmtId="3" fontId="0" fillId="0" borderId="16" xfId="0" applyNumberFormat="1" applyBorder="1"/>
    <xf numFmtId="3" fontId="0" fillId="0" borderId="17" xfId="0" applyNumberFormat="1" applyBorder="1"/>
    <xf numFmtId="0" fontId="5" fillId="0" borderId="19" xfId="0" applyFont="1" applyBorder="1"/>
    <xf numFmtId="0" fontId="0" fillId="0" borderId="14" xfId="0" applyBorder="1"/>
    <xf numFmtId="0" fontId="18" fillId="11" borderId="24" xfId="4" applyFont="1" applyFill="1" applyBorder="1" applyAlignment="1">
      <alignment vertical="top" wrapText="1"/>
    </xf>
    <xf numFmtId="0" fontId="44" fillId="12" borderId="14" xfId="5" applyFont="1" applyFill="1" applyBorder="1" applyAlignment="1">
      <alignment horizontal="center" vertical="center" wrapText="1"/>
    </xf>
    <xf numFmtId="164" fontId="0" fillId="0" borderId="16" xfId="1" applyNumberFormat="1" applyFont="1" applyFill="1" applyBorder="1" applyAlignment="1">
      <alignment horizontal="center" vertical="center"/>
    </xf>
    <xf numFmtId="164" fontId="0" fillId="0" borderId="17" xfId="1" applyNumberFormat="1" applyFont="1" applyFill="1" applyBorder="1" applyAlignment="1">
      <alignment horizontal="center" vertical="center"/>
    </xf>
    <xf numFmtId="164" fontId="0" fillId="0" borderId="19" xfId="1" applyNumberFormat="1" applyFont="1" applyFill="1" applyBorder="1" applyAlignment="1">
      <alignment horizontal="center" vertical="center"/>
    </xf>
    <xf numFmtId="164" fontId="0" fillId="0" borderId="37" xfId="1" applyNumberFormat="1" applyFont="1" applyFill="1" applyBorder="1" applyAlignment="1">
      <alignment horizontal="center" vertical="center"/>
    </xf>
    <xf numFmtId="0" fontId="0" fillId="0" borderId="37"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7" fillId="10" borderId="50" xfId="0" applyFont="1" applyFill="1" applyBorder="1" applyAlignment="1">
      <alignment horizontal="center" vertical="center" wrapText="1"/>
    </xf>
    <xf numFmtId="164" fontId="0" fillId="0" borderId="0" xfId="1" applyNumberFormat="1" applyFont="1" applyFill="1" applyBorder="1"/>
    <xf numFmtId="0" fontId="53" fillId="0" borderId="0" xfId="5" applyFont="1" applyAlignment="1">
      <alignment horizontal="center" vertical="center" wrapText="1"/>
    </xf>
    <xf numFmtId="2" fontId="0" fillId="0" borderId="0" xfId="1" applyNumberFormat="1" applyFont="1" applyFill="1" applyBorder="1"/>
    <xf numFmtId="1" fontId="10" fillId="0" borderId="0" xfId="1" applyNumberFormat="1" applyFont="1" applyFill="1" applyBorder="1"/>
    <xf numFmtId="1" fontId="10" fillId="0" borderId="0" xfId="1" applyNumberFormat="1" applyFont="1" applyFill="1" applyBorder="1" applyAlignment="1">
      <alignment horizontal="right" vertical="center" wrapText="1"/>
    </xf>
    <xf numFmtId="164" fontId="7" fillId="0" borderId="37" xfId="1" applyNumberFormat="1" applyFont="1" applyBorder="1"/>
    <xf numFmtId="164" fontId="7" fillId="0" borderId="17" xfId="1" applyNumberFormat="1" applyFont="1" applyBorder="1"/>
    <xf numFmtId="4" fontId="10" fillId="0" borderId="37" xfId="1" applyNumberFormat="1" applyFont="1" applyBorder="1" applyAlignment="1">
      <alignment horizontal="right" vertical="center" wrapText="1"/>
    </xf>
    <xf numFmtId="4" fontId="10" fillId="0" borderId="36" xfId="1" applyNumberFormat="1" applyFont="1" applyBorder="1" applyAlignment="1">
      <alignment horizontal="right" vertical="center" wrapText="1"/>
    </xf>
    <xf numFmtId="0" fontId="0" fillId="0" borderId="17" xfId="0" applyBorder="1" applyAlignment="1">
      <alignment wrapText="1"/>
    </xf>
    <xf numFmtId="164" fontId="7" fillId="0" borderId="14" xfId="1" applyNumberFormat="1" applyFont="1" applyBorder="1"/>
    <xf numFmtId="2" fontId="8" fillId="0" borderId="14" xfId="1" applyNumberFormat="1" applyFont="1" applyBorder="1"/>
    <xf numFmtId="3" fontId="8" fillId="0" borderId="14" xfId="1" applyNumberFormat="1" applyFont="1" applyBorder="1" applyAlignment="1">
      <alignment horizontal="right" vertical="center" wrapText="1"/>
    </xf>
    <xf numFmtId="165" fontId="8" fillId="0" borderId="14" xfId="5" applyNumberFormat="1" applyFont="1" applyBorder="1" applyAlignment="1">
      <alignment horizontal="right" vertical="center" wrapText="1"/>
    </xf>
    <xf numFmtId="171" fontId="7" fillId="0" borderId="37" xfId="5" applyNumberFormat="1" applyFont="1" applyBorder="1" applyAlignment="1">
      <alignment horizontal="right" vertical="center" wrapText="1"/>
    </xf>
    <xf numFmtId="171" fontId="7" fillId="0" borderId="36" xfId="5" applyNumberFormat="1" applyFont="1" applyBorder="1" applyAlignment="1">
      <alignment horizontal="right" vertical="center" wrapText="1"/>
    </xf>
    <xf numFmtId="0" fontId="32" fillId="10" borderId="3" xfId="8" applyFont="1" applyFill="1" applyBorder="1" applyAlignment="1">
      <alignment horizontal="center"/>
    </xf>
    <xf numFmtId="3" fontId="5" fillId="0" borderId="37" xfId="5" applyNumberFormat="1" applyFont="1" applyBorder="1" applyAlignment="1">
      <alignment horizontal="right" vertical="center"/>
    </xf>
    <xf numFmtId="168" fontId="5" fillId="0" borderId="37" xfId="7" applyNumberFormat="1" applyFont="1" applyFill="1" applyBorder="1" applyAlignment="1">
      <alignment horizontal="right" vertical="center" wrapText="1"/>
    </xf>
    <xf numFmtId="167" fontId="5" fillId="0" borderId="37" xfId="7" applyNumberFormat="1" applyFont="1" applyFill="1" applyBorder="1" applyAlignment="1">
      <alignment horizontal="right" vertical="center" wrapText="1"/>
    </xf>
    <xf numFmtId="166" fontId="5" fillId="0" borderId="37" xfId="1" applyNumberFormat="1" applyFont="1" applyBorder="1" applyAlignment="1">
      <alignment horizontal="right" vertical="center" wrapText="1"/>
    </xf>
    <xf numFmtId="3" fontId="5" fillId="19" borderId="1" xfId="5" applyNumberFormat="1" applyFont="1" applyFill="1" applyBorder="1" applyAlignment="1">
      <alignment horizontal="right"/>
    </xf>
    <xf numFmtId="168" fontId="5" fillId="19" borderId="2" xfId="7" applyNumberFormat="1" applyFont="1" applyFill="1" applyBorder="1" applyAlignment="1">
      <alignment horizontal="right" vertical="center" wrapText="1"/>
    </xf>
    <xf numFmtId="167" fontId="5" fillId="19" borderId="2" xfId="7" applyNumberFormat="1" applyFont="1" applyFill="1" applyBorder="1" applyAlignment="1">
      <alignment horizontal="right" vertical="center" wrapText="1"/>
    </xf>
    <xf numFmtId="166" fontId="5" fillId="19" borderId="3" xfId="1" applyNumberFormat="1" applyFont="1" applyFill="1" applyBorder="1" applyAlignment="1">
      <alignment horizontal="right" vertical="center" wrapText="1"/>
    </xf>
    <xf numFmtId="3" fontId="18" fillId="0" borderId="17" xfId="0" applyNumberFormat="1" applyFont="1" applyBorder="1" applyAlignment="1">
      <alignment horizontal="right"/>
    </xf>
    <xf numFmtId="3" fontId="18" fillId="0" borderId="19" xfId="0" applyNumberFormat="1" applyFont="1" applyBorder="1" applyAlignment="1">
      <alignment horizontal="right"/>
    </xf>
    <xf numFmtId="0" fontId="18" fillId="0" borderId="37" xfId="0" applyFont="1" applyBorder="1" applyAlignment="1">
      <alignment horizontal="left" vertical="top" wrapText="1"/>
    </xf>
    <xf numFmtId="0" fontId="18" fillId="0" borderId="17" xfId="0" applyFont="1" applyBorder="1" applyAlignment="1">
      <alignment horizontal="left" vertical="top" wrapText="1"/>
    </xf>
    <xf numFmtId="0" fontId="18" fillId="0" borderId="19" xfId="0" applyFont="1" applyBorder="1" applyAlignment="1">
      <alignment horizontal="left" vertical="top" wrapText="1"/>
    </xf>
    <xf numFmtId="3" fontId="5" fillId="0" borderId="16" xfId="1" applyNumberFormat="1" applyFont="1" applyFill="1" applyBorder="1"/>
    <xf numFmtId="3" fontId="5" fillId="0" borderId="17" xfId="0" applyNumberFormat="1" applyFont="1" applyBorder="1" applyAlignment="1">
      <alignment horizontal="right"/>
    </xf>
    <xf numFmtId="3" fontId="5" fillId="0" borderId="19" xfId="0" applyNumberFormat="1" applyFont="1" applyBorder="1" applyAlignment="1">
      <alignment horizontal="right"/>
    </xf>
    <xf numFmtId="3" fontId="5" fillId="0" borderId="19" xfId="1" applyNumberFormat="1" applyFont="1" applyFill="1" applyBorder="1"/>
    <xf numFmtId="3" fontId="5" fillId="0" borderId="14" xfId="0" applyNumberFormat="1" applyFont="1" applyBorder="1" applyAlignment="1">
      <alignment horizontal="right"/>
    </xf>
    <xf numFmtId="0" fontId="47" fillId="11" borderId="0" xfId="0" applyFont="1" applyFill="1" applyAlignment="1">
      <alignment horizontal="center" vertical="center"/>
    </xf>
    <xf numFmtId="0" fontId="47" fillId="11" borderId="0" xfId="0" applyFont="1" applyFill="1" applyAlignment="1">
      <alignment horizontal="center" vertical="center" wrapText="1"/>
    </xf>
    <xf numFmtId="164" fontId="44" fillId="11" borderId="0" xfId="1" applyNumberFormat="1" applyFont="1" applyFill="1" applyBorder="1" applyAlignment="1">
      <alignment horizontal="center" vertical="center"/>
    </xf>
    <xf numFmtId="0" fontId="44" fillId="11" borderId="0" xfId="0" applyFont="1" applyFill="1" applyAlignment="1">
      <alignment horizontal="center"/>
    </xf>
    <xf numFmtId="0" fontId="10" fillId="0" borderId="17" xfId="0" applyFont="1" applyBorder="1" applyAlignment="1">
      <alignment horizontal="left"/>
    </xf>
    <xf numFmtId="170" fontId="10" fillId="0" borderId="17" xfId="0" applyNumberFormat="1" applyFont="1" applyBorder="1" applyAlignment="1">
      <alignment horizontal="right"/>
    </xf>
    <xf numFmtId="0" fontId="10" fillId="0" borderId="18" xfId="0" applyFont="1" applyBorder="1" applyAlignment="1">
      <alignment horizontal="left"/>
    </xf>
    <xf numFmtId="3" fontId="10" fillId="0" borderId="18" xfId="0" applyNumberFormat="1" applyFont="1" applyBorder="1" applyAlignment="1">
      <alignment horizontal="right"/>
    </xf>
    <xf numFmtId="170" fontId="10" fillId="0" borderId="18" xfId="0" applyNumberFormat="1" applyFont="1" applyBorder="1" applyAlignment="1">
      <alignment horizontal="right"/>
    </xf>
    <xf numFmtId="3" fontId="0" fillId="0" borderId="0" xfId="0" applyNumberFormat="1" applyAlignment="1">
      <alignment horizontal="center"/>
    </xf>
    <xf numFmtId="2" fontId="0" fillId="0" borderId="0" xfId="0" applyNumberFormat="1" applyAlignment="1">
      <alignment horizontal="center"/>
    </xf>
    <xf numFmtId="0" fontId="19" fillId="11" borderId="0" xfId="5" applyFont="1" applyFill="1"/>
    <xf numFmtId="0" fontId="18" fillId="11" borderId="25" xfId="5" applyFont="1" applyFill="1" applyBorder="1"/>
    <xf numFmtId="0" fontId="18" fillId="0" borderId="24" xfId="5" applyFont="1" applyBorder="1"/>
    <xf numFmtId="0" fontId="18" fillId="11" borderId="24" xfId="5" applyFont="1" applyFill="1" applyBorder="1"/>
    <xf numFmtId="0" fontId="18" fillId="11" borderId="0" xfId="5" applyFont="1" applyFill="1"/>
    <xf numFmtId="0" fontId="19" fillId="11" borderId="25" xfId="5" applyFont="1" applyFill="1" applyBorder="1"/>
    <xf numFmtId="0" fontId="4" fillId="10" borderId="14" xfId="0" applyFont="1" applyFill="1" applyBorder="1" applyAlignment="1">
      <alignment horizontal="center" vertical="center" wrapText="1"/>
    </xf>
    <xf numFmtId="0" fontId="4" fillId="10" borderId="15" xfId="0" applyFont="1" applyFill="1" applyBorder="1" applyAlignment="1">
      <alignment horizontal="center" vertical="center" wrapText="1"/>
    </xf>
    <xf numFmtId="0" fontId="58" fillId="0" borderId="0" xfId="0" applyFont="1"/>
    <xf numFmtId="0" fontId="44" fillId="0" borderId="0" xfId="0" applyFont="1" applyAlignment="1">
      <alignment horizontal="center" vertical="center"/>
    </xf>
    <xf numFmtId="0" fontId="44" fillId="0" borderId="0" xfId="0" applyFont="1" applyAlignment="1">
      <alignment horizontal="left"/>
    </xf>
    <xf numFmtId="170" fontId="44" fillId="0" borderId="0" xfId="0" applyNumberFormat="1" applyFont="1" applyAlignment="1">
      <alignment horizontal="right"/>
    </xf>
    <xf numFmtId="165" fontId="44" fillId="0" borderId="0" xfId="0" applyNumberFormat="1" applyFont="1" applyAlignment="1">
      <alignment horizontal="center"/>
    </xf>
    <xf numFmtId="0" fontId="44" fillId="0" borderId="0" xfId="0" applyFont="1" applyAlignment="1">
      <alignment horizontal="left" vertical="top"/>
    </xf>
    <xf numFmtId="3" fontId="44" fillId="0" borderId="0" xfId="0" applyNumberFormat="1" applyFont="1" applyAlignment="1">
      <alignment horizontal="right"/>
    </xf>
    <xf numFmtId="170" fontId="10" fillId="0" borderId="0" xfId="0" applyNumberFormat="1" applyFont="1" applyAlignment="1">
      <alignment horizontal="right"/>
    </xf>
    <xf numFmtId="0" fontId="47" fillId="12" borderId="30" xfId="0" applyFont="1" applyFill="1" applyBorder="1" applyAlignment="1">
      <alignment horizontal="center" vertical="center"/>
    </xf>
    <xf numFmtId="0" fontId="47" fillId="12" borderId="15" xfId="0" applyFont="1" applyFill="1" applyBorder="1" applyAlignment="1">
      <alignment horizontal="center" vertical="center"/>
    </xf>
    <xf numFmtId="170" fontId="10" fillId="0" borderId="16" xfId="0" applyNumberFormat="1" applyFont="1" applyBorder="1" applyAlignment="1">
      <alignment horizontal="right"/>
    </xf>
    <xf numFmtId="165" fontId="0" fillId="0" borderId="16" xfId="0" applyNumberFormat="1" applyBorder="1" applyAlignment="1">
      <alignment horizontal="right"/>
    </xf>
    <xf numFmtId="165" fontId="0" fillId="0" borderId="17" xfId="0" applyNumberFormat="1" applyBorder="1" applyAlignment="1">
      <alignment horizontal="right"/>
    </xf>
    <xf numFmtId="165" fontId="0" fillId="0" borderId="18" xfId="0" applyNumberFormat="1" applyBorder="1" applyAlignment="1">
      <alignment horizontal="right"/>
    </xf>
    <xf numFmtId="170" fontId="10" fillId="0" borderId="8" xfId="0" applyNumberFormat="1" applyFont="1" applyBorder="1" applyAlignment="1">
      <alignment horizontal="right"/>
    </xf>
    <xf numFmtId="165" fontId="0" fillId="0" borderId="0" xfId="0" applyNumberFormat="1" applyAlignment="1">
      <alignment horizontal="right"/>
    </xf>
    <xf numFmtId="170" fontId="44" fillId="0" borderId="0" xfId="0" applyNumberFormat="1" applyFont="1" applyAlignment="1">
      <alignment horizontal="center"/>
    </xf>
    <xf numFmtId="0" fontId="10" fillId="0" borderId="29" xfId="0" applyFont="1" applyBorder="1" applyAlignment="1">
      <alignment horizontal="left"/>
    </xf>
    <xf numFmtId="3" fontId="10" fillId="0" borderId="29" xfId="0" applyNumberFormat="1" applyFont="1" applyBorder="1" applyAlignment="1">
      <alignment horizontal="right"/>
    </xf>
    <xf numFmtId="0" fontId="10" fillId="0" borderId="16" xfId="0" applyFont="1" applyBorder="1" applyAlignment="1">
      <alignment horizontal="left"/>
    </xf>
    <xf numFmtId="3" fontId="10" fillId="0" borderId="16" xfId="0" applyNumberFormat="1" applyFont="1" applyBorder="1" applyAlignment="1">
      <alignment horizontal="right"/>
    </xf>
    <xf numFmtId="0" fontId="57" fillId="0" borderId="14" xfId="0" applyFont="1" applyBorder="1" applyAlignment="1">
      <alignment horizontal="left"/>
    </xf>
    <xf numFmtId="3" fontId="57" fillId="0" borderId="14" xfId="0" applyNumberFormat="1" applyFont="1" applyBorder="1" applyAlignment="1">
      <alignment horizontal="right"/>
    </xf>
    <xf numFmtId="0" fontId="57" fillId="0" borderId="19" xfId="0" applyFont="1" applyBorder="1" applyAlignment="1">
      <alignment horizontal="left"/>
    </xf>
    <xf numFmtId="3" fontId="57" fillId="0" borderId="19" xfId="0" applyNumberFormat="1" applyFont="1" applyBorder="1" applyAlignment="1">
      <alignment horizontal="right"/>
    </xf>
    <xf numFmtId="0" fontId="57" fillId="0" borderId="16" xfId="0" applyFont="1" applyBorder="1" applyAlignment="1">
      <alignment horizontal="left"/>
    </xf>
    <xf numFmtId="3" fontId="57" fillId="0" borderId="16" xfId="0" applyNumberFormat="1" applyFont="1" applyBorder="1" applyAlignment="1">
      <alignment horizontal="right"/>
    </xf>
    <xf numFmtId="170" fontId="57" fillId="0" borderId="16" xfId="0" applyNumberFormat="1" applyFont="1" applyBorder="1" applyAlignment="1">
      <alignment horizontal="right"/>
    </xf>
    <xf numFmtId="165" fontId="15" fillId="0" borderId="16" xfId="0" applyNumberFormat="1" applyFont="1" applyBorder="1" applyAlignment="1">
      <alignment horizontal="right"/>
    </xf>
    <xf numFmtId="170" fontId="57" fillId="0" borderId="19" xfId="0" applyNumberFormat="1" applyFont="1" applyBorder="1" applyAlignment="1">
      <alignment horizontal="right"/>
    </xf>
    <xf numFmtId="165" fontId="15" fillId="0" borderId="19" xfId="0" applyNumberFormat="1" applyFont="1" applyBorder="1" applyAlignment="1">
      <alignment horizontal="right"/>
    </xf>
    <xf numFmtId="164" fontId="44" fillId="0" borderId="0" xfId="1" applyNumberFormat="1" applyFont="1" applyFill="1" applyBorder="1" applyAlignment="1"/>
    <xf numFmtId="0" fontId="18" fillId="0" borderId="16" xfId="0" applyFont="1" applyBorder="1" applyAlignment="1">
      <alignment horizontal="left" vertical="top" wrapText="1"/>
    </xf>
    <xf numFmtId="3" fontId="18" fillId="0" borderId="16" xfId="0" applyNumberFormat="1" applyFont="1" applyBorder="1" applyAlignment="1">
      <alignment horizontal="right"/>
    </xf>
    <xf numFmtId="0" fontId="5" fillId="0" borderId="17" xfId="0" applyFont="1" applyBorder="1" applyAlignment="1">
      <alignment horizontal="left" vertical="top" wrapText="1"/>
    </xf>
    <xf numFmtId="0" fontId="4" fillId="12" borderId="14" xfId="0" applyFont="1" applyFill="1" applyBorder="1" applyAlignment="1">
      <alignment horizontal="center" vertical="center" wrapText="1"/>
    </xf>
    <xf numFmtId="1" fontId="18" fillId="11" borderId="24" xfId="4" quotePrefix="1" applyNumberFormat="1" applyFont="1" applyFill="1" applyBorder="1" applyAlignment="1">
      <alignment vertical="top"/>
    </xf>
    <xf numFmtId="0" fontId="0" fillId="0" borderId="0" xfId="0" applyAlignment="1">
      <alignment horizontal="right"/>
    </xf>
    <xf numFmtId="0" fontId="18" fillId="0" borderId="17" xfId="0" applyFont="1" applyBorder="1" applyAlignment="1">
      <alignment horizontal="left" wrapText="1"/>
    </xf>
    <xf numFmtId="164" fontId="18" fillId="0" borderId="19" xfId="1" applyNumberFormat="1" applyFont="1" applyBorder="1"/>
    <xf numFmtId="166" fontId="5" fillId="0" borderId="17" xfId="1" applyNumberFormat="1" applyFont="1" applyFill="1" applyBorder="1" applyAlignment="1">
      <alignment horizontal="right" vertical="center" wrapText="1"/>
    </xf>
    <xf numFmtId="166" fontId="5" fillId="0" borderId="19" xfId="1" applyNumberFormat="1" applyFont="1" applyFill="1" applyBorder="1" applyAlignment="1">
      <alignment horizontal="right" vertical="center" wrapText="1"/>
    </xf>
    <xf numFmtId="168" fontId="18" fillId="0" borderId="19" xfId="5" applyNumberFormat="1" applyFont="1" applyBorder="1"/>
    <xf numFmtId="3" fontId="18" fillId="0" borderId="17" xfId="5" applyNumberFormat="1" applyFont="1" applyBorder="1"/>
    <xf numFmtId="165" fontId="18" fillId="0" borderId="17" xfId="5" applyNumberFormat="1" applyFont="1" applyBorder="1"/>
    <xf numFmtId="165" fontId="18" fillId="0" borderId="19" xfId="5" applyNumberFormat="1" applyFont="1" applyBorder="1"/>
    <xf numFmtId="0" fontId="26" fillId="0" borderId="5" xfId="5" applyFont="1" applyBorder="1" applyAlignment="1">
      <alignment vertical="center"/>
    </xf>
    <xf numFmtId="167" fontId="4" fillId="12" borderId="15" xfId="7" applyNumberFormat="1" applyFont="1" applyFill="1" applyBorder="1" applyAlignment="1">
      <alignment horizontal="center" vertical="center" wrapText="1"/>
    </xf>
    <xf numFmtId="164" fontId="4" fillId="12" borderId="30" xfId="1" applyNumberFormat="1" applyFont="1" applyFill="1" applyBorder="1" applyAlignment="1">
      <alignment horizontal="center" vertical="center" wrapText="1"/>
    </xf>
    <xf numFmtId="0" fontId="4" fillId="12" borderId="15" xfId="5" applyFont="1" applyFill="1" applyBorder="1" applyAlignment="1">
      <alignment horizontal="center" vertical="center"/>
    </xf>
    <xf numFmtId="165" fontId="5" fillId="0" borderId="0" xfId="5" applyNumberFormat="1" applyFont="1"/>
    <xf numFmtId="0" fontId="18" fillId="0" borderId="5" xfId="5" applyFont="1" applyBorder="1"/>
    <xf numFmtId="0" fontId="37" fillId="11" borderId="32" xfId="8" applyFont="1" applyFill="1" applyBorder="1" applyAlignment="1">
      <alignment vertical="top" wrapText="1"/>
    </xf>
    <xf numFmtId="0" fontId="37" fillId="11" borderId="48" xfId="8" applyFont="1" applyFill="1" applyBorder="1" applyAlignment="1">
      <alignment vertical="top" wrapText="1"/>
    </xf>
    <xf numFmtId="0" fontId="3" fillId="0" borderId="16" xfId="5" applyFont="1" applyBorder="1" applyAlignment="1">
      <alignment horizontal="left"/>
    </xf>
    <xf numFmtId="3" fontId="27" fillId="0" borderId="16" xfId="0" applyNumberFormat="1" applyFont="1" applyBorder="1" applyAlignment="1">
      <alignment horizontal="right"/>
    </xf>
    <xf numFmtId="168" fontId="3" fillId="0" borderId="16" xfId="1" applyNumberFormat="1" applyFont="1" applyFill="1" applyBorder="1" applyAlignment="1">
      <alignment horizontal="right" vertical="center" wrapText="1"/>
    </xf>
    <xf numFmtId="3" fontId="3" fillId="0" borderId="16" xfId="5" applyNumberFormat="1" applyFont="1" applyBorder="1" applyAlignment="1">
      <alignment horizontal="right" vertical="center"/>
    </xf>
    <xf numFmtId="168" fontId="3" fillId="0" borderId="16" xfId="7" applyNumberFormat="1" applyFont="1" applyFill="1" applyBorder="1" applyAlignment="1">
      <alignment horizontal="right" vertical="center" wrapText="1"/>
    </xf>
    <xf numFmtId="3" fontId="27" fillId="0" borderId="16" xfId="5" applyNumberFormat="1" applyFont="1" applyBorder="1"/>
    <xf numFmtId="165" fontId="27" fillId="0" borderId="16" xfId="5" applyNumberFormat="1" applyFont="1" applyBorder="1"/>
    <xf numFmtId="168" fontId="27" fillId="0" borderId="16" xfId="5" applyNumberFormat="1" applyFont="1" applyBorder="1"/>
    <xf numFmtId="166" fontId="3" fillId="0" borderId="16" xfId="1" applyNumberFormat="1" applyFont="1" applyFill="1" applyBorder="1" applyAlignment="1">
      <alignment horizontal="right" vertical="center" wrapText="1"/>
    </xf>
    <xf numFmtId="0" fontId="3" fillId="0" borderId="1" xfId="5" applyFont="1" applyBorder="1" applyAlignment="1">
      <alignment horizontal="left"/>
    </xf>
    <xf numFmtId="167" fontId="3" fillId="0" borderId="14" xfId="7" applyNumberFormat="1" applyFont="1" applyFill="1" applyBorder="1" applyAlignment="1">
      <alignment horizontal="right" vertical="center" wrapText="1"/>
    </xf>
    <xf numFmtId="166" fontId="3" fillId="0" borderId="53" xfId="1" applyNumberFormat="1" applyFont="1" applyFill="1" applyBorder="1" applyAlignment="1">
      <alignment horizontal="right" vertical="center" wrapText="1"/>
    </xf>
    <xf numFmtId="3" fontId="3" fillId="0" borderId="14" xfId="5" applyNumberFormat="1" applyFont="1" applyBorder="1" applyAlignment="1">
      <alignment horizontal="right" vertical="center"/>
    </xf>
    <xf numFmtId="166" fontId="3" fillId="11" borderId="1" xfId="1" applyNumberFormat="1" applyFont="1" applyFill="1" applyBorder="1" applyAlignment="1">
      <alignment horizontal="right" vertical="center" wrapText="1"/>
    </xf>
    <xf numFmtId="0" fontId="27" fillId="11" borderId="2" xfId="5" applyFont="1" applyFill="1" applyBorder="1"/>
    <xf numFmtId="0" fontId="27" fillId="11" borderId="3" xfId="5" applyFont="1" applyFill="1" applyBorder="1"/>
    <xf numFmtId="3" fontId="3" fillId="0" borderId="16" xfId="5" applyNumberFormat="1" applyFont="1" applyBorder="1" applyAlignment="1">
      <alignment horizontal="right"/>
    </xf>
    <xf numFmtId="167" fontId="3" fillId="0" borderId="16" xfId="7" applyNumberFormat="1" applyFont="1" applyFill="1" applyBorder="1" applyAlignment="1">
      <alignment horizontal="right" vertical="center" wrapText="1"/>
    </xf>
    <xf numFmtId="0" fontId="5" fillId="0" borderId="17" xfId="5" applyFont="1" applyBorder="1" applyAlignment="1">
      <alignment horizontal="right"/>
    </xf>
    <xf numFmtId="0" fontId="5" fillId="0" borderId="19" xfId="5" applyFont="1" applyBorder="1" applyAlignment="1">
      <alignment horizontal="right"/>
    </xf>
    <xf numFmtId="0" fontId="3" fillId="0" borderId="36" xfId="5" applyFont="1" applyBorder="1" applyAlignment="1">
      <alignment horizontal="left"/>
    </xf>
    <xf numFmtId="3" fontId="27" fillId="0" borderId="36" xfId="0" applyNumberFormat="1" applyFont="1" applyBorder="1" applyAlignment="1">
      <alignment horizontal="right"/>
    </xf>
    <xf numFmtId="168" fontId="27" fillId="0" borderId="36" xfId="5" applyNumberFormat="1" applyFont="1" applyBorder="1"/>
    <xf numFmtId="3" fontId="3" fillId="0" borderId="36" xfId="5" applyNumberFormat="1" applyFont="1" applyBorder="1" applyAlignment="1">
      <alignment horizontal="right"/>
    </xf>
    <xf numFmtId="166" fontId="3" fillId="0" borderId="36" xfId="1" applyNumberFormat="1" applyFont="1" applyFill="1" applyBorder="1" applyAlignment="1">
      <alignment horizontal="right" vertical="center" wrapText="1"/>
    </xf>
    <xf numFmtId="3" fontId="27" fillId="0" borderId="36" xfId="5" applyNumberFormat="1" applyFont="1" applyBorder="1"/>
    <xf numFmtId="165" fontId="27" fillId="0" borderId="36" xfId="5" applyNumberFormat="1" applyFont="1" applyBorder="1"/>
    <xf numFmtId="170" fontId="0" fillId="0" borderId="0" xfId="0" applyNumberFormat="1" applyAlignment="1">
      <alignment horizontal="center"/>
    </xf>
    <xf numFmtId="0" fontId="37" fillId="0" borderId="48" xfId="8" applyFont="1" applyBorder="1" applyAlignment="1">
      <alignment vertical="top" wrapText="1"/>
    </xf>
    <xf numFmtId="0" fontId="37" fillId="0" borderId="9" xfId="4" applyFont="1" applyBorder="1"/>
    <xf numFmtId="0" fontId="37" fillId="0" borderId="0" xfId="4" applyFont="1"/>
    <xf numFmtId="0" fontId="47" fillId="0" borderId="5" xfId="5" applyFont="1" applyBorder="1" applyAlignment="1">
      <alignment vertical="center" wrapText="1"/>
    </xf>
    <xf numFmtId="0" fontId="10" fillId="0" borderId="16" xfId="0" applyFont="1" applyBorder="1"/>
    <xf numFmtId="164" fontId="10" fillId="0" borderId="16" xfId="1" applyNumberFormat="1" applyFont="1" applyBorder="1"/>
    <xf numFmtId="166" fontId="10" fillId="0" borderId="16" xfId="1" applyNumberFormat="1" applyFont="1" applyBorder="1"/>
    <xf numFmtId="165" fontId="0" fillId="0" borderId="16" xfId="0" applyNumberFormat="1" applyBorder="1"/>
    <xf numFmtId="2" fontId="0" fillId="0" borderId="16" xfId="0" applyNumberFormat="1" applyBorder="1"/>
    <xf numFmtId="166" fontId="10" fillId="0" borderId="17" xfId="1" applyNumberFormat="1" applyFont="1" applyBorder="1"/>
    <xf numFmtId="165" fontId="0" fillId="0" borderId="17" xfId="0" applyNumberFormat="1" applyBorder="1"/>
    <xf numFmtId="2" fontId="0" fillId="0" borderId="17" xfId="0" applyNumberFormat="1" applyBorder="1"/>
    <xf numFmtId="166" fontId="10" fillId="0" borderId="19" xfId="1" applyNumberFormat="1" applyFont="1" applyBorder="1"/>
    <xf numFmtId="165" fontId="0" fillId="0" borderId="19" xfId="0" applyNumberFormat="1" applyBorder="1"/>
    <xf numFmtId="2" fontId="0" fillId="0" borderId="19" xfId="0" applyNumberFormat="1" applyBorder="1"/>
    <xf numFmtId="0" fontId="26" fillId="10" borderId="14" xfId="5" applyFont="1" applyFill="1" applyBorder="1" applyAlignment="1">
      <alignment horizontal="center" vertical="center" wrapText="1"/>
    </xf>
    <xf numFmtId="3" fontId="5" fillId="0" borderId="0" xfId="0" applyNumberFormat="1" applyFont="1" applyAlignment="1">
      <alignment horizontal="right"/>
    </xf>
    <xf numFmtId="3" fontId="5" fillId="0" borderId="0" xfId="1" applyNumberFormat="1" applyFont="1" applyFill="1" applyBorder="1"/>
    <xf numFmtId="165" fontId="0" fillId="0" borderId="0" xfId="9" applyNumberFormat="1" applyFont="1" applyFill="1" applyBorder="1"/>
    <xf numFmtId="3" fontId="0" fillId="0" borderId="0" xfId="0" applyNumberFormat="1"/>
    <xf numFmtId="169" fontId="0" fillId="0" borderId="0" xfId="9" applyNumberFormat="1" applyFont="1" applyFill="1" applyBorder="1"/>
    <xf numFmtId="3" fontId="0" fillId="0" borderId="0" xfId="1" applyNumberFormat="1" applyFont="1" applyFill="1" applyBorder="1"/>
    <xf numFmtId="0" fontId="26" fillId="0" borderId="0" xfId="5" applyFont="1" applyAlignment="1">
      <alignment horizontal="center" vertical="center" wrapText="1"/>
    </xf>
    <xf numFmtId="0" fontId="44" fillId="12" borderId="14" xfId="0" applyFont="1" applyFill="1" applyBorder="1" applyAlignment="1">
      <alignment horizontal="center" vertical="center"/>
    </xf>
    <xf numFmtId="43" fontId="0" fillId="0" borderId="0" xfId="0" applyNumberFormat="1"/>
    <xf numFmtId="0" fontId="44" fillId="12" borderId="1" xfId="0" applyFont="1" applyFill="1" applyBorder="1" applyAlignment="1">
      <alignment horizontal="center" vertical="center"/>
    </xf>
    <xf numFmtId="43" fontId="44" fillId="0" borderId="0" xfId="0" applyNumberFormat="1" applyFont="1"/>
    <xf numFmtId="0" fontId="47" fillId="0" borderId="8" xfId="5" applyFont="1" applyBorder="1" applyAlignment="1">
      <alignment vertical="center" wrapText="1"/>
    </xf>
    <xf numFmtId="0" fontId="47" fillId="0" borderId="0" xfId="5" applyFont="1" applyAlignment="1">
      <alignment vertical="center" wrapText="1"/>
    </xf>
    <xf numFmtId="0" fontId="44" fillId="0" borderId="8" xfId="0" applyFont="1" applyBorder="1" applyAlignment="1">
      <alignment horizontal="center" vertical="center"/>
    </xf>
    <xf numFmtId="164" fontId="0" fillId="0" borderId="8" xfId="0" applyNumberFormat="1" applyBorder="1"/>
    <xf numFmtId="165" fontId="0" fillId="0" borderId="0" xfId="0" applyNumberFormat="1"/>
    <xf numFmtId="0" fontId="0" fillId="0" borderId="0" xfId="0" applyAlignment="1">
      <alignment horizontal="center" vertical="center"/>
    </xf>
    <xf numFmtId="3" fontId="17" fillId="0" borderId="8" xfId="0" applyNumberFormat="1" applyFont="1" applyBorder="1" applyAlignment="1">
      <alignment horizontal="right"/>
    </xf>
    <xf numFmtId="164" fontId="0" fillId="0" borderId="0" xfId="0" applyNumberFormat="1"/>
    <xf numFmtId="0" fontId="47" fillId="0" borderId="8" xfId="0" applyFont="1" applyBorder="1" applyAlignment="1">
      <alignment vertical="center"/>
    </xf>
    <xf numFmtId="165" fontId="59" fillId="0" borderId="0" xfId="0" applyNumberFormat="1" applyFont="1"/>
    <xf numFmtId="170" fontId="60" fillId="0" borderId="0" xfId="0" applyNumberFormat="1" applyFont="1" applyAlignment="1">
      <alignment horizontal="right"/>
    </xf>
    <xf numFmtId="0" fontId="61" fillId="0" borderId="0" xfId="0" applyFont="1" applyAlignment="1">
      <alignment horizontal="left" vertical="top"/>
    </xf>
    <xf numFmtId="0" fontId="47" fillId="12" borderId="14" xfId="0" applyFont="1" applyFill="1" applyBorder="1" applyAlignment="1">
      <alignment horizontal="center" vertical="center"/>
    </xf>
    <xf numFmtId="164" fontId="10" fillId="0" borderId="29" xfId="1" applyNumberFormat="1" applyFont="1" applyBorder="1"/>
    <xf numFmtId="0" fontId="47" fillId="12" borderId="14" xfId="0" applyFont="1" applyFill="1" applyBorder="1" applyAlignment="1">
      <alignment horizontal="center" vertical="center" wrapText="1"/>
    </xf>
    <xf numFmtId="0" fontId="62" fillId="0" borderId="0" xfId="0" applyFont="1"/>
    <xf numFmtId="0" fontId="47" fillId="0" borderId="0" xfId="0" applyFont="1" applyAlignment="1">
      <alignment vertical="center" wrapText="1"/>
    </xf>
    <xf numFmtId="0" fontId="62" fillId="0" borderId="0" xfId="0" applyFont="1" applyAlignment="1">
      <alignment wrapText="1"/>
    </xf>
    <xf numFmtId="166" fontId="62" fillId="0" borderId="0" xfId="0" applyNumberFormat="1" applyFont="1"/>
    <xf numFmtId="0" fontId="62" fillId="0" borderId="0" xfId="0" applyFont="1" applyAlignment="1">
      <alignment vertical="center" wrapText="1"/>
    </xf>
    <xf numFmtId="3" fontId="10" fillId="0" borderId="37" xfId="0" applyNumberFormat="1" applyFont="1" applyBorder="1" applyAlignment="1">
      <alignment horizontal="right"/>
    </xf>
    <xf numFmtId="164" fontId="10" fillId="0" borderId="37" xfId="1" applyNumberFormat="1" applyFont="1" applyBorder="1"/>
    <xf numFmtId="166" fontId="10" fillId="0" borderId="37" xfId="1" applyNumberFormat="1" applyFont="1" applyBorder="1"/>
    <xf numFmtId="0" fontId="55" fillId="12" borderId="3" xfId="0" applyFont="1" applyFill="1" applyBorder="1" applyAlignment="1">
      <alignment horizontal="center" vertical="center" wrapText="1"/>
    </xf>
    <xf numFmtId="0" fontId="63" fillId="12" borderId="14" xfId="0" applyFont="1" applyFill="1" applyBorder="1" applyAlignment="1">
      <alignment horizontal="center" vertical="center" wrapText="1"/>
    </xf>
    <xf numFmtId="3" fontId="0" fillId="0" borderId="19" xfId="0" applyNumberFormat="1" applyBorder="1"/>
    <xf numFmtId="167" fontId="0" fillId="0" borderId="16" xfId="0" applyNumberFormat="1" applyBorder="1"/>
    <xf numFmtId="167" fontId="0" fillId="0" borderId="17" xfId="0" applyNumberFormat="1" applyBorder="1"/>
    <xf numFmtId="0" fontId="47" fillId="10" borderId="14" xfId="0" applyFont="1" applyFill="1" applyBorder="1" applyAlignment="1">
      <alignment horizontal="center" vertical="center"/>
    </xf>
    <xf numFmtId="0" fontId="47" fillId="10" borderId="14" xfId="0" applyFont="1" applyFill="1" applyBorder="1" applyAlignment="1">
      <alignment horizontal="center" vertical="center" wrapText="1"/>
    </xf>
    <xf numFmtId="43" fontId="0" fillId="0" borderId="38" xfId="0" applyNumberFormat="1" applyBorder="1"/>
    <xf numFmtId="43" fontId="0" fillId="0" borderId="39" xfId="0" applyNumberFormat="1" applyBorder="1"/>
    <xf numFmtId="43" fontId="0" fillId="0" borderId="40" xfId="0" applyNumberFormat="1" applyBorder="1"/>
    <xf numFmtId="165" fontId="0" fillId="0" borderId="37" xfId="0" applyNumberFormat="1" applyBorder="1"/>
    <xf numFmtId="0" fontId="36" fillId="0" borderId="9" xfId="4" applyFont="1" applyBorder="1"/>
    <xf numFmtId="0" fontId="36" fillId="0" borderId="6" xfId="4" applyFont="1" applyBorder="1"/>
    <xf numFmtId="0" fontId="65" fillId="0" borderId="0" xfId="6" applyFont="1" applyAlignment="1" applyProtection="1">
      <alignment horizontal="left"/>
    </xf>
    <xf numFmtId="0" fontId="10" fillId="11" borderId="22" xfId="4" applyFont="1" applyFill="1" applyBorder="1" applyAlignment="1">
      <alignment vertical="center" wrapText="1"/>
    </xf>
    <xf numFmtId="0" fontId="57" fillId="11" borderId="24" xfId="4" applyFont="1" applyFill="1" applyBorder="1" applyAlignment="1">
      <alignment vertical="top" wrapText="1"/>
    </xf>
    <xf numFmtId="0" fontId="57" fillId="11" borderId="24" xfId="4" applyFont="1" applyFill="1" applyBorder="1" applyAlignment="1">
      <alignment horizontal="left" vertical="top" wrapText="1"/>
    </xf>
    <xf numFmtId="0" fontId="10" fillId="11" borderId="27" xfId="5" applyFont="1" applyFill="1" applyBorder="1" applyAlignment="1">
      <alignment vertical="top"/>
    </xf>
    <xf numFmtId="3" fontId="10" fillId="0" borderId="0" xfId="0" applyNumberFormat="1" applyFont="1" applyAlignment="1">
      <alignment horizontal="right"/>
    </xf>
    <xf numFmtId="0" fontId="10" fillId="11" borderId="24" xfId="4" applyFont="1" applyFill="1" applyBorder="1" applyAlignment="1">
      <alignment vertical="top"/>
    </xf>
    <xf numFmtId="0" fontId="10" fillId="11" borderId="24" xfId="5" applyFont="1" applyFill="1" applyBorder="1" applyAlignment="1">
      <alignment vertical="top"/>
    </xf>
    <xf numFmtId="1" fontId="10" fillId="11" borderId="24" xfId="4" quotePrefix="1" applyNumberFormat="1" applyFont="1" applyFill="1" applyBorder="1" applyAlignment="1">
      <alignment vertical="top"/>
    </xf>
    <xf numFmtId="0" fontId="9" fillId="11" borderId="24" xfId="2" applyFill="1" applyBorder="1" applyAlignment="1">
      <alignment vertical="top"/>
    </xf>
    <xf numFmtId="0" fontId="9" fillId="11" borderId="0" xfId="2" applyFill="1" applyBorder="1" applyAlignment="1">
      <alignment vertical="top"/>
    </xf>
    <xf numFmtId="14" fontId="10" fillId="11" borderId="24" xfId="4" applyNumberFormat="1" applyFont="1" applyFill="1" applyBorder="1" applyAlignment="1">
      <alignment horizontal="left" vertical="top"/>
    </xf>
    <xf numFmtId="14" fontId="10" fillId="11" borderId="0" xfId="4" applyNumberFormat="1" applyFont="1" applyFill="1" applyAlignment="1">
      <alignment vertical="top"/>
    </xf>
    <xf numFmtId="0" fontId="4" fillId="12" borderId="14" xfId="0" applyFont="1" applyFill="1" applyBorder="1" applyAlignment="1">
      <alignment horizontal="center" vertical="center"/>
    </xf>
    <xf numFmtId="0" fontId="10" fillId="0" borderId="14" xfId="0" applyFont="1" applyBorder="1" applyAlignment="1">
      <alignment horizontal="left"/>
    </xf>
    <xf numFmtId="170" fontId="10" fillId="0" borderId="14" xfId="0" applyNumberFormat="1" applyFont="1" applyBorder="1" applyAlignment="1">
      <alignment horizontal="right"/>
    </xf>
    <xf numFmtId="3" fontId="10" fillId="0" borderId="14" xfId="0" applyNumberFormat="1" applyFont="1" applyBorder="1" applyAlignment="1">
      <alignment horizontal="right"/>
    </xf>
    <xf numFmtId="4" fontId="10" fillId="0" borderId="16" xfId="0" applyNumberFormat="1" applyFont="1" applyBorder="1" applyAlignment="1">
      <alignment horizontal="right"/>
    </xf>
    <xf numFmtId="2" fontId="10" fillId="0" borderId="16" xfId="0" applyNumberFormat="1" applyFont="1" applyBorder="1" applyAlignment="1">
      <alignment horizontal="right" vertical="center"/>
    </xf>
    <xf numFmtId="4" fontId="10" fillId="0" borderId="17" xfId="0" applyNumberFormat="1" applyFont="1" applyBorder="1" applyAlignment="1">
      <alignment horizontal="right"/>
    </xf>
    <xf numFmtId="2" fontId="10" fillId="0" borderId="17" xfId="0" applyNumberFormat="1" applyFont="1" applyBorder="1" applyAlignment="1">
      <alignment horizontal="right" vertical="center"/>
    </xf>
    <xf numFmtId="0" fontId="10" fillId="0" borderId="19" xfId="0" applyFont="1" applyBorder="1" applyAlignment="1">
      <alignment horizontal="left"/>
    </xf>
    <xf numFmtId="4" fontId="10" fillId="0" borderId="19" xfId="0" applyNumberFormat="1" applyFont="1" applyBorder="1" applyAlignment="1">
      <alignment horizontal="right"/>
    </xf>
    <xf numFmtId="2" fontId="10" fillId="0" borderId="19" xfId="0" applyNumberFormat="1" applyFont="1" applyBorder="1" applyAlignment="1">
      <alignment horizontal="right" vertical="center"/>
    </xf>
    <xf numFmtId="170" fontId="10" fillId="0" borderId="19" xfId="0" applyNumberFormat="1" applyFont="1" applyBorder="1" applyAlignment="1">
      <alignment horizontal="right"/>
    </xf>
    <xf numFmtId="166" fontId="10" fillId="0" borderId="0" xfId="1" applyNumberFormat="1" applyFont="1" applyFill="1" applyBorder="1"/>
    <xf numFmtId="164" fontId="10" fillId="0" borderId="0" xfId="1" applyNumberFormat="1" applyFont="1" applyFill="1" applyBorder="1"/>
    <xf numFmtId="0" fontId="10" fillId="11" borderId="25" xfId="5" applyFont="1" applyFill="1" applyBorder="1" applyAlignment="1">
      <alignment vertical="top"/>
    </xf>
    <xf numFmtId="0" fontId="47" fillId="0" borderId="0" xfId="0" applyFont="1" applyAlignment="1">
      <alignment horizontal="center" vertical="center"/>
    </xf>
    <xf numFmtId="0" fontId="47" fillId="0" borderId="0" xfId="0" applyFont="1" applyAlignment="1">
      <alignment vertical="center"/>
    </xf>
    <xf numFmtId="0" fontId="0" fillId="0" borderId="0" xfId="0" applyAlignment="1">
      <alignment horizontal="center" vertical="center" wrapText="1"/>
    </xf>
    <xf numFmtId="0" fontId="10" fillId="0" borderId="16" xfId="0" applyFont="1" applyBorder="1" applyAlignment="1">
      <alignment horizontal="left" vertical="top" wrapText="1"/>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3" fontId="0" fillId="0" borderId="14" xfId="0" applyNumberFormat="1" applyBorder="1"/>
    <xf numFmtId="165" fontId="0" fillId="0" borderId="14" xfId="0" applyNumberFormat="1" applyBorder="1"/>
    <xf numFmtId="0" fontId="57" fillId="0" borderId="0" xfId="0" applyFont="1" applyAlignment="1">
      <alignment horizontal="center" vertical="center" wrapText="1"/>
    </xf>
    <xf numFmtId="0" fontId="0" fillId="0" borderId="14" xfId="0"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9" xfId="0" applyBorder="1" applyAlignment="1">
      <alignment horizontal="left" vertical="center" wrapText="1"/>
    </xf>
    <xf numFmtId="0" fontId="55" fillId="12" borderId="14" xfId="0" applyFont="1" applyFill="1" applyBorder="1" applyAlignment="1">
      <alignment horizontal="center" vertical="center"/>
    </xf>
    <xf numFmtId="0" fontId="10" fillId="0" borderId="17" xfId="0" applyFont="1" applyBorder="1" applyAlignment="1">
      <alignment horizontal="left" wrapText="1"/>
    </xf>
    <xf numFmtId="0" fontId="64" fillId="0" borderId="0" xfId="5" applyFont="1" applyAlignment="1">
      <alignment vertical="center" wrapText="1"/>
    </xf>
    <xf numFmtId="0" fontId="64" fillId="0" borderId="0" xfId="5" applyFont="1" applyAlignment="1">
      <alignment horizontal="center" vertical="center" wrapText="1"/>
    </xf>
    <xf numFmtId="0" fontId="55" fillId="12" borderId="58" xfId="0" applyFont="1" applyFill="1" applyBorder="1" applyAlignment="1">
      <alignment horizontal="center" vertical="center" wrapText="1"/>
    </xf>
    <xf numFmtId="0" fontId="55" fillId="12" borderId="59" xfId="0" applyFont="1" applyFill="1" applyBorder="1" applyAlignment="1">
      <alignment horizontal="center" vertical="center" wrapText="1"/>
    </xf>
    <xf numFmtId="3" fontId="10" fillId="0" borderId="60" xfId="0" applyNumberFormat="1" applyFont="1" applyBorder="1" applyAlignment="1">
      <alignment horizontal="right"/>
    </xf>
    <xf numFmtId="170" fontId="10" fillId="0" borderId="61" xfId="0" applyNumberFormat="1" applyFont="1" applyBorder="1" applyAlignment="1">
      <alignment horizontal="right"/>
    </xf>
    <xf numFmtId="3" fontId="10" fillId="0" borderId="62" xfId="0" applyNumberFormat="1" applyFont="1" applyBorder="1" applyAlignment="1">
      <alignment horizontal="right"/>
    </xf>
    <xf numFmtId="170" fontId="10" fillId="0" borderId="63" xfId="0" applyNumberFormat="1" applyFont="1" applyBorder="1" applyAlignment="1">
      <alignment horizontal="right"/>
    </xf>
    <xf numFmtId="0" fontId="10" fillId="0" borderId="38" xfId="0" applyFont="1" applyBorder="1" applyAlignment="1">
      <alignment horizontal="left"/>
    </xf>
    <xf numFmtId="0" fontId="10" fillId="0" borderId="39" xfId="0" applyFont="1" applyBorder="1" applyAlignment="1">
      <alignment horizontal="left"/>
    </xf>
    <xf numFmtId="0" fontId="15" fillId="0" borderId="0" xfId="5" applyFont="1" applyAlignment="1">
      <alignment vertical="center" wrapText="1"/>
    </xf>
    <xf numFmtId="0" fontId="15" fillId="0" borderId="0" xfId="5" applyFont="1" applyAlignment="1">
      <alignment horizontal="center" vertical="center" wrapText="1"/>
    </xf>
    <xf numFmtId="0" fontId="66" fillId="0" borderId="0" xfId="0" applyFont="1" applyAlignment="1">
      <alignment vertical="center" wrapText="1"/>
    </xf>
    <xf numFmtId="0" fontId="66" fillId="0" borderId="0" xfId="0" applyFont="1" applyAlignment="1">
      <alignment horizontal="center" vertical="center"/>
    </xf>
    <xf numFmtId="3" fontId="0" fillId="0" borderId="0" xfId="0" applyNumberFormat="1" applyAlignment="1">
      <alignment horizontal="right"/>
    </xf>
    <xf numFmtId="170" fontId="0" fillId="0" borderId="0" xfId="0" applyNumberFormat="1" applyAlignment="1">
      <alignment horizontal="right"/>
    </xf>
    <xf numFmtId="0" fontId="66" fillId="0" borderId="0" xfId="0" applyFont="1" applyAlignment="1">
      <alignment horizontal="center" vertical="center" wrapText="1"/>
    </xf>
    <xf numFmtId="0" fontId="47" fillId="12" borderId="17" xfId="0" applyFont="1" applyFill="1" applyBorder="1" applyAlignment="1">
      <alignment horizontal="center" vertical="center"/>
    </xf>
    <xf numFmtId="0" fontId="32" fillId="11" borderId="16" xfId="8" applyFont="1" applyFill="1" applyBorder="1" applyAlignment="1">
      <alignment horizontal="center"/>
    </xf>
    <xf numFmtId="0" fontId="36" fillId="0" borderId="5" xfId="4" applyFont="1" applyBorder="1"/>
    <xf numFmtId="0" fontId="10" fillId="0" borderId="17" xfId="0" applyFont="1" applyBorder="1" applyAlignment="1">
      <alignment horizontal="left" indent="2"/>
    </xf>
    <xf numFmtId="0" fontId="10" fillId="11" borderId="10" xfId="4" applyFont="1" applyFill="1" applyBorder="1" applyAlignment="1">
      <alignment vertical="center"/>
    </xf>
    <xf numFmtId="0" fontId="10" fillId="11" borderId="10" xfId="5" applyFont="1" applyFill="1" applyBorder="1" applyAlignment="1">
      <alignment vertical="center"/>
    </xf>
    <xf numFmtId="0" fontId="10" fillId="11" borderId="23" xfId="5" applyFont="1" applyFill="1" applyBorder="1" applyAlignment="1">
      <alignment vertical="center"/>
    </xf>
    <xf numFmtId="0" fontId="10" fillId="11" borderId="28" xfId="5" applyFont="1" applyFill="1" applyBorder="1" applyAlignment="1">
      <alignment vertical="top"/>
    </xf>
    <xf numFmtId="0" fontId="32" fillId="11" borderId="14" xfId="8" applyFont="1" applyFill="1" applyBorder="1" applyAlignment="1">
      <alignment horizontal="center"/>
    </xf>
    <xf numFmtId="0" fontId="9" fillId="0" borderId="0" xfId="2"/>
    <xf numFmtId="0" fontId="44" fillId="0" borderId="0" xfId="0" applyFont="1" applyAlignment="1">
      <alignment horizontal="center" vertical="center" wrapText="1"/>
    </xf>
    <xf numFmtId="0" fontId="10" fillId="11" borderId="0" xfId="4" applyFont="1" applyFill="1" applyAlignment="1">
      <alignment horizontal="left" vertical="top" wrapText="1"/>
    </xf>
    <xf numFmtId="0" fontId="10" fillId="11" borderId="25" xfId="4" applyFont="1" applyFill="1" applyBorder="1" applyAlignment="1">
      <alignment horizontal="left" vertical="top" wrapText="1"/>
    </xf>
    <xf numFmtId="0" fontId="53" fillId="10" borderId="20" xfId="5" applyFont="1" applyFill="1" applyBorder="1" applyAlignment="1">
      <alignment horizontal="left" vertical="center"/>
    </xf>
    <xf numFmtId="0" fontId="53" fillId="10" borderId="11" xfId="5" applyFont="1" applyFill="1" applyBorder="1" applyAlignment="1">
      <alignment horizontal="left" vertical="center"/>
    </xf>
    <xf numFmtId="0" fontId="53" fillId="10" borderId="21" xfId="5" applyFont="1" applyFill="1" applyBorder="1" applyAlignment="1">
      <alignment horizontal="left" vertical="center"/>
    </xf>
    <xf numFmtId="0" fontId="57" fillId="0" borderId="0" xfId="0" applyFont="1" applyAlignment="1">
      <alignment horizontal="left" vertical="top" wrapText="1"/>
    </xf>
    <xf numFmtId="3" fontId="10" fillId="0" borderId="0" xfId="0" applyNumberFormat="1" applyFont="1" applyAlignment="1">
      <alignment horizontal="left" vertical="top"/>
    </xf>
    <xf numFmtId="0" fontId="0" fillId="0" borderId="0" xfId="0" applyAlignment="1">
      <alignment horizontal="left" vertical="top"/>
    </xf>
    <xf numFmtId="0" fontId="67" fillId="0" borderId="0" xfId="0" applyFont="1" applyAlignment="1">
      <alignment horizontal="center" vertical="center" wrapText="1"/>
    </xf>
    <xf numFmtId="3" fontId="10" fillId="0" borderId="14" xfId="4" applyNumberFormat="1" applyFont="1" applyBorder="1" applyAlignment="1">
      <alignment horizontal="right"/>
    </xf>
    <xf numFmtId="3" fontId="10" fillId="0" borderId="37" xfId="4" applyNumberFormat="1" applyFont="1" applyBorder="1" applyAlignment="1">
      <alignment horizontal="right"/>
    </xf>
    <xf numFmtId="3" fontId="10" fillId="0" borderId="17" xfId="4" applyNumberFormat="1" applyFont="1" applyBorder="1" applyAlignment="1">
      <alignment horizontal="right"/>
    </xf>
    <xf numFmtId="0" fontId="69" fillId="11" borderId="33" xfId="8" applyFont="1" applyFill="1" applyBorder="1" applyAlignment="1">
      <alignment vertical="top" wrapText="1"/>
    </xf>
    <xf numFmtId="0" fontId="10" fillId="0" borderId="0" xfId="0" applyFont="1" applyAlignment="1">
      <alignment horizontal="left" vertical="top" wrapText="1"/>
    </xf>
    <xf numFmtId="0" fontId="10" fillId="0" borderId="14" xfId="0" applyFont="1" applyBorder="1" applyAlignment="1">
      <alignment horizontal="left" vertical="top" wrapText="1"/>
    </xf>
    <xf numFmtId="0" fontId="10" fillId="0" borderId="0" xfId="0" applyFont="1" applyAlignment="1">
      <alignment horizontal="left" vertical="top"/>
    </xf>
    <xf numFmtId="0" fontId="10" fillId="0" borderId="18" xfId="0" applyFont="1" applyBorder="1" applyAlignment="1">
      <alignment horizontal="left" vertical="top" wrapText="1"/>
    </xf>
    <xf numFmtId="3" fontId="10" fillId="0" borderId="16" xfId="1" applyNumberFormat="1" applyFont="1" applyBorder="1"/>
    <xf numFmtId="3" fontId="10" fillId="0" borderId="17" xfId="1" applyNumberFormat="1" applyFont="1" applyBorder="1"/>
    <xf numFmtId="3" fontId="10" fillId="0" borderId="19" xfId="1" applyNumberFormat="1" applyFont="1" applyBorder="1"/>
    <xf numFmtId="166" fontId="7" fillId="0" borderId="16" xfId="0" applyNumberFormat="1" applyFont="1" applyBorder="1"/>
    <xf numFmtId="166" fontId="7" fillId="0" borderId="17" xfId="0" applyNumberFormat="1" applyFont="1" applyBorder="1"/>
    <xf numFmtId="166" fontId="7" fillId="0" borderId="19" xfId="0" applyNumberFormat="1" applyFont="1" applyBorder="1"/>
    <xf numFmtId="3" fontId="7" fillId="0" borderId="19" xfId="0" applyNumberFormat="1" applyFont="1" applyBorder="1"/>
    <xf numFmtId="0" fontId="0" fillId="11" borderId="12" xfId="0" applyFill="1" applyBorder="1"/>
    <xf numFmtId="0" fontId="57" fillId="0" borderId="0" xfId="0" applyFont="1" applyAlignment="1">
      <alignment horizontal="left" vertical="center"/>
    </xf>
    <xf numFmtId="0" fontId="47" fillId="10" borderId="1" xfId="0" applyFont="1" applyFill="1" applyBorder="1" applyAlignment="1">
      <alignment horizontal="center" vertical="center" wrapText="1"/>
    </xf>
    <xf numFmtId="0" fontId="3" fillId="0" borderId="0" xfId="0" applyFont="1" applyAlignment="1">
      <alignment vertical="center" wrapText="1"/>
    </xf>
    <xf numFmtId="0" fontId="3" fillId="0" borderId="0" xfId="0" applyFont="1" applyAlignment="1">
      <alignment horizontal="center" vertical="center"/>
    </xf>
    <xf numFmtId="170" fontId="0" fillId="0" borderId="19" xfId="0" applyNumberFormat="1" applyBorder="1"/>
    <xf numFmtId="0" fontId="10" fillId="0" borderId="44" xfId="0" applyFont="1" applyBorder="1" applyAlignment="1">
      <alignment horizontal="left"/>
    </xf>
    <xf numFmtId="3" fontId="10" fillId="0" borderId="67" xfId="0" applyNumberFormat="1" applyFont="1" applyBorder="1" applyAlignment="1">
      <alignment horizontal="right"/>
    </xf>
    <xf numFmtId="170" fontId="10" fillId="0" borderId="68" xfId="0" applyNumberFormat="1" applyFont="1" applyBorder="1" applyAlignment="1">
      <alignment horizontal="right"/>
    </xf>
    <xf numFmtId="0" fontId="10" fillId="0" borderId="69" xfId="0" applyFont="1" applyBorder="1" applyAlignment="1">
      <alignment horizontal="left"/>
    </xf>
    <xf numFmtId="3" fontId="10" fillId="0" borderId="70" xfId="0" applyNumberFormat="1" applyFont="1" applyBorder="1" applyAlignment="1">
      <alignment horizontal="right"/>
    </xf>
    <xf numFmtId="170" fontId="10" fillId="0" borderId="71" xfId="0" applyNumberFormat="1" applyFont="1" applyBorder="1" applyAlignment="1">
      <alignment horizontal="right"/>
    </xf>
    <xf numFmtId="0" fontId="10" fillId="0" borderId="39" xfId="0" applyFont="1" applyBorder="1" applyAlignment="1">
      <alignment horizontal="left" wrapText="1"/>
    </xf>
    <xf numFmtId="3" fontId="57" fillId="0" borderId="17" xfId="0" applyNumberFormat="1" applyFont="1" applyBorder="1" applyAlignment="1">
      <alignment horizontal="right"/>
    </xf>
    <xf numFmtId="170" fontId="57" fillId="0" borderId="17" xfId="0" applyNumberFormat="1" applyFont="1" applyBorder="1" applyAlignment="1">
      <alignment horizontal="right"/>
    </xf>
    <xf numFmtId="3" fontId="15" fillId="0" borderId="16" xfId="0" applyNumberFormat="1" applyFont="1" applyBorder="1"/>
    <xf numFmtId="3" fontId="15" fillId="0" borderId="17" xfId="0" applyNumberFormat="1" applyFont="1" applyBorder="1"/>
    <xf numFmtId="3" fontId="15" fillId="0" borderId="19" xfId="0" applyNumberFormat="1" applyFont="1" applyBorder="1"/>
    <xf numFmtId="170" fontId="57" fillId="0" borderId="18" xfId="0" applyNumberFormat="1" applyFont="1" applyBorder="1" applyAlignment="1">
      <alignment horizontal="right"/>
    </xf>
    <xf numFmtId="3" fontId="57" fillId="0" borderId="18" xfId="0" applyNumberFormat="1" applyFont="1" applyBorder="1" applyAlignment="1">
      <alignment horizontal="right"/>
    </xf>
    <xf numFmtId="0" fontId="15" fillId="0" borderId="19" xfId="0" applyFont="1" applyBorder="1"/>
    <xf numFmtId="0" fontId="47" fillId="12" borderId="56" xfId="0" applyFont="1" applyFill="1" applyBorder="1" applyAlignment="1">
      <alignment horizontal="center" vertical="center" wrapText="1"/>
    </xf>
    <xf numFmtId="0" fontId="47" fillId="12" borderId="72" xfId="0" applyFont="1" applyFill="1" applyBorder="1" applyAlignment="1">
      <alignment horizontal="center" vertical="center" wrapText="1"/>
    </xf>
    <xf numFmtId="0" fontId="47" fillId="12" borderId="57" xfId="0" applyFont="1" applyFill="1" applyBorder="1" applyAlignment="1">
      <alignment horizontal="center" vertical="center" wrapText="1"/>
    </xf>
    <xf numFmtId="170" fontId="57" fillId="0" borderId="60" xfId="0" applyNumberFormat="1" applyFont="1" applyBorder="1" applyAlignment="1">
      <alignment horizontal="right"/>
    </xf>
    <xf numFmtId="170" fontId="57" fillId="0" borderId="62" xfId="0" applyNumberFormat="1" applyFont="1" applyBorder="1" applyAlignment="1">
      <alignment horizontal="right"/>
    </xf>
    <xf numFmtId="170" fontId="57" fillId="0" borderId="67" xfId="0" applyNumberFormat="1" applyFont="1" applyBorder="1" applyAlignment="1">
      <alignment horizontal="right"/>
    </xf>
    <xf numFmtId="170" fontId="57" fillId="0" borderId="73" xfId="0" applyNumberFormat="1" applyFont="1" applyBorder="1" applyAlignment="1">
      <alignment horizontal="right"/>
    </xf>
    <xf numFmtId="170" fontId="10" fillId="0" borderId="74" xfId="0" applyNumberFormat="1" applyFont="1" applyBorder="1" applyAlignment="1">
      <alignment horizontal="right"/>
    </xf>
    <xf numFmtId="3" fontId="57" fillId="0" borderId="38" xfId="0" applyNumberFormat="1" applyFont="1" applyBorder="1" applyAlignment="1">
      <alignment horizontal="right"/>
    </xf>
    <xf numFmtId="3" fontId="57" fillId="0" borderId="39" xfId="0" applyNumberFormat="1" applyFont="1" applyBorder="1" applyAlignment="1">
      <alignment horizontal="right"/>
    </xf>
    <xf numFmtId="3" fontId="57" fillId="0" borderId="44" xfId="0" applyNumberFormat="1" applyFont="1" applyBorder="1" applyAlignment="1">
      <alignment horizontal="right"/>
    </xf>
    <xf numFmtId="3" fontId="57" fillId="0" borderId="40" xfId="0" applyNumberFormat="1" applyFont="1" applyBorder="1" applyAlignment="1">
      <alignment horizontal="right"/>
    </xf>
    <xf numFmtId="0" fontId="47" fillId="12" borderId="58" xfId="0" applyFont="1" applyFill="1" applyBorder="1" applyAlignment="1">
      <alignment horizontal="center" vertical="center" wrapText="1"/>
    </xf>
    <xf numFmtId="0" fontId="47" fillId="12" borderId="59" xfId="0" applyFont="1" applyFill="1" applyBorder="1" applyAlignment="1">
      <alignment horizontal="center" vertical="center" wrapText="1"/>
    </xf>
    <xf numFmtId="3" fontId="10" fillId="0" borderId="61" xfId="0" applyNumberFormat="1" applyFont="1" applyBorder="1" applyAlignment="1">
      <alignment horizontal="right"/>
    </xf>
    <xf numFmtId="3" fontId="10" fillId="0" borderId="63" xfId="0" applyNumberFormat="1" applyFont="1" applyBorder="1" applyAlignment="1">
      <alignment horizontal="right"/>
    </xf>
    <xf numFmtId="3" fontId="10" fillId="0" borderId="68" xfId="0" applyNumberFormat="1" applyFont="1" applyBorder="1" applyAlignment="1">
      <alignment horizontal="right"/>
    </xf>
    <xf numFmtId="3" fontId="10" fillId="0" borderId="74" xfId="0" applyNumberFormat="1" applyFont="1" applyBorder="1" applyAlignment="1">
      <alignment horizontal="right"/>
    </xf>
    <xf numFmtId="3" fontId="57" fillId="0" borderId="60" xfId="0" applyNumberFormat="1" applyFont="1" applyBorder="1" applyAlignment="1">
      <alignment horizontal="right"/>
    </xf>
    <xf numFmtId="3" fontId="57" fillId="0" borderId="62" xfId="0" applyNumberFormat="1" applyFont="1" applyBorder="1" applyAlignment="1">
      <alignment horizontal="right"/>
    </xf>
    <xf numFmtId="3" fontId="57" fillId="0" borderId="67" xfId="0" applyNumberFormat="1" applyFont="1" applyBorder="1" applyAlignment="1">
      <alignment horizontal="right"/>
    </xf>
    <xf numFmtId="3" fontId="57" fillId="0" borderId="73" xfId="0" applyNumberFormat="1" applyFont="1" applyBorder="1" applyAlignment="1">
      <alignment horizontal="right"/>
    </xf>
    <xf numFmtId="164" fontId="44" fillId="0" borderId="0" xfId="1" applyNumberFormat="1" applyFont="1" applyFill="1" applyBorder="1"/>
    <xf numFmtId="167" fontId="44" fillId="0" borderId="0" xfId="0" applyNumberFormat="1" applyFont="1"/>
    <xf numFmtId="170" fontId="70" fillId="0" borderId="0" xfId="0" applyNumberFormat="1" applyFont="1" applyAlignment="1">
      <alignment horizontal="right"/>
    </xf>
    <xf numFmtId="0" fontId="47" fillId="12" borderId="18" xfId="0" applyFont="1" applyFill="1" applyBorder="1" applyAlignment="1">
      <alignment horizontal="center" vertical="center"/>
    </xf>
    <xf numFmtId="170" fontId="0" fillId="0" borderId="17" xfId="0" applyNumberFormat="1" applyBorder="1" applyAlignment="1">
      <alignment horizontal="right"/>
    </xf>
    <xf numFmtId="170" fontId="0" fillId="0" borderId="19" xfId="0" applyNumberFormat="1" applyBorder="1" applyAlignment="1">
      <alignment horizontal="right"/>
    </xf>
    <xf numFmtId="0" fontId="10" fillId="0" borderId="36" xfId="0" applyFont="1" applyBorder="1" applyAlignment="1">
      <alignment horizontal="left"/>
    </xf>
    <xf numFmtId="3" fontId="10" fillId="0" borderId="36" xfId="0" applyNumberFormat="1" applyFont="1" applyBorder="1" applyAlignment="1">
      <alignment horizontal="right"/>
    </xf>
    <xf numFmtId="170" fontId="10" fillId="0" borderId="36" xfId="0" applyNumberFormat="1" applyFont="1" applyBorder="1" applyAlignment="1">
      <alignment horizontal="right"/>
    </xf>
    <xf numFmtId="0" fontId="10" fillId="0" borderId="15" xfId="0" applyFont="1" applyBorder="1" applyAlignment="1">
      <alignment horizontal="left"/>
    </xf>
    <xf numFmtId="3" fontId="10" fillId="0" borderId="15" xfId="0" applyNumberFormat="1" applyFont="1" applyBorder="1" applyAlignment="1">
      <alignment horizontal="right"/>
    </xf>
    <xf numFmtId="3" fontId="0" fillId="0" borderId="15" xfId="0" applyNumberFormat="1" applyBorder="1" applyAlignment="1">
      <alignment horizontal="right"/>
    </xf>
    <xf numFmtId="170" fontId="0" fillId="0" borderId="16" xfId="0" applyNumberFormat="1" applyBorder="1" applyAlignment="1">
      <alignment horizontal="right"/>
    </xf>
    <xf numFmtId="170" fontId="0" fillId="0" borderId="36" xfId="0" applyNumberFormat="1" applyBorder="1" applyAlignment="1">
      <alignment horizontal="right"/>
    </xf>
    <xf numFmtId="0" fontId="10" fillId="11" borderId="24" xfId="4" applyFont="1" applyFill="1" applyBorder="1" applyAlignment="1">
      <alignment horizontal="left" vertical="top"/>
    </xf>
    <xf numFmtId="0" fontId="44" fillId="0" borderId="0" xfId="0" applyFont="1" applyAlignment="1">
      <alignment vertical="center"/>
    </xf>
    <xf numFmtId="0" fontId="69" fillId="0" borderId="32" xfId="8" applyFont="1" applyBorder="1" applyAlignment="1">
      <alignment vertical="top" wrapText="1"/>
    </xf>
    <xf numFmtId="2" fontId="44" fillId="0" borderId="0" xfId="0" applyNumberFormat="1" applyFont="1" applyAlignment="1">
      <alignment horizontal="right" vertical="center"/>
    </xf>
    <xf numFmtId="4" fontId="44" fillId="0" borderId="0" xfId="0" applyNumberFormat="1" applyFont="1" applyAlignment="1">
      <alignment horizontal="right"/>
    </xf>
    <xf numFmtId="170" fontId="57" fillId="0" borderId="64" xfId="0" applyNumberFormat="1" applyFont="1" applyBorder="1" applyAlignment="1">
      <alignment horizontal="right"/>
    </xf>
    <xf numFmtId="170" fontId="10" fillId="0" borderId="84" xfId="0" applyNumberFormat="1" applyFont="1" applyBorder="1" applyAlignment="1">
      <alignment horizontal="right"/>
    </xf>
    <xf numFmtId="170" fontId="10" fillId="0" borderId="65" xfId="0" applyNumberFormat="1" applyFont="1" applyBorder="1" applyAlignment="1">
      <alignment horizontal="right"/>
    </xf>
    <xf numFmtId="0" fontId="62" fillId="0" borderId="0" xfId="5" applyFont="1" applyAlignment="1">
      <alignment vertical="center" wrapText="1"/>
    </xf>
    <xf numFmtId="0" fontId="0" fillId="0" borderId="0" xfId="0" applyAlignment="1">
      <alignment horizontal="left" vertical="center" wrapText="1"/>
    </xf>
    <xf numFmtId="3" fontId="10" fillId="0" borderId="19" xfId="4" applyNumberFormat="1" applyFont="1" applyBorder="1" applyAlignment="1">
      <alignment horizontal="right"/>
    </xf>
    <xf numFmtId="0" fontId="0" fillId="21" borderId="17" xfId="0" applyFill="1" applyBorder="1" applyAlignment="1">
      <alignment horizontal="left" vertical="top" wrapText="1"/>
    </xf>
    <xf numFmtId="3" fontId="15" fillId="21" borderId="39" xfId="0" applyNumberFormat="1" applyFont="1" applyFill="1" applyBorder="1" applyAlignment="1">
      <alignment horizontal="right"/>
    </xf>
    <xf numFmtId="3" fontId="15" fillId="21" borderId="62" xfId="0" applyNumberFormat="1" applyFont="1" applyFill="1" applyBorder="1" applyAlignment="1">
      <alignment horizontal="right"/>
    </xf>
    <xf numFmtId="3" fontId="0" fillId="21" borderId="17" xfId="0" applyNumberFormat="1" applyFill="1" applyBorder="1" applyAlignment="1">
      <alignment horizontal="right"/>
    </xf>
    <xf numFmtId="3" fontId="0" fillId="21" borderId="63" xfId="0" applyNumberFormat="1" applyFill="1" applyBorder="1" applyAlignment="1">
      <alignment horizontal="right"/>
    </xf>
    <xf numFmtId="0" fontId="10" fillId="22" borderId="19" xfId="0" applyFont="1" applyFill="1" applyBorder="1" applyAlignment="1">
      <alignment horizontal="left" vertical="top" wrapText="1"/>
    </xf>
    <xf numFmtId="3" fontId="57" fillId="22" borderId="40" xfId="0" applyNumberFormat="1" applyFont="1" applyFill="1" applyBorder="1" applyAlignment="1">
      <alignment horizontal="right"/>
    </xf>
    <xf numFmtId="3" fontId="57" fillId="22" borderId="64" xfId="0" applyNumberFormat="1" applyFont="1" applyFill="1" applyBorder="1" applyAlignment="1">
      <alignment horizontal="right"/>
    </xf>
    <xf numFmtId="3" fontId="10" fillId="22" borderId="84" xfId="0" applyNumberFormat="1" applyFont="1" applyFill="1" applyBorder="1" applyAlignment="1">
      <alignment horizontal="right"/>
    </xf>
    <xf numFmtId="3" fontId="10" fillId="22" borderId="65" xfId="0" applyNumberFormat="1" applyFont="1" applyFill="1" applyBorder="1" applyAlignment="1">
      <alignment horizontal="right"/>
    </xf>
    <xf numFmtId="0" fontId="0" fillId="21" borderId="14" xfId="0" applyFill="1" applyBorder="1"/>
    <xf numFmtId="0" fontId="10" fillId="21" borderId="14" xfId="0" applyFont="1" applyFill="1" applyBorder="1" applyAlignment="1">
      <alignment horizontal="left" vertical="top" wrapText="1"/>
    </xf>
    <xf numFmtId="3" fontId="10" fillId="21" borderId="14" xfId="0" applyNumberFormat="1" applyFont="1" applyFill="1" applyBorder="1" applyAlignment="1">
      <alignment horizontal="right"/>
    </xf>
    <xf numFmtId="0" fontId="15" fillId="11" borderId="14" xfId="10" applyFont="1" applyFill="1" applyBorder="1" applyAlignment="1">
      <alignment horizontal="center" vertical="center" wrapText="1"/>
    </xf>
    <xf numFmtId="0" fontId="73" fillId="23" borderId="85" xfId="0" applyFont="1" applyFill="1" applyBorder="1"/>
    <xf numFmtId="0" fontId="73" fillId="23" borderId="86" xfId="0" applyFont="1" applyFill="1" applyBorder="1"/>
    <xf numFmtId="0" fontId="73" fillId="24" borderId="86" xfId="0" applyFont="1" applyFill="1" applyBorder="1" applyAlignment="1">
      <alignment vertical="center"/>
    </xf>
    <xf numFmtId="0" fontId="73" fillId="20" borderId="86" xfId="0" applyFont="1" applyFill="1" applyBorder="1" applyAlignment="1">
      <alignment vertical="center"/>
    </xf>
    <xf numFmtId="0" fontId="3" fillId="11" borderId="87" xfId="10" applyFont="1" applyFill="1" applyBorder="1"/>
    <xf numFmtId="0" fontId="4" fillId="25" borderId="88" xfId="0" applyFont="1" applyFill="1" applyBorder="1"/>
    <xf numFmtId="0" fontId="4" fillId="25" borderId="89" xfId="0" applyFont="1" applyFill="1" applyBorder="1"/>
    <xf numFmtId="0" fontId="29" fillId="11" borderId="0" xfId="0" applyFont="1" applyFill="1" applyAlignment="1">
      <alignment horizontal="left" vertical="top" readingOrder="1"/>
    </xf>
    <xf numFmtId="0" fontId="18" fillId="0" borderId="15" xfId="5" applyFont="1" applyBorder="1" applyAlignment="1">
      <alignment wrapText="1"/>
    </xf>
    <xf numFmtId="0" fontId="73" fillId="23" borderId="90" xfId="0" applyFont="1" applyFill="1" applyBorder="1"/>
    <xf numFmtId="0" fontId="73" fillId="23" borderId="91" xfId="0" applyFont="1" applyFill="1" applyBorder="1"/>
    <xf numFmtId="0" fontId="15" fillId="11" borderId="15" xfId="10" applyFont="1" applyFill="1" applyBorder="1" applyAlignment="1">
      <alignment horizontal="center" vertical="center" wrapText="1"/>
    </xf>
    <xf numFmtId="0" fontId="73" fillId="23" borderId="88" xfId="0" applyFont="1" applyFill="1" applyBorder="1"/>
    <xf numFmtId="0" fontId="73" fillId="20" borderId="89" xfId="0" applyFont="1" applyFill="1" applyBorder="1" applyAlignment="1">
      <alignment vertical="center"/>
    </xf>
    <xf numFmtId="0" fontId="74" fillId="17" borderId="0" xfId="2" applyFont="1" applyFill="1" applyAlignment="1">
      <alignment horizontal="left" vertical="center"/>
    </xf>
    <xf numFmtId="0" fontId="18" fillId="21" borderId="17" xfId="5" applyFont="1" applyFill="1" applyBorder="1" applyAlignment="1">
      <alignment horizontal="left"/>
    </xf>
    <xf numFmtId="167" fontId="18" fillId="21" borderId="17" xfId="7" applyNumberFormat="1" applyFont="1" applyFill="1" applyBorder="1" applyAlignment="1">
      <alignment horizontal="right" vertical="center" wrapText="1"/>
    </xf>
    <xf numFmtId="164" fontId="18" fillId="21" borderId="17" xfId="1" applyNumberFormat="1" applyFont="1" applyFill="1" applyBorder="1" applyAlignment="1">
      <alignment horizontal="right" vertical="center" wrapText="1"/>
    </xf>
    <xf numFmtId="165" fontId="18" fillId="21" borderId="17" xfId="5" applyNumberFormat="1" applyFont="1" applyFill="1" applyBorder="1" applyAlignment="1">
      <alignment horizontal="right" vertical="center" wrapText="1"/>
    </xf>
    <xf numFmtId="0" fontId="18" fillId="22" borderId="17" xfId="5" applyFont="1" applyFill="1" applyBorder="1" applyAlignment="1">
      <alignment horizontal="left"/>
    </xf>
    <xf numFmtId="167" fontId="18" fillId="22" borderId="17" xfId="7" applyNumberFormat="1" applyFont="1" applyFill="1" applyBorder="1" applyAlignment="1">
      <alignment horizontal="right" vertical="center" wrapText="1"/>
    </xf>
    <xf numFmtId="164" fontId="18" fillId="22" borderId="17" xfId="1" applyNumberFormat="1" applyFont="1" applyFill="1" applyBorder="1" applyAlignment="1">
      <alignment horizontal="right" vertical="center" wrapText="1"/>
    </xf>
    <xf numFmtId="165" fontId="18" fillId="22" borderId="17" xfId="5" applyNumberFormat="1" applyFont="1" applyFill="1" applyBorder="1" applyAlignment="1">
      <alignment horizontal="right" vertical="center" wrapText="1"/>
    </xf>
    <xf numFmtId="0" fontId="18" fillId="22" borderId="39" xfId="5" applyFont="1" applyFill="1" applyBorder="1" applyAlignment="1">
      <alignment horizontal="left"/>
    </xf>
    <xf numFmtId="167" fontId="18" fillId="22" borderId="39" xfId="7" applyNumberFormat="1" applyFont="1" applyFill="1" applyBorder="1" applyAlignment="1">
      <alignment horizontal="right" vertical="center" wrapText="1"/>
    </xf>
    <xf numFmtId="167" fontId="18" fillId="22" borderId="46" xfId="7" applyNumberFormat="1" applyFont="1" applyFill="1" applyBorder="1" applyAlignment="1">
      <alignment horizontal="right" vertical="center" wrapText="1"/>
    </xf>
    <xf numFmtId="164" fontId="18" fillId="22" borderId="42" xfId="1" applyNumberFormat="1" applyFont="1" applyFill="1" applyBorder="1" applyAlignment="1">
      <alignment horizontal="right" vertical="center" wrapText="1"/>
    </xf>
    <xf numFmtId="167" fontId="18" fillId="22" borderId="17" xfId="5" applyNumberFormat="1" applyFont="1" applyFill="1" applyBorder="1" applyAlignment="1">
      <alignment horizontal="right" vertical="center" wrapText="1"/>
    </xf>
    <xf numFmtId="167" fontId="18" fillId="21" borderId="17" xfId="5" applyNumberFormat="1" applyFont="1" applyFill="1" applyBorder="1" applyAlignment="1">
      <alignment horizontal="right" vertical="center" wrapText="1"/>
    </xf>
    <xf numFmtId="0" fontId="18" fillId="21" borderId="39" xfId="5" applyFont="1" applyFill="1" applyBorder="1" applyAlignment="1">
      <alignment horizontal="left"/>
    </xf>
    <xf numFmtId="167" fontId="18" fillId="21" borderId="39" xfId="7" applyNumberFormat="1" applyFont="1" applyFill="1" applyBorder="1" applyAlignment="1">
      <alignment horizontal="right" vertical="center" wrapText="1"/>
    </xf>
    <xf numFmtId="167" fontId="18" fillId="21" borderId="46" xfId="7" applyNumberFormat="1" applyFont="1" applyFill="1" applyBorder="1" applyAlignment="1">
      <alignment horizontal="right" vertical="center" wrapText="1"/>
    </xf>
    <xf numFmtId="164" fontId="18" fillId="21" borderId="42" xfId="1" applyNumberFormat="1" applyFont="1" applyFill="1" applyBorder="1" applyAlignment="1">
      <alignment horizontal="right" vertical="center" wrapText="1"/>
    </xf>
    <xf numFmtId="0" fontId="10" fillId="21" borderId="17" xfId="0" applyFont="1" applyFill="1" applyBorder="1"/>
    <xf numFmtId="166" fontId="10" fillId="21" borderId="17" xfId="1" applyNumberFormat="1" applyFont="1" applyFill="1" applyBorder="1"/>
    <xf numFmtId="166" fontId="0" fillId="21" borderId="17" xfId="0" applyNumberFormat="1" applyFill="1" applyBorder="1"/>
    <xf numFmtId="3" fontId="10" fillId="21" borderId="17" xfId="0" applyNumberFormat="1" applyFont="1" applyFill="1" applyBorder="1" applyAlignment="1">
      <alignment horizontal="right"/>
    </xf>
    <xf numFmtId="0" fontId="0" fillId="22" borderId="17" xfId="0" applyFill="1" applyBorder="1"/>
    <xf numFmtId="166" fontId="10" fillId="22" borderId="17" xfId="1" applyNumberFormat="1" applyFont="1" applyFill="1" applyBorder="1"/>
    <xf numFmtId="166" fontId="0" fillId="22" borderId="17" xfId="0" applyNumberFormat="1" applyFill="1" applyBorder="1"/>
    <xf numFmtId="3" fontId="0" fillId="22" borderId="17" xfId="0" applyNumberFormat="1" applyFill="1" applyBorder="1"/>
    <xf numFmtId="3" fontId="57" fillId="21" borderId="14" xfId="0" applyNumberFormat="1" applyFont="1" applyFill="1" applyBorder="1" applyAlignment="1">
      <alignment horizontal="right"/>
    </xf>
    <xf numFmtId="3" fontId="15" fillId="0" borderId="38" xfId="0" applyNumberFormat="1" applyFont="1" applyBorder="1"/>
    <xf numFmtId="3" fontId="15" fillId="0" borderId="39" xfId="0" applyNumberFormat="1" applyFont="1" applyBorder="1"/>
    <xf numFmtId="3" fontId="15" fillId="0" borderId="40" xfId="0" applyNumberFormat="1" applyFont="1" applyBorder="1"/>
    <xf numFmtId="3" fontId="57" fillId="21" borderId="1" xfId="0" applyNumberFormat="1" applyFont="1" applyFill="1" applyBorder="1" applyAlignment="1">
      <alignment horizontal="right"/>
    </xf>
    <xf numFmtId="3" fontId="15" fillId="0" borderId="60" xfId="0" applyNumberFormat="1" applyFont="1" applyBorder="1"/>
    <xf numFmtId="3" fontId="0" fillId="0" borderId="61" xfId="0" applyNumberFormat="1" applyBorder="1"/>
    <xf numFmtId="3" fontId="15" fillId="0" borderId="62" xfId="0" applyNumberFormat="1" applyFont="1" applyBorder="1"/>
    <xf numFmtId="3" fontId="0" fillId="0" borderId="63" xfId="0" applyNumberFormat="1" applyBorder="1"/>
    <xf numFmtId="3" fontId="15" fillId="0" borderId="73" xfId="0" applyNumberFormat="1" applyFont="1" applyBorder="1"/>
    <xf numFmtId="3" fontId="0" fillId="0" borderId="74" xfId="0" applyNumberFormat="1" applyBorder="1"/>
    <xf numFmtId="3" fontId="57" fillId="21" borderId="75" xfId="0" applyNumberFormat="1" applyFont="1" applyFill="1" applyBorder="1" applyAlignment="1">
      <alignment horizontal="right"/>
    </xf>
    <xf numFmtId="3" fontId="10" fillId="21" borderId="76" xfId="0" applyNumberFormat="1" applyFont="1" applyFill="1" applyBorder="1" applyAlignment="1">
      <alignment horizontal="right"/>
    </xf>
    <xf numFmtId="3" fontId="10" fillId="21" borderId="77" xfId="0" applyNumberFormat="1" applyFont="1" applyFill="1" applyBorder="1" applyAlignment="1">
      <alignment horizontal="right"/>
    </xf>
    <xf numFmtId="170" fontId="0" fillId="0" borderId="74" xfId="0" applyNumberFormat="1" applyBorder="1"/>
    <xf numFmtId="170" fontId="0" fillId="21" borderId="76" xfId="0" applyNumberFormat="1" applyFill="1" applyBorder="1"/>
    <xf numFmtId="170" fontId="0" fillId="21" borderId="77" xfId="0" applyNumberFormat="1" applyFill="1" applyBorder="1"/>
    <xf numFmtId="170" fontId="15" fillId="0" borderId="73" xfId="0" applyNumberFormat="1" applyFont="1" applyBorder="1"/>
    <xf numFmtId="170" fontId="15" fillId="21" borderId="75" xfId="0" applyNumberFormat="1" applyFont="1" applyFill="1" applyBorder="1"/>
    <xf numFmtId="170" fontId="57" fillId="0" borderId="38" xfId="0" applyNumberFormat="1" applyFont="1" applyBorder="1" applyAlignment="1">
      <alignment horizontal="right"/>
    </xf>
    <xf numFmtId="170" fontId="57" fillId="0" borderId="39" xfId="0" applyNumberFormat="1" applyFont="1" applyBorder="1" applyAlignment="1">
      <alignment horizontal="right"/>
    </xf>
    <xf numFmtId="170" fontId="57" fillId="0" borderId="44" xfId="0" applyNumberFormat="1" applyFont="1" applyBorder="1" applyAlignment="1">
      <alignment horizontal="right"/>
    </xf>
    <xf numFmtId="170" fontId="15" fillId="0" borderId="40" xfId="0" applyNumberFormat="1" applyFont="1" applyBorder="1"/>
    <xf numFmtId="170" fontId="15" fillId="21" borderId="1" xfId="0" applyNumberFormat="1" applyFont="1" applyFill="1" applyBorder="1"/>
    <xf numFmtId="0" fontId="37" fillId="11" borderId="0" xfId="4" applyFont="1" applyFill="1"/>
    <xf numFmtId="0" fontId="9" fillId="11" borderId="0" xfId="2" applyFill="1"/>
    <xf numFmtId="0" fontId="37" fillId="11" borderId="33" xfId="8" applyFont="1" applyFill="1" applyBorder="1" applyAlignment="1">
      <alignment vertical="top" wrapText="1"/>
    </xf>
    <xf numFmtId="3" fontId="44" fillId="0" borderId="0" xfId="0" applyNumberFormat="1" applyFont="1"/>
    <xf numFmtId="3" fontId="15" fillId="21" borderId="1" xfId="0" applyNumberFormat="1" applyFont="1" applyFill="1" applyBorder="1" applyAlignment="1">
      <alignment horizontal="right"/>
    </xf>
    <xf numFmtId="3" fontId="15" fillId="21" borderId="75" xfId="0" applyNumberFormat="1" applyFont="1" applyFill="1" applyBorder="1" applyAlignment="1">
      <alignment horizontal="right"/>
    </xf>
    <xf numFmtId="3" fontId="0" fillId="21" borderId="76" xfId="0" applyNumberFormat="1" applyFill="1" applyBorder="1" applyAlignment="1">
      <alignment horizontal="right"/>
    </xf>
    <xf numFmtId="3" fontId="0" fillId="21" borderId="77" xfId="0" applyNumberFormat="1" applyFill="1" applyBorder="1" applyAlignment="1">
      <alignment horizontal="right"/>
    </xf>
    <xf numFmtId="170" fontId="57" fillId="21" borderId="75" xfId="0" applyNumberFormat="1" applyFont="1" applyFill="1" applyBorder="1" applyAlignment="1">
      <alignment horizontal="right"/>
    </xf>
    <xf numFmtId="170" fontId="10" fillId="21" borderId="76" xfId="0" applyNumberFormat="1" applyFont="1" applyFill="1" applyBorder="1" applyAlignment="1">
      <alignment horizontal="right"/>
    </xf>
    <xf numFmtId="170" fontId="10" fillId="21" borderId="77" xfId="0" applyNumberFormat="1" applyFont="1" applyFill="1" applyBorder="1" applyAlignment="1">
      <alignment horizontal="right"/>
    </xf>
    <xf numFmtId="0" fontId="15" fillId="21" borderId="14" xfId="0" applyFont="1" applyFill="1" applyBorder="1"/>
    <xf numFmtId="170" fontId="57" fillId="21" borderId="14" xfId="0" applyNumberFormat="1" applyFont="1" applyFill="1" applyBorder="1" applyAlignment="1">
      <alignment horizontal="right"/>
    </xf>
    <xf numFmtId="170" fontId="10" fillId="21" borderId="14" xfId="0" applyNumberFormat="1" applyFont="1" applyFill="1" applyBorder="1" applyAlignment="1">
      <alignment horizontal="right"/>
    </xf>
    <xf numFmtId="164" fontId="10" fillId="21" borderId="17" xfId="1" applyNumberFormat="1" applyFont="1" applyFill="1" applyBorder="1"/>
    <xf numFmtId="164" fontId="0" fillId="21" borderId="17" xfId="1" applyNumberFormat="1" applyFont="1" applyFill="1" applyBorder="1"/>
    <xf numFmtId="165" fontId="0" fillId="21" borderId="17" xfId="0" applyNumberFormat="1" applyFill="1" applyBorder="1"/>
    <xf numFmtId="167" fontId="0" fillId="21" borderId="17" xfId="0" applyNumberFormat="1" applyFill="1" applyBorder="1"/>
    <xf numFmtId="3" fontId="0" fillId="21" borderId="17" xfId="0" applyNumberFormat="1" applyFill="1" applyBorder="1"/>
    <xf numFmtId="0" fontId="0" fillId="22" borderId="19" xfId="0" applyFill="1" applyBorder="1"/>
    <xf numFmtId="3" fontId="10" fillId="22" borderId="19" xfId="0" applyNumberFormat="1" applyFont="1" applyFill="1" applyBorder="1" applyAlignment="1">
      <alignment horizontal="right"/>
    </xf>
    <xf numFmtId="164" fontId="10" fillId="22" borderId="19" xfId="1" applyNumberFormat="1" applyFont="1" applyFill="1" applyBorder="1"/>
    <xf numFmtId="166" fontId="10" fillId="22" borderId="19" xfId="1" applyNumberFormat="1" applyFont="1" applyFill="1" applyBorder="1"/>
    <xf numFmtId="166" fontId="0" fillId="22" borderId="19" xfId="0" applyNumberFormat="1" applyFill="1" applyBorder="1"/>
    <xf numFmtId="165" fontId="0" fillId="22" borderId="19" xfId="0" applyNumberFormat="1" applyFill="1" applyBorder="1"/>
    <xf numFmtId="164" fontId="0" fillId="22" borderId="19" xfId="1" applyNumberFormat="1" applyFont="1" applyFill="1" applyBorder="1"/>
    <xf numFmtId="167" fontId="0" fillId="22" borderId="19" xfId="0" applyNumberFormat="1" applyFill="1" applyBorder="1"/>
    <xf numFmtId="3" fontId="0" fillId="22" borderId="19" xfId="0" applyNumberFormat="1" applyFill="1" applyBorder="1"/>
    <xf numFmtId="0" fontId="10" fillId="22" borderId="17" xfId="0" applyFont="1" applyFill="1" applyBorder="1"/>
    <xf numFmtId="3" fontId="10" fillId="22" borderId="17" xfId="0" applyNumberFormat="1" applyFont="1" applyFill="1" applyBorder="1" applyAlignment="1">
      <alignment horizontal="right"/>
    </xf>
    <xf numFmtId="164" fontId="10" fillId="22" borderId="17" xfId="1" applyNumberFormat="1" applyFont="1" applyFill="1" applyBorder="1"/>
    <xf numFmtId="166" fontId="7" fillId="22" borderId="17" xfId="0" applyNumberFormat="1" applyFont="1" applyFill="1" applyBorder="1"/>
    <xf numFmtId="166" fontId="7" fillId="21" borderId="17" xfId="0" applyNumberFormat="1" applyFont="1" applyFill="1" applyBorder="1"/>
    <xf numFmtId="0" fontId="0" fillId="21" borderId="17" xfId="0" applyFill="1" applyBorder="1"/>
    <xf numFmtId="2" fontId="0" fillId="21" borderId="17" xfId="0" applyNumberFormat="1" applyFill="1" applyBorder="1"/>
    <xf numFmtId="43" fontId="0" fillId="21" borderId="39" xfId="0" applyNumberFormat="1" applyFill="1" applyBorder="1"/>
    <xf numFmtId="165" fontId="0" fillId="22" borderId="17" xfId="0" applyNumberFormat="1" applyFill="1" applyBorder="1"/>
    <xf numFmtId="2" fontId="0" fillId="22" borderId="17" xfId="0" applyNumberFormat="1" applyFill="1" applyBorder="1"/>
    <xf numFmtId="43" fontId="0" fillId="22" borderId="39" xfId="0" applyNumberFormat="1" applyFill="1" applyBorder="1"/>
    <xf numFmtId="0" fontId="18" fillId="22" borderId="17" xfId="0" applyFont="1" applyFill="1" applyBorder="1" applyAlignment="1">
      <alignment horizontal="left" vertical="top" wrapText="1"/>
    </xf>
    <xf numFmtId="3" fontId="18" fillId="22" borderId="17" xfId="0" applyNumberFormat="1" applyFont="1" applyFill="1" applyBorder="1" applyAlignment="1">
      <alignment horizontal="right"/>
    </xf>
    <xf numFmtId="0" fontId="18" fillId="21" borderId="17" xfId="0" applyFont="1" applyFill="1" applyBorder="1" applyAlignment="1">
      <alignment horizontal="left" vertical="top" wrapText="1"/>
    </xf>
    <xf numFmtId="3" fontId="5" fillId="21" borderId="17" xfId="0" applyNumberFormat="1" applyFont="1" applyFill="1" applyBorder="1" applyAlignment="1">
      <alignment horizontal="right"/>
    </xf>
    <xf numFmtId="0" fontId="0" fillId="11" borderId="0" xfId="0" applyFill="1" applyAlignment="1">
      <alignment horizontal="right"/>
    </xf>
    <xf numFmtId="3" fontId="18" fillId="22" borderId="17" xfId="1" applyNumberFormat="1" applyFont="1" applyFill="1" applyBorder="1" applyAlignment="1">
      <alignment horizontal="right" vertical="center" wrapText="1"/>
    </xf>
    <xf numFmtId="0" fontId="18" fillId="22" borderId="18" xfId="5" applyFont="1" applyFill="1" applyBorder="1" applyAlignment="1">
      <alignment horizontal="left"/>
    </xf>
    <xf numFmtId="167" fontId="18" fillId="22" borderId="18" xfId="7" applyNumberFormat="1" applyFont="1" applyFill="1" applyBorder="1" applyAlignment="1">
      <alignment horizontal="right" vertical="center" wrapText="1"/>
    </xf>
    <xf numFmtId="168" fontId="18" fillId="22" borderId="17" xfId="5" applyNumberFormat="1" applyFont="1" applyFill="1" applyBorder="1" applyAlignment="1">
      <alignment horizontal="right" vertical="center" wrapText="1"/>
    </xf>
    <xf numFmtId="168" fontId="18" fillId="21" borderId="17" xfId="5" applyNumberFormat="1" applyFont="1" applyFill="1" applyBorder="1" applyAlignment="1">
      <alignment horizontal="right" vertical="center" wrapText="1"/>
    </xf>
    <xf numFmtId="3" fontId="18" fillId="21" borderId="17" xfId="1" applyNumberFormat="1" applyFont="1" applyFill="1" applyBorder="1" applyAlignment="1">
      <alignment horizontal="right" vertical="center" wrapText="1"/>
    </xf>
    <xf numFmtId="0" fontId="0" fillId="0" borderId="0" xfId="0" applyAlignment="1">
      <alignment wrapText="1"/>
    </xf>
    <xf numFmtId="169" fontId="18" fillId="21" borderId="17" xfId="9" applyNumberFormat="1" applyFont="1" applyFill="1" applyBorder="1" applyAlignment="1">
      <alignment horizontal="right" vertical="center" wrapText="1"/>
    </xf>
    <xf numFmtId="169" fontId="18" fillId="22" borderId="17" xfId="9" applyNumberFormat="1" applyFont="1" applyFill="1" applyBorder="1" applyAlignment="1">
      <alignment horizontal="right" vertical="center" wrapText="1"/>
    </xf>
    <xf numFmtId="166" fontId="18" fillId="21" borderId="17" xfId="1" applyNumberFormat="1" applyFont="1" applyFill="1" applyBorder="1" applyAlignment="1">
      <alignment horizontal="right" vertical="center" wrapText="1"/>
    </xf>
    <xf numFmtId="166" fontId="18" fillId="22" borderId="17" xfId="1" applyNumberFormat="1" applyFont="1" applyFill="1" applyBorder="1" applyAlignment="1">
      <alignment horizontal="right" vertical="center" wrapText="1"/>
    </xf>
    <xf numFmtId="168" fontId="18" fillId="22" borderId="18" xfId="7" applyNumberFormat="1" applyFont="1" applyFill="1" applyBorder="1" applyAlignment="1">
      <alignment horizontal="right" vertical="center" wrapText="1"/>
    </xf>
    <xf numFmtId="165" fontId="5" fillId="22" borderId="17" xfId="0" applyNumberFormat="1" applyFont="1" applyFill="1" applyBorder="1"/>
    <xf numFmtId="166" fontId="5" fillId="22" borderId="17" xfId="1" applyNumberFormat="1" applyFont="1" applyFill="1" applyBorder="1"/>
    <xf numFmtId="166" fontId="5" fillId="22" borderId="17" xfId="0" applyNumberFormat="1" applyFont="1" applyFill="1" applyBorder="1"/>
    <xf numFmtId="165" fontId="5" fillId="21" borderId="17" xfId="0" applyNumberFormat="1" applyFont="1" applyFill="1" applyBorder="1"/>
    <xf numFmtId="166" fontId="5" fillId="21" borderId="17" xfId="1" applyNumberFormat="1" applyFont="1" applyFill="1" applyBorder="1"/>
    <xf numFmtId="166" fontId="5" fillId="21" borderId="17" xfId="0" applyNumberFormat="1" applyFont="1" applyFill="1" applyBorder="1"/>
    <xf numFmtId="168" fontId="18" fillId="21" borderId="17" xfId="7" applyNumberFormat="1" applyFont="1" applyFill="1" applyBorder="1" applyAlignment="1">
      <alignment horizontal="right" vertical="center" wrapText="1"/>
    </xf>
    <xf numFmtId="165" fontId="18" fillId="0" borderId="0" xfId="5" applyNumberFormat="1" applyFont="1" applyAlignment="1">
      <alignment horizontal="right"/>
    </xf>
    <xf numFmtId="0" fontId="68" fillId="0" borderId="14" xfId="0" applyFont="1" applyBorder="1" applyAlignment="1">
      <alignment horizontal="left" vertical="top"/>
    </xf>
    <xf numFmtId="43" fontId="7" fillId="0" borderId="17" xfId="0" applyNumberFormat="1" applyFont="1" applyBorder="1"/>
    <xf numFmtId="2" fontId="7" fillId="0" borderId="16" xfId="0" applyNumberFormat="1" applyFont="1" applyBorder="1"/>
    <xf numFmtId="2" fontId="7" fillId="0" borderId="17" xfId="0" applyNumberFormat="1" applyFont="1" applyBorder="1"/>
    <xf numFmtId="2" fontId="7" fillId="21" borderId="17" xfId="0" applyNumberFormat="1" applyFont="1" applyFill="1" applyBorder="1"/>
    <xf numFmtId="2" fontId="7" fillId="22" borderId="17" xfId="0" applyNumberFormat="1" applyFont="1" applyFill="1" applyBorder="1"/>
    <xf numFmtId="2" fontId="7" fillId="0" borderId="19" xfId="0" applyNumberFormat="1" applyFont="1" applyBorder="1"/>
    <xf numFmtId="0" fontId="44" fillId="0" borderId="0" xfId="0" applyFont="1" applyAlignment="1">
      <alignment horizontal="left" wrapText="1"/>
    </xf>
    <xf numFmtId="0" fontId="47" fillId="0" borderId="0" xfId="0" applyFont="1"/>
    <xf numFmtId="0" fontId="44" fillId="0" borderId="0" xfId="0" applyFont="1" applyAlignment="1">
      <alignment vertical="center" wrapText="1"/>
    </xf>
    <xf numFmtId="0" fontId="44" fillId="0" borderId="0" xfId="5" applyFont="1" applyAlignment="1">
      <alignment vertical="center" wrapText="1"/>
    </xf>
    <xf numFmtId="165" fontId="44" fillId="0" borderId="0" xfId="5" applyNumberFormat="1" applyFont="1" applyAlignment="1">
      <alignment vertical="center" wrapText="1"/>
    </xf>
    <xf numFmtId="170" fontId="44" fillId="0" borderId="0" xfId="5" applyNumberFormat="1" applyFont="1" applyAlignment="1">
      <alignment vertical="center" wrapText="1"/>
    </xf>
    <xf numFmtId="0" fontId="75" fillId="0" borderId="0" xfId="0" applyFont="1"/>
    <xf numFmtId="170" fontId="76" fillId="0" borderId="0" xfId="0" applyNumberFormat="1" applyFont="1" applyAlignment="1">
      <alignment horizontal="right"/>
    </xf>
    <xf numFmtId="165" fontId="75" fillId="0" borderId="0" xfId="0" applyNumberFormat="1" applyFont="1"/>
    <xf numFmtId="0" fontId="77" fillId="0" borderId="31" xfId="8" applyFont="1" applyBorder="1" applyAlignment="1">
      <alignment vertical="top" wrapText="1"/>
    </xf>
    <xf numFmtId="0" fontId="78" fillId="0" borderId="39" xfId="0" applyFont="1" applyBorder="1" applyAlignment="1">
      <alignment horizontal="left" vertical="top"/>
    </xf>
    <xf numFmtId="0" fontId="77" fillId="0" borderId="48" xfId="8" applyFont="1" applyBorder="1" applyAlignment="1">
      <alignment vertical="top" wrapText="1"/>
    </xf>
    <xf numFmtId="3" fontId="79" fillId="0" borderId="0" xfId="5" applyNumberFormat="1" applyFont="1" applyAlignment="1">
      <alignment vertical="center" wrapText="1"/>
    </xf>
    <xf numFmtId="0" fontId="79" fillId="0" borderId="0" xfId="5" applyFont="1" applyAlignment="1">
      <alignment vertical="center" wrapText="1"/>
    </xf>
    <xf numFmtId="165" fontId="79" fillId="0" borderId="0" xfId="5" applyNumberFormat="1" applyFont="1" applyAlignment="1">
      <alignment vertical="center" wrapText="1"/>
    </xf>
    <xf numFmtId="3" fontId="10" fillId="0" borderId="38" xfId="0" applyNumberFormat="1" applyFont="1" applyBorder="1" applyAlignment="1">
      <alignment horizontal="right"/>
    </xf>
    <xf numFmtId="3" fontId="10" fillId="0" borderId="39" xfId="0" applyNumberFormat="1" applyFont="1" applyBorder="1" applyAlignment="1">
      <alignment horizontal="right"/>
    </xf>
    <xf numFmtId="0" fontId="55" fillId="12" borderId="58" xfId="0" applyFont="1" applyFill="1" applyBorder="1" applyAlignment="1">
      <alignment horizontal="center" vertical="center"/>
    </xf>
    <xf numFmtId="0" fontId="55" fillId="12" borderId="59" xfId="0" applyFont="1" applyFill="1" applyBorder="1" applyAlignment="1">
      <alignment horizontal="center" vertical="center"/>
    </xf>
    <xf numFmtId="0" fontId="10" fillId="21" borderId="17" xfId="0" applyFont="1" applyFill="1" applyBorder="1" applyAlignment="1">
      <alignment horizontal="left"/>
    </xf>
    <xf numFmtId="3" fontId="10" fillId="21" borderId="39" xfId="0" applyNumberFormat="1" applyFont="1" applyFill="1" applyBorder="1" applyAlignment="1">
      <alignment horizontal="right"/>
    </xf>
    <xf numFmtId="3" fontId="10" fillId="21" borderId="62" xfId="0" applyNumberFormat="1" applyFont="1" applyFill="1" applyBorder="1" applyAlignment="1">
      <alignment horizontal="right"/>
    </xf>
    <xf numFmtId="170" fontId="10" fillId="21" borderId="63" xfId="0" applyNumberFormat="1" applyFont="1" applyFill="1" applyBorder="1" applyAlignment="1">
      <alignment horizontal="right"/>
    </xf>
    <xf numFmtId="0" fontId="10" fillId="22" borderId="19" xfId="0" applyFont="1" applyFill="1" applyBorder="1" applyAlignment="1">
      <alignment horizontal="left"/>
    </xf>
    <xf numFmtId="3" fontId="10" fillId="22" borderId="40" xfId="0" applyNumberFormat="1" applyFont="1" applyFill="1" applyBorder="1" applyAlignment="1">
      <alignment horizontal="right"/>
    </xf>
    <xf numFmtId="3" fontId="10" fillId="22" borderId="64" xfId="0" applyNumberFormat="1" applyFont="1" applyFill="1" applyBorder="1" applyAlignment="1">
      <alignment horizontal="right"/>
    </xf>
    <xf numFmtId="170" fontId="10" fillId="22" borderId="65" xfId="0" applyNumberFormat="1" applyFont="1" applyFill="1" applyBorder="1" applyAlignment="1">
      <alignment horizontal="right"/>
    </xf>
    <xf numFmtId="170" fontId="10" fillId="21" borderId="17" xfId="0" applyNumberFormat="1" applyFont="1" applyFill="1" applyBorder="1" applyAlignment="1">
      <alignment horizontal="right"/>
    </xf>
    <xf numFmtId="170" fontId="10" fillId="22" borderId="19" xfId="0" applyNumberFormat="1" applyFont="1" applyFill="1" applyBorder="1" applyAlignment="1">
      <alignment horizontal="right"/>
    </xf>
    <xf numFmtId="0" fontId="10" fillId="22" borderId="40" xfId="0" applyFont="1" applyFill="1" applyBorder="1" applyAlignment="1">
      <alignment horizontal="left"/>
    </xf>
    <xf numFmtId="0" fontId="75" fillId="0" borderId="0" xfId="5" applyFont="1" applyAlignment="1">
      <alignment vertical="center" wrapText="1"/>
    </xf>
    <xf numFmtId="164" fontId="44" fillId="0" borderId="0" xfId="1" applyNumberFormat="1" applyFont="1"/>
    <xf numFmtId="0" fontId="10" fillId="11" borderId="24" xfId="4" applyFont="1" applyFill="1" applyBorder="1" applyAlignment="1">
      <alignment horizontal="left" vertical="top" wrapText="1"/>
    </xf>
    <xf numFmtId="0" fontId="44" fillId="0" borderId="0" xfId="0" applyFont="1" applyAlignment="1">
      <alignment wrapText="1"/>
    </xf>
    <xf numFmtId="166" fontId="44" fillId="0" borderId="0" xfId="0" applyNumberFormat="1" applyFont="1"/>
    <xf numFmtId="14" fontId="10" fillId="11" borderId="24" xfId="4" applyNumberFormat="1" applyFont="1" applyFill="1" applyBorder="1" applyAlignment="1">
      <alignment vertical="top"/>
    </xf>
    <xf numFmtId="0" fontId="34" fillId="10" borderId="92" xfId="6" applyFont="1" applyFill="1" applyBorder="1" applyAlignment="1" applyProtection="1">
      <alignment vertical="top" wrapText="1"/>
    </xf>
    <xf numFmtId="0" fontId="47" fillId="10" borderId="14" xfId="0" applyFont="1" applyFill="1" applyBorder="1" applyAlignment="1">
      <alignment vertical="center" wrapText="1"/>
    </xf>
    <xf numFmtId="0" fontId="18" fillId="0" borderId="16" xfId="0" applyFont="1" applyBorder="1" applyAlignment="1">
      <alignment horizontal="left"/>
    </xf>
    <xf numFmtId="170" fontId="18" fillId="0" borderId="16" xfId="0" applyNumberFormat="1" applyFont="1" applyBorder="1" applyAlignment="1">
      <alignment horizontal="right"/>
    </xf>
    <xf numFmtId="0" fontId="18" fillId="0" borderId="17" xfId="0" applyFont="1" applyBorder="1" applyAlignment="1">
      <alignment horizontal="left"/>
    </xf>
    <xf numFmtId="170" fontId="18" fillId="0" borderId="17" xfId="0" applyNumberFormat="1" applyFont="1" applyBorder="1" applyAlignment="1">
      <alignment horizontal="right"/>
    </xf>
    <xf numFmtId="0" fontId="18" fillId="0" borderId="19" xfId="0" applyFont="1" applyBorder="1" applyAlignment="1">
      <alignment horizontal="left"/>
    </xf>
    <xf numFmtId="170" fontId="18" fillId="0" borderId="19" xfId="0" applyNumberFormat="1" applyFont="1" applyBorder="1" applyAlignment="1">
      <alignment horizontal="right"/>
    </xf>
    <xf numFmtId="0" fontId="0" fillId="13" borderId="0" xfId="0" applyFill="1"/>
    <xf numFmtId="4" fontId="18" fillId="0" borderId="16" xfId="0" applyNumberFormat="1" applyFont="1" applyBorder="1" applyAlignment="1">
      <alignment horizontal="right"/>
    </xf>
    <xf numFmtId="4" fontId="18" fillId="0" borderId="17" xfId="0" applyNumberFormat="1" applyFont="1" applyBorder="1" applyAlignment="1">
      <alignment horizontal="right"/>
    </xf>
    <xf numFmtId="4" fontId="18" fillId="0" borderId="19" xfId="0" applyNumberFormat="1" applyFont="1" applyBorder="1" applyAlignment="1">
      <alignment horizontal="right"/>
    </xf>
    <xf numFmtId="164" fontId="0" fillId="0" borderId="0" xfId="1" applyNumberFormat="1" applyFont="1"/>
    <xf numFmtId="0" fontId="22" fillId="0" borderId="0" xfId="6" applyFont="1" applyFill="1" applyAlignment="1" applyProtection="1">
      <alignment horizontal="left"/>
    </xf>
    <xf numFmtId="165" fontId="8" fillId="0" borderId="0" xfId="0" applyNumberFormat="1" applyFont="1"/>
    <xf numFmtId="164" fontId="0" fillId="0" borderId="0" xfId="1" applyNumberFormat="1" applyFont="1" applyFill="1"/>
    <xf numFmtId="164" fontId="18" fillId="0" borderId="16" xfId="1" applyNumberFormat="1" applyFont="1" applyFill="1" applyBorder="1" applyAlignment="1">
      <alignment horizontal="right"/>
    </xf>
    <xf numFmtId="164" fontId="18" fillId="0" borderId="17" xfId="1" applyNumberFormat="1" applyFont="1" applyFill="1" applyBorder="1" applyAlignment="1">
      <alignment horizontal="right"/>
    </xf>
    <xf numFmtId="0" fontId="0" fillId="26" borderId="0" xfId="0" applyFill="1"/>
    <xf numFmtId="0" fontId="18" fillId="0" borderId="0" xfId="0" applyFont="1" applyAlignment="1">
      <alignment horizontal="left"/>
    </xf>
    <xf numFmtId="3" fontId="18" fillId="0" borderId="0" xfId="0" applyNumberFormat="1" applyFont="1" applyAlignment="1">
      <alignment horizontal="right"/>
    </xf>
    <xf numFmtId="170" fontId="18" fillId="0" borderId="0" xfId="0" applyNumberFormat="1" applyFont="1" applyAlignment="1">
      <alignment horizontal="right"/>
    </xf>
    <xf numFmtId="4" fontId="18" fillId="0" borderId="0" xfId="0" applyNumberFormat="1" applyFont="1" applyAlignment="1">
      <alignment horizontal="right"/>
    </xf>
    <xf numFmtId="0" fontId="4" fillId="12" borderId="15" xfId="0" applyFont="1" applyFill="1" applyBorder="1" applyAlignment="1">
      <alignment horizontal="center" vertical="center"/>
    </xf>
    <xf numFmtId="0" fontId="18" fillId="0" borderId="16" xfId="0" applyFont="1" applyBorder="1"/>
    <xf numFmtId="0" fontId="18" fillId="0" borderId="17" xfId="0" applyFont="1" applyBorder="1"/>
    <xf numFmtId="164" fontId="18" fillId="0" borderId="17" xfId="1" applyNumberFormat="1" applyFont="1" applyFill="1" applyBorder="1"/>
    <xf numFmtId="165" fontId="18" fillId="0" borderId="17" xfId="0" applyNumberFormat="1" applyFont="1" applyBorder="1"/>
    <xf numFmtId="170" fontId="18" fillId="0" borderId="17" xfId="0" applyNumberFormat="1" applyFont="1" applyBorder="1"/>
    <xf numFmtId="0" fontId="18" fillId="0" borderId="19" xfId="0" applyFont="1" applyBorder="1"/>
    <xf numFmtId="164" fontId="18" fillId="0" borderId="19" xfId="1" applyNumberFormat="1" applyFont="1" applyFill="1" applyBorder="1"/>
    <xf numFmtId="165" fontId="18" fillId="0" borderId="19" xfId="0" applyNumberFormat="1" applyFont="1" applyBorder="1"/>
    <xf numFmtId="170" fontId="18" fillId="0" borderId="19" xfId="0" applyNumberFormat="1" applyFont="1" applyBorder="1"/>
    <xf numFmtId="0" fontId="18" fillId="0" borderId="16" xfId="11" applyFont="1" applyBorder="1" applyAlignment="1">
      <alignment horizontal="left"/>
    </xf>
    <xf numFmtId="3" fontId="18" fillId="0" borderId="16" xfId="11" applyNumberFormat="1" applyFont="1" applyBorder="1" applyAlignment="1">
      <alignment horizontal="right"/>
    </xf>
    <xf numFmtId="0" fontId="18" fillId="0" borderId="17" xfId="11" applyFont="1" applyBorder="1" applyAlignment="1">
      <alignment horizontal="left"/>
    </xf>
    <xf numFmtId="3" fontId="18" fillId="0" borderId="17" xfId="11" applyNumberFormat="1" applyFont="1" applyBorder="1" applyAlignment="1">
      <alignment horizontal="right"/>
    </xf>
    <xf numFmtId="3" fontId="4" fillId="12" borderId="18" xfId="0" applyNumberFormat="1" applyFont="1" applyFill="1" applyBorder="1" applyAlignment="1">
      <alignment horizontal="center" vertical="center"/>
    </xf>
    <xf numFmtId="170" fontId="4" fillId="12" borderId="18" xfId="0" applyNumberFormat="1" applyFont="1" applyFill="1" applyBorder="1" applyAlignment="1">
      <alignment horizontal="center" vertical="center"/>
    </xf>
    <xf numFmtId="0" fontId="4" fillId="10" borderId="16" xfId="0" applyFont="1" applyFill="1" applyBorder="1" applyAlignment="1">
      <alignment horizontal="center" vertical="center"/>
    </xf>
    <xf numFmtId="0" fontId="80" fillId="0" borderId="0" xfId="11"/>
    <xf numFmtId="3" fontId="4" fillId="0" borderId="0" xfId="0" applyNumberFormat="1" applyFont="1" applyAlignment="1">
      <alignment horizontal="center" vertical="center"/>
    </xf>
    <xf numFmtId="170" fontId="4" fillId="0" borderId="0" xfId="0" applyNumberFormat="1" applyFont="1" applyAlignment="1">
      <alignment horizontal="center" vertical="center"/>
    </xf>
    <xf numFmtId="0" fontId="18" fillId="0" borderId="0" xfId="11" applyFont="1" applyAlignment="1">
      <alignment horizontal="left"/>
    </xf>
    <xf numFmtId="3" fontId="18" fillId="0" borderId="0" xfId="11" applyNumberFormat="1" applyFont="1" applyAlignment="1">
      <alignment horizontal="right"/>
    </xf>
    <xf numFmtId="165" fontId="7" fillId="0" borderId="0" xfId="0" applyNumberFormat="1" applyFont="1"/>
    <xf numFmtId="3" fontId="7" fillId="0" borderId="0" xfId="0" applyNumberFormat="1" applyFont="1"/>
    <xf numFmtId="3" fontId="4" fillId="0" borderId="0" xfId="0" applyNumberFormat="1" applyFont="1"/>
    <xf numFmtId="0" fontId="5" fillId="0" borderId="17" xfId="0" applyFont="1" applyBorder="1"/>
    <xf numFmtId="3" fontId="5" fillId="0" borderId="17" xfId="0" applyNumberFormat="1" applyFont="1" applyBorder="1"/>
    <xf numFmtId="0" fontId="18" fillId="0" borderId="19" xfId="11" applyFont="1" applyBorder="1" applyAlignment="1">
      <alignment horizontal="left"/>
    </xf>
    <xf numFmtId="3" fontId="18" fillId="0" borderId="19" xfId="11" applyNumberFormat="1" applyFont="1" applyBorder="1" applyAlignment="1">
      <alignment horizontal="right"/>
    </xf>
    <xf numFmtId="0" fontId="24" fillId="0" borderId="0" xfId="11" applyFont="1" applyAlignment="1">
      <alignment horizontal="left"/>
    </xf>
    <xf numFmtId="0" fontId="8" fillId="0" borderId="0" xfId="0" applyFont="1" applyAlignment="1">
      <alignment vertical="center" wrapText="1"/>
    </xf>
    <xf numFmtId="164" fontId="8" fillId="0" borderId="0" xfId="1" applyNumberFormat="1" applyFont="1" applyFill="1" applyBorder="1"/>
    <xf numFmtId="170" fontId="24" fillId="0" borderId="0" xfId="11" applyNumberFormat="1" applyFont="1" applyAlignment="1">
      <alignment horizontal="right"/>
    </xf>
    <xf numFmtId="170" fontId="8" fillId="0" borderId="0" xfId="0" applyNumberFormat="1" applyFont="1"/>
    <xf numFmtId="165" fontId="24" fillId="0" borderId="0" xfId="0" applyNumberFormat="1" applyFont="1" applyAlignment="1">
      <alignment horizontal="right" vertical="center"/>
    </xf>
    <xf numFmtId="170" fontId="24" fillId="0" borderId="0" xfId="0" applyNumberFormat="1" applyFont="1" applyAlignment="1">
      <alignment horizontal="right" vertical="center"/>
    </xf>
    <xf numFmtId="0" fontId="65" fillId="0" borderId="0" xfId="6" applyFont="1" applyFill="1" applyAlignment="1" applyProtection="1">
      <alignment horizontal="left"/>
    </xf>
    <xf numFmtId="0" fontId="47" fillId="10" borderId="14" xfId="11" applyFont="1" applyFill="1" applyBorder="1" applyAlignment="1">
      <alignment horizontal="center" vertical="center" wrapText="1"/>
    </xf>
    <xf numFmtId="3" fontId="47" fillId="10" borderId="14" xfId="0" applyNumberFormat="1" applyFont="1" applyFill="1" applyBorder="1" applyAlignment="1">
      <alignment horizontal="center" vertical="center"/>
    </xf>
    <xf numFmtId="0" fontId="47" fillId="12" borderId="15" xfId="11" applyFont="1" applyFill="1" applyBorder="1" applyAlignment="1">
      <alignment horizontal="center" vertical="center"/>
    </xf>
    <xf numFmtId="0" fontId="10" fillId="0" borderId="16" xfId="11" applyFont="1" applyBorder="1" applyAlignment="1">
      <alignment horizontal="left"/>
    </xf>
    <xf numFmtId="3" fontId="10" fillId="0" borderId="16" xfId="11" applyNumberFormat="1" applyFont="1" applyBorder="1" applyAlignment="1">
      <alignment horizontal="right"/>
    </xf>
    <xf numFmtId="170" fontId="10" fillId="0" borderId="16" xfId="11" applyNumberFormat="1" applyFont="1" applyBorder="1" applyAlignment="1">
      <alignment horizontal="right"/>
    </xf>
    <xf numFmtId="0" fontId="10" fillId="0" borderId="17" xfId="11" applyFont="1" applyBorder="1" applyAlignment="1">
      <alignment horizontal="left"/>
    </xf>
    <xf numFmtId="3" fontId="10" fillId="0" borderId="17" xfId="11" applyNumberFormat="1" applyFont="1" applyBorder="1" applyAlignment="1">
      <alignment horizontal="right"/>
    </xf>
    <xf numFmtId="170" fontId="10" fillId="0" borderId="17" xfId="11" applyNumberFormat="1" applyFont="1" applyBorder="1" applyAlignment="1">
      <alignment horizontal="right"/>
    </xf>
    <xf numFmtId="0" fontId="10" fillId="0" borderId="19" xfId="11" applyFont="1" applyBorder="1" applyAlignment="1">
      <alignment horizontal="left"/>
    </xf>
    <xf numFmtId="3" fontId="10" fillId="0" borderId="19" xfId="11" applyNumberFormat="1" applyFont="1" applyBorder="1" applyAlignment="1">
      <alignment horizontal="right"/>
    </xf>
    <xf numFmtId="170" fontId="10" fillId="0" borderId="19" xfId="11" applyNumberFormat="1" applyFont="1" applyBorder="1" applyAlignment="1">
      <alignment horizontal="right"/>
    </xf>
    <xf numFmtId="3" fontId="47" fillId="10" borderId="14" xfId="0" applyNumberFormat="1" applyFont="1" applyFill="1" applyBorder="1" applyAlignment="1">
      <alignment horizontal="center" vertical="center" wrapText="1"/>
    </xf>
    <xf numFmtId="164" fontId="0" fillId="0" borderId="16" xfId="1" applyNumberFormat="1" applyFont="1" applyFill="1" applyBorder="1"/>
    <xf numFmtId="164" fontId="0" fillId="0" borderId="17" xfId="1" applyNumberFormat="1" applyFont="1" applyFill="1" applyBorder="1"/>
    <xf numFmtId="164" fontId="0" fillId="0" borderId="19" xfId="1" applyNumberFormat="1" applyFont="1" applyFill="1" applyBorder="1"/>
    <xf numFmtId="0" fontId="37" fillId="0" borderId="93" xfId="8" quotePrefix="1" applyFont="1" applyBorder="1" applyAlignment="1">
      <alignment horizontal="left"/>
    </xf>
    <xf numFmtId="0" fontId="37" fillId="0" borderId="94" xfId="8" quotePrefix="1" applyFont="1" applyBorder="1" applyAlignment="1">
      <alignment horizontal="left"/>
    </xf>
    <xf numFmtId="14" fontId="37" fillId="0" borderId="49" xfId="8" quotePrefix="1" applyNumberFormat="1" applyFont="1" applyBorder="1" applyAlignment="1">
      <alignment horizontal="left"/>
    </xf>
    <xf numFmtId="14" fontId="37" fillId="0" borderId="93" xfId="8" quotePrefix="1" applyNumberFormat="1" applyFont="1" applyBorder="1" applyAlignment="1">
      <alignment horizontal="left"/>
    </xf>
    <xf numFmtId="14" fontId="37" fillId="0" borderId="47" xfId="8" quotePrefix="1" applyNumberFormat="1" applyFont="1" applyBorder="1" applyAlignment="1">
      <alignment horizontal="left"/>
    </xf>
    <xf numFmtId="0" fontId="37" fillId="0" borderId="95" xfId="8" applyFont="1" applyBorder="1" applyAlignment="1">
      <alignment vertical="top" wrapText="1"/>
    </xf>
    <xf numFmtId="14" fontId="37" fillId="0" borderId="45" xfId="8" quotePrefix="1" applyNumberFormat="1" applyFont="1" applyBorder="1" applyAlignment="1">
      <alignment horizontal="left"/>
    </xf>
    <xf numFmtId="14" fontId="37" fillId="0" borderId="46" xfId="8" quotePrefix="1" applyNumberFormat="1" applyFont="1" applyBorder="1" applyAlignment="1">
      <alignment horizontal="left"/>
    </xf>
    <xf numFmtId="14" fontId="37" fillId="0" borderId="3" xfId="8" quotePrefix="1" applyNumberFormat="1" applyFont="1" applyBorder="1" applyAlignment="1">
      <alignment horizontal="left"/>
    </xf>
    <xf numFmtId="172" fontId="37" fillId="0" borderId="46" xfId="8" quotePrefix="1" applyNumberFormat="1" applyFont="1" applyBorder="1" applyAlignment="1">
      <alignment horizontal="left"/>
    </xf>
    <xf numFmtId="172" fontId="37" fillId="0" borderId="47" xfId="8" quotePrefix="1" applyNumberFormat="1" applyFont="1" applyBorder="1" applyAlignment="1">
      <alignment horizontal="left"/>
    </xf>
    <xf numFmtId="172" fontId="37" fillId="0" borderId="46" xfId="8" quotePrefix="1" applyNumberFormat="1" applyFont="1" applyBorder="1" applyAlignment="1">
      <alignment horizontal="left" vertical="top"/>
    </xf>
    <xf numFmtId="164" fontId="44" fillId="0" borderId="0" xfId="1" applyNumberFormat="1" applyFont="1" applyFill="1"/>
    <xf numFmtId="0" fontId="19" fillId="0" borderId="0" xfId="0" applyFont="1" applyAlignment="1">
      <alignment horizontal="left"/>
    </xf>
    <xf numFmtId="170" fontId="19" fillId="0" borderId="0" xfId="0" applyNumberFormat="1" applyFont="1" applyAlignment="1">
      <alignment horizontal="right"/>
    </xf>
    <xf numFmtId="4" fontId="19" fillId="0" borderId="0" xfId="0" applyNumberFormat="1" applyFont="1" applyAlignment="1">
      <alignment horizontal="right"/>
    </xf>
    <xf numFmtId="0" fontId="4" fillId="0" borderId="0" xfId="0" applyFont="1" applyAlignment="1">
      <alignment horizontal="left"/>
    </xf>
    <xf numFmtId="0" fontId="44" fillId="0" borderId="0" xfId="11" applyFont="1" applyAlignment="1">
      <alignment horizontal="left"/>
    </xf>
    <xf numFmtId="0" fontId="47" fillId="0" borderId="0" xfId="0" applyFont="1" applyAlignment="1">
      <alignment horizontal="center" vertical="center" wrapText="1"/>
    </xf>
    <xf numFmtId="0" fontId="81" fillId="11" borderId="0" xfId="4" applyFont="1" applyFill="1"/>
    <xf numFmtId="0" fontId="68" fillId="11" borderId="8" xfId="0" applyFont="1" applyFill="1" applyBorder="1" applyAlignment="1">
      <alignment horizontal="left" vertical="top"/>
    </xf>
    <xf numFmtId="0" fontId="37" fillId="11" borderId="95" xfId="8" applyFont="1" applyFill="1" applyBorder="1" applyAlignment="1">
      <alignment vertical="top" wrapText="1"/>
    </xf>
    <xf numFmtId="0" fontId="68" fillId="11" borderId="48" xfId="0" applyFont="1" applyFill="1" applyBorder="1" applyAlignment="1">
      <alignment horizontal="left" vertical="top"/>
    </xf>
    <xf numFmtId="3" fontId="5" fillId="22" borderId="17" xfId="0" applyNumberFormat="1" applyFont="1" applyFill="1" applyBorder="1" applyAlignment="1">
      <alignment horizontal="right"/>
    </xf>
    <xf numFmtId="165" fontId="5" fillId="0" borderId="16" xfId="0" applyNumberFormat="1" applyFont="1" applyBorder="1" applyAlignment="1">
      <alignment horizontal="right"/>
    </xf>
    <xf numFmtId="165" fontId="5" fillId="0" borderId="17" xfId="0" applyNumberFormat="1" applyFont="1" applyBorder="1" applyAlignment="1">
      <alignment horizontal="right"/>
    </xf>
    <xf numFmtId="165" fontId="5" fillId="21" borderId="17" xfId="0" applyNumberFormat="1" applyFont="1" applyFill="1" applyBorder="1" applyAlignment="1">
      <alignment horizontal="right"/>
    </xf>
    <xf numFmtId="165" fontId="5" fillId="22" borderId="17" xfId="0" applyNumberFormat="1" applyFont="1" applyFill="1" applyBorder="1" applyAlignment="1">
      <alignment horizontal="right"/>
    </xf>
    <xf numFmtId="165" fontId="5" fillId="0" borderId="19" xfId="0" applyNumberFormat="1" applyFont="1" applyBorder="1" applyAlignment="1">
      <alignment horizontal="right"/>
    </xf>
    <xf numFmtId="164" fontId="5" fillId="0" borderId="16" xfId="0" applyNumberFormat="1" applyFont="1" applyBorder="1"/>
    <xf numFmtId="164" fontId="5" fillId="0" borderId="17" xfId="0" applyNumberFormat="1" applyFont="1" applyBorder="1"/>
    <xf numFmtId="164" fontId="5" fillId="0" borderId="19" xfId="0" applyNumberFormat="1" applyFont="1" applyBorder="1"/>
    <xf numFmtId="165" fontId="5" fillId="0" borderId="16" xfId="9" applyNumberFormat="1" applyFont="1" applyBorder="1"/>
    <xf numFmtId="165" fontId="5" fillId="0" borderId="16" xfId="9" applyNumberFormat="1" applyFont="1" applyFill="1" applyBorder="1"/>
    <xf numFmtId="3" fontId="5" fillId="0" borderId="16" xfId="0" applyNumberFormat="1" applyFont="1" applyBorder="1"/>
    <xf numFmtId="169" fontId="5" fillId="0" borderId="16" xfId="9" applyNumberFormat="1" applyFont="1" applyFill="1" applyBorder="1"/>
    <xf numFmtId="165" fontId="5" fillId="0" borderId="17" xfId="9" applyNumberFormat="1" applyFont="1" applyBorder="1"/>
    <xf numFmtId="3" fontId="5" fillId="0" borderId="17" xfId="1" applyNumberFormat="1" applyFont="1" applyFill="1" applyBorder="1"/>
    <xf numFmtId="165" fontId="5" fillId="0" borderId="17" xfId="9" applyNumberFormat="1" applyFont="1" applyFill="1" applyBorder="1"/>
    <xf numFmtId="169" fontId="5" fillId="0" borderId="17" xfId="9" applyNumberFormat="1" applyFont="1" applyFill="1" applyBorder="1"/>
    <xf numFmtId="165" fontId="5" fillId="0" borderId="19" xfId="9" applyNumberFormat="1" applyFont="1" applyBorder="1"/>
    <xf numFmtId="165" fontId="5" fillId="0" borderId="19" xfId="9" applyNumberFormat="1" applyFont="1" applyFill="1" applyBorder="1"/>
    <xf numFmtId="3" fontId="5" fillId="0" borderId="19" xfId="0" applyNumberFormat="1" applyFont="1" applyBorder="1"/>
    <xf numFmtId="169" fontId="5" fillId="0" borderId="19" xfId="9" applyNumberFormat="1" applyFont="1" applyFill="1" applyBorder="1"/>
    <xf numFmtId="0" fontId="5" fillId="0" borderId="15" xfId="0" applyFont="1" applyBorder="1"/>
    <xf numFmtId="0" fontId="5" fillId="0" borderId="29" xfId="0" applyFont="1" applyBorder="1"/>
    <xf numFmtId="3" fontId="5" fillId="0" borderId="29" xfId="0" applyNumberFormat="1" applyFont="1" applyBorder="1"/>
    <xf numFmtId="169" fontId="5" fillId="0" borderId="29" xfId="9" applyNumberFormat="1" applyFont="1" applyFill="1" applyBorder="1"/>
    <xf numFmtId="166" fontId="18" fillId="0" borderId="16" xfId="1" applyNumberFormat="1" applyFont="1" applyBorder="1"/>
    <xf numFmtId="2" fontId="5" fillId="0" borderId="38" xfId="0" applyNumberFormat="1" applyFont="1" applyBorder="1"/>
    <xf numFmtId="164" fontId="18" fillId="0" borderId="17" xfId="1" applyNumberFormat="1" applyFont="1" applyBorder="1" applyAlignment="1">
      <alignment horizontal="right"/>
    </xf>
    <xf numFmtId="166" fontId="18" fillId="0" borderId="17" xfId="1" applyNumberFormat="1" applyFont="1" applyBorder="1"/>
    <xf numFmtId="2" fontId="5" fillId="0" borderId="39" xfId="0" applyNumberFormat="1" applyFont="1" applyBorder="1"/>
    <xf numFmtId="164" fontId="18" fillId="22" borderId="17" xfId="1" applyNumberFormat="1" applyFont="1" applyFill="1" applyBorder="1" applyAlignment="1">
      <alignment horizontal="right"/>
    </xf>
    <xf numFmtId="164" fontId="18" fillId="22" borderId="17" xfId="1" applyNumberFormat="1" applyFont="1" applyFill="1" applyBorder="1"/>
    <xf numFmtId="166" fontId="18" fillId="22" borderId="17" xfId="1" applyNumberFormat="1" applyFont="1" applyFill="1" applyBorder="1"/>
    <xf numFmtId="164" fontId="5" fillId="22" borderId="17" xfId="1" applyNumberFormat="1" applyFont="1" applyFill="1" applyBorder="1"/>
    <xf numFmtId="2" fontId="5" fillId="22" borderId="39" xfId="0" applyNumberFormat="1" applyFont="1" applyFill="1" applyBorder="1"/>
    <xf numFmtId="164" fontId="18" fillId="21" borderId="17" xfId="1" applyNumberFormat="1" applyFont="1" applyFill="1" applyBorder="1" applyAlignment="1">
      <alignment horizontal="right"/>
    </xf>
    <xf numFmtId="164" fontId="18" fillId="21" borderId="17" xfId="1" applyNumberFormat="1" applyFont="1" applyFill="1" applyBorder="1"/>
    <xf numFmtId="166" fontId="18" fillId="21" borderId="17" xfId="1" applyNumberFormat="1" applyFont="1" applyFill="1" applyBorder="1"/>
    <xf numFmtId="164" fontId="5" fillId="21" borderId="17" xfId="1" applyNumberFormat="1" applyFont="1" applyFill="1" applyBorder="1"/>
    <xf numFmtId="3" fontId="18" fillId="21" borderId="17" xfId="0" applyNumberFormat="1" applyFont="1" applyFill="1" applyBorder="1" applyAlignment="1">
      <alignment horizontal="right"/>
    </xf>
    <xf numFmtId="2" fontId="5" fillId="21" borderId="39" xfId="0" applyNumberFormat="1" applyFont="1" applyFill="1" applyBorder="1"/>
    <xf numFmtId="166" fontId="18" fillId="0" borderId="19" xfId="1" applyNumberFormat="1" applyFont="1" applyBorder="1"/>
    <xf numFmtId="2" fontId="5" fillId="0" borderId="40" xfId="0" applyNumberFormat="1" applyFont="1" applyBorder="1"/>
    <xf numFmtId="165" fontId="10" fillId="0" borderId="0" xfId="0" applyNumberFormat="1" applyFont="1"/>
    <xf numFmtId="170" fontId="17" fillId="0" borderId="0" xfId="0" applyNumberFormat="1" applyFont="1" applyAlignment="1">
      <alignment horizontal="right"/>
    </xf>
    <xf numFmtId="164" fontId="18" fillId="0" borderId="16" xfId="1" applyNumberFormat="1" applyFont="1" applyBorder="1" applyAlignment="1">
      <alignment horizontal="right"/>
    </xf>
    <xf numFmtId="164" fontId="18" fillId="0" borderId="16" xfId="1" applyNumberFormat="1" applyFont="1" applyBorder="1"/>
    <xf numFmtId="167" fontId="18" fillId="0" borderId="16" xfId="1" applyNumberFormat="1" applyFont="1" applyBorder="1"/>
    <xf numFmtId="0" fontId="18" fillId="21" borderId="17" xfId="0" applyFont="1" applyFill="1" applyBorder="1"/>
    <xf numFmtId="167" fontId="18" fillId="21" borderId="17" xfId="1" applyNumberFormat="1" applyFont="1" applyFill="1" applyBorder="1"/>
    <xf numFmtId="167" fontId="18" fillId="0" borderId="17" xfId="1" applyNumberFormat="1" applyFont="1" applyBorder="1"/>
    <xf numFmtId="0" fontId="5" fillId="22" borderId="17" xfId="0" applyFont="1" applyFill="1" applyBorder="1"/>
    <xf numFmtId="167" fontId="18" fillId="22" borderId="17" xfId="1" applyNumberFormat="1" applyFont="1" applyFill="1" applyBorder="1"/>
    <xf numFmtId="167" fontId="18" fillId="0" borderId="19" xfId="1" applyNumberFormat="1" applyFont="1" applyBorder="1"/>
    <xf numFmtId="165" fontId="18" fillId="0" borderId="16" xfId="0" applyNumberFormat="1" applyFont="1" applyBorder="1"/>
    <xf numFmtId="3" fontId="18" fillId="21" borderId="17" xfId="1" applyNumberFormat="1" applyFont="1" applyFill="1" applyBorder="1"/>
    <xf numFmtId="165" fontId="18" fillId="21" borderId="17" xfId="0" applyNumberFormat="1" applyFont="1" applyFill="1" applyBorder="1"/>
    <xf numFmtId="3" fontId="18" fillId="0" borderId="17" xfId="1" applyNumberFormat="1" applyFont="1" applyBorder="1"/>
    <xf numFmtId="3" fontId="5" fillId="22" borderId="17" xfId="0" applyNumberFormat="1" applyFont="1" applyFill="1" applyBorder="1"/>
    <xf numFmtId="165" fontId="18" fillId="22" borderId="17" xfId="0" applyNumberFormat="1" applyFont="1" applyFill="1" applyBorder="1"/>
    <xf numFmtId="3" fontId="18" fillId="0" borderId="19" xfId="1" applyNumberFormat="1" applyFont="1" applyBorder="1"/>
    <xf numFmtId="170" fontId="10" fillId="0" borderId="17" xfId="0" quotePrefix="1" applyNumberFormat="1" applyFont="1" applyBorder="1" applyAlignment="1">
      <alignment horizontal="center"/>
    </xf>
    <xf numFmtId="170" fontId="10" fillId="0" borderId="19" xfId="0" quotePrefix="1" applyNumberFormat="1" applyFont="1" applyBorder="1" applyAlignment="1">
      <alignment horizontal="center"/>
    </xf>
    <xf numFmtId="170" fontId="18" fillId="0" borderId="0" xfId="11" applyNumberFormat="1" applyFont="1" applyAlignment="1">
      <alignment horizontal="right"/>
    </xf>
    <xf numFmtId="2" fontId="7" fillId="0" borderId="0" xfId="0" applyNumberFormat="1" applyFont="1"/>
    <xf numFmtId="0" fontId="18" fillId="11" borderId="24" xfId="4" applyFont="1" applyFill="1" applyBorder="1" applyAlignment="1">
      <alignment horizontal="left" vertical="top" wrapText="1"/>
    </xf>
    <xf numFmtId="0" fontId="7" fillId="0" borderId="0" xfId="0" applyFont="1" applyAlignment="1">
      <alignment wrapText="1"/>
    </xf>
    <xf numFmtId="0" fontId="26" fillId="0" borderId="4" xfId="5" applyFont="1" applyBorder="1" applyAlignment="1">
      <alignment vertical="center"/>
    </xf>
    <xf numFmtId="164" fontId="18" fillId="22" borderId="19" xfId="1" applyNumberFormat="1" applyFont="1" applyFill="1" applyBorder="1"/>
    <xf numFmtId="0" fontId="18" fillId="21" borderId="17" xfId="5" applyFont="1" applyFill="1" applyBorder="1" applyAlignment="1">
      <alignment horizontal="left" vertical="center"/>
    </xf>
    <xf numFmtId="169" fontId="18" fillId="21" borderId="17" xfId="9" applyNumberFormat="1" applyFont="1" applyFill="1" applyBorder="1"/>
    <xf numFmtId="0" fontId="24" fillId="0" borderId="0" xfId="5" applyFont="1" applyAlignment="1">
      <alignment vertical="center" wrapText="1"/>
    </xf>
    <xf numFmtId="167" fontId="18" fillId="0" borderId="0" xfId="5" applyNumberFormat="1" applyFont="1" applyAlignment="1">
      <alignment horizontal="right" vertical="center" wrapText="1"/>
    </xf>
    <xf numFmtId="0" fontId="4" fillId="12" borderId="14" xfId="5" applyFont="1" applyFill="1" applyBorder="1" applyAlignment="1">
      <alignment horizontal="center" vertical="center" wrapText="1"/>
    </xf>
    <xf numFmtId="165" fontId="18" fillId="0" borderId="16" xfId="5" applyNumberFormat="1" applyFont="1" applyBorder="1"/>
    <xf numFmtId="165" fontId="18" fillId="21" borderId="17" xfId="5" applyNumberFormat="1" applyFont="1" applyFill="1" applyBorder="1"/>
    <xf numFmtId="0" fontId="26" fillId="10" borderId="36" xfId="5" applyFont="1" applyFill="1" applyBorder="1" applyAlignment="1">
      <alignment horizontal="center" vertical="center" wrapText="1"/>
    </xf>
    <xf numFmtId="0" fontId="4" fillId="0" borderId="0" xfId="5" applyFont="1" applyAlignment="1">
      <alignment vertical="center" wrapText="1"/>
    </xf>
    <xf numFmtId="0" fontId="26" fillId="0" borderId="0" xfId="5" applyFont="1" applyAlignment="1">
      <alignment vertical="center" wrapText="1"/>
    </xf>
    <xf numFmtId="169" fontId="18" fillId="0" borderId="16" xfId="9" applyNumberFormat="1" applyFont="1" applyFill="1" applyBorder="1"/>
    <xf numFmtId="169" fontId="18" fillId="0" borderId="17" xfId="9" applyNumberFormat="1" applyFont="1" applyFill="1" applyBorder="1"/>
    <xf numFmtId="169" fontId="18" fillId="0" borderId="19" xfId="9" applyNumberFormat="1" applyFont="1" applyFill="1" applyBorder="1"/>
    <xf numFmtId="0" fontId="18" fillId="0" borderId="16" xfId="4" applyFont="1" applyBorder="1" applyAlignment="1">
      <alignment horizontal="left"/>
    </xf>
    <xf numFmtId="164" fontId="18" fillId="0" borderId="16" xfId="1" applyNumberFormat="1" applyFont="1" applyFill="1" applyBorder="1"/>
    <xf numFmtId="0" fontId="18" fillId="0" borderId="17" xfId="4" applyFont="1" applyBorder="1" applyAlignment="1">
      <alignment horizontal="left"/>
    </xf>
    <xf numFmtId="0" fontId="18" fillId="0" borderId="19" xfId="4" applyFont="1" applyBorder="1" applyAlignment="1">
      <alignment horizontal="left"/>
    </xf>
    <xf numFmtId="164" fontId="5" fillId="0" borderId="17" xfId="1" applyNumberFormat="1" applyFont="1" applyFill="1" applyBorder="1" applyAlignment="1">
      <alignment horizontal="right" vertical="center" wrapText="1"/>
    </xf>
    <xf numFmtId="169" fontId="5" fillId="0" borderId="19" xfId="9" applyNumberFormat="1" applyFont="1" applyFill="1" applyBorder="1" applyAlignment="1">
      <alignment vertical="center" wrapText="1"/>
    </xf>
    <xf numFmtId="0" fontId="5" fillId="0" borderId="17" xfId="5" applyFont="1" applyBorder="1" applyAlignment="1">
      <alignment horizontal="left" vertical="top" wrapText="1"/>
    </xf>
    <xf numFmtId="0" fontId="5" fillId="0" borderId="16" xfId="5" applyFont="1" applyBorder="1" applyAlignment="1">
      <alignment horizontal="left" vertical="top" wrapText="1"/>
    </xf>
    <xf numFmtId="164" fontId="5" fillId="0" borderId="16" xfId="1" applyNumberFormat="1" applyFont="1" applyFill="1" applyBorder="1" applyAlignment="1">
      <alignment horizontal="right" vertical="center" wrapText="1"/>
    </xf>
    <xf numFmtId="0" fontId="5" fillId="0" borderId="19" xfId="5" applyFont="1" applyBorder="1" applyAlignment="1">
      <alignment horizontal="left" vertical="top" wrapText="1"/>
    </xf>
    <xf numFmtId="0" fontId="5" fillId="0" borderId="0" xfId="5" applyFont="1" applyAlignment="1">
      <alignment horizontal="center" vertical="center" wrapText="1"/>
    </xf>
    <xf numFmtId="0" fontId="24" fillId="0" borderId="0" xfId="5" applyFont="1" applyAlignment="1">
      <alignment horizontal="center" vertical="center" wrapText="1"/>
    </xf>
    <xf numFmtId="164" fontId="5" fillId="0" borderId="19" xfId="1" applyNumberFormat="1" applyFont="1" applyFill="1" applyBorder="1" applyAlignment="1">
      <alignment horizontal="right" vertical="center" wrapText="1"/>
    </xf>
    <xf numFmtId="169" fontId="5" fillId="0" borderId="17" xfId="9" applyNumberFormat="1" applyFont="1" applyFill="1" applyBorder="1" applyAlignment="1">
      <alignment vertical="center" wrapText="1"/>
    </xf>
    <xf numFmtId="164" fontId="5" fillId="0" borderId="17" xfId="1" applyNumberFormat="1" applyFont="1" applyFill="1" applyBorder="1" applyAlignment="1">
      <alignment vertical="center" wrapText="1"/>
    </xf>
    <xf numFmtId="164" fontId="5" fillId="0" borderId="19" xfId="1" applyNumberFormat="1" applyFont="1" applyFill="1" applyBorder="1" applyAlignment="1">
      <alignment vertical="center" wrapText="1"/>
    </xf>
    <xf numFmtId="167" fontId="5" fillId="0" borderId="16" xfId="1" applyNumberFormat="1" applyFont="1" applyBorder="1"/>
    <xf numFmtId="167" fontId="5" fillId="0" borderId="17" xfId="1" applyNumberFormat="1" applyFont="1" applyFill="1" applyBorder="1" applyAlignment="1">
      <alignment vertical="center" wrapText="1"/>
    </xf>
    <xf numFmtId="167" fontId="5" fillId="0" borderId="19" xfId="1" applyNumberFormat="1" applyFont="1" applyFill="1" applyBorder="1" applyAlignment="1">
      <alignment vertical="center" wrapText="1"/>
    </xf>
    <xf numFmtId="10" fontId="5" fillId="0" borderId="16" xfId="9" applyNumberFormat="1" applyFont="1" applyBorder="1"/>
    <xf numFmtId="0" fontId="4" fillId="12" borderId="16" xfId="5" applyFont="1" applyFill="1" applyBorder="1" applyAlignment="1">
      <alignment horizontal="center" vertical="center" wrapText="1"/>
    </xf>
    <xf numFmtId="0" fontId="18" fillId="22" borderId="19" xfId="0" applyFont="1" applyFill="1" applyBorder="1" applyAlignment="1">
      <alignment horizontal="left"/>
    </xf>
    <xf numFmtId="3" fontId="18" fillId="22" borderId="19" xfId="0" applyNumberFormat="1" applyFont="1" applyFill="1" applyBorder="1" applyAlignment="1">
      <alignment horizontal="right"/>
    </xf>
    <xf numFmtId="170" fontId="18" fillId="22" borderId="19" xfId="0" applyNumberFormat="1" applyFont="1" applyFill="1" applyBorder="1" applyAlignment="1">
      <alignment horizontal="right"/>
    </xf>
    <xf numFmtId="0" fontId="18" fillId="21" borderId="17" xfId="0" applyFont="1" applyFill="1" applyBorder="1" applyAlignment="1">
      <alignment horizontal="left"/>
    </xf>
    <xf numFmtId="170" fontId="18" fillId="21" borderId="17" xfId="0" applyNumberFormat="1" applyFont="1" applyFill="1" applyBorder="1" applyAlignment="1">
      <alignment horizontal="right"/>
    </xf>
    <xf numFmtId="0" fontId="18" fillId="11" borderId="24" xfId="4" applyFont="1" applyFill="1" applyBorder="1" applyAlignment="1">
      <alignment horizontal="left" vertical="top" indent="1"/>
    </xf>
    <xf numFmtId="164" fontId="0" fillId="0" borderId="18" xfId="1" applyNumberFormat="1" applyFont="1" applyBorder="1"/>
    <xf numFmtId="165" fontId="0" fillId="0" borderId="18" xfId="0" applyNumberFormat="1" applyBorder="1"/>
    <xf numFmtId="0" fontId="0" fillId="0" borderId="18" xfId="0" applyBorder="1"/>
    <xf numFmtId="164" fontId="0" fillId="0" borderId="16" xfId="0" applyNumberFormat="1" applyBorder="1"/>
    <xf numFmtId="164" fontId="0" fillId="0" borderId="17" xfId="0" applyNumberFormat="1" applyBorder="1"/>
    <xf numFmtId="164" fontId="0" fillId="0" borderId="19" xfId="0" applyNumberFormat="1" applyBorder="1"/>
    <xf numFmtId="164" fontId="0" fillId="21" borderId="17" xfId="0" applyNumberFormat="1" applyFill="1" applyBorder="1"/>
    <xf numFmtId="0" fontId="18" fillId="22" borderId="17" xfId="0" applyFont="1" applyFill="1" applyBorder="1" applyAlignment="1">
      <alignment horizontal="left"/>
    </xf>
    <xf numFmtId="164" fontId="0" fillId="22" borderId="17" xfId="1" applyNumberFormat="1" applyFont="1" applyFill="1" applyBorder="1"/>
    <xf numFmtId="164" fontId="0" fillId="22" borderId="17" xfId="0" applyNumberFormat="1" applyFill="1" applyBorder="1"/>
    <xf numFmtId="164" fontId="0" fillId="0" borderId="18" xfId="1" applyNumberFormat="1" applyFont="1" applyFill="1" applyBorder="1"/>
    <xf numFmtId="165" fontId="18" fillId="0" borderId="17" xfId="0" applyNumberFormat="1" applyFont="1" applyBorder="1" applyAlignment="1">
      <alignment horizontal="right"/>
    </xf>
    <xf numFmtId="165" fontId="18" fillId="0" borderId="19" xfId="0" applyNumberFormat="1" applyFont="1" applyBorder="1" applyAlignment="1">
      <alignment horizontal="right"/>
    </xf>
    <xf numFmtId="165" fontId="18" fillId="0" borderId="37" xfId="0" applyNumberFormat="1" applyFont="1" applyBorder="1" applyAlignment="1">
      <alignment horizontal="right"/>
    </xf>
    <xf numFmtId="165" fontId="18" fillId="21" borderId="17" xfId="0" applyNumberFormat="1" applyFont="1" applyFill="1" applyBorder="1" applyAlignment="1">
      <alignment horizontal="right"/>
    </xf>
    <xf numFmtId="0" fontId="37" fillId="0" borderId="31" xfId="8" applyFont="1" applyBorder="1" applyAlignment="1">
      <alignment vertical="top" wrapText="1"/>
    </xf>
    <xf numFmtId="0" fontId="37" fillId="0" borderId="45" xfId="8" quotePrefix="1" applyFont="1" applyBorder="1" applyAlignment="1">
      <alignment horizontal="left"/>
    </xf>
    <xf numFmtId="0" fontId="37" fillId="0" borderId="46" xfId="8" quotePrefix="1" applyFont="1" applyBorder="1" applyAlignment="1">
      <alignment horizontal="left"/>
    </xf>
    <xf numFmtId="0" fontId="9" fillId="0" borderId="0" xfId="2" applyFill="1"/>
    <xf numFmtId="0" fontId="22" fillId="0" borderId="0" xfId="6" applyFont="1" applyFill="1" applyAlignment="1" applyProtection="1"/>
    <xf numFmtId="0" fontId="4" fillId="0" borderId="0" xfId="5" applyFont="1" applyAlignment="1">
      <alignment horizontal="center" vertical="center"/>
    </xf>
    <xf numFmtId="0" fontId="19" fillId="0" borderId="0" xfId="5" applyFont="1" applyAlignment="1">
      <alignment wrapText="1"/>
    </xf>
    <xf numFmtId="165" fontId="18" fillId="0" borderId="16" xfId="9" applyNumberFormat="1" applyFont="1" applyBorder="1"/>
    <xf numFmtId="165" fontId="18" fillId="0" borderId="17" xfId="9" applyNumberFormat="1" applyFont="1" applyBorder="1"/>
    <xf numFmtId="165" fontId="18" fillId="22" borderId="17" xfId="9" applyNumberFormat="1" applyFont="1" applyFill="1" applyBorder="1"/>
    <xf numFmtId="165" fontId="18" fillId="21" borderId="17" xfId="9" applyNumberFormat="1" applyFont="1" applyFill="1" applyBorder="1"/>
    <xf numFmtId="165" fontId="18" fillId="0" borderId="19" xfId="9" applyNumberFormat="1" applyFont="1" applyBorder="1"/>
    <xf numFmtId="165" fontId="18" fillId="22" borderId="19" xfId="9" applyNumberFormat="1" applyFont="1" applyFill="1" applyBorder="1"/>
    <xf numFmtId="165" fontId="5" fillId="0" borderId="16" xfId="9" applyNumberFormat="1" applyFont="1" applyBorder="1" applyAlignment="1">
      <alignment horizontal="right" vertical="center" wrapText="1"/>
    </xf>
    <xf numFmtId="165" fontId="5" fillId="0" borderId="17" xfId="9" applyNumberFormat="1" applyFont="1" applyBorder="1" applyAlignment="1">
      <alignment horizontal="right" vertical="center" wrapText="1"/>
    </xf>
    <xf numFmtId="165" fontId="5" fillId="21" borderId="17" xfId="9" applyNumberFormat="1" applyFont="1" applyFill="1" applyBorder="1" applyAlignment="1">
      <alignment horizontal="right" vertical="center" wrapText="1"/>
    </xf>
    <xf numFmtId="0" fontId="26" fillId="10" borderId="36" xfId="5" applyFont="1" applyFill="1" applyBorder="1" applyAlignment="1">
      <alignment vertical="center" wrapText="1"/>
    </xf>
    <xf numFmtId="0" fontId="18" fillId="22" borderId="17" xfId="5" applyFont="1" applyFill="1" applyBorder="1" applyAlignment="1">
      <alignment horizontal="left" vertical="center"/>
    </xf>
    <xf numFmtId="165" fontId="18" fillId="22" borderId="17" xfId="5" applyNumberFormat="1" applyFont="1" applyFill="1" applyBorder="1"/>
    <xf numFmtId="165" fontId="5" fillId="22" borderId="17" xfId="9" applyNumberFormat="1" applyFont="1" applyFill="1" applyBorder="1" applyAlignment="1">
      <alignment horizontal="right" vertical="center" wrapText="1"/>
    </xf>
    <xf numFmtId="165" fontId="5" fillId="0" borderId="19" xfId="9" applyNumberFormat="1" applyFont="1" applyBorder="1" applyAlignment="1">
      <alignment horizontal="right" vertical="center" wrapText="1"/>
    </xf>
    <xf numFmtId="0" fontId="18" fillId="21" borderId="17" xfId="5" applyFont="1" applyFill="1" applyBorder="1"/>
    <xf numFmtId="165" fontId="18" fillId="0" borderId="16" xfId="9" applyNumberFormat="1" applyFont="1" applyFill="1" applyBorder="1"/>
    <xf numFmtId="165" fontId="18" fillId="0" borderId="17" xfId="9" applyNumberFormat="1" applyFont="1" applyFill="1" applyBorder="1"/>
    <xf numFmtId="165" fontId="18" fillId="0" borderId="19" xfId="9" applyNumberFormat="1" applyFont="1" applyFill="1" applyBorder="1"/>
    <xf numFmtId="165" fontId="19" fillId="0" borderId="0" xfId="9" applyNumberFormat="1" applyFont="1"/>
    <xf numFmtId="165" fontId="44" fillId="0" borderId="0" xfId="9" applyNumberFormat="1" applyFont="1"/>
    <xf numFmtId="0" fontId="82" fillId="0" borderId="0" xfId="5" applyFont="1"/>
    <xf numFmtId="0" fontId="83" fillId="0" borderId="0" xfId="5" applyFont="1" applyAlignment="1">
      <alignment horizontal="center" vertical="center" wrapText="1"/>
    </xf>
    <xf numFmtId="0" fontId="83" fillId="10" borderId="15" xfId="5" applyFont="1" applyFill="1" applyBorder="1" applyAlignment="1">
      <alignment horizontal="center" vertical="center" wrapText="1"/>
    </xf>
    <xf numFmtId="0" fontId="82" fillId="0" borderId="16" xfId="4" applyFont="1" applyBorder="1" applyAlignment="1">
      <alignment horizontal="left"/>
    </xf>
    <xf numFmtId="164" fontId="82" fillId="0" borderId="16" xfId="1" applyNumberFormat="1" applyFont="1" applyFill="1" applyBorder="1" applyAlignment="1">
      <alignment horizontal="right" vertical="center" wrapText="1"/>
    </xf>
    <xf numFmtId="1" fontId="82" fillId="0" borderId="16" xfId="1" applyNumberFormat="1" applyFont="1" applyFill="1" applyBorder="1"/>
    <xf numFmtId="169" fontId="82" fillId="0" borderId="16" xfId="9" applyNumberFormat="1" applyFont="1" applyFill="1" applyBorder="1"/>
    <xf numFmtId="0" fontId="82" fillId="0" borderId="17" xfId="4" applyFont="1" applyBorder="1" applyAlignment="1">
      <alignment horizontal="left"/>
    </xf>
    <xf numFmtId="164" fontId="82" fillId="0" borderId="17" xfId="1" applyNumberFormat="1" applyFont="1" applyFill="1" applyBorder="1" applyAlignment="1">
      <alignment horizontal="right" vertical="center" wrapText="1"/>
    </xf>
    <xf numFmtId="1" fontId="82" fillId="0" borderId="17" xfId="1" applyNumberFormat="1" applyFont="1" applyFill="1" applyBorder="1"/>
    <xf numFmtId="169" fontId="82" fillId="0" borderId="17" xfId="9" applyNumberFormat="1" applyFont="1" applyFill="1" applyBorder="1"/>
    <xf numFmtId="0" fontId="82" fillId="21" borderId="17" xfId="5" applyFont="1" applyFill="1" applyBorder="1" applyAlignment="1">
      <alignment horizontal="left" vertical="center"/>
    </xf>
    <xf numFmtId="164" fontId="82" fillId="21" borderId="17" xfId="1" applyNumberFormat="1" applyFont="1" applyFill="1" applyBorder="1" applyAlignment="1">
      <alignment horizontal="right" vertical="center" wrapText="1"/>
    </xf>
    <xf numFmtId="1" fontId="82" fillId="21" borderId="17" xfId="1" applyNumberFormat="1" applyFont="1" applyFill="1" applyBorder="1"/>
    <xf numFmtId="10" fontId="82" fillId="21" borderId="17" xfId="9" applyNumberFormat="1" applyFont="1" applyFill="1" applyBorder="1"/>
    <xf numFmtId="0" fontId="82" fillId="0" borderId="19" xfId="4" applyFont="1" applyBorder="1" applyAlignment="1">
      <alignment horizontal="left"/>
    </xf>
    <xf numFmtId="164" fontId="82" fillId="0" borderId="19" xfId="1" applyNumberFormat="1" applyFont="1" applyFill="1" applyBorder="1" applyAlignment="1">
      <alignment horizontal="right" vertical="center" wrapText="1"/>
    </xf>
    <xf numFmtId="1" fontId="82" fillId="0" borderId="19" xfId="1" applyNumberFormat="1" applyFont="1" applyFill="1" applyBorder="1"/>
    <xf numFmtId="169" fontId="82" fillId="0" borderId="19" xfId="9" applyNumberFormat="1" applyFont="1" applyFill="1" applyBorder="1"/>
    <xf numFmtId="0" fontId="83" fillId="0" borderId="0" xfId="5" applyFont="1" applyAlignment="1">
      <alignment vertical="center" wrapText="1"/>
    </xf>
    <xf numFmtId="0" fontId="5" fillId="21" borderId="17" xfId="0" applyFont="1" applyFill="1" applyBorder="1"/>
    <xf numFmtId="170" fontId="5" fillId="21" borderId="17" xfId="0" applyNumberFormat="1" applyFont="1" applyFill="1" applyBorder="1"/>
    <xf numFmtId="3" fontId="5" fillId="21" borderId="17" xfId="0" applyNumberFormat="1" applyFont="1" applyFill="1" applyBorder="1"/>
    <xf numFmtId="3" fontId="5" fillId="0" borderId="37" xfId="0" applyNumberFormat="1" applyFont="1" applyBorder="1"/>
    <xf numFmtId="170" fontId="5" fillId="0" borderId="17" xfId="0" applyNumberFormat="1" applyFont="1" applyBorder="1"/>
    <xf numFmtId="3" fontId="5" fillId="22" borderId="19" xfId="0" applyNumberFormat="1" applyFont="1" applyFill="1" applyBorder="1"/>
    <xf numFmtId="165" fontId="5" fillId="22" borderId="19" xfId="0" applyNumberFormat="1" applyFont="1" applyFill="1" applyBorder="1"/>
    <xf numFmtId="0" fontId="33" fillId="10" borderId="15" xfId="8" applyFont="1" applyFill="1" applyBorder="1" applyAlignment="1">
      <alignment horizontal="center" textRotation="90"/>
    </xf>
    <xf numFmtId="0" fontId="33" fillId="10" borderId="13" xfId="8" applyFont="1" applyFill="1" applyBorder="1" applyAlignment="1">
      <alignment horizontal="center" textRotation="90"/>
    </xf>
    <xf numFmtId="0" fontId="33" fillId="10" borderId="6" xfId="8" applyFont="1" applyFill="1" applyBorder="1" applyAlignment="1">
      <alignment horizontal="center" textRotation="90"/>
    </xf>
    <xf numFmtId="0" fontId="4" fillId="10" borderId="1" xfId="0" applyFont="1" applyFill="1" applyBorder="1" applyAlignment="1">
      <alignment horizontal="center" vertical="center" wrapText="1"/>
    </xf>
    <xf numFmtId="0" fontId="4" fillId="10" borderId="2" xfId="0" applyFont="1" applyFill="1" applyBorder="1" applyAlignment="1">
      <alignment horizontal="center" vertical="center" wrapText="1"/>
    </xf>
    <xf numFmtId="0" fontId="4" fillId="10" borderId="3" xfId="0" applyFont="1" applyFill="1" applyBorder="1" applyAlignment="1">
      <alignment horizontal="center" vertical="center" wrapText="1"/>
    </xf>
    <xf numFmtId="0" fontId="0" fillId="11" borderId="0" xfId="0" applyFill="1" applyAlignment="1">
      <alignment horizontal="left" vertical="top" wrapText="1"/>
    </xf>
    <xf numFmtId="0" fontId="2" fillId="2" borderId="0" xfId="0" applyFont="1" applyFill="1" applyAlignment="1">
      <alignment wrapText="1"/>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0" fillId="0" borderId="0" xfId="0" applyAlignment="1">
      <alignment horizontal="center"/>
    </xf>
    <xf numFmtId="0" fontId="18" fillId="11" borderId="24" xfId="4" applyFont="1" applyFill="1" applyBorder="1" applyAlignment="1">
      <alignment horizontal="left" vertical="top" wrapText="1"/>
    </xf>
    <xf numFmtId="0" fontId="18" fillId="11" borderId="0" xfId="4" applyFont="1" applyFill="1" applyAlignment="1">
      <alignment horizontal="left" vertical="top" wrapText="1"/>
    </xf>
    <xf numFmtId="0" fontId="18" fillId="11" borderId="25" xfId="4" applyFont="1" applyFill="1" applyBorder="1" applyAlignment="1">
      <alignment horizontal="left" vertical="top" wrapText="1"/>
    </xf>
    <xf numFmtId="0" fontId="27" fillId="11" borderId="26" xfId="4" applyFont="1" applyFill="1" applyBorder="1" applyAlignment="1">
      <alignment horizontal="left" vertical="top" wrapText="1"/>
    </xf>
    <xf numFmtId="0" fontId="26" fillId="10" borderId="4" xfId="5" applyFont="1" applyFill="1" applyBorder="1" applyAlignment="1">
      <alignment horizontal="center" vertical="center"/>
    </xf>
    <xf numFmtId="0" fontId="26" fillId="10" borderId="5" xfId="5" applyFont="1" applyFill="1" applyBorder="1" applyAlignment="1">
      <alignment horizontal="center" vertical="center"/>
    </xf>
    <xf numFmtId="0" fontId="26" fillId="10" borderId="6" xfId="5" applyFont="1" applyFill="1" applyBorder="1" applyAlignment="1">
      <alignment horizontal="center" vertical="center"/>
    </xf>
    <xf numFmtId="0" fontId="26" fillId="10" borderId="14" xfId="5" applyFont="1" applyFill="1" applyBorder="1" applyAlignment="1">
      <alignment horizontal="center" vertical="center"/>
    </xf>
    <xf numFmtId="0" fontId="26" fillId="10" borderId="20" xfId="5" applyFont="1" applyFill="1" applyBorder="1" applyAlignment="1">
      <alignment horizontal="left" vertical="center"/>
    </xf>
    <xf numFmtId="0" fontId="26" fillId="10" borderId="11" xfId="5" applyFont="1" applyFill="1" applyBorder="1" applyAlignment="1">
      <alignment horizontal="left" vertical="center"/>
    </xf>
    <xf numFmtId="0" fontId="26" fillId="10" borderId="21" xfId="5" applyFont="1" applyFill="1" applyBorder="1" applyAlignment="1">
      <alignment horizontal="left" vertical="center"/>
    </xf>
    <xf numFmtId="0" fontId="26" fillId="10" borderId="1" xfId="5" applyFont="1" applyFill="1" applyBorder="1" applyAlignment="1">
      <alignment horizontal="center" vertical="center"/>
    </xf>
    <xf numFmtId="0" fontId="26" fillId="10" borderId="2" xfId="5" applyFont="1" applyFill="1" applyBorder="1" applyAlignment="1">
      <alignment horizontal="center" vertical="center"/>
    </xf>
    <xf numFmtId="0" fontId="26" fillId="10" borderId="3" xfId="5" applyFont="1" applyFill="1" applyBorder="1" applyAlignment="1">
      <alignment horizontal="center" vertical="center"/>
    </xf>
    <xf numFmtId="0" fontId="26" fillId="10" borderId="1" xfId="5" applyFont="1" applyFill="1" applyBorder="1" applyAlignment="1">
      <alignment horizontal="center" vertical="center" wrapText="1"/>
    </xf>
    <xf numFmtId="0" fontId="20" fillId="10" borderId="3" xfId="5" applyFont="1" applyFill="1" applyBorder="1" applyAlignment="1">
      <alignment wrapText="1"/>
    </xf>
    <xf numFmtId="0" fontId="47" fillId="10" borderId="1" xfId="0" applyFont="1" applyFill="1" applyBorder="1" applyAlignment="1">
      <alignment horizontal="center" vertical="center" wrapText="1"/>
    </xf>
    <xf numFmtId="0" fontId="47" fillId="10" borderId="3" xfId="0" applyFont="1" applyFill="1" applyBorder="1" applyAlignment="1">
      <alignment horizontal="center" vertical="center" wrapText="1"/>
    </xf>
    <xf numFmtId="0" fontId="4" fillId="12" borderId="1" xfId="5" applyFont="1" applyFill="1" applyBorder="1" applyAlignment="1">
      <alignment horizontal="center" vertical="center" wrapText="1"/>
    </xf>
    <xf numFmtId="0" fontId="4" fillId="12" borderId="2" xfId="5" applyFont="1" applyFill="1" applyBorder="1" applyAlignment="1">
      <alignment horizontal="center" vertical="center" wrapText="1"/>
    </xf>
    <xf numFmtId="0" fontId="4" fillId="12" borderId="3" xfId="5" applyFont="1" applyFill="1" applyBorder="1" applyAlignment="1">
      <alignment horizontal="center" vertical="center" wrapText="1"/>
    </xf>
    <xf numFmtId="0" fontId="26" fillId="10" borderId="15" xfId="5" applyFont="1" applyFill="1" applyBorder="1" applyAlignment="1">
      <alignment horizontal="center" vertical="center" wrapText="1"/>
    </xf>
    <xf numFmtId="0" fontId="26" fillId="10" borderId="36" xfId="5" applyFont="1" applyFill="1" applyBorder="1" applyAlignment="1">
      <alignment horizontal="center" vertical="center" wrapText="1"/>
    </xf>
    <xf numFmtId="0" fontId="26" fillId="10" borderId="8" xfId="5" applyFont="1" applyFill="1" applyBorder="1" applyAlignment="1">
      <alignment horizontal="center" vertical="center" wrapText="1"/>
    </xf>
    <xf numFmtId="0" fontId="26" fillId="10" borderId="0" xfId="5" applyFont="1" applyFill="1" applyAlignment="1">
      <alignment horizontal="center" vertical="center" wrapText="1"/>
    </xf>
    <xf numFmtId="0" fontId="26" fillId="10" borderId="9" xfId="5" applyFont="1" applyFill="1" applyBorder="1" applyAlignment="1">
      <alignment horizontal="center" vertical="center" wrapText="1"/>
    </xf>
    <xf numFmtId="0" fontId="83" fillId="12" borderId="1" xfId="5" applyFont="1" applyFill="1" applyBorder="1" applyAlignment="1">
      <alignment horizontal="center" vertical="center" wrapText="1"/>
    </xf>
    <xf numFmtId="0" fontId="83" fillId="12" borderId="2" xfId="5" applyFont="1" applyFill="1" applyBorder="1" applyAlignment="1">
      <alignment horizontal="center" vertical="center" wrapText="1"/>
    </xf>
    <xf numFmtId="0" fontId="83" fillId="12" borderId="3" xfId="5" applyFont="1" applyFill="1" applyBorder="1" applyAlignment="1">
      <alignment horizontal="center" vertical="center" wrapText="1"/>
    </xf>
    <xf numFmtId="0" fontId="5" fillId="11" borderId="24" xfId="0" applyFont="1" applyFill="1" applyBorder="1" applyAlignment="1">
      <alignment horizontal="left" vertical="top" wrapText="1"/>
    </xf>
    <xf numFmtId="0" fontId="5" fillId="11" borderId="0" xfId="0" applyFont="1" applyFill="1" applyAlignment="1">
      <alignment horizontal="left" vertical="top" wrapText="1"/>
    </xf>
    <xf numFmtId="0" fontId="5" fillId="11" borderId="25" xfId="0" applyFont="1" applyFill="1" applyBorder="1" applyAlignment="1">
      <alignment horizontal="left" vertical="top" wrapText="1"/>
    </xf>
    <xf numFmtId="0" fontId="4" fillId="10" borderId="30" xfId="5" applyFont="1" applyFill="1" applyBorder="1" applyAlignment="1">
      <alignment horizontal="center" vertical="center" wrapText="1"/>
    </xf>
    <xf numFmtId="0" fontId="4" fillId="10" borderId="6" xfId="5" applyFont="1" applyFill="1" applyBorder="1" applyAlignment="1">
      <alignment horizontal="center" vertical="center" wrapText="1"/>
    </xf>
    <xf numFmtId="0" fontId="47" fillId="12" borderId="15" xfId="5" applyFont="1" applyFill="1" applyBorder="1" applyAlignment="1">
      <alignment horizontal="center" vertical="center" wrapText="1"/>
    </xf>
    <xf numFmtId="0" fontId="47" fillId="12" borderId="36" xfId="5" applyFont="1" applyFill="1" applyBorder="1" applyAlignment="1">
      <alignment horizontal="center" vertical="center" wrapText="1"/>
    </xf>
    <xf numFmtId="0" fontId="4" fillId="12" borderId="15" xfId="5" applyFont="1" applyFill="1" applyBorder="1" applyAlignment="1">
      <alignment horizontal="center" vertical="center" wrapText="1"/>
    </xf>
    <xf numFmtId="0" fontId="4" fillId="12" borderId="36" xfId="5" applyFont="1" applyFill="1" applyBorder="1" applyAlignment="1">
      <alignment horizontal="center" vertical="center" wrapText="1"/>
    </xf>
    <xf numFmtId="0" fontId="4" fillId="10" borderId="1" xfId="5" applyFont="1" applyFill="1" applyBorder="1" applyAlignment="1">
      <alignment horizontal="center" vertical="center" wrapText="1"/>
    </xf>
    <xf numFmtId="0" fontId="4" fillId="10" borderId="3" xfId="5" applyFont="1" applyFill="1" applyBorder="1" applyAlignment="1">
      <alignment horizontal="center" vertical="center" wrapText="1"/>
    </xf>
    <xf numFmtId="0" fontId="26" fillId="10" borderId="13" xfId="5" applyFont="1" applyFill="1" applyBorder="1" applyAlignment="1">
      <alignment horizontal="center" vertical="center" wrapText="1"/>
    </xf>
    <xf numFmtId="0" fontId="26" fillId="10" borderId="7" xfId="5" applyFont="1" applyFill="1" applyBorder="1" applyAlignment="1">
      <alignment horizontal="center" vertical="center" wrapText="1"/>
    </xf>
    <xf numFmtId="0" fontId="26" fillId="10" borderId="30" xfId="5" applyFont="1" applyFill="1" applyBorder="1" applyAlignment="1">
      <alignment horizontal="center" vertical="center" wrapText="1"/>
    </xf>
    <xf numFmtId="0" fontId="18" fillId="0" borderId="24" xfId="4" applyFont="1" applyBorder="1" applyAlignment="1">
      <alignment horizontal="left" vertical="top" wrapText="1"/>
    </xf>
    <xf numFmtId="0" fontId="18" fillId="0" borderId="0" xfId="4" applyFont="1" applyAlignment="1">
      <alignment horizontal="left" vertical="top" wrapText="1"/>
    </xf>
    <xf numFmtId="0" fontId="18" fillId="0" borderId="25" xfId="4" applyFont="1" applyBorder="1" applyAlignment="1">
      <alignment horizontal="left" vertical="top" wrapText="1"/>
    </xf>
    <xf numFmtId="0" fontId="26" fillId="10" borderId="3" xfId="5" applyFont="1" applyFill="1" applyBorder="1" applyAlignment="1">
      <alignment horizontal="center" vertical="center" wrapText="1"/>
    </xf>
    <xf numFmtId="0" fontId="26" fillId="12" borderId="1" xfId="5" applyFont="1" applyFill="1" applyBorder="1" applyAlignment="1">
      <alignment horizontal="center" vertical="center" wrapText="1"/>
    </xf>
    <xf numFmtId="0" fontId="26" fillId="12" borderId="2" xfId="5" applyFont="1" applyFill="1" applyBorder="1" applyAlignment="1">
      <alignment horizontal="center" vertical="center" wrapText="1"/>
    </xf>
    <xf numFmtId="0" fontId="26" fillId="12" borderId="3" xfId="5" applyFont="1" applyFill="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15" xfId="0" applyFont="1" applyBorder="1" applyAlignment="1">
      <alignment horizontal="center" vertical="center"/>
    </xf>
    <xf numFmtId="0" fontId="15" fillId="0" borderId="13" xfId="0" applyFont="1" applyBorder="1" applyAlignment="1">
      <alignment horizontal="center" vertical="center"/>
    </xf>
    <xf numFmtId="0" fontId="15" fillId="0" borderId="36" xfId="0" applyFont="1" applyBorder="1" applyAlignment="1">
      <alignment horizontal="center" vertical="center"/>
    </xf>
    <xf numFmtId="0" fontId="47" fillId="10" borderId="29" xfId="0" applyFont="1" applyFill="1" applyBorder="1" applyAlignment="1">
      <alignment horizontal="center" vertical="center" wrapText="1"/>
    </xf>
    <xf numFmtId="0" fontId="47" fillId="10" borderId="52" xfId="0" applyFont="1" applyFill="1" applyBorder="1" applyAlignment="1">
      <alignment horizontal="center" vertical="center" wrapText="1"/>
    </xf>
    <xf numFmtId="0" fontId="47" fillId="10" borderId="15" xfId="0" applyFont="1" applyFill="1" applyBorder="1" applyAlignment="1">
      <alignment horizontal="center" vertical="center" wrapText="1"/>
    </xf>
    <xf numFmtId="0" fontId="47" fillId="10" borderId="36" xfId="0" applyFont="1" applyFill="1" applyBorder="1" applyAlignment="1">
      <alignment horizontal="center" vertical="center" wrapText="1"/>
    </xf>
    <xf numFmtId="0" fontId="47" fillId="10" borderId="4" xfId="5" applyFont="1" applyFill="1" applyBorder="1" applyAlignment="1">
      <alignment horizontal="center" vertical="center" wrapText="1"/>
    </xf>
    <xf numFmtId="0" fontId="47" fillId="10" borderId="5" xfId="5" applyFont="1" applyFill="1" applyBorder="1" applyAlignment="1">
      <alignment horizontal="center" vertical="center" wrapText="1"/>
    </xf>
    <xf numFmtId="0" fontId="9" fillId="11" borderId="24" xfId="2" applyFill="1" applyBorder="1" applyAlignment="1">
      <alignment horizontal="left" vertical="top" wrapText="1"/>
    </xf>
    <xf numFmtId="0" fontId="9" fillId="11" borderId="0" xfId="2" applyFill="1" applyBorder="1" applyAlignment="1">
      <alignment horizontal="left" vertical="top" wrapText="1"/>
    </xf>
    <xf numFmtId="0" fontId="9" fillId="11" borderId="25" xfId="2" applyFill="1" applyBorder="1" applyAlignment="1">
      <alignment horizontal="left" vertical="top" wrapText="1"/>
    </xf>
    <xf numFmtId="0" fontId="47" fillId="10" borderId="38" xfId="0" applyFont="1" applyFill="1" applyBorder="1" applyAlignment="1">
      <alignment horizontal="center" vertical="center" wrapText="1"/>
    </xf>
    <xf numFmtId="0" fontId="47" fillId="10" borderId="54" xfId="0" applyFont="1" applyFill="1" applyBorder="1" applyAlignment="1">
      <alignment horizontal="center" vertical="center" wrapText="1"/>
    </xf>
    <xf numFmtId="0" fontId="47" fillId="0" borderId="0" xfId="5" applyFont="1" applyAlignment="1">
      <alignment horizontal="center" vertical="center" wrapText="1"/>
    </xf>
    <xf numFmtId="0" fontId="47" fillId="10" borderId="55" xfId="0" applyFont="1" applyFill="1" applyBorder="1" applyAlignment="1">
      <alignment horizontal="center" vertical="center" wrapText="1"/>
    </xf>
    <xf numFmtId="0" fontId="55" fillId="10" borderId="14" xfId="0" applyFont="1" applyFill="1" applyBorder="1" applyAlignment="1">
      <alignment horizontal="center" vertical="center" wrapText="1"/>
    </xf>
    <xf numFmtId="0" fontId="55" fillId="12" borderId="1" xfId="0" applyFont="1" applyFill="1" applyBorder="1" applyAlignment="1">
      <alignment horizontal="center" vertical="center" wrapText="1"/>
    </xf>
    <xf numFmtId="0" fontId="55" fillId="12" borderId="2" xfId="0" applyFont="1" applyFill="1" applyBorder="1" applyAlignment="1">
      <alignment horizontal="center" vertical="center" wrapText="1"/>
    </xf>
    <xf numFmtId="0" fontId="55" fillId="12" borderId="3" xfId="0" applyFont="1" applyFill="1" applyBorder="1" applyAlignment="1">
      <alignment horizontal="center" vertical="center" wrapText="1"/>
    </xf>
    <xf numFmtId="0" fontId="55" fillId="0" borderId="0" xfId="0" applyFont="1" applyAlignment="1">
      <alignment horizontal="center" vertical="center" wrapText="1"/>
    </xf>
    <xf numFmtId="0" fontId="47" fillId="0" borderId="0" xfId="0" applyFont="1" applyAlignment="1">
      <alignment horizontal="center" vertical="center" wrapText="1"/>
    </xf>
    <xf numFmtId="0" fontId="47" fillId="10" borderId="7" xfId="5" applyFont="1" applyFill="1" applyBorder="1" applyAlignment="1">
      <alignment horizontal="center" vertical="center" wrapText="1"/>
    </xf>
    <xf numFmtId="0" fontId="47" fillId="10" borderId="30" xfId="5" applyFont="1" applyFill="1" applyBorder="1" applyAlignment="1">
      <alignment horizontal="center" vertical="center" wrapText="1"/>
    </xf>
    <xf numFmtId="0" fontId="47" fillId="10" borderId="1" xfId="5" applyFont="1" applyFill="1" applyBorder="1" applyAlignment="1">
      <alignment horizontal="center" vertical="center" wrapText="1"/>
    </xf>
    <xf numFmtId="0" fontId="47" fillId="10" borderId="3" xfId="5" applyFont="1" applyFill="1" applyBorder="1" applyAlignment="1">
      <alignment horizontal="center" vertical="center" wrapText="1"/>
    </xf>
    <xf numFmtId="0" fontId="44" fillId="0" borderId="24" xfId="0" applyFont="1" applyBorder="1" applyAlignment="1">
      <alignment horizontal="center"/>
    </xf>
    <xf numFmtId="0" fontId="44" fillId="0" borderId="0" xfId="0" applyFont="1" applyAlignment="1">
      <alignment horizontal="center"/>
    </xf>
    <xf numFmtId="0" fontId="47" fillId="12" borderId="1" xfId="0" applyFont="1" applyFill="1" applyBorder="1" applyAlignment="1">
      <alignment horizontal="center" vertical="center"/>
    </xf>
    <xf numFmtId="0" fontId="47" fillId="12" borderId="3" xfId="0" applyFont="1" applyFill="1" applyBorder="1" applyAlignment="1">
      <alignment horizontal="center" vertical="center"/>
    </xf>
    <xf numFmtId="0" fontId="10" fillId="11" borderId="24" xfId="4" applyFont="1" applyFill="1" applyBorder="1" applyAlignment="1">
      <alignment horizontal="left" vertical="top" wrapText="1"/>
    </xf>
    <xf numFmtId="0" fontId="10" fillId="11" borderId="0" xfId="4" applyFont="1" applyFill="1" applyAlignment="1">
      <alignment horizontal="left" vertical="top" wrapText="1"/>
    </xf>
    <xf numFmtId="0" fontId="10" fillId="11" borderId="25" xfId="4" applyFont="1" applyFill="1" applyBorder="1" applyAlignment="1">
      <alignment horizontal="left" vertical="top" wrapText="1"/>
    </xf>
    <xf numFmtId="0" fontId="57" fillId="11" borderId="26" xfId="4" applyFont="1" applyFill="1" applyBorder="1" applyAlignment="1">
      <alignment horizontal="left" vertical="top" wrapText="1"/>
    </xf>
    <xf numFmtId="0" fontId="47" fillId="10" borderId="14" xfId="0" applyFont="1" applyFill="1" applyBorder="1" applyAlignment="1">
      <alignment horizontal="center" vertical="center" wrapText="1"/>
    </xf>
    <xf numFmtId="0" fontId="44" fillId="10" borderId="14" xfId="0" applyFont="1" applyFill="1" applyBorder="1" applyAlignment="1">
      <alignment horizontal="center"/>
    </xf>
    <xf numFmtId="0" fontId="47" fillId="12" borderId="15" xfId="0" applyFont="1" applyFill="1" applyBorder="1" applyAlignment="1">
      <alignment horizontal="center" vertical="center"/>
    </xf>
    <xf numFmtId="0" fontId="47" fillId="12" borderId="36" xfId="0" applyFont="1" applyFill="1" applyBorder="1" applyAlignment="1">
      <alignment horizontal="center" vertical="center"/>
    </xf>
    <xf numFmtId="0" fontId="47" fillId="12" borderId="15" xfId="0" applyFont="1" applyFill="1" applyBorder="1" applyAlignment="1">
      <alignment horizontal="center" vertical="center" wrapText="1"/>
    </xf>
    <xf numFmtId="0" fontId="47" fillId="12" borderId="36" xfId="0" applyFont="1" applyFill="1" applyBorder="1" applyAlignment="1">
      <alignment horizontal="center" vertical="center" wrapText="1"/>
    </xf>
    <xf numFmtId="0" fontId="53" fillId="10" borderId="20" xfId="5" applyFont="1" applyFill="1" applyBorder="1" applyAlignment="1">
      <alignment horizontal="left" vertical="center"/>
    </xf>
    <xf numFmtId="0" fontId="53" fillId="10" borderId="11" xfId="5" applyFont="1" applyFill="1" applyBorder="1" applyAlignment="1">
      <alignment horizontal="left" vertical="center"/>
    </xf>
    <xf numFmtId="0" fontId="53" fillId="10" borderId="21" xfId="5" applyFont="1" applyFill="1" applyBorder="1" applyAlignment="1">
      <alignment horizontal="left" vertical="center"/>
    </xf>
    <xf numFmtId="0" fontId="47" fillId="10" borderId="78" xfId="0" applyFont="1" applyFill="1" applyBorder="1" applyAlignment="1">
      <alignment horizontal="center" vertical="center" wrapText="1"/>
    </xf>
    <xf numFmtId="0" fontId="47" fillId="10" borderId="79" xfId="0" applyFont="1" applyFill="1" applyBorder="1" applyAlignment="1">
      <alignment horizontal="center" vertical="center" wrapText="1"/>
    </xf>
    <xf numFmtId="0" fontId="47" fillId="10" borderId="80" xfId="0" applyFont="1" applyFill="1" applyBorder="1" applyAlignment="1">
      <alignment horizontal="center" vertical="center" wrapText="1"/>
    </xf>
    <xf numFmtId="0" fontId="47" fillId="10" borderId="78" xfId="5" applyFont="1" applyFill="1" applyBorder="1" applyAlignment="1">
      <alignment horizontal="center" vertical="center" wrapText="1"/>
    </xf>
    <xf numFmtId="0" fontId="47" fillId="10" borderId="79" xfId="5" applyFont="1" applyFill="1" applyBorder="1" applyAlignment="1">
      <alignment horizontal="center" vertical="center" wrapText="1"/>
    </xf>
    <xf numFmtId="0" fontId="47" fillId="10" borderId="80" xfId="5" applyFont="1" applyFill="1" applyBorder="1" applyAlignment="1">
      <alignment horizontal="center" vertical="center" wrapText="1"/>
    </xf>
    <xf numFmtId="0" fontId="47" fillId="10" borderId="81" xfId="5" applyFont="1" applyFill="1" applyBorder="1" applyAlignment="1">
      <alignment horizontal="center" vertical="center" wrapText="1"/>
    </xf>
    <xf numFmtId="0" fontId="47" fillId="10" borderId="82" xfId="5" applyFont="1" applyFill="1" applyBorder="1" applyAlignment="1">
      <alignment horizontal="center" vertical="center" wrapText="1"/>
    </xf>
    <xf numFmtId="0" fontId="47" fillId="10" borderId="83" xfId="5" applyFont="1" applyFill="1" applyBorder="1" applyAlignment="1">
      <alignment horizontal="center" vertical="center" wrapText="1"/>
    </xf>
    <xf numFmtId="0" fontId="47" fillId="12" borderId="1" xfId="0" applyFont="1" applyFill="1" applyBorder="1" applyAlignment="1">
      <alignment horizontal="center"/>
    </xf>
    <xf numFmtId="0" fontId="47" fillId="12" borderId="2" xfId="0" applyFont="1" applyFill="1" applyBorder="1" applyAlignment="1">
      <alignment horizontal="center"/>
    </xf>
    <xf numFmtId="0" fontId="47" fillId="12" borderId="3" xfId="0" applyFont="1" applyFill="1" applyBorder="1" applyAlignment="1">
      <alignment horizontal="center"/>
    </xf>
    <xf numFmtId="0" fontId="47" fillId="10" borderId="7" xfId="0" applyFont="1" applyFill="1" applyBorder="1" applyAlignment="1">
      <alignment horizontal="center" vertical="center" wrapText="1"/>
    </xf>
    <xf numFmtId="0" fontId="47" fillId="10" borderId="30" xfId="0" applyFont="1" applyFill="1" applyBorder="1" applyAlignment="1">
      <alignment horizontal="center" vertical="center" wrapText="1"/>
    </xf>
    <xf numFmtId="0" fontId="47" fillId="10" borderId="29" xfId="5" applyFont="1" applyFill="1" applyBorder="1" applyAlignment="1">
      <alignment horizontal="center" vertical="center" wrapText="1"/>
    </xf>
    <xf numFmtId="0" fontId="10" fillId="0" borderId="0" xfId="0" applyFont="1" applyAlignment="1">
      <alignment horizontal="left" vertical="top" wrapText="1"/>
    </xf>
    <xf numFmtId="0" fontId="47" fillId="10" borderId="16" xfId="0" applyFont="1" applyFill="1" applyBorder="1" applyAlignment="1">
      <alignment horizontal="center" vertical="center" wrapText="1"/>
    </xf>
    <xf numFmtId="0" fontId="47" fillId="10" borderId="17" xfId="0" applyFont="1" applyFill="1" applyBorder="1" applyAlignment="1">
      <alignment horizontal="center" vertical="center" wrapText="1"/>
    </xf>
    <xf numFmtId="0" fontId="44" fillId="10" borderId="16" xfId="0" applyFont="1" applyFill="1" applyBorder="1"/>
    <xf numFmtId="0" fontId="55" fillId="10" borderId="56" xfId="0" applyFont="1" applyFill="1" applyBorder="1" applyAlignment="1">
      <alignment horizontal="center" vertical="center" wrapText="1"/>
    </xf>
    <xf numFmtId="0" fontId="44" fillId="10" borderId="57" xfId="0" applyFont="1" applyFill="1" applyBorder="1"/>
    <xf numFmtId="0" fontId="55" fillId="10" borderId="7" xfId="0" applyFont="1" applyFill="1" applyBorder="1" applyAlignment="1">
      <alignment horizontal="center" vertical="center" wrapText="1"/>
    </xf>
    <xf numFmtId="0" fontId="55" fillId="10" borderId="4" xfId="0" applyFont="1" applyFill="1" applyBorder="1" applyAlignment="1">
      <alignment horizontal="center" vertical="center" wrapText="1"/>
    </xf>
    <xf numFmtId="0" fontId="55" fillId="10" borderId="15" xfId="0" applyFont="1" applyFill="1" applyBorder="1" applyAlignment="1">
      <alignment horizontal="center" vertical="center" wrapText="1"/>
    </xf>
    <xf numFmtId="0" fontId="55" fillId="10" borderId="36" xfId="0" applyFont="1" applyFill="1" applyBorder="1" applyAlignment="1">
      <alignment horizontal="center" vertical="center" wrapText="1"/>
    </xf>
    <xf numFmtId="0" fontId="4" fillId="10" borderId="14" xfId="0" applyFont="1" applyFill="1" applyBorder="1" applyAlignment="1">
      <alignment horizontal="center" vertical="center" wrapText="1"/>
    </xf>
    <xf numFmtId="0" fontId="44" fillId="10" borderId="14" xfId="0" applyFont="1" applyFill="1" applyBorder="1"/>
    <xf numFmtId="0" fontId="4" fillId="10" borderId="15" xfId="0" applyFont="1" applyFill="1" applyBorder="1" applyAlignment="1">
      <alignment horizontal="center" vertical="center" wrapText="1"/>
    </xf>
    <xf numFmtId="0" fontId="4" fillId="10" borderId="36" xfId="0" applyFont="1" applyFill="1" applyBorder="1" applyAlignment="1">
      <alignment horizontal="center" vertical="center" wrapText="1"/>
    </xf>
    <xf numFmtId="0" fontId="55" fillId="10" borderId="57" xfId="0" applyFont="1" applyFill="1" applyBorder="1" applyAlignment="1">
      <alignment horizontal="center" vertical="center" wrapText="1"/>
    </xf>
    <xf numFmtId="0" fontId="55" fillId="10" borderId="66" xfId="0" applyFont="1" applyFill="1" applyBorder="1" applyAlignment="1">
      <alignment horizontal="center" vertical="center" wrapText="1"/>
    </xf>
    <xf numFmtId="0" fontId="71" fillId="10" borderId="16" xfId="0" applyFont="1" applyFill="1" applyBorder="1" applyAlignment="1">
      <alignment horizontal="center" vertical="center" wrapText="1"/>
    </xf>
    <xf numFmtId="0" fontId="72" fillId="10" borderId="16" xfId="0" applyFont="1" applyFill="1" applyBorder="1"/>
    <xf numFmtId="0" fontId="47" fillId="10" borderId="37" xfId="0" applyFont="1" applyFill="1" applyBorder="1" applyAlignment="1">
      <alignment horizontal="center" vertical="center" wrapText="1"/>
    </xf>
    <xf numFmtId="0" fontId="47" fillId="10" borderId="13" xfId="0" applyFont="1" applyFill="1" applyBorder="1" applyAlignment="1">
      <alignment horizontal="center" vertical="center" wrapText="1"/>
    </xf>
    <xf numFmtId="0" fontId="44" fillId="0" borderId="0" xfId="0" applyFont="1" applyAlignment="1">
      <alignment horizontal="center" vertical="center" wrapText="1"/>
    </xf>
    <xf numFmtId="3" fontId="4" fillId="10" borderId="38" xfId="0" applyNumberFormat="1" applyFont="1" applyFill="1" applyBorder="1" applyAlignment="1">
      <alignment horizontal="center"/>
    </xf>
    <xf numFmtId="3" fontId="4" fillId="10" borderId="41" xfId="0" applyNumberFormat="1" applyFont="1" applyFill="1" applyBorder="1" applyAlignment="1">
      <alignment horizontal="center"/>
    </xf>
    <xf numFmtId="0" fontId="47" fillId="10" borderId="29" xfId="11" applyFont="1" applyFill="1" applyBorder="1" applyAlignment="1">
      <alignment horizontal="center" vertical="center" wrapText="1"/>
    </xf>
    <xf numFmtId="0" fontId="47" fillId="10" borderId="0" xfId="11" applyFont="1" applyFill="1" applyAlignment="1">
      <alignment horizontal="center" vertical="center" wrapText="1"/>
    </xf>
    <xf numFmtId="0" fontId="47" fillId="10" borderId="14" xfId="11" applyFont="1" applyFill="1" applyBorder="1" applyAlignment="1">
      <alignment horizontal="center" vertical="center" wrapText="1"/>
    </xf>
    <xf numFmtId="0" fontId="44" fillId="10" borderId="14" xfId="11" applyFont="1" applyFill="1" applyBorder="1" applyAlignment="1">
      <alignment horizontal="center" vertical="center"/>
    </xf>
    <xf numFmtId="3" fontId="47" fillId="12" borderId="1" xfId="0" applyNumberFormat="1" applyFont="1" applyFill="1" applyBorder="1" applyAlignment="1">
      <alignment horizontal="center" vertical="center" wrapText="1"/>
    </xf>
    <xf numFmtId="3" fontId="47" fillId="12" borderId="3" xfId="0" applyNumberFormat="1" applyFont="1" applyFill="1" applyBorder="1" applyAlignment="1">
      <alignment horizontal="center" vertical="center" wrapText="1"/>
    </xf>
    <xf numFmtId="0" fontId="47" fillId="10" borderId="1" xfId="11" applyFont="1" applyFill="1" applyBorder="1" applyAlignment="1">
      <alignment horizontal="center" vertical="center" wrapText="1"/>
    </xf>
    <xf numFmtId="0" fontId="47" fillId="10" borderId="3" xfId="11" applyFont="1" applyFill="1" applyBorder="1" applyAlignment="1">
      <alignment horizontal="center" vertical="center" wrapText="1"/>
    </xf>
    <xf numFmtId="0" fontId="47" fillId="10" borderId="30" xfId="11" applyFont="1" applyFill="1" applyBorder="1" applyAlignment="1">
      <alignment horizontal="center" vertical="center" wrapText="1"/>
    </xf>
    <xf numFmtId="0" fontId="47" fillId="10" borderId="6" xfId="11" applyFont="1" applyFill="1" applyBorder="1" applyAlignment="1">
      <alignment horizontal="center" vertical="center" wrapText="1"/>
    </xf>
    <xf numFmtId="0" fontId="47" fillId="0" borderId="8" xfId="0" applyFont="1" applyBorder="1" applyAlignment="1">
      <alignment horizontal="center"/>
    </xf>
    <xf numFmtId="0" fontId="47" fillId="0" borderId="0" xfId="0" applyFont="1" applyAlignment="1">
      <alignment horizontal="center"/>
    </xf>
    <xf numFmtId="1" fontId="0" fillId="0" borderId="0" xfId="0" applyNumberFormat="1" applyAlignment="1">
      <alignment horizontal="center"/>
    </xf>
  </cellXfs>
  <cellStyles count="12">
    <cellStyle name="Comma" xfId="1" builtinId="3"/>
    <cellStyle name="Comma 2" xfId="7" xr:uid="{46D4988A-B261-4706-8517-377A536279DC}"/>
    <cellStyle name="Comma 3 2" xfId="3" xr:uid="{00000000-0005-0000-0000-000001000000}"/>
    <cellStyle name="Hyperlink" xfId="2" builtinId="8"/>
    <cellStyle name="Hyperlink 2" xfId="6" xr:uid="{3D8A4EC0-7810-4293-8DEF-9A46E8C29AA3}"/>
    <cellStyle name="Normal" xfId="0" builtinId="0"/>
    <cellStyle name="Normal 2" xfId="4" xr:uid="{00000000-0005-0000-0000-000004000000}"/>
    <cellStyle name="Normal 3" xfId="11" xr:uid="{4B5A2837-83C1-4D6D-AA34-9CFF924D997C}"/>
    <cellStyle name="Normal 3 2" xfId="10" xr:uid="{DE597C8C-FF49-47BB-8D0A-530D859FEC75}"/>
    <cellStyle name="Normal_1demography_sec1_4data_LocCom2008" xfId="8" xr:uid="{ABE91B0E-AD05-4B64-BBE8-AB6FF1853E26}"/>
    <cellStyle name="Normal_4lifestyle_sec1_HANTS_2006 2" xfId="5" xr:uid="{27A565E3-95AE-4D2B-B4AF-5C7E920BC696}"/>
    <cellStyle name="Percent" xfId="9" builtinId="5"/>
  </cellStyles>
  <dxfs count="0"/>
  <tableStyles count="0" defaultTableStyle="TableStyleMedium9" defaultPivotStyle="PivotStyleLight16"/>
  <colors>
    <mruColors>
      <color rgb="FF7CA0C5"/>
      <color rgb="FF1ECAD3"/>
      <color rgb="FFD50057"/>
      <color rgb="FF002F6D"/>
      <color rgb="FFC7C5E9"/>
      <color rgb="FF902082"/>
      <color rgb="FFA0A7D8"/>
      <color rgb="FFEBA3E2"/>
      <color rgb="FF534EBA"/>
      <color rgb="FFB628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xml"/><Relationship Id="rId1" Type="http://schemas.microsoft.com/office/2011/relationships/chartStyle" Target="style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5.xml"/><Relationship Id="rId1" Type="http://schemas.microsoft.com/office/2011/relationships/chartStyle" Target="style5.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6.xml"/><Relationship Id="rId1" Type="http://schemas.microsoft.com/office/2011/relationships/chartStyle" Target="style6.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7.xml"/><Relationship Id="rId1" Type="http://schemas.microsoft.com/office/2011/relationships/chartStyle" Target="style7.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8.xml"/><Relationship Id="rId1" Type="http://schemas.microsoft.com/office/2011/relationships/chartStyle" Target="style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9.xml"/><Relationship Id="rId1" Type="http://schemas.microsoft.com/office/2011/relationships/chartStyle" Target="style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10.xml"/><Relationship Id="rId1" Type="http://schemas.microsoft.com/office/2011/relationships/chartStyle" Target="style10.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11.xml"/><Relationship Id="rId1" Type="http://schemas.microsoft.com/office/2011/relationships/chartStyle" Target="style1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12.xml"/><Relationship Id="rId1" Type="http://schemas.microsoft.com/office/2011/relationships/chartStyle" Target="style1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13.xml"/><Relationship Id="rId1" Type="http://schemas.microsoft.com/office/2011/relationships/chartStyle" Target="style1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14.xml"/><Relationship Id="rId1" Type="http://schemas.microsoft.com/office/2011/relationships/chartStyle" Target="style14.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15.xml"/><Relationship Id="rId1" Type="http://schemas.microsoft.com/office/2011/relationships/chartStyle" Target="style1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16.xml"/><Relationship Id="rId1" Type="http://schemas.microsoft.com/office/2011/relationships/chartStyle" Target="style16.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17.xml"/><Relationship Id="rId1" Type="http://schemas.microsoft.com/office/2011/relationships/chartStyle" Target="style17.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18.xml"/><Relationship Id="rId1" Type="http://schemas.microsoft.com/office/2011/relationships/chartStyle" Target="style1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19.xml"/><Relationship Id="rId1" Type="http://schemas.microsoft.com/office/2011/relationships/chartStyle" Target="style19.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20.xml"/><Relationship Id="rId1" Type="http://schemas.microsoft.com/office/2011/relationships/chartStyle" Target="style20.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21.xml"/><Relationship Id="rId1" Type="http://schemas.microsoft.com/office/2011/relationships/chartStyle" Target="style21.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22.xml"/><Relationship Id="rId1" Type="http://schemas.microsoft.com/office/2011/relationships/chartStyle" Target="style22.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23.xml"/><Relationship Id="rId1" Type="http://schemas.microsoft.com/office/2011/relationships/chartStyle" Target="style23.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24.xml"/><Relationship Id="rId1" Type="http://schemas.microsoft.com/office/2011/relationships/chartStyle" Target="style24.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26.xml"/><Relationship Id="rId1" Type="http://schemas.microsoft.com/office/2011/relationships/chartStyle" Target="style26.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27.xml"/><Relationship Id="rId1" Type="http://schemas.microsoft.com/office/2011/relationships/chartStyle" Target="style27.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28.xml"/><Relationship Id="rId1" Type="http://schemas.microsoft.com/office/2011/relationships/chartStyle" Target="style28.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29.xml"/><Relationship Id="rId1" Type="http://schemas.microsoft.com/office/2011/relationships/chartStyle" Target="style29.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30.xml"/><Relationship Id="rId1" Type="http://schemas.microsoft.com/office/2011/relationships/chartStyle" Target="style30.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31.xml"/><Relationship Id="rId1" Type="http://schemas.microsoft.com/office/2011/relationships/chartStyle" Target="style31.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32.xml"/><Relationship Id="rId1" Type="http://schemas.microsoft.com/office/2011/relationships/chartStyle" Target="style32.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33.xml"/><Relationship Id="rId1" Type="http://schemas.microsoft.com/office/2011/relationships/chartStyle" Target="style33.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4.xml"/><Relationship Id="rId1" Type="http://schemas.microsoft.com/office/2011/relationships/chartStyle" Target="style34.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35.xml"/><Relationship Id="rId1" Type="http://schemas.microsoft.com/office/2011/relationships/chartStyle" Target="style3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36.xml"/><Relationship Id="rId1" Type="http://schemas.microsoft.com/office/2011/relationships/chartStyle" Target="style36.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37.xml"/><Relationship Id="rId1" Type="http://schemas.microsoft.com/office/2011/relationships/chartStyle" Target="style37.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38.xml"/><Relationship Id="rId1" Type="http://schemas.microsoft.com/office/2011/relationships/chartStyle" Target="style38.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39.xml"/><Relationship Id="rId1" Type="http://schemas.microsoft.com/office/2011/relationships/chartStyle" Target="style39.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40.xml"/><Relationship Id="rId1" Type="http://schemas.microsoft.com/office/2011/relationships/chartStyle" Target="style40.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41.xml"/><Relationship Id="rId1" Type="http://schemas.microsoft.com/office/2011/relationships/chartStyle" Target="style41.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42.xml"/><Relationship Id="rId1" Type="http://schemas.microsoft.com/office/2011/relationships/chartStyle" Target="style42.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43.xml"/><Relationship Id="rId1" Type="http://schemas.microsoft.com/office/2011/relationships/chartStyle" Target="style43.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44.xml"/><Relationship Id="rId1" Type="http://schemas.microsoft.com/office/2011/relationships/chartStyle" Target="style44.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45.xml"/><Relationship Id="rId1" Type="http://schemas.microsoft.com/office/2011/relationships/chartStyle" Target="style4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Control!$B$11</c:f>
          <c:strCache>
            <c:ptCount val="1"/>
            <c:pt idx="0">
              <c:v>Population pyramid for Census 2021: Southampton and England</c:v>
            </c:pt>
          </c:strCache>
        </c:strRef>
      </c:tx>
      <c:layout>
        <c:manualLayout>
          <c:xMode val="edge"/>
          <c:yMode val="edge"/>
          <c:x val="0.2075626798191533"/>
          <c:y val="1.3628620102214651E-2"/>
        </c:manualLayout>
      </c:layout>
      <c:overlay val="1"/>
      <c:txPr>
        <a:bodyPr/>
        <a:lstStyle/>
        <a:p>
          <a:pPr>
            <a:defRPr sz="1400"/>
          </a:pPr>
          <a:endParaRPr lang="en-US"/>
        </a:p>
      </c:txPr>
    </c:title>
    <c:autoTitleDeleted val="0"/>
    <c:plotArea>
      <c:layout>
        <c:manualLayout>
          <c:layoutTarget val="inner"/>
          <c:xMode val="edge"/>
          <c:yMode val="edge"/>
          <c:x val="0.13766377763930587"/>
          <c:y val="9.6126373747969812E-2"/>
          <c:w val="0.80948326063558662"/>
          <c:h val="0.65080090115211164"/>
        </c:manualLayout>
      </c:layout>
      <c:barChart>
        <c:barDir val="bar"/>
        <c:grouping val="clustered"/>
        <c:varyColors val="0"/>
        <c:ser>
          <c:idx val="0"/>
          <c:order val="0"/>
          <c:tx>
            <c:v>Male (Census 2021)</c:v>
          </c:tx>
          <c:spPr>
            <a:solidFill>
              <a:srgbClr val="002F6D"/>
            </a:solid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105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'Chart Data'!$B$6:$B$23</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'Chart Data'!$O$6:$O$23</c:f>
              <c:numCache>
                <c:formatCode>0.0</c:formatCode>
                <c:ptCount val="18"/>
                <c:pt idx="0">
                  <c:v>5.6022341719480186</c:v>
                </c:pt>
                <c:pt idx="1">
                  <c:v>6.0103386466935538</c:v>
                </c:pt>
                <c:pt idx="2">
                  <c:v>5.6654503552909548</c:v>
                </c:pt>
                <c:pt idx="3">
                  <c:v>6.9577811919851476</c:v>
                </c:pt>
                <c:pt idx="4">
                  <c:v>10.787561615773638</c:v>
                </c:pt>
                <c:pt idx="5">
                  <c:v>8.2717175596952828</c:v>
                </c:pt>
                <c:pt idx="6">
                  <c:v>7.9268292682926829</c:v>
                </c:pt>
                <c:pt idx="7">
                  <c:v>7.4411049228602515</c:v>
                </c:pt>
                <c:pt idx="8">
                  <c:v>6.6056910569105689</c:v>
                </c:pt>
                <c:pt idx="9">
                  <c:v>6.0759554445938164</c:v>
                </c:pt>
                <c:pt idx="10">
                  <c:v>5.6774534280775875</c:v>
                </c:pt>
                <c:pt idx="11">
                  <c:v>5.6222392932590743</c:v>
                </c:pt>
                <c:pt idx="12">
                  <c:v>4.6779975673772487</c:v>
                </c:pt>
                <c:pt idx="13">
                  <c:v>3.9106011138851544</c:v>
                </c:pt>
                <c:pt idx="14">
                  <c:v>3.4496831188784327</c:v>
                </c:pt>
                <c:pt idx="15">
                  <c:v>2.455028487292747</c:v>
                </c:pt>
                <c:pt idx="16">
                  <c:v>1.5483963894757058</c:v>
                </c:pt>
                <c:pt idx="17">
                  <c:v>1.3139363677101339</c:v>
                </c:pt>
              </c:numCache>
            </c:numRef>
          </c:val>
          <c:extLst>
            <c:ext xmlns:c16="http://schemas.microsoft.com/office/drawing/2014/chart" uri="{C3380CC4-5D6E-409C-BE32-E72D297353CC}">
              <c16:uniqueId val="{00000000-5C4B-433F-8EC1-7842D9214742}"/>
            </c:ext>
          </c:extLst>
        </c:ser>
        <c:ser>
          <c:idx val="1"/>
          <c:order val="1"/>
          <c:tx>
            <c:v>Female (Census 2021)</c:v>
          </c:tx>
          <c:spPr>
            <a:solidFill>
              <a:srgbClr val="A0A7D8"/>
            </a:solidFill>
            <a:ln>
              <a:solidFill>
                <a:schemeClr val="bg1">
                  <a:lumMod val="75000"/>
                </a:schemeClr>
              </a:solidFill>
            </a:ln>
          </c:spPr>
          <c:invertIfNegative val="0"/>
          <c:dLbls>
            <c:numFmt formatCode="#,##0.0;#,##0.0" sourceLinked="0"/>
            <c:spPr>
              <a:noFill/>
              <a:ln>
                <a:noFill/>
              </a:ln>
              <a:effectLst/>
            </c:spPr>
            <c:txPr>
              <a:bodyPr wrap="square" lIns="38100" tIns="19050" rIns="38100" bIns="19050" anchor="ctr">
                <a:spAutoFit/>
              </a:bodyPr>
              <a:lstStyle/>
              <a:p>
                <a:pPr>
                  <a:defRPr sz="105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'Chart Data'!$B$6:$B$23</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'Chart Data'!$P$6:$P$23</c:f>
              <c:numCache>
                <c:formatCode>0.0</c:formatCode>
                <c:ptCount val="18"/>
                <c:pt idx="0">
                  <c:v>-5.4809771209138729</c:v>
                </c:pt>
                <c:pt idx="1">
                  <c:v>-5.600374326373875</c:v>
                </c:pt>
                <c:pt idx="2">
                  <c:v>-5.4495143437994127</c:v>
                </c:pt>
                <c:pt idx="3">
                  <c:v>-6.4990803188228083</c:v>
                </c:pt>
                <c:pt idx="4">
                  <c:v>-10.213301494078545</c:v>
                </c:pt>
                <c:pt idx="5">
                  <c:v>-8.3747458775694597</c:v>
                </c:pt>
                <c:pt idx="6">
                  <c:v>-8.2763238568524322</c:v>
                </c:pt>
                <c:pt idx="7">
                  <c:v>-7.288069960308496</c:v>
                </c:pt>
                <c:pt idx="8">
                  <c:v>-6.5741069411726736</c:v>
                </c:pt>
                <c:pt idx="9">
                  <c:v>-5.6560392397302266</c:v>
                </c:pt>
                <c:pt idx="10">
                  <c:v>-5.577785665881442</c:v>
                </c:pt>
                <c:pt idx="11">
                  <c:v>-5.4454806544257641</c:v>
                </c:pt>
                <c:pt idx="12">
                  <c:v>-4.711349188421698</c:v>
                </c:pt>
                <c:pt idx="13">
                  <c:v>-3.8142566717222244</c:v>
                </c:pt>
                <c:pt idx="14">
                  <c:v>-3.777953467359386</c:v>
                </c:pt>
                <c:pt idx="15">
                  <c:v>-2.8816676885346415</c:v>
                </c:pt>
                <c:pt idx="16">
                  <c:v>-2.0103907838265189</c:v>
                </c:pt>
                <c:pt idx="17">
                  <c:v>-2.3685824002065248</c:v>
                </c:pt>
              </c:numCache>
            </c:numRef>
          </c:val>
          <c:extLst>
            <c:ext xmlns:c16="http://schemas.microsoft.com/office/drawing/2014/chart" uri="{C3380CC4-5D6E-409C-BE32-E72D297353CC}">
              <c16:uniqueId val="{00000001-5C4B-433F-8EC1-7842D9214742}"/>
            </c:ext>
          </c:extLst>
        </c:ser>
        <c:dLbls>
          <c:showLegendKey val="0"/>
          <c:showVal val="0"/>
          <c:showCatName val="0"/>
          <c:showSerName val="0"/>
          <c:showPercent val="0"/>
          <c:showBubbleSize val="0"/>
        </c:dLbls>
        <c:gapWidth val="0"/>
        <c:overlap val="100"/>
        <c:axId val="856057384"/>
        <c:axId val="856059344"/>
      </c:barChart>
      <c:scatterChart>
        <c:scatterStyle val="smoothMarker"/>
        <c:varyColors val="0"/>
        <c:ser>
          <c:idx val="4"/>
          <c:order val="2"/>
          <c:tx>
            <c:strRef>
              <c:f>'Chart Data'!$Q$5</c:f>
              <c:strCache>
                <c:ptCount val="1"/>
                <c:pt idx="0">
                  <c:v>England population 2021 Census (ONS) - Male</c:v>
                </c:pt>
              </c:strCache>
            </c:strRef>
          </c:tx>
          <c:spPr>
            <a:ln>
              <a:solidFill>
                <a:srgbClr val="8A3CC4"/>
              </a:solidFill>
              <a:prstDash val="sysDash"/>
            </a:ln>
          </c:spPr>
          <c:marker>
            <c:symbol val="none"/>
          </c:marker>
          <c:xVal>
            <c:numRef>
              <c:f>'Chart Data'!$Q$6:$Q$23</c:f>
              <c:numCache>
                <c:formatCode>0.00</c:formatCode>
                <c:ptCount val="18"/>
                <c:pt idx="0">
                  <c:v>5.6960135942779422</c:v>
                </c:pt>
                <c:pt idx="1">
                  <c:v>6.1983323752649575</c:v>
                </c:pt>
                <c:pt idx="2">
                  <c:v>6.324574667177604</c:v>
                </c:pt>
                <c:pt idx="3">
                  <c:v>5.9687611615447915</c:v>
                </c:pt>
                <c:pt idx="4">
                  <c:v>6.1934618829923345</c:v>
                </c:pt>
                <c:pt idx="5">
                  <c:v>6.5732084163552793</c:v>
                </c:pt>
                <c:pt idx="6">
                  <c:v>6.8997736577020925</c:v>
                </c:pt>
                <c:pt idx="7">
                  <c:v>6.6599733254672655</c:v>
                </c:pt>
                <c:pt idx="8">
                  <c:v>6.3409940475859035</c:v>
                </c:pt>
                <c:pt idx="9">
                  <c:v>6.4256509411114449</c:v>
                </c:pt>
                <c:pt idx="10">
                  <c:v>6.9527090748299258</c:v>
                </c:pt>
                <c:pt idx="11">
                  <c:v>6.7603481328080193</c:v>
                </c:pt>
                <c:pt idx="12">
                  <c:v>5.7923820872622995</c:v>
                </c:pt>
                <c:pt idx="13">
                  <c:v>4.8521312037578941</c:v>
                </c:pt>
                <c:pt idx="14">
                  <c:v>4.8154126818362313</c:v>
                </c:pt>
                <c:pt idx="15">
                  <c:v>3.4250733520723746</c:v>
                </c:pt>
                <c:pt idx="16">
                  <c:v>2.2690600224715185</c:v>
                </c:pt>
                <c:pt idx="17">
                  <c:v>1.8521393754821227</c:v>
                </c:pt>
              </c:numCache>
            </c:numRef>
          </c:xVal>
          <c:yVal>
            <c:numRef>
              <c:f>'Chart Data'!$U$6:$U$23</c:f>
              <c:numCache>
                <c:formatCode>General</c:formatCode>
                <c:ptCount val="18"/>
                <c:pt idx="0">
                  <c:v>0.45</c:v>
                </c:pt>
                <c:pt idx="1">
                  <c:v>1.45</c:v>
                </c:pt>
                <c:pt idx="2">
                  <c:v>2.4500000000000002</c:v>
                </c:pt>
                <c:pt idx="3">
                  <c:v>3.45</c:v>
                </c:pt>
                <c:pt idx="4">
                  <c:v>4.45</c:v>
                </c:pt>
                <c:pt idx="5">
                  <c:v>5.45</c:v>
                </c:pt>
                <c:pt idx="6">
                  <c:v>6.45</c:v>
                </c:pt>
                <c:pt idx="7">
                  <c:v>7.45</c:v>
                </c:pt>
                <c:pt idx="8">
                  <c:v>8.4499999999999993</c:v>
                </c:pt>
                <c:pt idx="9">
                  <c:v>9.4499999999999993</c:v>
                </c:pt>
                <c:pt idx="10">
                  <c:v>10.45</c:v>
                </c:pt>
                <c:pt idx="11">
                  <c:v>11.45</c:v>
                </c:pt>
                <c:pt idx="12">
                  <c:v>12.45</c:v>
                </c:pt>
                <c:pt idx="13">
                  <c:v>13.45</c:v>
                </c:pt>
                <c:pt idx="14">
                  <c:v>14.45</c:v>
                </c:pt>
                <c:pt idx="15">
                  <c:v>15.45</c:v>
                </c:pt>
                <c:pt idx="16">
                  <c:v>16.45</c:v>
                </c:pt>
                <c:pt idx="17">
                  <c:v>17.45</c:v>
                </c:pt>
              </c:numCache>
            </c:numRef>
          </c:yVal>
          <c:smooth val="1"/>
          <c:extLst>
            <c:ext xmlns:c16="http://schemas.microsoft.com/office/drawing/2014/chart" uri="{C3380CC4-5D6E-409C-BE32-E72D297353CC}">
              <c16:uniqueId val="{00000004-5C4B-433F-8EC1-7842D9214742}"/>
            </c:ext>
          </c:extLst>
        </c:ser>
        <c:ser>
          <c:idx val="5"/>
          <c:order val="3"/>
          <c:tx>
            <c:strRef>
              <c:f>'Chart Data'!$R$5</c:f>
              <c:strCache>
                <c:ptCount val="1"/>
                <c:pt idx="0">
                  <c:v>England population 2021 Census (ONS) - Female</c:v>
                </c:pt>
              </c:strCache>
            </c:strRef>
          </c:tx>
          <c:spPr>
            <a:ln>
              <a:solidFill>
                <a:srgbClr val="FF0000"/>
              </a:solidFill>
              <a:prstDash val="sysDash"/>
            </a:ln>
          </c:spPr>
          <c:marker>
            <c:symbol val="none"/>
          </c:marker>
          <c:xVal>
            <c:numRef>
              <c:f>'Chart Data'!$R$6:$R$23</c:f>
              <c:numCache>
                <c:formatCode>0.0</c:formatCode>
                <c:ptCount val="18"/>
                <c:pt idx="0">
                  <c:v>-5.207930701407661</c:v>
                </c:pt>
                <c:pt idx="1">
                  <c:v>-5.6685997160893269</c:v>
                </c:pt>
                <c:pt idx="2">
                  <c:v>-5.7716492119278273</c:v>
                </c:pt>
                <c:pt idx="3">
                  <c:v>-5.4386120249428824</c:v>
                </c:pt>
                <c:pt idx="4">
                  <c:v>-5.901306446199774</c:v>
                </c:pt>
                <c:pt idx="5">
                  <c:v>-6.5804003001069891</c:v>
                </c:pt>
                <c:pt idx="6">
                  <c:v>-7.0901715515901049</c:v>
                </c:pt>
                <c:pt idx="7">
                  <c:v>-6.7750023349400292</c:v>
                </c:pt>
                <c:pt idx="8">
                  <c:v>-6.3353573179621616</c:v>
                </c:pt>
                <c:pt idx="9">
                  <c:v>-6.3312856958400472</c:v>
                </c:pt>
                <c:pt idx="10">
                  <c:v>-6.8839164926256302</c:v>
                </c:pt>
                <c:pt idx="11">
                  <c:v>-6.7168031093597813</c:v>
                </c:pt>
                <c:pt idx="12">
                  <c:v>-5.7364681771691108</c:v>
                </c:pt>
                <c:pt idx="13">
                  <c:v>-4.9441214949845005</c:v>
                </c:pt>
                <c:pt idx="14">
                  <c:v>-5.0804514728364714</c:v>
                </c:pt>
                <c:pt idx="15">
                  <c:v>-3.7855924021172855</c:v>
                </c:pt>
                <c:pt idx="16">
                  <c:v>-2.76947991131355</c:v>
                </c:pt>
                <c:pt idx="17">
                  <c:v>-2.9828516385868671</c:v>
                </c:pt>
              </c:numCache>
            </c:numRef>
          </c:xVal>
          <c:yVal>
            <c:numRef>
              <c:f>'Chart Data'!$U$6:$U$23</c:f>
              <c:numCache>
                <c:formatCode>General</c:formatCode>
                <c:ptCount val="18"/>
                <c:pt idx="0">
                  <c:v>0.45</c:v>
                </c:pt>
                <c:pt idx="1">
                  <c:v>1.45</c:v>
                </c:pt>
                <c:pt idx="2">
                  <c:v>2.4500000000000002</c:v>
                </c:pt>
                <c:pt idx="3">
                  <c:v>3.45</c:v>
                </c:pt>
                <c:pt idx="4">
                  <c:v>4.45</c:v>
                </c:pt>
                <c:pt idx="5">
                  <c:v>5.45</c:v>
                </c:pt>
                <c:pt idx="6">
                  <c:v>6.45</c:v>
                </c:pt>
                <c:pt idx="7">
                  <c:v>7.45</c:v>
                </c:pt>
                <c:pt idx="8">
                  <c:v>8.4499999999999993</c:v>
                </c:pt>
                <c:pt idx="9">
                  <c:v>9.4499999999999993</c:v>
                </c:pt>
                <c:pt idx="10">
                  <c:v>10.45</c:v>
                </c:pt>
                <c:pt idx="11">
                  <c:v>11.45</c:v>
                </c:pt>
                <c:pt idx="12">
                  <c:v>12.45</c:v>
                </c:pt>
                <c:pt idx="13">
                  <c:v>13.45</c:v>
                </c:pt>
                <c:pt idx="14">
                  <c:v>14.45</c:v>
                </c:pt>
                <c:pt idx="15">
                  <c:v>15.45</c:v>
                </c:pt>
                <c:pt idx="16">
                  <c:v>16.45</c:v>
                </c:pt>
                <c:pt idx="17">
                  <c:v>17.45</c:v>
                </c:pt>
              </c:numCache>
            </c:numRef>
          </c:yVal>
          <c:smooth val="1"/>
          <c:extLst>
            <c:ext xmlns:c16="http://schemas.microsoft.com/office/drawing/2014/chart" uri="{C3380CC4-5D6E-409C-BE32-E72D297353CC}">
              <c16:uniqueId val="{00000005-5C4B-433F-8EC1-7842D9214742}"/>
            </c:ext>
          </c:extLst>
        </c:ser>
        <c:dLbls>
          <c:showLegendKey val="0"/>
          <c:showVal val="0"/>
          <c:showCatName val="0"/>
          <c:showSerName val="0"/>
          <c:showPercent val="0"/>
          <c:showBubbleSize val="0"/>
        </c:dLbls>
        <c:axId val="856063656"/>
        <c:axId val="856058560"/>
      </c:scatterChart>
      <c:catAx>
        <c:axId val="856057384"/>
        <c:scaling>
          <c:orientation val="minMax"/>
        </c:scaling>
        <c:delete val="0"/>
        <c:axPos val="l"/>
        <c:title>
          <c:tx>
            <c:rich>
              <a:bodyPr rot="-5400000" vert="horz"/>
              <a:lstStyle/>
              <a:p>
                <a:pPr>
                  <a:defRPr/>
                </a:pPr>
                <a:r>
                  <a:rPr lang="en-GB"/>
                  <a:t>Age band</a:t>
                </a:r>
              </a:p>
            </c:rich>
          </c:tx>
          <c:layout>
            <c:manualLayout>
              <c:xMode val="edge"/>
              <c:yMode val="edge"/>
              <c:x val="1.29809097603807E-2"/>
              <c:y val="0.37396591024772896"/>
            </c:manualLayout>
          </c:layout>
          <c:overlay val="0"/>
        </c:title>
        <c:numFmt formatCode="General" sourceLinked="1"/>
        <c:majorTickMark val="none"/>
        <c:minorTickMark val="none"/>
        <c:tickLblPos val="low"/>
        <c:crossAx val="856059344"/>
        <c:crosses val="autoZero"/>
        <c:auto val="1"/>
        <c:lblAlgn val="ctr"/>
        <c:lblOffset val="100"/>
        <c:noMultiLvlLbl val="0"/>
      </c:catAx>
      <c:valAx>
        <c:axId val="856059344"/>
        <c:scaling>
          <c:orientation val="minMax"/>
        </c:scaling>
        <c:delete val="0"/>
        <c:axPos val="b"/>
        <c:majorGridlines>
          <c:spPr>
            <a:ln>
              <a:solidFill>
                <a:schemeClr val="bg1">
                  <a:lumMod val="75000"/>
                </a:schemeClr>
              </a:solidFill>
            </a:ln>
          </c:spPr>
        </c:majorGridlines>
        <c:title>
          <c:tx>
            <c:rich>
              <a:bodyPr/>
              <a:lstStyle/>
              <a:p>
                <a:pPr>
                  <a:defRPr/>
                </a:pPr>
                <a:r>
                  <a:rPr lang="en-GB"/>
                  <a:t>Percentage</a:t>
                </a:r>
                <a:r>
                  <a:rPr lang="en-GB" baseline="0"/>
                  <a:t> </a:t>
                </a:r>
                <a:r>
                  <a:rPr lang="en-GB"/>
                  <a:t>of</a:t>
                </a:r>
                <a:r>
                  <a:rPr lang="en-GB" baseline="0"/>
                  <a:t> population (%)</a:t>
                </a:r>
                <a:endParaRPr lang="en-GB"/>
              </a:p>
            </c:rich>
          </c:tx>
          <c:layout>
            <c:manualLayout>
              <c:xMode val="edge"/>
              <c:yMode val="edge"/>
              <c:x val="0.41708325308257332"/>
              <c:y val="0.7960046562476486"/>
            </c:manualLayout>
          </c:layout>
          <c:overlay val="0"/>
        </c:title>
        <c:numFmt formatCode="0;0" sourceLinked="0"/>
        <c:majorTickMark val="out"/>
        <c:minorTickMark val="none"/>
        <c:tickLblPos val="nextTo"/>
        <c:crossAx val="856057384"/>
        <c:crosses val="autoZero"/>
        <c:crossBetween val="between"/>
      </c:valAx>
      <c:valAx>
        <c:axId val="856063656"/>
        <c:scaling>
          <c:orientation val="minMax"/>
        </c:scaling>
        <c:delete val="1"/>
        <c:axPos val="b"/>
        <c:numFmt formatCode="0.00" sourceLinked="1"/>
        <c:majorTickMark val="out"/>
        <c:minorTickMark val="none"/>
        <c:tickLblPos val="none"/>
        <c:crossAx val="856058560"/>
        <c:crosses val="autoZero"/>
        <c:crossBetween val="midCat"/>
      </c:valAx>
      <c:valAx>
        <c:axId val="856058560"/>
        <c:scaling>
          <c:orientation val="minMax"/>
          <c:max val="18"/>
          <c:min val="0"/>
        </c:scaling>
        <c:delete val="0"/>
        <c:axPos val="r"/>
        <c:numFmt formatCode="General" sourceLinked="1"/>
        <c:majorTickMark val="none"/>
        <c:minorTickMark val="none"/>
        <c:tickLblPos val="none"/>
        <c:crossAx val="856063656"/>
        <c:crosses val="max"/>
        <c:crossBetween val="midCat"/>
        <c:majorUnit val="0.5"/>
        <c:minorUnit val="0.1"/>
      </c:valAx>
    </c:plotArea>
    <c:legend>
      <c:legendPos val="r"/>
      <c:layout>
        <c:manualLayout>
          <c:xMode val="edge"/>
          <c:yMode val="edge"/>
          <c:x val="9.5923261390887578E-3"/>
          <c:y val="0.79789955429264425"/>
          <c:w val="0.53846202640206353"/>
          <c:h val="0.19173011468001575"/>
        </c:manualLayout>
      </c:layout>
      <c:overlay val="0"/>
    </c:legend>
    <c:plotVisOnly val="1"/>
    <c:dispBlanksAs val="gap"/>
    <c:showDLblsOverMax val="0"/>
  </c:chart>
  <c:spPr>
    <a:ln>
      <a:noFill/>
    </a:ln>
  </c:spPr>
  <c:printSettings>
    <c:headerFooter/>
    <c:pageMargins b="0.75000000000000122" l="0.70000000000000062" r="0.70000000000000062" t="0.75000000000000122" header="0.30000000000000032" footer="0.30000000000000032"/>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mn-lt"/>
                <a:ea typeface="Arial"/>
                <a:cs typeface="Arial"/>
              </a:defRPr>
            </a:pPr>
            <a:r>
              <a:rPr lang="en-GB" sz="1050">
                <a:latin typeface="+mn-lt"/>
              </a:rPr>
              <a:t>Population (persons) percentage of total population Census 2021 (249,000):</a:t>
            </a:r>
            <a:r>
              <a:rPr lang="en-GB" sz="1050" baseline="0">
                <a:latin typeface="+mn-lt"/>
              </a:rPr>
              <a:t> Southampton by quinary age groups</a:t>
            </a:r>
            <a:endParaRPr lang="en-GB" sz="1050">
              <a:latin typeface="+mn-lt"/>
            </a:endParaRPr>
          </a:p>
        </c:rich>
      </c:tx>
      <c:layout>
        <c:manualLayout>
          <c:xMode val="edge"/>
          <c:yMode val="edge"/>
          <c:x val="0.11104529734861326"/>
          <c:y val="1.7039623561607941E-2"/>
        </c:manualLayout>
      </c:layout>
      <c:overlay val="0"/>
      <c:spPr>
        <a:noFill/>
        <a:ln w="25400">
          <a:noFill/>
        </a:ln>
      </c:spPr>
    </c:title>
    <c:autoTitleDeleted val="0"/>
    <c:plotArea>
      <c:layout>
        <c:manualLayout>
          <c:layoutTarget val="inner"/>
          <c:xMode val="edge"/>
          <c:yMode val="edge"/>
          <c:x val="0.24997153914635889"/>
          <c:y val="0.13894080996884736"/>
          <c:w val="0.76098418277680135"/>
          <c:h val="0.69127888757566947"/>
        </c:manualLayout>
      </c:layout>
      <c:barChart>
        <c:barDir val="bar"/>
        <c:grouping val="clustered"/>
        <c:varyColors val="0"/>
        <c:ser>
          <c:idx val="0"/>
          <c:order val="0"/>
          <c:tx>
            <c:strRef>
              <c:f>'By age Census 2021 Eng Soto'!$D$7</c:f>
              <c:strCache>
                <c:ptCount val="1"/>
                <c:pt idx="0">
                  <c:v>Percent</c:v>
                </c:pt>
              </c:strCache>
            </c:strRef>
          </c:tx>
          <c:spPr>
            <a:solidFill>
              <a:srgbClr val="002F6D"/>
            </a:solidFill>
          </c:spPr>
          <c:invertIfNegative val="0"/>
          <c:dPt>
            <c:idx val="0"/>
            <c:invertIfNegative val="0"/>
            <c:bubble3D val="0"/>
            <c:extLst>
              <c:ext xmlns:c16="http://schemas.microsoft.com/office/drawing/2014/chart" uri="{C3380CC4-5D6E-409C-BE32-E72D297353CC}">
                <c16:uniqueId val="{00000001-EA2F-43F3-B8B3-1F32AF776B75}"/>
              </c:ext>
            </c:extLst>
          </c:dPt>
          <c:dPt>
            <c:idx val="1"/>
            <c:invertIfNegative val="0"/>
            <c:bubble3D val="0"/>
            <c:extLst>
              <c:ext xmlns:c16="http://schemas.microsoft.com/office/drawing/2014/chart" uri="{C3380CC4-5D6E-409C-BE32-E72D297353CC}">
                <c16:uniqueId val="{00000002-EA2F-43F3-B8B3-1F32AF776B75}"/>
              </c:ext>
            </c:extLst>
          </c:dPt>
          <c:dPt>
            <c:idx val="3"/>
            <c:invertIfNegative val="0"/>
            <c:bubble3D val="0"/>
            <c:extLst>
              <c:ext xmlns:c16="http://schemas.microsoft.com/office/drawing/2014/chart" uri="{C3380CC4-5D6E-409C-BE32-E72D297353CC}">
                <c16:uniqueId val="{00000004-EA2F-43F3-B8B3-1F32AF776B75}"/>
              </c:ext>
            </c:extLst>
          </c:dPt>
          <c:dPt>
            <c:idx val="4"/>
            <c:invertIfNegative val="0"/>
            <c:bubble3D val="0"/>
            <c:extLst>
              <c:ext xmlns:c16="http://schemas.microsoft.com/office/drawing/2014/chart" uri="{C3380CC4-5D6E-409C-BE32-E72D297353CC}">
                <c16:uniqueId val="{00000006-EA2F-43F3-B8B3-1F32AF776B75}"/>
              </c:ext>
            </c:extLst>
          </c:dPt>
          <c:dPt>
            <c:idx val="5"/>
            <c:invertIfNegative val="0"/>
            <c:bubble3D val="0"/>
            <c:extLst>
              <c:ext xmlns:c16="http://schemas.microsoft.com/office/drawing/2014/chart" uri="{C3380CC4-5D6E-409C-BE32-E72D297353CC}">
                <c16:uniqueId val="{00000008-EA2F-43F3-B8B3-1F32AF776B75}"/>
              </c:ext>
            </c:extLst>
          </c:dPt>
          <c:dPt>
            <c:idx val="6"/>
            <c:invertIfNegative val="0"/>
            <c:bubble3D val="0"/>
            <c:extLst>
              <c:ext xmlns:c16="http://schemas.microsoft.com/office/drawing/2014/chart" uri="{C3380CC4-5D6E-409C-BE32-E72D297353CC}">
                <c16:uniqueId val="{00000009-EA2F-43F3-B8B3-1F32AF776B75}"/>
              </c:ext>
            </c:extLst>
          </c:dPt>
          <c:dPt>
            <c:idx val="8"/>
            <c:invertIfNegative val="0"/>
            <c:bubble3D val="0"/>
            <c:extLst>
              <c:ext xmlns:c16="http://schemas.microsoft.com/office/drawing/2014/chart" uri="{C3380CC4-5D6E-409C-BE32-E72D297353CC}">
                <c16:uniqueId val="{0000000A-EA2F-43F3-B8B3-1F32AF776B75}"/>
              </c:ext>
            </c:extLst>
          </c:dPt>
          <c:dPt>
            <c:idx val="9"/>
            <c:invertIfNegative val="0"/>
            <c:bubble3D val="0"/>
            <c:extLst>
              <c:ext xmlns:c16="http://schemas.microsoft.com/office/drawing/2014/chart" uri="{C3380CC4-5D6E-409C-BE32-E72D297353CC}">
                <c16:uniqueId val="{0000000C-EA2F-43F3-B8B3-1F32AF776B75}"/>
              </c:ext>
            </c:extLst>
          </c:dPt>
          <c:dPt>
            <c:idx val="12"/>
            <c:invertIfNegative val="0"/>
            <c:bubble3D val="0"/>
            <c:extLst>
              <c:ext xmlns:c16="http://schemas.microsoft.com/office/drawing/2014/chart" uri="{C3380CC4-5D6E-409C-BE32-E72D297353CC}">
                <c16:uniqueId val="{0000000D-EA2F-43F3-B8B3-1F32AF776B75}"/>
              </c:ext>
            </c:extLst>
          </c:dPt>
          <c:dPt>
            <c:idx val="13"/>
            <c:invertIfNegative val="0"/>
            <c:bubble3D val="0"/>
            <c:extLst>
              <c:ext xmlns:c16="http://schemas.microsoft.com/office/drawing/2014/chart" uri="{C3380CC4-5D6E-409C-BE32-E72D297353CC}">
                <c16:uniqueId val="{0000000E-EA2F-43F3-B8B3-1F32AF776B75}"/>
              </c:ext>
            </c:extLst>
          </c:dPt>
          <c:dPt>
            <c:idx val="14"/>
            <c:invertIfNegative val="0"/>
            <c:bubble3D val="0"/>
            <c:extLst>
              <c:ext xmlns:c16="http://schemas.microsoft.com/office/drawing/2014/chart" uri="{C3380CC4-5D6E-409C-BE32-E72D297353CC}">
                <c16:uniqueId val="{0000000F-EA2F-43F3-B8B3-1F32AF776B75}"/>
              </c:ext>
            </c:extLst>
          </c:dPt>
          <c:dPt>
            <c:idx val="16"/>
            <c:invertIfNegative val="0"/>
            <c:bubble3D val="0"/>
            <c:extLst>
              <c:ext xmlns:c16="http://schemas.microsoft.com/office/drawing/2014/chart" uri="{C3380CC4-5D6E-409C-BE32-E72D297353CC}">
                <c16:uniqueId val="{00000011-EA2F-43F3-B8B3-1F32AF776B75}"/>
              </c:ext>
            </c:extLst>
          </c:dPt>
          <c:dPt>
            <c:idx val="17"/>
            <c:invertIfNegative val="0"/>
            <c:bubble3D val="0"/>
            <c:extLst>
              <c:ext xmlns:c16="http://schemas.microsoft.com/office/drawing/2014/chart" uri="{C3380CC4-5D6E-409C-BE32-E72D297353CC}">
                <c16:uniqueId val="{00000013-EA2F-43F3-B8B3-1F32AF776B75}"/>
              </c:ext>
            </c:extLst>
          </c:dPt>
          <c:dLbls>
            <c:dLbl>
              <c:idx val="18"/>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A2F-43F3-B8B3-1F32AF776B75}"/>
                </c:ext>
              </c:extLst>
            </c:dLbl>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0"/>
            <c:plus>
              <c:numRef>
                <c:f>'By age Census 2021 Eng Soto'!$H$8:$H$26</c:f>
                <c:numCache>
                  <c:formatCode>General</c:formatCode>
                  <c:ptCount val="19"/>
                  <c:pt idx="0">
                    <c:v>9.5309593087014477E-2</c:v>
                  </c:pt>
                  <c:pt idx="1">
                    <c:v>8.4312033633436201E-2</c:v>
                  </c:pt>
                  <c:pt idx="2">
                    <c:v>8.3327877476214063E-2</c:v>
                  </c:pt>
                  <c:pt idx="3">
                    <c:v>0.1022267814870057</c:v>
                  </c:pt>
                  <c:pt idx="4">
                    <c:v>0.12730718041776079</c:v>
                  </c:pt>
                  <c:pt idx="5">
                    <c:v>0.11161777736211675</c:v>
                  </c:pt>
                  <c:pt idx="6">
                    <c:v>0.10392089866395526</c:v>
                  </c:pt>
                  <c:pt idx="7">
                    <c:v>9.6103770734162985E-2</c:v>
                  </c:pt>
                  <c:pt idx="8">
                    <c:v>9.2967924485870768E-2</c:v>
                  </c:pt>
                  <c:pt idx="9">
                    <c:v>9.354219737833791E-2</c:v>
                  </c:pt>
                  <c:pt idx="10">
                    <c:v>8.7159914787192427E-2</c:v>
                  </c:pt>
                  <c:pt idx="11">
                    <c:v>8.0852159566292769E-2</c:v>
                  </c:pt>
                  <c:pt idx="12">
                    <c:v>8.1227995984542112E-2</c:v>
                  </c:pt>
                  <c:pt idx="13">
                    <c:v>7.2633680651417176E-2</c:v>
                  </c:pt>
                  <c:pt idx="14">
                    <c:v>6.473092189061358E-2</c:v>
                  </c:pt>
                  <c:pt idx="15">
                    <c:v>6.0489055855583285E-2</c:v>
                  </c:pt>
                  <c:pt idx="16">
                    <c:v>5.4526013595456169E-2</c:v>
                  </c:pt>
                  <c:pt idx="17">
                    <c:v>4.4199419032267206E-2</c:v>
                  </c:pt>
                  <c:pt idx="18">
                    <c:v>3.2037448841320648E-2</c:v>
                  </c:pt>
                </c:numCache>
              </c:numRef>
            </c:plus>
            <c:minus>
              <c:numRef>
                <c:f>'By age Census 2021 Eng Soto'!$G$8:$G$26</c:f>
                <c:numCache>
                  <c:formatCode>General</c:formatCode>
                  <c:ptCount val="19"/>
                  <c:pt idx="0">
                    <c:v>9.3957776819832084E-2</c:v>
                  </c:pt>
                  <c:pt idx="1">
                    <c:v>8.2916103940909203E-2</c:v>
                  </c:pt>
                  <c:pt idx="2">
                    <c:v>8.1928329491495866E-2</c:v>
                  </c:pt>
                  <c:pt idx="3">
                    <c:v>0.10090637744826481</c:v>
                  </c:pt>
                  <c:pt idx="4">
                    <c:v>0.12612855891070396</c:v>
                  </c:pt>
                  <c:pt idx="5">
                    <c:v>0.11034499351820592</c:v>
                  </c:pt>
                  <c:pt idx="6">
                    <c:v>0.10260864817405579</c:v>
                  </c:pt>
                  <c:pt idx="7">
                    <c:v>9.4755411670820244E-2</c:v>
                  </c:pt>
                  <c:pt idx="8">
                    <c:v>9.1606133132338563E-2</c:v>
                  </c:pt>
                  <c:pt idx="9">
                    <c:v>9.2182822350070914E-2</c:v>
                  </c:pt>
                  <c:pt idx="10">
                    <c:v>8.5774753231358858E-2</c:v>
                  </c:pt>
                  <c:pt idx="11">
                    <c:v>7.9443739330860019E-2</c:v>
                  </c:pt>
                  <c:pt idx="12">
                    <c:v>7.9820901630151653E-2</c:v>
                  </c:pt>
                  <c:pt idx="13">
                    <c:v>7.1198098441726643E-2</c:v>
                  </c:pt>
                  <c:pt idx="14">
                    <c:v>6.3272403178025627E-2</c:v>
                  </c:pt>
                  <c:pt idx="15">
                    <c:v>5.9019459221012038E-2</c:v>
                  </c:pt>
                  <c:pt idx="16">
                    <c:v>5.3042253577410881E-2</c:v>
                  </c:pt>
                  <c:pt idx="17">
                    <c:v>4.2694903399769446E-2</c:v>
                  </c:pt>
                  <c:pt idx="18">
                    <c:v>3.0514395657048277E-2</c:v>
                  </c:pt>
                </c:numCache>
              </c:numRef>
            </c:minus>
          </c:errBars>
          <c:cat>
            <c:strRef>
              <c:f>'By age Census 2021 Eng Soto'!$B$8:$B$26</c:f>
              <c:strCache>
                <c:ptCount val="19"/>
                <c:pt idx="0">
                  <c:v>Aged 0 to 4
</c:v>
                </c:pt>
                <c:pt idx="1">
                  <c:v>Aged 5 to 9
</c:v>
                </c:pt>
                <c:pt idx="2">
                  <c:v>Aged 10 to 14
</c:v>
                </c:pt>
                <c:pt idx="3">
                  <c:v>Aged 15 to 19
</c:v>
                </c:pt>
                <c:pt idx="4">
                  <c:v>Aged 20 to 24
</c:v>
                </c:pt>
                <c:pt idx="5">
                  <c:v>Aged 25 to 29
</c:v>
                </c:pt>
                <c:pt idx="6">
                  <c:v>Aged 30 to 34
</c:v>
                </c:pt>
                <c:pt idx="7">
                  <c:v>Aged 35 to 39
</c:v>
                </c:pt>
                <c:pt idx="8">
                  <c:v>Aged 40 to 44
</c:v>
                </c:pt>
                <c:pt idx="9">
                  <c:v>Aged 45 to 49
</c:v>
                </c:pt>
                <c:pt idx="10">
                  <c:v>Aged 50 to 54
</c:v>
                </c:pt>
                <c:pt idx="11">
                  <c:v>Aged 55 to 59
</c:v>
                </c:pt>
                <c:pt idx="12">
                  <c:v>Aged 60 to 64
</c:v>
                </c:pt>
                <c:pt idx="13">
                  <c:v>Aged 65 to 69
</c:v>
                </c:pt>
                <c:pt idx="14">
                  <c:v>Aged 70 to 74
</c:v>
                </c:pt>
                <c:pt idx="15">
                  <c:v>Aged 75 to 79
</c:v>
                </c:pt>
                <c:pt idx="16">
                  <c:v>Aged 80 to 84
</c:v>
                </c:pt>
                <c:pt idx="17">
                  <c:v>Aged 85 to 89
</c:v>
                </c:pt>
                <c:pt idx="18">
                  <c:v>Aged 90 and over
</c:v>
                </c:pt>
              </c:strCache>
            </c:strRef>
          </c:cat>
          <c:val>
            <c:numRef>
              <c:f>'By age Census 2021 Eng Soto'!$D$8:$D$26</c:f>
              <c:numCache>
                <c:formatCode>#,##0.0_ ;\-#,##0.0\ </c:formatCode>
                <c:ptCount val="19"/>
                <c:pt idx="0">
                  <c:v>6.1875502008032131</c:v>
                </c:pt>
                <c:pt idx="1">
                  <c:v>4.757831325301205</c:v>
                </c:pt>
                <c:pt idx="2">
                  <c:v>4.6405622489959839</c:v>
                </c:pt>
                <c:pt idx="3">
                  <c:v>7.2056224899598398</c:v>
                </c:pt>
                <c:pt idx="4">
                  <c:v>11.800803212851406</c:v>
                </c:pt>
                <c:pt idx="5">
                  <c:v>8.7489959839357425</c:v>
                </c:pt>
                <c:pt idx="6">
                  <c:v>7.4698795180722888</c:v>
                </c:pt>
                <c:pt idx="7">
                  <c:v>6.2995983935742972</c:v>
                </c:pt>
                <c:pt idx="8">
                  <c:v>5.8642570281124495</c:v>
                </c:pt>
                <c:pt idx="9">
                  <c:v>5.9425702811244978</c:v>
                </c:pt>
                <c:pt idx="10">
                  <c:v>5.1068273092369481</c:v>
                </c:pt>
                <c:pt idx="11">
                  <c:v>4.3530120481927712</c:v>
                </c:pt>
                <c:pt idx="12">
                  <c:v>4.3959839357429722</c:v>
                </c:pt>
                <c:pt idx="13">
                  <c:v>3.472690763052209</c:v>
                </c:pt>
                <c:pt idx="14">
                  <c:v>2.7293172690763052</c:v>
                </c:pt>
                <c:pt idx="15">
                  <c:v>2.3702811244979918</c:v>
                </c:pt>
                <c:pt idx="16">
                  <c:v>1.9112449799196787</c:v>
                </c:pt>
                <c:pt idx="17">
                  <c:v>1.2385542168674699</c:v>
                </c:pt>
                <c:pt idx="18">
                  <c:v>0.63775100401606422</c:v>
                </c:pt>
              </c:numCache>
            </c:numRef>
          </c:val>
          <c:extLst>
            <c:ext xmlns:c16="http://schemas.microsoft.com/office/drawing/2014/chart" uri="{C3380CC4-5D6E-409C-BE32-E72D297353CC}">
              <c16:uniqueId val="{00000014-EA2F-43F3-B8B3-1F32AF776B75}"/>
            </c:ext>
          </c:extLst>
        </c:ser>
        <c:dLbls>
          <c:showLegendKey val="0"/>
          <c:showVal val="0"/>
          <c:showCatName val="0"/>
          <c:showSerName val="0"/>
          <c:showPercent val="0"/>
          <c:showBubbleSize val="0"/>
        </c:dLbls>
        <c:gapWidth val="35"/>
        <c:axId val="729142736"/>
        <c:axId val="729143128"/>
      </c:barChart>
      <c:catAx>
        <c:axId val="729142736"/>
        <c:scaling>
          <c:orientation val="minMax"/>
        </c:scaling>
        <c:delete val="0"/>
        <c:axPos val="l"/>
        <c:numFmt formatCode="General" sourceLinked="1"/>
        <c:majorTickMark val="out"/>
        <c:minorTickMark val="none"/>
        <c:tickLblPos val="low"/>
        <c:spPr>
          <a:ln w="3175">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3128"/>
        <c:crosses val="autoZero"/>
        <c:auto val="1"/>
        <c:lblAlgn val="ctr"/>
        <c:lblOffset val="100"/>
        <c:tickLblSkip val="1"/>
        <c:tickMarkSkip val="1"/>
        <c:noMultiLvlLbl val="0"/>
      </c:catAx>
      <c:valAx>
        <c:axId val="729143128"/>
        <c:scaling>
          <c:orientation val="minMax"/>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Arial"/>
                    <a:ea typeface="Arial"/>
                    <a:cs typeface="Arial"/>
                  </a:defRPr>
                </a:pPr>
                <a:r>
                  <a:rPr lang="en-GB"/>
                  <a:t>Percent</a:t>
                </a:r>
              </a:p>
            </c:rich>
          </c:tx>
          <c:layout>
            <c:manualLayout>
              <c:xMode val="edge"/>
              <c:yMode val="edge"/>
              <c:x val="0.52656349794940571"/>
              <c:y val="0.87110381847688323"/>
            </c:manualLayout>
          </c:layout>
          <c:overlay val="0"/>
          <c:spPr>
            <a:noFill/>
            <a:ln w="25400">
              <a:noFill/>
            </a:ln>
          </c:spPr>
        </c:title>
        <c:numFmt formatCode="0" sourceLinked="0"/>
        <c:majorTickMark val="out"/>
        <c:minorTickMark val="none"/>
        <c:tickLblPos val="nextTo"/>
        <c:spPr>
          <a:ln w="3175">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valAx>
      <c:spPr>
        <a:noFill/>
        <a:ln w="12700">
          <a:noFill/>
          <a:prstDash val="solid"/>
        </a:ln>
      </c:spPr>
    </c:plotArea>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mn-lt"/>
                <a:ea typeface="Arial"/>
                <a:cs typeface="Arial"/>
              </a:defRPr>
            </a:pPr>
            <a:r>
              <a:rPr lang="en-GB" sz="1100" b="1" i="0" baseline="0">
                <a:effectLst/>
              </a:rPr>
              <a:t>Population (persons) percentage of total population Census 2021 (56,489,800): England by quinary age groups</a:t>
            </a:r>
            <a:endParaRPr lang="en-GB" sz="700">
              <a:effectLst/>
            </a:endParaRPr>
          </a:p>
        </c:rich>
      </c:tx>
      <c:layout>
        <c:manualLayout>
          <c:xMode val="edge"/>
          <c:yMode val="edge"/>
          <c:x val="0.19716849147022822"/>
          <c:y val="0"/>
        </c:manualLayout>
      </c:layout>
      <c:overlay val="0"/>
      <c:spPr>
        <a:noFill/>
        <a:ln w="25400">
          <a:noFill/>
        </a:ln>
      </c:spPr>
    </c:title>
    <c:autoTitleDeleted val="0"/>
    <c:plotArea>
      <c:layout>
        <c:manualLayout>
          <c:layoutTarget val="inner"/>
          <c:xMode val="edge"/>
          <c:yMode val="edge"/>
          <c:x val="0.24997153914635889"/>
          <c:y val="0.13894080996884736"/>
          <c:w val="0.76098418277680135"/>
          <c:h val="0.69127888757566947"/>
        </c:manualLayout>
      </c:layout>
      <c:barChart>
        <c:barDir val="bar"/>
        <c:grouping val="clustered"/>
        <c:varyColors val="0"/>
        <c:ser>
          <c:idx val="0"/>
          <c:order val="0"/>
          <c:tx>
            <c:strRef>
              <c:f>'By age Census 2021 Eng Soto'!$L$7</c:f>
              <c:strCache>
                <c:ptCount val="1"/>
                <c:pt idx="0">
                  <c:v>Percent</c:v>
                </c:pt>
              </c:strCache>
            </c:strRef>
          </c:tx>
          <c:spPr>
            <a:solidFill>
              <a:srgbClr val="002F6D"/>
            </a:solidFill>
          </c:spPr>
          <c:invertIfNegative val="0"/>
          <c:dPt>
            <c:idx val="0"/>
            <c:invertIfNegative val="0"/>
            <c:bubble3D val="0"/>
            <c:extLst>
              <c:ext xmlns:c16="http://schemas.microsoft.com/office/drawing/2014/chart" uri="{C3380CC4-5D6E-409C-BE32-E72D297353CC}">
                <c16:uniqueId val="{00000000-3FFB-4324-822E-038BE16E0663}"/>
              </c:ext>
            </c:extLst>
          </c:dPt>
          <c:dPt>
            <c:idx val="1"/>
            <c:invertIfNegative val="0"/>
            <c:bubble3D val="0"/>
            <c:extLst>
              <c:ext xmlns:c16="http://schemas.microsoft.com/office/drawing/2014/chart" uri="{C3380CC4-5D6E-409C-BE32-E72D297353CC}">
                <c16:uniqueId val="{00000001-3FFB-4324-822E-038BE16E0663}"/>
              </c:ext>
            </c:extLst>
          </c:dPt>
          <c:dPt>
            <c:idx val="2"/>
            <c:invertIfNegative val="0"/>
            <c:bubble3D val="0"/>
            <c:extLst>
              <c:ext xmlns:c16="http://schemas.microsoft.com/office/drawing/2014/chart" uri="{C3380CC4-5D6E-409C-BE32-E72D297353CC}">
                <c16:uniqueId val="{00000003-3FFB-4324-822E-038BE16E0663}"/>
              </c:ext>
            </c:extLst>
          </c:dPt>
          <c:dPt>
            <c:idx val="3"/>
            <c:invertIfNegative val="0"/>
            <c:bubble3D val="0"/>
            <c:extLst>
              <c:ext xmlns:c16="http://schemas.microsoft.com/office/drawing/2014/chart" uri="{C3380CC4-5D6E-409C-BE32-E72D297353CC}">
                <c16:uniqueId val="{00000005-3FFB-4324-822E-038BE16E0663}"/>
              </c:ext>
            </c:extLst>
          </c:dPt>
          <c:dPt>
            <c:idx val="4"/>
            <c:invertIfNegative val="0"/>
            <c:bubble3D val="0"/>
            <c:extLst>
              <c:ext xmlns:c16="http://schemas.microsoft.com/office/drawing/2014/chart" uri="{C3380CC4-5D6E-409C-BE32-E72D297353CC}">
                <c16:uniqueId val="{00000006-3FFB-4324-822E-038BE16E0663}"/>
              </c:ext>
            </c:extLst>
          </c:dPt>
          <c:dPt>
            <c:idx val="5"/>
            <c:invertIfNegative val="0"/>
            <c:bubble3D val="0"/>
            <c:extLst>
              <c:ext xmlns:c16="http://schemas.microsoft.com/office/drawing/2014/chart" uri="{C3380CC4-5D6E-409C-BE32-E72D297353CC}">
                <c16:uniqueId val="{00000007-3FFB-4324-822E-038BE16E0663}"/>
              </c:ext>
            </c:extLst>
          </c:dPt>
          <c:dPt>
            <c:idx val="6"/>
            <c:invertIfNegative val="0"/>
            <c:bubble3D val="0"/>
            <c:extLst>
              <c:ext xmlns:c16="http://schemas.microsoft.com/office/drawing/2014/chart" uri="{C3380CC4-5D6E-409C-BE32-E72D297353CC}">
                <c16:uniqueId val="{00000008-3FFB-4324-822E-038BE16E0663}"/>
              </c:ext>
            </c:extLst>
          </c:dPt>
          <c:dPt>
            <c:idx val="7"/>
            <c:invertIfNegative val="0"/>
            <c:bubble3D val="0"/>
            <c:extLst>
              <c:ext xmlns:c16="http://schemas.microsoft.com/office/drawing/2014/chart" uri="{C3380CC4-5D6E-409C-BE32-E72D297353CC}">
                <c16:uniqueId val="{0000000A-3FFB-4324-822E-038BE16E0663}"/>
              </c:ext>
            </c:extLst>
          </c:dPt>
          <c:dPt>
            <c:idx val="8"/>
            <c:invertIfNegative val="0"/>
            <c:bubble3D val="0"/>
            <c:extLst>
              <c:ext xmlns:c16="http://schemas.microsoft.com/office/drawing/2014/chart" uri="{C3380CC4-5D6E-409C-BE32-E72D297353CC}">
                <c16:uniqueId val="{0000000C-3FFB-4324-822E-038BE16E0663}"/>
              </c:ext>
            </c:extLst>
          </c:dPt>
          <c:dPt>
            <c:idx val="9"/>
            <c:invertIfNegative val="0"/>
            <c:bubble3D val="0"/>
            <c:extLst>
              <c:ext xmlns:c16="http://schemas.microsoft.com/office/drawing/2014/chart" uri="{C3380CC4-5D6E-409C-BE32-E72D297353CC}">
                <c16:uniqueId val="{0000000D-3FFB-4324-822E-038BE16E0663}"/>
              </c:ext>
            </c:extLst>
          </c:dPt>
          <c:dPt>
            <c:idx val="12"/>
            <c:invertIfNegative val="0"/>
            <c:bubble3D val="0"/>
            <c:extLst>
              <c:ext xmlns:c16="http://schemas.microsoft.com/office/drawing/2014/chart" uri="{C3380CC4-5D6E-409C-BE32-E72D297353CC}">
                <c16:uniqueId val="{0000000E-3FFB-4324-822E-038BE16E0663}"/>
              </c:ext>
            </c:extLst>
          </c:dPt>
          <c:dPt>
            <c:idx val="13"/>
            <c:invertIfNegative val="0"/>
            <c:bubble3D val="0"/>
            <c:extLst>
              <c:ext xmlns:c16="http://schemas.microsoft.com/office/drawing/2014/chart" uri="{C3380CC4-5D6E-409C-BE32-E72D297353CC}">
                <c16:uniqueId val="{0000000F-3FFB-4324-822E-038BE16E0663}"/>
              </c:ext>
            </c:extLst>
          </c:dPt>
          <c:dPt>
            <c:idx val="14"/>
            <c:invertIfNegative val="0"/>
            <c:bubble3D val="0"/>
            <c:extLst>
              <c:ext xmlns:c16="http://schemas.microsoft.com/office/drawing/2014/chart" uri="{C3380CC4-5D6E-409C-BE32-E72D297353CC}">
                <c16:uniqueId val="{00000010-3FFB-4324-822E-038BE16E0663}"/>
              </c:ext>
            </c:extLst>
          </c:dPt>
          <c:dPt>
            <c:idx val="16"/>
            <c:invertIfNegative val="0"/>
            <c:bubble3D val="0"/>
            <c:extLst>
              <c:ext xmlns:c16="http://schemas.microsoft.com/office/drawing/2014/chart" uri="{C3380CC4-5D6E-409C-BE32-E72D297353CC}">
                <c16:uniqueId val="{00000012-3FFB-4324-822E-038BE16E0663}"/>
              </c:ext>
            </c:extLst>
          </c:dPt>
          <c:dPt>
            <c:idx val="17"/>
            <c:invertIfNegative val="0"/>
            <c:bubble3D val="0"/>
            <c:extLst>
              <c:ext xmlns:c16="http://schemas.microsoft.com/office/drawing/2014/chart" uri="{C3380CC4-5D6E-409C-BE32-E72D297353CC}">
                <c16:uniqueId val="{00000013-3FFB-4324-822E-038BE16E0663}"/>
              </c:ext>
            </c:extLst>
          </c:dPt>
          <c:dLbls>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0"/>
            <c:plus>
              <c:numRef>
                <c:f>'By age Census 2021 Eng Soto'!$P$8:$P$26</c:f>
                <c:numCache>
                  <c:formatCode>General</c:formatCode>
                  <c:ptCount val="19"/>
                  <c:pt idx="0">
                    <c:v>6.1349207686749452E-3</c:v>
                  </c:pt>
                  <c:pt idx="1">
                    <c:v>5.8255223285588187E-3</c:v>
                  </c:pt>
                  <c:pt idx="2">
                    <c:v>5.9246241744341788E-3</c:v>
                  </c:pt>
                  <c:pt idx="3">
                    <c:v>6.153851773630592E-3</c:v>
                  </c:pt>
                  <c:pt idx="4">
                    <c:v>6.3689564677638089E-3</c:v>
                  </c:pt>
                  <c:pt idx="5">
                    <c:v>6.4146122995945021E-3</c:v>
                  </c:pt>
                  <c:pt idx="6">
                    <c:v>6.2973954849283587E-3</c:v>
                  </c:pt>
                  <c:pt idx="7">
                    <c:v>6.3306895822412557E-3</c:v>
                  </c:pt>
                  <c:pt idx="8">
                    <c:v>6.6029917650674008E-3</c:v>
                  </c:pt>
                  <c:pt idx="9">
                    <c:v>6.5981925154572352E-3</c:v>
                  </c:pt>
                  <c:pt idx="10">
                    <c:v>6.2051663386011313E-3</c:v>
                  </c:pt>
                  <c:pt idx="11">
                    <c:v>5.8480339807545079E-3</c:v>
                  </c:pt>
                  <c:pt idx="12">
                    <c:v>6.0066644360325938E-3</c:v>
                  </c:pt>
                  <c:pt idx="13">
                    <c:v>5.3746163885879383E-3</c:v>
                  </c:pt>
                  <c:pt idx="14">
                    <c:v>4.8731205639027664E-3</c:v>
                  </c:pt>
                  <c:pt idx="15">
                    <c:v>4.419227274587989E-3</c:v>
                  </c:pt>
                  <c:pt idx="16">
                    <c:v>3.8523822908471672E-3</c:v>
                  </c:pt>
                  <c:pt idx="17">
                    <c:v>4.2666437039442506E-3</c:v>
                  </c:pt>
                  <c:pt idx="18">
                    <c:v>2.2002192932946141E-3</c:v>
                  </c:pt>
                </c:numCache>
              </c:numRef>
            </c:plus>
            <c:minus>
              <c:numRef>
                <c:f>'By age Census 2021 Eng Soto'!$O$8:$O$26</c:f>
                <c:numCache>
                  <c:formatCode>General</c:formatCode>
                  <c:ptCount val="19"/>
                  <c:pt idx="0">
                    <c:v>6.1289194405009795E-3</c:v>
                  </c:pt>
                  <c:pt idx="1">
                    <c:v>5.8194377452434054E-3</c:v>
                  </c:pt>
                  <c:pt idx="2">
                    <c:v>5.9185656655316166E-3</c:v>
                  </c:pt>
                  <c:pt idx="3">
                    <c:v>6.1478557181215976E-3</c:v>
                  </c:pt>
                  <c:pt idx="4">
                    <c:v>6.3630218063011057E-3</c:v>
                  </c:pt>
                  <c:pt idx="5">
                    <c:v>6.4086910244407491E-3</c:v>
                  </c:pt>
                  <c:pt idx="6">
                    <c:v>6.2914400939471093E-3</c:v>
                  </c:pt>
                  <c:pt idx="7">
                    <c:v>6.3247437976219345E-3</c:v>
                  </c:pt>
                  <c:pt idx="8">
                    <c:v>6.5971270687414929E-3</c:v>
                  </c:pt>
                  <c:pt idx="9">
                    <c:v>6.5923263504892304E-3</c:v>
                  </c:pt>
                  <c:pt idx="10">
                    <c:v>6.1991846805993234E-3</c:v>
                  </c:pt>
                  <c:pt idx="11">
                    <c:v>5.8419552720057055E-3</c:v>
                  </c:pt>
                  <c:pt idx="12">
                    <c:v>6.0006279326820788E-3</c:v>
                  </c:pt>
                  <c:pt idx="13">
                    <c:v>5.3684199958796697E-3</c:v>
                  </c:pt>
                  <c:pt idx="14">
                    <c:v>4.8668124340314201E-3</c:v>
                  </c:pt>
                  <c:pt idx="15">
                    <c:v>4.4128289075073823E-3</c:v>
                  </c:pt>
                  <c:pt idx="16">
                    <c:v>3.8458850913913878E-3</c:v>
                  </c:pt>
                  <c:pt idx="17">
                    <c:v>4.2602172453571896E-3</c:v>
                  </c:pt>
                  <c:pt idx="18">
                    <c:v>2.1935162432142885E-3</c:v>
                  </c:pt>
                </c:numCache>
              </c:numRef>
            </c:minus>
          </c:errBars>
          <c:cat>
            <c:strRef>
              <c:f>'By age Census 2021 Eng Soto'!$B$8:$B$26</c:f>
              <c:strCache>
                <c:ptCount val="19"/>
                <c:pt idx="0">
                  <c:v>Aged 0 to 4
</c:v>
                </c:pt>
                <c:pt idx="1">
                  <c:v>Aged 5 to 9
</c:v>
                </c:pt>
                <c:pt idx="2">
                  <c:v>Aged 10 to 14
</c:v>
                </c:pt>
                <c:pt idx="3">
                  <c:v>Aged 15 to 19
</c:v>
                </c:pt>
                <c:pt idx="4">
                  <c:v>Aged 20 to 24
</c:v>
                </c:pt>
                <c:pt idx="5">
                  <c:v>Aged 25 to 29
</c:v>
                </c:pt>
                <c:pt idx="6">
                  <c:v>Aged 30 to 34
</c:v>
                </c:pt>
                <c:pt idx="7">
                  <c:v>Aged 35 to 39
</c:v>
                </c:pt>
                <c:pt idx="8">
                  <c:v>Aged 40 to 44
</c:v>
                </c:pt>
                <c:pt idx="9">
                  <c:v>Aged 45 to 49
</c:v>
                </c:pt>
                <c:pt idx="10">
                  <c:v>Aged 50 to 54
</c:v>
                </c:pt>
                <c:pt idx="11">
                  <c:v>Aged 55 to 59
</c:v>
                </c:pt>
                <c:pt idx="12">
                  <c:v>Aged 60 to 64
</c:v>
                </c:pt>
                <c:pt idx="13">
                  <c:v>Aged 65 to 69
</c:v>
                </c:pt>
                <c:pt idx="14">
                  <c:v>Aged 70 to 74
</c:v>
                </c:pt>
                <c:pt idx="15">
                  <c:v>Aged 75 to 79
</c:v>
                </c:pt>
                <c:pt idx="16">
                  <c:v>Aged 80 to 84
</c:v>
                </c:pt>
                <c:pt idx="17">
                  <c:v>Aged 85 to 89
</c:v>
                </c:pt>
                <c:pt idx="18">
                  <c:v>Aged 90 and over
</c:v>
                </c:pt>
              </c:strCache>
            </c:strRef>
          </c:cat>
          <c:val>
            <c:numRef>
              <c:f>'By age Census 2021 Eng Soto'!$L$8:$L$26</c:f>
              <c:numCache>
                <c:formatCode>_-* #,##0.0_-;\-* #,##0.0_-;_-* "-"??_-;_-@_-</c:formatCode>
                <c:ptCount val="19"/>
                <c:pt idx="0">
                  <c:v>5.8743348356694485</c:v>
                </c:pt>
                <c:pt idx="1">
                  <c:v>5.2621889261424188</c:v>
                </c:pt>
                <c:pt idx="2">
                  <c:v>5.4539049527525325</c:v>
                </c:pt>
                <c:pt idx="3">
                  <c:v>5.9131028964521031</c:v>
                </c:pt>
                <c:pt idx="4">
                  <c:v>6.364511823373423</c:v>
                </c:pt>
                <c:pt idx="5">
                  <c:v>6.4629366717531305</c:v>
                </c:pt>
                <c:pt idx="6">
                  <c:v>6.212094926871754</c:v>
                </c:pt>
                <c:pt idx="7">
                  <c:v>6.282727147201796</c:v>
                </c:pt>
                <c:pt idx="8">
                  <c:v>6.878940976955132</c:v>
                </c:pt>
                <c:pt idx="9">
                  <c:v>6.8681425673307395</c:v>
                </c:pt>
                <c:pt idx="10">
                  <c:v>6.0189627153928678</c:v>
                </c:pt>
                <c:pt idx="11">
                  <c:v>5.3053825646399879</c:v>
                </c:pt>
                <c:pt idx="12">
                  <c:v>5.6157040740098214</c:v>
                </c:pt>
                <c:pt idx="13">
                  <c:v>4.4400936098198258</c:v>
                </c:pt>
                <c:pt idx="14">
                  <c:v>3.6185293628230228</c:v>
                </c:pt>
                <c:pt idx="15">
                  <c:v>2.9550467518029802</c:v>
                </c:pt>
                <c:pt idx="16">
                  <c:v>2.2283668910139531</c:v>
                </c:pt>
                <c:pt idx="17">
                  <c:v>2.748499729154644</c:v>
                </c:pt>
                <c:pt idx="18">
                  <c:v>0.71481931251305542</c:v>
                </c:pt>
              </c:numCache>
            </c:numRef>
          </c:val>
          <c:extLst>
            <c:ext xmlns:c16="http://schemas.microsoft.com/office/drawing/2014/chart" uri="{C3380CC4-5D6E-409C-BE32-E72D297353CC}">
              <c16:uniqueId val="{00000015-3FFB-4324-822E-038BE16E0663}"/>
            </c:ext>
          </c:extLst>
        </c:ser>
        <c:dLbls>
          <c:showLegendKey val="0"/>
          <c:showVal val="0"/>
          <c:showCatName val="0"/>
          <c:showSerName val="0"/>
          <c:showPercent val="0"/>
          <c:showBubbleSize val="0"/>
        </c:dLbls>
        <c:gapWidth val="35"/>
        <c:axId val="729142736"/>
        <c:axId val="729143128"/>
      </c:barChart>
      <c:catAx>
        <c:axId val="729142736"/>
        <c:scaling>
          <c:orientation val="minMax"/>
        </c:scaling>
        <c:delete val="0"/>
        <c:axPos val="l"/>
        <c:numFmt formatCode="General" sourceLinked="1"/>
        <c:majorTickMark val="out"/>
        <c:minorTickMark val="none"/>
        <c:tickLblPos val="low"/>
        <c:spPr>
          <a:ln w="3175">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3128"/>
        <c:crosses val="autoZero"/>
        <c:auto val="1"/>
        <c:lblAlgn val="ctr"/>
        <c:lblOffset val="100"/>
        <c:tickLblSkip val="1"/>
        <c:tickMarkSkip val="1"/>
        <c:noMultiLvlLbl val="0"/>
      </c:catAx>
      <c:valAx>
        <c:axId val="729143128"/>
        <c:scaling>
          <c:orientation val="minMax"/>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Arial"/>
                    <a:ea typeface="Arial"/>
                    <a:cs typeface="Arial"/>
                  </a:defRPr>
                </a:pPr>
                <a:r>
                  <a:rPr lang="en-GB"/>
                  <a:t>Percent</a:t>
                </a:r>
              </a:p>
            </c:rich>
          </c:tx>
          <c:layout>
            <c:manualLayout>
              <c:xMode val="edge"/>
              <c:yMode val="edge"/>
              <c:x val="0.52656349794940571"/>
              <c:y val="0.87110381847688323"/>
            </c:manualLayout>
          </c:layout>
          <c:overlay val="0"/>
          <c:spPr>
            <a:noFill/>
            <a:ln w="25400">
              <a:noFill/>
            </a:ln>
          </c:spPr>
        </c:title>
        <c:numFmt formatCode="0" sourceLinked="0"/>
        <c:majorTickMark val="out"/>
        <c:minorTickMark val="none"/>
        <c:tickLblPos val="nextTo"/>
        <c:spPr>
          <a:ln w="3175">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valAx>
      <c:spPr>
        <a:noFill/>
        <a:ln w="12700">
          <a:noFill/>
          <a:prstDash val="solid"/>
        </a:ln>
      </c:spPr>
    </c:plotArea>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mn-lt"/>
                <a:ea typeface="Arial"/>
                <a:cs typeface="Arial"/>
              </a:defRPr>
            </a:pPr>
            <a:r>
              <a:rPr lang="en-GB" sz="1050">
                <a:latin typeface="+mn-lt"/>
              </a:rPr>
              <a:t>Population (persons) percentage change by age group: Southampton - Census 2011 and 2021</a:t>
            </a:r>
          </a:p>
        </c:rich>
      </c:tx>
      <c:layout>
        <c:manualLayout>
          <c:xMode val="edge"/>
          <c:yMode val="edge"/>
          <c:x val="0.13865972793927525"/>
          <c:y val="1.7039623561607941E-2"/>
        </c:manualLayout>
      </c:layout>
      <c:overlay val="0"/>
      <c:spPr>
        <a:noFill/>
        <a:ln w="25400">
          <a:noFill/>
        </a:ln>
      </c:spPr>
    </c:title>
    <c:autoTitleDeleted val="0"/>
    <c:plotArea>
      <c:layout>
        <c:manualLayout>
          <c:layoutTarget val="inner"/>
          <c:xMode val="edge"/>
          <c:yMode val="edge"/>
          <c:x val="0.24997153914635889"/>
          <c:y val="0.13894080996884736"/>
          <c:w val="0.76098418277680135"/>
          <c:h val="0.69127888757566947"/>
        </c:manualLayout>
      </c:layout>
      <c:barChart>
        <c:barDir val="bar"/>
        <c:grouping val="clustered"/>
        <c:varyColors val="0"/>
        <c:ser>
          <c:idx val="0"/>
          <c:order val="0"/>
          <c:tx>
            <c:strRef>
              <c:f>'By age Census 2021'!$F$7</c:f>
              <c:strCache>
                <c:ptCount val="1"/>
                <c:pt idx="0">
                  <c:v>Percentage change</c:v>
                </c:pt>
              </c:strCache>
            </c:strRef>
          </c:tx>
          <c:spPr>
            <a:solidFill>
              <a:srgbClr val="002F6D"/>
            </a:solidFill>
          </c:spPr>
          <c:invertIfNegative val="0"/>
          <c:dPt>
            <c:idx val="0"/>
            <c:invertIfNegative val="0"/>
            <c:bubble3D val="0"/>
            <c:spPr>
              <a:solidFill>
                <a:srgbClr val="D50057"/>
              </a:solidFill>
            </c:spPr>
            <c:extLst>
              <c:ext xmlns:c16="http://schemas.microsoft.com/office/drawing/2014/chart" uri="{C3380CC4-5D6E-409C-BE32-E72D297353CC}">
                <c16:uniqueId val="{00000012-CDA4-44EE-A039-2370045007C0}"/>
              </c:ext>
            </c:extLst>
          </c:dPt>
          <c:dPt>
            <c:idx val="1"/>
            <c:invertIfNegative val="0"/>
            <c:bubble3D val="0"/>
            <c:extLst>
              <c:ext xmlns:c16="http://schemas.microsoft.com/office/drawing/2014/chart" uri="{C3380CC4-5D6E-409C-BE32-E72D297353CC}">
                <c16:uniqueId val="{00000000-CDA4-44EE-A039-2370045007C0}"/>
              </c:ext>
            </c:extLst>
          </c:dPt>
          <c:dPt>
            <c:idx val="3"/>
            <c:invertIfNegative val="0"/>
            <c:bubble3D val="0"/>
            <c:spPr>
              <a:solidFill>
                <a:srgbClr val="D50057"/>
              </a:solidFill>
            </c:spPr>
            <c:extLst>
              <c:ext xmlns:c16="http://schemas.microsoft.com/office/drawing/2014/chart" uri="{C3380CC4-5D6E-409C-BE32-E72D297353CC}">
                <c16:uniqueId val="{00000011-CDA4-44EE-A039-2370045007C0}"/>
              </c:ext>
            </c:extLst>
          </c:dPt>
          <c:dPt>
            <c:idx val="4"/>
            <c:invertIfNegative val="0"/>
            <c:bubble3D val="0"/>
            <c:spPr>
              <a:solidFill>
                <a:srgbClr val="D50057"/>
              </a:solidFill>
            </c:spPr>
            <c:extLst>
              <c:ext xmlns:c16="http://schemas.microsoft.com/office/drawing/2014/chart" uri="{C3380CC4-5D6E-409C-BE32-E72D297353CC}">
                <c16:uniqueId val="{00000010-CDA4-44EE-A039-2370045007C0}"/>
              </c:ext>
            </c:extLst>
          </c:dPt>
          <c:dPt>
            <c:idx val="5"/>
            <c:invertIfNegative val="0"/>
            <c:bubble3D val="0"/>
            <c:spPr>
              <a:solidFill>
                <a:srgbClr val="D50057"/>
              </a:solidFill>
            </c:spPr>
            <c:extLst>
              <c:ext xmlns:c16="http://schemas.microsoft.com/office/drawing/2014/chart" uri="{C3380CC4-5D6E-409C-BE32-E72D297353CC}">
                <c16:uniqueId val="{00000002-CDA4-44EE-A039-2370045007C0}"/>
              </c:ext>
            </c:extLst>
          </c:dPt>
          <c:dPt>
            <c:idx val="6"/>
            <c:invertIfNegative val="0"/>
            <c:bubble3D val="0"/>
            <c:extLst>
              <c:ext xmlns:c16="http://schemas.microsoft.com/office/drawing/2014/chart" uri="{C3380CC4-5D6E-409C-BE32-E72D297353CC}">
                <c16:uniqueId val="{00000004-CDA4-44EE-A039-2370045007C0}"/>
              </c:ext>
            </c:extLst>
          </c:dPt>
          <c:dPt>
            <c:idx val="8"/>
            <c:invertIfNegative val="0"/>
            <c:bubble3D val="0"/>
            <c:extLst>
              <c:ext xmlns:c16="http://schemas.microsoft.com/office/drawing/2014/chart" uri="{C3380CC4-5D6E-409C-BE32-E72D297353CC}">
                <c16:uniqueId val="{00000006-CDA4-44EE-A039-2370045007C0}"/>
              </c:ext>
            </c:extLst>
          </c:dPt>
          <c:dPt>
            <c:idx val="9"/>
            <c:invertIfNegative val="0"/>
            <c:bubble3D val="0"/>
            <c:spPr>
              <a:solidFill>
                <a:srgbClr val="D50057"/>
              </a:solidFill>
            </c:spPr>
            <c:extLst>
              <c:ext xmlns:c16="http://schemas.microsoft.com/office/drawing/2014/chart" uri="{C3380CC4-5D6E-409C-BE32-E72D297353CC}">
                <c16:uniqueId val="{0000000F-CDA4-44EE-A039-2370045007C0}"/>
              </c:ext>
            </c:extLst>
          </c:dPt>
          <c:dPt>
            <c:idx val="12"/>
            <c:invertIfNegative val="0"/>
            <c:bubble3D val="0"/>
            <c:extLst>
              <c:ext xmlns:c16="http://schemas.microsoft.com/office/drawing/2014/chart" uri="{C3380CC4-5D6E-409C-BE32-E72D297353CC}">
                <c16:uniqueId val="{00000008-CDA4-44EE-A039-2370045007C0}"/>
              </c:ext>
            </c:extLst>
          </c:dPt>
          <c:dPt>
            <c:idx val="13"/>
            <c:invertIfNegative val="0"/>
            <c:bubble3D val="0"/>
            <c:extLst>
              <c:ext xmlns:c16="http://schemas.microsoft.com/office/drawing/2014/chart" uri="{C3380CC4-5D6E-409C-BE32-E72D297353CC}">
                <c16:uniqueId val="{00000009-CDA4-44EE-A039-2370045007C0}"/>
              </c:ext>
            </c:extLst>
          </c:dPt>
          <c:dPt>
            <c:idx val="14"/>
            <c:invertIfNegative val="0"/>
            <c:bubble3D val="0"/>
            <c:extLst>
              <c:ext xmlns:c16="http://schemas.microsoft.com/office/drawing/2014/chart" uri="{C3380CC4-5D6E-409C-BE32-E72D297353CC}">
                <c16:uniqueId val="{0000000A-CDA4-44EE-A039-2370045007C0}"/>
              </c:ext>
            </c:extLst>
          </c:dPt>
          <c:dPt>
            <c:idx val="16"/>
            <c:invertIfNegative val="0"/>
            <c:bubble3D val="0"/>
            <c:spPr>
              <a:solidFill>
                <a:srgbClr val="D50057"/>
              </a:solidFill>
            </c:spPr>
            <c:extLst>
              <c:ext xmlns:c16="http://schemas.microsoft.com/office/drawing/2014/chart" uri="{C3380CC4-5D6E-409C-BE32-E72D297353CC}">
                <c16:uniqueId val="{0000000E-CDA4-44EE-A039-2370045007C0}"/>
              </c:ext>
            </c:extLst>
          </c:dPt>
          <c:dPt>
            <c:idx val="17"/>
            <c:invertIfNegative val="0"/>
            <c:bubble3D val="0"/>
            <c:spPr>
              <a:solidFill>
                <a:srgbClr val="D50057"/>
              </a:solidFill>
            </c:spPr>
            <c:extLst>
              <c:ext xmlns:c16="http://schemas.microsoft.com/office/drawing/2014/chart" uri="{C3380CC4-5D6E-409C-BE32-E72D297353CC}">
                <c16:uniqueId val="{0000000D-CDA4-44EE-A039-2370045007C0}"/>
              </c:ext>
            </c:extLst>
          </c:dPt>
          <c:dLbls>
            <c:dLbl>
              <c:idx val="9"/>
              <c:layout>
                <c:manualLayout>
                  <c:x val="-2.1544536862165503E-3"/>
                  <c:y val="-9.4032562831118107E-17"/>
                </c:manualLayout>
              </c:layout>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DA4-44EE-A039-2370045007C0}"/>
                </c:ext>
              </c:extLst>
            </c:dLbl>
            <c:dLbl>
              <c:idx val="17"/>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DA4-44EE-A039-2370045007C0}"/>
                </c:ext>
              </c:extLst>
            </c:dLbl>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'By age Census 2021'!$B$8:$B$25</c:f>
              <c:strCache>
                <c:ptCount val="18"/>
                <c:pt idx="0">
                  <c:v>Aged 0 to 4
</c:v>
                </c:pt>
                <c:pt idx="1">
                  <c:v>Aged 5 to 9
</c:v>
                </c:pt>
                <c:pt idx="2">
                  <c:v>Aged 10 to 14
</c:v>
                </c:pt>
                <c:pt idx="3">
                  <c:v>Aged 15 to 19
</c:v>
                </c:pt>
                <c:pt idx="4">
                  <c:v>Aged 20 to 24
</c:v>
                </c:pt>
                <c:pt idx="5">
                  <c:v>Aged 25 to 29
</c:v>
                </c:pt>
                <c:pt idx="6">
                  <c:v>Aged 30 to 34
</c:v>
                </c:pt>
                <c:pt idx="7">
                  <c:v>Aged 35 to 39
</c:v>
                </c:pt>
                <c:pt idx="8">
                  <c:v>Aged 40 to 44
</c:v>
                </c:pt>
                <c:pt idx="9">
                  <c:v>Aged 45 to 49
</c:v>
                </c:pt>
                <c:pt idx="10">
                  <c:v>Aged 50 to 54
</c:v>
                </c:pt>
                <c:pt idx="11">
                  <c:v>Aged 55 to 59
</c:v>
                </c:pt>
                <c:pt idx="12">
                  <c:v>Aged 60 to 64
</c:v>
                </c:pt>
                <c:pt idx="13">
                  <c:v>Aged 65 to 69
</c:v>
                </c:pt>
                <c:pt idx="14">
                  <c:v>Aged 70 to 74
</c:v>
                </c:pt>
                <c:pt idx="15">
                  <c:v>Aged 75 to 79
</c:v>
                </c:pt>
                <c:pt idx="16">
                  <c:v>Aged 80 to 84
</c:v>
                </c:pt>
                <c:pt idx="17">
                  <c:v>Aged 85 and over
</c:v>
                </c:pt>
              </c:strCache>
            </c:strRef>
          </c:cat>
          <c:val>
            <c:numRef>
              <c:f>'By age Census 2021'!$F$8:$F$25</c:f>
              <c:numCache>
                <c:formatCode>0.0</c:formatCode>
                <c:ptCount val="18"/>
                <c:pt idx="0">
                  <c:v>-10.46277665995976</c:v>
                </c:pt>
                <c:pt idx="1">
                  <c:v>21.997130075124506</c:v>
                </c:pt>
                <c:pt idx="2">
                  <c:v>19.731717871051494</c:v>
                </c:pt>
                <c:pt idx="3">
                  <c:v>-6.6380559580871701</c:v>
                </c:pt>
                <c:pt idx="4">
                  <c:v>-11.036618567928125</c:v>
                </c:pt>
                <c:pt idx="5">
                  <c:v>-4.8978655037870098</c:v>
                </c:pt>
                <c:pt idx="6">
                  <c:v>8.413978494623656</c:v>
                </c:pt>
                <c:pt idx="7">
                  <c:v>16.874920311105441</c:v>
                </c:pt>
                <c:pt idx="8">
                  <c:v>12.340775236269003</c:v>
                </c:pt>
                <c:pt idx="9">
                  <c:v>-1.3043184429276204</c:v>
                </c:pt>
                <c:pt idx="10">
                  <c:v>10.168291915696761</c:v>
                </c:pt>
                <c:pt idx="11">
                  <c:v>27.09659562690285</c:v>
                </c:pt>
                <c:pt idx="12">
                  <c:v>6.7604604421706567</c:v>
                </c:pt>
                <c:pt idx="13">
                  <c:v>11.194633977101885</c:v>
                </c:pt>
                <c:pt idx="14">
                  <c:v>32.342554443790469</c:v>
                </c:pt>
                <c:pt idx="15">
                  <c:v>12.504235852253473</c:v>
                </c:pt>
                <c:pt idx="16">
                  <c:v>-6.9762555158646773</c:v>
                </c:pt>
                <c:pt idx="17">
                  <c:v>-2.0119863013698631</c:v>
                </c:pt>
              </c:numCache>
            </c:numRef>
          </c:val>
          <c:extLst>
            <c:ext xmlns:c16="http://schemas.microsoft.com/office/drawing/2014/chart" uri="{C3380CC4-5D6E-409C-BE32-E72D297353CC}">
              <c16:uniqueId val="{0000000B-CDA4-44EE-A039-2370045007C0}"/>
            </c:ext>
          </c:extLst>
        </c:ser>
        <c:dLbls>
          <c:showLegendKey val="0"/>
          <c:showVal val="0"/>
          <c:showCatName val="0"/>
          <c:showSerName val="0"/>
          <c:showPercent val="0"/>
          <c:showBubbleSize val="0"/>
        </c:dLbls>
        <c:gapWidth val="25"/>
        <c:axId val="729142736"/>
        <c:axId val="729143128"/>
      </c:barChart>
      <c:catAx>
        <c:axId val="729142736"/>
        <c:scaling>
          <c:orientation val="minMax"/>
        </c:scaling>
        <c:delete val="0"/>
        <c:axPos val="l"/>
        <c:numFmt formatCode="General" sourceLinked="1"/>
        <c:majorTickMark val="out"/>
        <c:minorTickMark val="none"/>
        <c:tickLblPos val="low"/>
        <c:spPr>
          <a:ln w="3175">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3128"/>
        <c:crosses val="autoZero"/>
        <c:auto val="1"/>
        <c:lblAlgn val="ctr"/>
        <c:lblOffset val="100"/>
        <c:tickLblSkip val="1"/>
        <c:tickMarkSkip val="1"/>
        <c:noMultiLvlLbl val="0"/>
      </c:catAx>
      <c:valAx>
        <c:axId val="729143128"/>
        <c:scaling>
          <c:orientation val="minMax"/>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Arial"/>
                    <a:ea typeface="Arial"/>
                    <a:cs typeface="Arial"/>
                  </a:defRPr>
                </a:pPr>
                <a:r>
                  <a:rPr lang="en-GB"/>
                  <a:t>Percentage change</a:t>
                </a:r>
              </a:p>
            </c:rich>
          </c:tx>
          <c:layout>
            <c:manualLayout>
              <c:xMode val="edge"/>
              <c:yMode val="edge"/>
              <c:x val="0.52656349794940571"/>
              <c:y val="0.87110381847688323"/>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valAx>
      <c:spPr>
        <a:noFill/>
        <a:ln w="12700">
          <a:noFill/>
          <a:prstDash val="solid"/>
        </a:ln>
      </c:spPr>
    </c:plotArea>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mn-lt"/>
                <a:ea typeface="Arial"/>
                <a:cs typeface="Arial"/>
              </a:defRPr>
            </a:pPr>
            <a:r>
              <a:rPr lang="en-GB" sz="1050">
                <a:latin typeface="+mn-lt"/>
              </a:rPr>
              <a:t>Population (persons) percentage change by age group: England</a:t>
            </a:r>
            <a:r>
              <a:rPr lang="en-GB" sz="1050" baseline="0">
                <a:latin typeface="+mn-lt"/>
              </a:rPr>
              <a:t> - </a:t>
            </a:r>
            <a:r>
              <a:rPr lang="en-GB" sz="1050">
                <a:latin typeface="+mn-lt"/>
              </a:rPr>
              <a:t>Census 2011 and 2021</a:t>
            </a:r>
          </a:p>
        </c:rich>
      </c:tx>
      <c:layout>
        <c:manualLayout>
          <c:xMode val="edge"/>
          <c:yMode val="edge"/>
          <c:x val="0.17835112000312903"/>
          <c:y val="7.0138766780244166E-2"/>
        </c:manualLayout>
      </c:layout>
      <c:overlay val="0"/>
      <c:spPr>
        <a:noFill/>
        <a:ln w="25400">
          <a:noFill/>
        </a:ln>
      </c:spPr>
    </c:title>
    <c:autoTitleDeleted val="0"/>
    <c:plotArea>
      <c:layout>
        <c:manualLayout>
          <c:layoutTarget val="inner"/>
          <c:xMode val="edge"/>
          <c:yMode val="edge"/>
          <c:x val="0.24997153914635889"/>
          <c:y val="0.13894080996884736"/>
          <c:w val="0.76098418277680135"/>
          <c:h val="0.69127888757566947"/>
        </c:manualLayout>
      </c:layout>
      <c:barChart>
        <c:barDir val="bar"/>
        <c:grouping val="clustered"/>
        <c:varyColors val="0"/>
        <c:ser>
          <c:idx val="0"/>
          <c:order val="0"/>
          <c:tx>
            <c:strRef>
              <c:f>'By age Census 2021'!$M$7</c:f>
              <c:strCache>
                <c:ptCount val="1"/>
                <c:pt idx="0">
                  <c:v>Percentage change</c:v>
                </c:pt>
              </c:strCache>
            </c:strRef>
          </c:tx>
          <c:spPr>
            <a:solidFill>
              <a:srgbClr val="002F6D"/>
            </a:solidFill>
          </c:spPr>
          <c:invertIfNegative val="0"/>
          <c:dPt>
            <c:idx val="0"/>
            <c:invertIfNegative val="0"/>
            <c:bubble3D val="0"/>
            <c:spPr>
              <a:solidFill>
                <a:srgbClr val="D50057"/>
              </a:solidFill>
            </c:spPr>
            <c:extLst>
              <c:ext xmlns:c16="http://schemas.microsoft.com/office/drawing/2014/chart" uri="{C3380CC4-5D6E-409C-BE32-E72D297353CC}">
                <c16:uniqueId val="{00000001-F597-40DE-AFB2-CD2613962D47}"/>
              </c:ext>
            </c:extLst>
          </c:dPt>
          <c:dPt>
            <c:idx val="1"/>
            <c:invertIfNegative val="0"/>
            <c:bubble3D val="0"/>
            <c:extLst>
              <c:ext xmlns:c16="http://schemas.microsoft.com/office/drawing/2014/chart" uri="{C3380CC4-5D6E-409C-BE32-E72D297353CC}">
                <c16:uniqueId val="{00000002-F597-40DE-AFB2-CD2613962D47}"/>
              </c:ext>
            </c:extLst>
          </c:dPt>
          <c:dPt>
            <c:idx val="2"/>
            <c:invertIfNegative val="0"/>
            <c:bubble3D val="0"/>
            <c:extLst>
              <c:ext xmlns:c16="http://schemas.microsoft.com/office/drawing/2014/chart" uri="{C3380CC4-5D6E-409C-BE32-E72D297353CC}">
                <c16:uniqueId val="{00000016-F597-40DE-AFB2-CD2613962D47}"/>
              </c:ext>
            </c:extLst>
          </c:dPt>
          <c:dPt>
            <c:idx val="3"/>
            <c:invertIfNegative val="0"/>
            <c:bubble3D val="0"/>
            <c:spPr>
              <a:solidFill>
                <a:srgbClr val="D50057"/>
              </a:solidFill>
            </c:spPr>
            <c:extLst>
              <c:ext xmlns:c16="http://schemas.microsoft.com/office/drawing/2014/chart" uri="{C3380CC4-5D6E-409C-BE32-E72D297353CC}">
                <c16:uniqueId val="{00000004-F597-40DE-AFB2-CD2613962D47}"/>
              </c:ext>
            </c:extLst>
          </c:dPt>
          <c:dPt>
            <c:idx val="4"/>
            <c:invertIfNegative val="0"/>
            <c:bubble3D val="0"/>
            <c:spPr>
              <a:solidFill>
                <a:srgbClr val="D50057"/>
              </a:solidFill>
            </c:spPr>
            <c:extLst>
              <c:ext xmlns:c16="http://schemas.microsoft.com/office/drawing/2014/chart" uri="{C3380CC4-5D6E-409C-BE32-E72D297353CC}">
                <c16:uniqueId val="{00000006-F597-40DE-AFB2-CD2613962D47}"/>
              </c:ext>
            </c:extLst>
          </c:dPt>
          <c:dPt>
            <c:idx val="5"/>
            <c:invertIfNegative val="0"/>
            <c:bubble3D val="0"/>
            <c:extLst>
              <c:ext xmlns:c16="http://schemas.microsoft.com/office/drawing/2014/chart" uri="{C3380CC4-5D6E-409C-BE32-E72D297353CC}">
                <c16:uniqueId val="{00000008-F597-40DE-AFB2-CD2613962D47}"/>
              </c:ext>
            </c:extLst>
          </c:dPt>
          <c:dPt>
            <c:idx val="6"/>
            <c:invertIfNegative val="0"/>
            <c:bubble3D val="0"/>
            <c:extLst>
              <c:ext xmlns:c16="http://schemas.microsoft.com/office/drawing/2014/chart" uri="{C3380CC4-5D6E-409C-BE32-E72D297353CC}">
                <c16:uniqueId val="{00000009-F597-40DE-AFB2-CD2613962D47}"/>
              </c:ext>
            </c:extLst>
          </c:dPt>
          <c:dPt>
            <c:idx val="7"/>
            <c:invertIfNegative val="0"/>
            <c:bubble3D val="0"/>
            <c:extLst>
              <c:ext xmlns:c16="http://schemas.microsoft.com/office/drawing/2014/chart" uri="{C3380CC4-5D6E-409C-BE32-E72D297353CC}">
                <c16:uniqueId val="{00000018-F597-40DE-AFB2-CD2613962D47}"/>
              </c:ext>
            </c:extLst>
          </c:dPt>
          <c:dPt>
            <c:idx val="8"/>
            <c:invertIfNegative val="0"/>
            <c:bubble3D val="0"/>
            <c:extLst>
              <c:ext xmlns:c16="http://schemas.microsoft.com/office/drawing/2014/chart" uri="{C3380CC4-5D6E-409C-BE32-E72D297353CC}">
                <c16:uniqueId val="{0000000A-F597-40DE-AFB2-CD2613962D47}"/>
              </c:ext>
            </c:extLst>
          </c:dPt>
          <c:dPt>
            <c:idx val="9"/>
            <c:invertIfNegative val="0"/>
            <c:bubble3D val="0"/>
            <c:spPr>
              <a:solidFill>
                <a:srgbClr val="D50057"/>
              </a:solidFill>
            </c:spPr>
            <c:extLst>
              <c:ext xmlns:c16="http://schemas.microsoft.com/office/drawing/2014/chart" uri="{C3380CC4-5D6E-409C-BE32-E72D297353CC}">
                <c16:uniqueId val="{0000000C-F597-40DE-AFB2-CD2613962D47}"/>
              </c:ext>
            </c:extLst>
          </c:dPt>
          <c:dPt>
            <c:idx val="12"/>
            <c:invertIfNegative val="0"/>
            <c:bubble3D val="0"/>
            <c:extLst>
              <c:ext xmlns:c16="http://schemas.microsoft.com/office/drawing/2014/chart" uri="{C3380CC4-5D6E-409C-BE32-E72D297353CC}">
                <c16:uniqueId val="{0000000D-F597-40DE-AFB2-CD2613962D47}"/>
              </c:ext>
            </c:extLst>
          </c:dPt>
          <c:dPt>
            <c:idx val="13"/>
            <c:invertIfNegative val="0"/>
            <c:bubble3D val="0"/>
            <c:extLst>
              <c:ext xmlns:c16="http://schemas.microsoft.com/office/drawing/2014/chart" uri="{C3380CC4-5D6E-409C-BE32-E72D297353CC}">
                <c16:uniqueId val="{0000000E-F597-40DE-AFB2-CD2613962D47}"/>
              </c:ext>
            </c:extLst>
          </c:dPt>
          <c:dPt>
            <c:idx val="14"/>
            <c:invertIfNegative val="0"/>
            <c:bubble3D val="0"/>
            <c:extLst>
              <c:ext xmlns:c16="http://schemas.microsoft.com/office/drawing/2014/chart" uri="{C3380CC4-5D6E-409C-BE32-E72D297353CC}">
                <c16:uniqueId val="{0000000F-F597-40DE-AFB2-CD2613962D47}"/>
              </c:ext>
            </c:extLst>
          </c:dPt>
          <c:dPt>
            <c:idx val="16"/>
            <c:invertIfNegative val="0"/>
            <c:bubble3D val="0"/>
            <c:extLst>
              <c:ext xmlns:c16="http://schemas.microsoft.com/office/drawing/2014/chart" uri="{C3380CC4-5D6E-409C-BE32-E72D297353CC}">
                <c16:uniqueId val="{00000011-F597-40DE-AFB2-CD2613962D47}"/>
              </c:ext>
            </c:extLst>
          </c:dPt>
          <c:dPt>
            <c:idx val="17"/>
            <c:invertIfNegative val="0"/>
            <c:bubble3D val="0"/>
            <c:extLst>
              <c:ext xmlns:c16="http://schemas.microsoft.com/office/drawing/2014/chart" uri="{C3380CC4-5D6E-409C-BE32-E72D297353CC}">
                <c16:uniqueId val="{00000013-F597-40DE-AFB2-CD2613962D47}"/>
              </c:ext>
            </c:extLst>
          </c:dPt>
          <c:dLbls>
            <c:dLbl>
              <c:idx val="0"/>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97-40DE-AFB2-CD2613962D47}"/>
                </c:ext>
              </c:extLst>
            </c:dLbl>
            <c:dLbl>
              <c:idx val="1"/>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97-40DE-AFB2-CD2613962D47}"/>
                </c:ext>
              </c:extLst>
            </c:dLbl>
            <c:dLbl>
              <c:idx val="3"/>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97-40DE-AFB2-CD2613962D47}"/>
                </c:ext>
              </c:extLst>
            </c:dLbl>
            <c:dLbl>
              <c:idx val="4"/>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597-40DE-AFB2-CD2613962D47}"/>
                </c:ext>
              </c:extLst>
            </c:dLbl>
            <c:dLbl>
              <c:idx val="6"/>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597-40DE-AFB2-CD2613962D47}"/>
                </c:ext>
              </c:extLst>
            </c:dLbl>
            <c:dLbl>
              <c:idx val="7"/>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597-40DE-AFB2-CD2613962D47}"/>
                </c:ext>
              </c:extLst>
            </c:dLbl>
            <c:dLbl>
              <c:idx val="9"/>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597-40DE-AFB2-CD2613962D47}"/>
                </c:ext>
              </c:extLst>
            </c:dLbl>
            <c:dLbl>
              <c:idx val="10"/>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9F3-469D-A0FF-5A3E0B22BF0B}"/>
                </c:ext>
              </c:extLst>
            </c:dLbl>
            <c:dLbl>
              <c:idx val="12"/>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597-40DE-AFB2-CD2613962D47}"/>
                </c:ext>
              </c:extLst>
            </c:dLbl>
            <c:dLbl>
              <c:idx val="13"/>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597-40DE-AFB2-CD2613962D47}"/>
                </c:ext>
              </c:extLst>
            </c:dLbl>
            <c:dLbl>
              <c:idx val="16"/>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597-40DE-AFB2-CD2613962D47}"/>
                </c:ext>
              </c:extLst>
            </c:dLbl>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'By age Census 2021'!$B$8:$B$25</c:f>
              <c:strCache>
                <c:ptCount val="18"/>
                <c:pt idx="0">
                  <c:v>Aged 0 to 4
</c:v>
                </c:pt>
                <c:pt idx="1">
                  <c:v>Aged 5 to 9
</c:v>
                </c:pt>
                <c:pt idx="2">
                  <c:v>Aged 10 to 14
</c:v>
                </c:pt>
                <c:pt idx="3">
                  <c:v>Aged 15 to 19
</c:v>
                </c:pt>
                <c:pt idx="4">
                  <c:v>Aged 20 to 24
</c:v>
                </c:pt>
                <c:pt idx="5">
                  <c:v>Aged 25 to 29
</c:v>
                </c:pt>
                <c:pt idx="6">
                  <c:v>Aged 30 to 34
</c:v>
                </c:pt>
                <c:pt idx="7">
                  <c:v>Aged 35 to 39
</c:v>
                </c:pt>
                <c:pt idx="8">
                  <c:v>Aged 40 to 44
</c:v>
                </c:pt>
                <c:pt idx="9">
                  <c:v>Aged 45 to 49
</c:v>
                </c:pt>
                <c:pt idx="10">
                  <c:v>Aged 50 to 54
</c:v>
                </c:pt>
                <c:pt idx="11">
                  <c:v>Aged 55 to 59
</c:v>
                </c:pt>
                <c:pt idx="12">
                  <c:v>Aged 60 to 64
</c:v>
                </c:pt>
                <c:pt idx="13">
                  <c:v>Aged 65 to 69
</c:v>
                </c:pt>
                <c:pt idx="14">
                  <c:v>Aged 70 to 74
</c:v>
                </c:pt>
                <c:pt idx="15">
                  <c:v>Aged 75 to 79
</c:v>
                </c:pt>
                <c:pt idx="16">
                  <c:v>Aged 80 to 84
</c:v>
                </c:pt>
                <c:pt idx="17">
                  <c:v>Aged 85 and over
</c:v>
                </c:pt>
              </c:strCache>
            </c:strRef>
          </c:cat>
          <c:val>
            <c:numRef>
              <c:f>'By age Census 2021'!$M$8:$M$25</c:f>
              <c:numCache>
                <c:formatCode>0.0</c:formatCode>
                <c:ptCount val="18"/>
                <c:pt idx="0">
                  <c:v>-7.2774962037988233</c:v>
                </c:pt>
                <c:pt idx="1">
                  <c:v>12.651010955947458</c:v>
                </c:pt>
                <c:pt idx="2">
                  <c:v>108.56206033959238</c:v>
                </c:pt>
                <c:pt idx="3">
                  <c:v>-3.6335440451580934</c:v>
                </c:pt>
                <c:pt idx="4">
                  <c:v>-5.0307051859903469</c:v>
                </c:pt>
                <c:pt idx="5">
                  <c:v>81.691651960170717</c:v>
                </c:pt>
                <c:pt idx="6">
                  <c:v>12.634257004617265</c:v>
                </c:pt>
                <c:pt idx="7">
                  <c:v>6.939023689279245</c:v>
                </c:pt>
                <c:pt idx="8">
                  <c:v>99.385141384284978</c:v>
                </c:pt>
                <c:pt idx="9">
                  <c:v>-7.1438973250013209</c:v>
                </c:pt>
                <c:pt idx="10">
                  <c:v>14.930729876665213</c:v>
                </c:pt>
                <c:pt idx="11">
                  <c:v>150.59789949389256</c:v>
                </c:pt>
                <c:pt idx="12">
                  <c:v>2.6391453205378976</c:v>
                </c:pt>
                <c:pt idx="13">
                  <c:v>10.339955202112789</c:v>
                </c:pt>
                <c:pt idx="14">
                  <c:v>194.67289001819356</c:v>
                </c:pt>
                <c:pt idx="15">
                  <c:v>22.130356517077058</c:v>
                </c:pt>
                <c:pt idx="16">
                  <c:v>13.29151483230098</c:v>
                </c:pt>
                <c:pt idx="17">
                  <c:v>193.60035521570541</c:v>
                </c:pt>
              </c:numCache>
            </c:numRef>
          </c:val>
          <c:extLst>
            <c:ext xmlns:c16="http://schemas.microsoft.com/office/drawing/2014/chart" uri="{C3380CC4-5D6E-409C-BE32-E72D297353CC}">
              <c16:uniqueId val="{00000014-F597-40DE-AFB2-CD2613962D47}"/>
            </c:ext>
          </c:extLst>
        </c:ser>
        <c:dLbls>
          <c:showLegendKey val="0"/>
          <c:showVal val="0"/>
          <c:showCatName val="0"/>
          <c:showSerName val="0"/>
          <c:showPercent val="0"/>
          <c:showBubbleSize val="0"/>
        </c:dLbls>
        <c:gapWidth val="25"/>
        <c:axId val="729142736"/>
        <c:axId val="729143128"/>
      </c:barChart>
      <c:catAx>
        <c:axId val="729142736"/>
        <c:scaling>
          <c:orientation val="minMax"/>
        </c:scaling>
        <c:delete val="0"/>
        <c:axPos val="l"/>
        <c:numFmt formatCode="General" sourceLinked="1"/>
        <c:majorTickMark val="out"/>
        <c:minorTickMark val="none"/>
        <c:tickLblPos val="low"/>
        <c:spPr>
          <a:ln w="3175">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3128"/>
        <c:crosses val="autoZero"/>
        <c:auto val="1"/>
        <c:lblAlgn val="ctr"/>
        <c:lblOffset val="100"/>
        <c:tickLblSkip val="1"/>
        <c:tickMarkSkip val="1"/>
        <c:noMultiLvlLbl val="0"/>
      </c:catAx>
      <c:valAx>
        <c:axId val="729143128"/>
        <c:scaling>
          <c:orientation val="minMax"/>
          <c:max val="200"/>
          <c:min val="-20"/>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Arial"/>
                    <a:ea typeface="Arial"/>
                    <a:cs typeface="Arial"/>
                  </a:defRPr>
                </a:pPr>
                <a:r>
                  <a:rPr lang="en-GB"/>
                  <a:t>Percentage change</a:t>
                </a:r>
              </a:p>
            </c:rich>
          </c:tx>
          <c:layout>
            <c:manualLayout>
              <c:xMode val="edge"/>
              <c:yMode val="edge"/>
              <c:x val="0.52656355376240216"/>
              <c:y val="0.88880353865626105"/>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majorUnit val="20"/>
      </c:valAx>
      <c:spPr>
        <a:noFill/>
        <a:ln w="12700">
          <a:noFill/>
          <a:prstDash val="solid"/>
        </a:ln>
      </c:spPr>
    </c:plotArea>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mn-lt"/>
                <a:ea typeface="Arial"/>
                <a:cs typeface="Arial"/>
              </a:defRPr>
            </a:pPr>
            <a:r>
              <a:rPr lang="en-GB" sz="1100">
                <a:latin typeface="+mn-lt"/>
              </a:rPr>
              <a:t>Population density by hectare: Southampton and comparator Local Authorities: 2011 population</a:t>
            </a:r>
          </a:p>
        </c:rich>
      </c:tx>
      <c:layout>
        <c:manualLayout>
          <c:xMode val="edge"/>
          <c:yMode val="edge"/>
          <c:x val="0.15289982425307558"/>
          <c:y val="9.3457943925233638E-3"/>
        </c:manualLayout>
      </c:layout>
      <c:overlay val="0"/>
      <c:spPr>
        <a:noFill/>
        <a:ln w="25400">
          <a:noFill/>
        </a:ln>
      </c:spPr>
    </c:title>
    <c:autoTitleDeleted val="0"/>
    <c:plotArea>
      <c:layout>
        <c:manualLayout>
          <c:layoutTarget val="inner"/>
          <c:xMode val="edge"/>
          <c:yMode val="edge"/>
          <c:x val="0.24997153914635889"/>
          <c:y val="0.15535268258190715"/>
          <c:w val="0.76098418277680135"/>
          <c:h val="0.6353787262509285"/>
        </c:manualLayout>
      </c:layout>
      <c:barChart>
        <c:barDir val="bar"/>
        <c:grouping val="clustered"/>
        <c:varyColors val="0"/>
        <c:ser>
          <c:idx val="0"/>
          <c:order val="0"/>
          <c:tx>
            <c:strRef>
              <c:f>'Population density'!$E$7</c:f>
              <c:strCache>
                <c:ptCount val="1"/>
                <c:pt idx="0">
                  <c:v>Population density</c:v>
                </c:pt>
              </c:strCache>
            </c:strRef>
          </c:tx>
          <c:spPr>
            <a:solidFill>
              <a:srgbClr val="002F6D"/>
            </a:solidFill>
          </c:spPr>
          <c:invertIfNegative val="0"/>
          <c:dPt>
            <c:idx val="1"/>
            <c:invertIfNegative val="0"/>
            <c:bubble3D val="0"/>
            <c:spPr>
              <a:solidFill>
                <a:srgbClr val="D50057"/>
              </a:solidFill>
            </c:spPr>
            <c:extLst>
              <c:ext xmlns:c16="http://schemas.microsoft.com/office/drawing/2014/chart" uri="{C3380CC4-5D6E-409C-BE32-E72D297353CC}">
                <c16:uniqueId val="{00000016-4BFB-470D-8078-841A4467808F}"/>
              </c:ext>
            </c:extLst>
          </c:dPt>
          <c:dPt>
            <c:idx val="12"/>
            <c:invertIfNegative val="0"/>
            <c:bubble3D val="0"/>
            <c:spPr>
              <a:solidFill>
                <a:srgbClr val="1ECAD3"/>
              </a:solidFill>
            </c:spPr>
            <c:extLst>
              <c:ext xmlns:c16="http://schemas.microsoft.com/office/drawing/2014/chart" uri="{C3380CC4-5D6E-409C-BE32-E72D297353CC}">
                <c16:uniqueId val="{00000017-4BFB-470D-8078-841A4467808F}"/>
              </c:ext>
            </c:extLst>
          </c:dPt>
          <c:dPt>
            <c:idx val="13"/>
            <c:invertIfNegative val="0"/>
            <c:bubble3D val="0"/>
            <c:spPr>
              <a:solidFill>
                <a:srgbClr val="7CA0C5"/>
              </a:solidFill>
            </c:spPr>
            <c:extLst>
              <c:ext xmlns:c16="http://schemas.microsoft.com/office/drawing/2014/chart" uri="{C3380CC4-5D6E-409C-BE32-E72D297353CC}">
                <c16:uniqueId val="{00000019-4BFB-470D-8078-841A4467808F}"/>
              </c:ext>
            </c:extLst>
          </c:dPt>
          <c:dPt>
            <c:idx val="14"/>
            <c:invertIfNegative val="0"/>
            <c:bubble3D val="0"/>
            <c:spPr>
              <a:solidFill>
                <a:srgbClr val="7CA0C5"/>
              </a:solidFill>
            </c:spPr>
            <c:extLst>
              <c:ext xmlns:c16="http://schemas.microsoft.com/office/drawing/2014/chart" uri="{C3380CC4-5D6E-409C-BE32-E72D297353CC}">
                <c16:uniqueId val="{00000018-4BFB-470D-8078-841A4467808F}"/>
              </c:ext>
            </c:extLst>
          </c:dPt>
          <c:dLbls>
            <c:dLbl>
              <c:idx val="12"/>
              <c:spPr>
                <a:noFill/>
                <a:ln>
                  <a:noFill/>
                </a:ln>
                <a:effectLst/>
              </c:spPr>
              <c:txPr>
                <a:bodyPr wrap="square" lIns="38100" tIns="19050" rIns="38100" bIns="19050" anchor="ctr">
                  <a:spAutoFit/>
                </a:bodyPr>
                <a:lstStyle/>
                <a:p>
                  <a:pPr>
                    <a:defRPr>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BFB-470D-8078-841A4467808F}"/>
                </c:ext>
              </c:extLst>
            </c:dLbl>
            <c:dLbl>
              <c:idx val="13"/>
              <c:spPr>
                <a:noFill/>
                <a:ln>
                  <a:noFill/>
                </a:ln>
                <a:effectLst/>
              </c:spPr>
              <c:txPr>
                <a:bodyPr wrap="square" lIns="38100" tIns="19050" rIns="38100" bIns="19050" anchor="ctr">
                  <a:spAutoFit/>
                </a:bodyPr>
                <a:lstStyle/>
                <a:p>
                  <a:pPr>
                    <a:defRPr>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BFB-470D-8078-841A4467808F}"/>
                </c:ext>
              </c:extLst>
            </c:dLbl>
            <c:dLbl>
              <c:idx val="14"/>
              <c:spPr>
                <a:noFill/>
                <a:ln>
                  <a:noFill/>
                </a:ln>
                <a:effectLst/>
              </c:spPr>
              <c:txPr>
                <a:bodyPr wrap="square" lIns="38100" tIns="19050" rIns="38100" bIns="19050" anchor="ctr">
                  <a:spAutoFit/>
                </a:bodyPr>
                <a:lstStyle/>
                <a:p>
                  <a:pPr>
                    <a:defRPr>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BFB-470D-8078-841A4467808F}"/>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'Population density'!$B$8:$B$22</c:f>
              <c:strCache>
                <c:ptCount val="15"/>
                <c:pt idx="0">
                  <c:v>Portsmouth</c:v>
                </c:pt>
                <c:pt idx="1">
                  <c:v>Southampton</c:v>
                </c:pt>
                <c:pt idx="2">
                  <c:v>Liverpool</c:v>
                </c:pt>
                <c:pt idx="3">
                  <c:v>Bristol</c:v>
                </c:pt>
                <c:pt idx="4">
                  <c:v>Coventry</c:v>
                </c:pt>
                <c:pt idx="5">
                  <c:v>Plymouth</c:v>
                </c:pt>
                <c:pt idx="6">
                  <c:v>Newcastle upon Tyne</c:v>
                </c:pt>
                <c:pt idx="7">
                  <c:v>Bournemouth, Christchurch and Poole</c:v>
                </c:pt>
                <c:pt idx="8">
                  <c:v>Sheffield</c:v>
                </c:pt>
                <c:pt idx="9">
                  <c:v>Leeds</c:v>
                </c:pt>
                <c:pt idx="10">
                  <c:v>York</c:v>
                </c:pt>
                <c:pt idx="11">
                  <c:v>Bath and North East Somerset</c:v>
                </c:pt>
                <c:pt idx="12">
                  <c:v>England</c:v>
                </c:pt>
                <c:pt idx="13">
                  <c:v>Isle of Wight</c:v>
                </c:pt>
                <c:pt idx="14">
                  <c:v>Hampshire</c:v>
                </c:pt>
              </c:strCache>
            </c:strRef>
          </c:cat>
          <c:val>
            <c:numRef>
              <c:f>'Population density'!$E$8:$E$22</c:f>
              <c:numCache>
                <c:formatCode>0.0</c:formatCode>
                <c:ptCount val="15"/>
                <c:pt idx="0">
                  <c:v>50.742117323329559</c:v>
                </c:pt>
                <c:pt idx="1">
                  <c:v>47.481524094344877</c:v>
                </c:pt>
                <c:pt idx="2">
                  <c:v>41.702468180985036</c:v>
                </c:pt>
                <c:pt idx="3">
                  <c:v>39.06973604020159</c:v>
                </c:pt>
                <c:pt idx="4">
                  <c:v>32.13164078577352</c:v>
                </c:pt>
                <c:pt idx="5">
                  <c:v>32.114798781465453</c:v>
                </c:pt>
                <c:pt idx="6">
                  <c:v>24.698559396889593</c:v>
                </c:pt>
                <c:pt idx="7">
                  <c:v>23.37803209845616</c:v>
                </c:pt>
                <c:pt idx="8">
                  <c:v>15.021094019017365</c:v>
                </c:pt>
                <c:pt idx="9">
                  <c:v>13.620659155186901</c:v>
                </c:pt>
                <c:pt idx="10">
                  <c:v>7.2829923772589389</c:v>
                </c:pt>
                <c:pt idx="11">
                  <c:v>5.0909814520010368</c:v>
                </c:pt>
                <c:pt idx="12">
                  <c:v>4.0691660630524114</c:v>
                </c:pt>
                <c:pt idx="13">
                  <c:v>3.6370116871536009</c:v>
                </c:pt>
                <c:pt idx="14">
                  <c:v>3.581968654634788</c:v>
                </c:pt>
              </c:numCache>
            </c:numRef>
          </c:val>
          <c:extLst>
            <c:ext xmlns:c16="http://schemas.microsoft.com/office/drawing/2014/chart" uri="{C3380CC4-5D6E-409C-BE32-E72D297353CC}">
              <c16:uniqueId val="{00000015-4BFB-470D-8078-841A4467808F}"/>
            </c:ext>
          </c:extLst>
        </c:ser>
        <c:dLbls>
          <c:showLegendKey val="0"/>
          <c:showVal val="0"/>
          <c:showCatName val="0"/>
          <c:showSerName val="0"/>
          <c:showPercent val="0"/>
          <c:showBubbleSize val="0"/>
        </c:dLbls>
        <c:gapWidth val="30"/>
        <c:axId val="729142736"/>
        <c:axId val="729143128"/>
      </c:barChart>
      <c:catAx>
        <c:axId val="729142736"/>
        <c:scaling>
          <c:orientation val="minMax"/>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3128"/>
        <c:crosses val="autoZero"/>
        <c:auto val="1"/>
        <c:lblAlgn val="ctr"/>
        <c:lblOffset val="100"/>
        <c:tickLblSkip val="1"/>
        <c:tickMarkSkip val="1"/>
        <c:noMultiLvlLbl val="0"/>
      </c:catAx>
      <c:valAx>
        <c:axId val="729143128"/>
        <c:scaling>
          <c:orientation val="minMax"/>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Arial"/>
                    <a:ea typeface="Arial"/>
                    <a:cs typeface="Arial"/>
                  </a:defRPr>
                </a:pPr>
                <a:r>
                  <a:rPr lang="en-GB"/>
                  <a:t>Density</a:t>
                </a:r>
                <a:r>
                  <a:rPr lang="en-GB" baseline="0"/>
                  <a:t> (people per hectare)</a:t>
                </a:r>
                <a:endParaRPr lang="en-GB"/>
              </a:p>
            </c:rich>
          </c:tx>
          <c:layout>
            <c:manualLayout>
              <c:xMode val="edge"/>
              <c:yMode val="edge"/>
              <c:x val="0.52455217223469819"/>
              <c:y val="0.83613651873953321"/>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valAx>
      <c:spPr>
        <a:noFill/>
        <a:ln w="12700">
          <a:noFill/>
          <a:prstDash val="solid"/>
        </a:ln>
      </c:spPr>
    </c:plotArea>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mn-lt"/>
                <a:ea typeface="Arial"/>
                <a:cs typeface="Arial"/>
              </a:defRPr>
            </a:pPr>
            <a:r>
              <a:rPr lang="en-GB" sz="1100">
                <a:latin typeface="+mn-lt"/>
              </a:rPr>
              <a:t>Population density by hectare: Southampton and comparator Local Authorities: 2021 population</a:t>
            </a:r>
          </a:p>
        </c:rich>
      </c:tx>
      <c:layout>
        <c:manualLayout>
          <c:xMode val="edge"/>
          <c:yMode val="edge"/>
          <c:x val="0.15289982425307558"/>
          <c:y val="9.3457943925233638E-3"/>
        </c:manualLayout>
      </c:layout>
      <c:overlay val="0"/>
      <c:spPr>
        <a:noFill/>
        <a:ln w="25400">
          <a:noFill/>
        </a:ln>
      </c:spPr>
    </c:title>
    <c:autoTitleDeleted val="0"/>
    <c:plotArea>
      <c:layout>
        <c:manualLayout>
          <c:layoutTarget val="inner"/>
          <c:xMode val="edge"/>
          <c:yMode val="edge"/>
          <c:x val="0.35109309211254086"/>
          <c:y val="0.13894080996884736"/>
          <c:w val="0.61875017642207641"/>
          <c:h val="0.71451226926462863"/>
        </c:manualLayout>
      </c:layout>
      <c:barChart>
        <c:barDir val="bar"/>
        <c:grouping val="clustered"/>
        <c:varyColors val="0"/>
        <c:ser>
          <c:idx val="0"/>
          <c:order val="0"/>
          <c:tx>
            <c:strRef>
              <c:f>'Population density'!$J$7</c:f>
              <c:strCache>
                <c:ptCount val="1"/>
                <c:pt idx="0">
                  <c:v>Population density</c:v>
                </c:pt>
              </c:strCache>
            </c:strRef>
          </c:tx>
          <c:spPr>
            <a:solidFill>
              <a:srgbClr val="002F6D"/>
            </a:solidFill>
          </c:spPr>
          <c:invertIfNegative val="0"/>
          <c:dPt>
            <c:idx val="1"/>
            <c:invertIfNegative val="0"/>
            <c:bubble3D val="0"/>
            <c:spPr>
              <a:solidFill>
                <a:srgbClr val="D50057"/>
              </a:solidFill>
            </c:spPr>
            <c:extLst>
              <c:ext xmlns:c16="http://schemas.microsoft.com/office/drawing/2014/chart" uri="{C3380CC4-5D6E-409C-BE32-E72D297353CC}">
                <c16:uniqueId val="{00000001-A95B-4AB9-AB78-35DD0CC0CD4D}"/>
              </c:ext>
            </c:extLst>
          </c:dPt>
          <c:dPt>
            <c:idx val="12"/>
            <c:invertIfNegative val="0"/>
            <c:bubble3D val="0"/>
            <c:spPr>
              <a:solidFill>
                <a:srgbClr val="1ECAD3"/>
              </a:solidFill>
            </c:spPr>
            <c:extLst>
              <c:ext xmlns:c16="http://schemas.microsoft.com/office/drawing/2014/chart" uri="{C3380CC4-5D6E-409C-BE32-E72D297353CC}">
                <c16:uniqueId val="{00000003-A95B-4AB9-AB78-35DD0CC0CD4D}"/>
              </c:ext>
            </c:extLst>
          </c:dPt>
          <c:dPt>
            <c:idx val="13"/>
            <c:invertIfNegative val="0"/>
            <c:bubble3D val="0"/>
            <c:spPr>
              <a:solidFill>
                <a:srgbClr val="7CA0C5"/>
              </a:solidFill>
            </c:spPr>
            <c:extLst>
              <c:ext xmlns:c16="http://schemas.microsoft.com/office/drawing/2014/chart" uri="{C3380CC4-5D6E-409C-BE32-E72D297353CC}">
                <c16:uniqueId val="{00000005-A95B-4AB9-AB78-35DD0CC0CD4D}"/>
              </c:ext>
            </c:extLst>
          </c:dPt>
          <c:dPt>
            <c:idx val="14"/>
            <c:invertIfNegative val="0"/>
            <c:bubble3D val="0"/>
            <c:spPr>
              <a:solidFill>
                <a:srgbClr val="7CA0C5"/>
              </a:solidFill>
            </c:spPr>
            <c:extLst>
              <c:ext xmlns:c16="http://schemas.microsoft.com/office/drawing/2014/chart" uri="{C3380CC4-5D6E-409C-BE32-E72D297353CC}">
                <c16:uniqueId val="{00000007-A95B-4AB9-AB78-35DD0CC0CD4D}"/>
              </c:ext>
            </c:extLst>
          </c:dPt>
          <c:dLbls>
            <c:dLbl>
              <c:idx val="12"/>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5B-4AB9-AB78-35DD0CC0CD4D}"/>
                </c:ext>
              </c:extLst>
            </c:dLbl>
            <c:dLbl>
              <c:idx val="13"/>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5B-4AB9-AB78-35DD0CC0CD4D}"/>
                </c:ext>
              </c:extLst>
            </c:dLbl>
            <c:dLbl>
              <c:idx val="14"/>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5B-4AB9-AB78-35DD0CC0CD4D}"/>
                </c:ext>
              </c:extLst>
            </c:dLbl>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'Population density'!$G$8:$G$22</c:f>
              <c:strCache>
                <c:ptCount val="15"/>
                <c:pt idx="0">
                  <c:v>Portsmouth</c:v>
                </c:pt>
                <c:pt idx="1">
                  <c:v>Southampton</c:v>
                </c:pt>
                <c:pt idx="2">
                  <c:v>Liverpool</c:v>
                </c:pt>
                <c:pt idx="3">
                  <c:v>Bristol</c:v>
                </c:pt>
                <c:pt idx="4">
                  <c:v>Coventry</c:v>
                </c:pt>
                <c:pt idx="5">
                  <c:v>Plymouth</c:v>
                </c:pt>
                <c:pt idx="6">
                  <c:v>Newcastle upon Tyne</c:v>
                </c:pt>
                <c:pt idx="7">
                  <c:v>Bournemouth, Christchurch and Poole</c:v>
                </c:pt>
                <c:pt idx="8">
                  <c:v>Sheffield</c:v>
                </c:pt>
                <c:pt idx="9">
                  <c:v>Leeds</c:v>
                </c:pt>
                <c:pt idx="10">
                  <c:v>York</c:v>
                </c:pt>
                <c:pt idx="11">
                  <c:v>Bath and North East Somerset</c:v>
                </c:pt>
                <c:pt idx="12">
                  <c:v>England</c:v>
                </c:pt>
                <c:pt idx="13">
                  <c:v>Hampshire</c:v>
                </c:pt>
                <c:pt idx="14">
                  <c:v>Isle of Wight</c:v>
                </c:pt>
              </c:strCache>
            </c:strRef>
          </c:cat>
          <c:val>
            <c:numRef>
              <c:f>'Population density'!$J$8:$J$22</c:f>
              <c:numCache>
                <c:formatCode>0.0</c:formatCode>
                <c:ptCount val="15"/>
                <c:pt idx="0">
                  <c:v>51.50935079343067</c:v>
                </c:pt>
                <c:pt idx="1">
                  <c:v>49.903369633205564</c:v>
                </c:pt>
                <c:pt idx="2">
                  <c:v>43.464475118410313</c:v>
                </c:pt>
                <c:pt idx="3">
                  <c:v>43.081980367751321</c:v>
                </c:pt>
                <c:pt idx="4">
                  <c:v>35.00887073064407</c:v>
                </c:pt>
                <c:pt idx="5">
                  <c:v>33.14915397302682</c:v>
                </c:pt>
                <c:pt idx="6">
                  <c:v>26.454035424829112</c:v>
                </c:pt>
                <c:pt idx="7">
                  <c:v>24.692771831448244</c:v>
                </c:pt>
                <c:pt idx="8">
                  <c:v>15.125722215789844</c:v>
                </c:pt>
                <c:pt idx="9">
                  <c:v>14.717113277761536</c:v>
                </c:pt>
                <c:pt idx="10">
                  <c:v>7.4585354982911136</c:v>
                </c:pt>
                <c:pt idx="11">
                  <c:v>5.5082898182548305</c:v>
                </c:pt>
                <c:pt idx="12">
                  <c:v>4.3299884207592498</c:v>
                </c:pt>
                <c:pt idx="13">
                  <c:v>3.8084913350439522</c:v>
                </c:pt>
                <c:pt idx="14">
                  <c:v>3.6999865391813875</c:v>
                </c:pt>
              </c:numCache>
            </c:numRef>
          </c:val>
          <c:extLst>
            <c:ext xmlns:c16="http://schemas.microsoft.com/office/drawing/2014/chart" uri="{C3380CC4-5D6E-409C-BE32-E72D297353CC}">
              <c16:uniqueId val="{00000008-A95B-4AB9-AB78-35DD0CC0CD4D}"/>
            </c:ext>
          </c:extLst>
        </c:ser>
        <c:dLbls>
          <c:showLegendKey val="0"/>
          <c:showVal val="0"/>
          <c:showCatName val="0"/>
          <c:showSerName val="0"/>
          <c:showPercent val="0"/>
          <c:showBubbleSize val="0"/>
        </c:dLbls>
        <c:gapWidth val="30"/>
        <c:axId val="729142736"/>
        <c:axId val="729143128"/>
      </c:barChart>
      <c:catAx>
        <c:axId val="729142736"/>
        <c:scaling>
          <c:orientation val="minMax"/>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3128"/>
        <c:crosses val="autoZero"/>
        <c:auto val="1"/>
        <c:lblAlgn val="ctr"/>
        <c:lblOffset val="100"/>
        <c:tickLblSkip val="1"/>
        <c:tickMarkSkip val="1"/>
        <c:noMultiLvlLbl val="0"/>
      </c:catAx>
      <c:valAx>
        <c:axId val="729143128"/>
        <c:scaling>
          <c:orientation val="minMax"/>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Arial"/>
                    <a:ea typeface="Arial"/>
                    <a:cs typeface="Arial"/>
                  </a:defRPr>
                </a:pPr>
                <a:r>
                  <a:rPr lang="en-GB"/>
                  <a:t>Density</a:t>
                </a:r>
                <a:r>
                  <a:rPr lang="en-GB" baseline="0"/>
                  <a:t> (people per hectare)</a:t>
                </a:r>
                <a:endParaRPr lang="en-GB"/>
              </a:p>
            </c:rich>
          </c:tx>
          <c:layout>
            <c:manualLayout>
              <c:xMode val="edge"/>
              <c:yMode val="edge"/>
              <c:x val="0.47368545526813488"/>
              <c:y val="0.88701515615640214"/>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valAx>
      <c:spPr>
        <a:noFill/>
        <a:ln w="12700">
          <a:noFill/>
          <a:prstDash val="solid"/>
        </a:ln>
      </c:spPr>
    </c:plotArea>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mn-lt"/>
                <a:ea typeface="Arial"/>
                <a:cs typeface="Arial"/>
              </a:defRPr>
            </a:pPr>
            <a:r>
              <a:rPr lang="en-GB" sz="1100">
                <a:latin typeface="+mn-lt"/>
              </a:rPr>
              <a:t>Difference in population density by hectare: Southampton and comparator Local Authorities: Census</a:t>
            </a:r>
            <a:r>
              <a:rPr lang="en-GB" sz="1100" baseline="0">
                <a:latin typeface="+mn-lt"/>
              </a:rPr>
              <a:t> 2011 and 2021</a:t>
            </a:r>
            <a:endParaRPr lang="en-GB" sz="1100">
              <a:latin typeface="+mn-lt"/>
            </a:endParaRPr>
          </a:p>
        </c:rich>
      </c:tx>
      <c:layout>
        <c:manualLayout>
          <c:xMode val="edge"/>
          <c:yMode val="edge"/>
          <c:x val="0.15289982425307558"/>
          <c:y val="9.3457943925233638E-3"/>
        </c:manualLayout>
      </c:layout>
      <c:overlay val="0"/>
      <c:spPr>
        <a:noFill/>
        <a:ln w="25400">
          <a:noFill/>
        </a:ln>
      </c:spPr>
    </c:title>
    <c:autoTitleDeleted val="0"/>
    <c:plotArea>
      <c:layout>
        <c:manualLayout>
          <c:layoutTarget val="inner"/>
          <c:xMode val="edge"/>
          <c:yMode val="edge"/>
          <c:x val="0.24997153914635889"/>
          <c:y val="0.13894080996884736"/>
          <c:w val="0.76098418277680135"/>
          <c:h val="0.64504446677709526"/>
        </c:manualLayout>
      </c:layout>
      <c:barChart>
        <c:barDir val="bar"/>
        <c:grouping val="clustered"/>
        <c:varyColors val="0"/>
        <c:ser>
          <c:idx val="0"/>
          <c:order val="0"/>
          <c:tx>
            <c:strRef>
              <c:f>'Population density'!$P$7</c:f>
              <c:strCache>
                <c:ptCount val="1"/>
                <c:pt idx="0">
                  <c:v>Difference between Census 2011 and 2021 density</c:v>
                </c:pt>
              </c:strCache>
            </c:strRef>
          </c:tx>
          <c:spPr>
            <a:solidFill>
              <a:srgbClr val="002F6D"/>
            </a:solidFill>
          </c:spPr>
          <c:invertIfNegative val="0"/>
          <c:dPt>
            <c:idx val="1"/>
            <c:invertIfNegative val="0"/>
            <c:bubble3D val="0"/>
            <c:extLst>
              <c:ext xmlns:c16="http://schemas.microsoft.com/office/drawing/2014/chart" uri="{C3380CC4-5D6E-409C-BE32-E72D297353CC}">
                <c16:uniqueId val="{00000001-D637-4340-9E5C-4D6FD7046394}"/>
              </c:ext>
            </c:extLst>
          </c:dPt>
          <c:dPt>
            <c:idx val="2"/>
            <c:invertIfNegative val="0"/>
            <c:bubble3D val="0"/>
            <c:spPr>
              <a:solidFill>
                <a:srgbClr val="D50057"/>
              </a:solidFill>
            </c:spPr>
            <c:extLst>
              <c:ext xmlns:c16="http://schemas.microsoft.com/office/drawing/2014/chart" uri="{C3380CC4-5D6E-409C-BE32-E72D297353CC}">
                <c16:uniqueId val="{00000008-1F10-4250-9BDC-A405EE8BD356}"/>
              </c:ext>
            </c:extLst>
          </c:dPt>
          <c:dPt>
            <c:idx val="9"/>
            <c:invertIfNegative val="0"/>
            <c:bubble3D val="0"/>
            <c:extLst>
              <c:ext xmlns:c16="http://schemas.microsoft.com/office/drawing/2014/chart" uri="{C3380CC4-5D6E-409C-BE32-E72D297353CC}">
                <c16:uniqueId val="{00000009-CEEC-472D-8EC1-5ED7BCE2427C}"/>
              </c:ext>
            </c:extLst>
          </c:dPt>
          <c:dPt>
            <c:idx val="10"/>
            <c:invertIfNegative val="0"/>
            <c:bubble3D val="0"/>
            <c:spPr>
              <a:solidFill>
                <a:srgbClr val="1ECAD3"/>
              </a:solidFill>
            </c:spPr>
            <c:extLst>
              <c:ext xmlns:c16="http://schemas.microsoft.com/office/drawing/2014/chart" uri="{C3380CC4-5D6E-409C-BE32-E72D297353CC}">
                <c16:uniqueId val="{00000009-1F10-4250-9BDC-A405EE8BD356}"/>
              </c:ext>
            </c:extLst>
          </c:dPt>
          <c:dPt>
            <c:idx val="11"/>
            <c:invertIfNegative val="0"/>
            <c:bubble3D val="0"/>
            <c:spPr>
              <a:solidFill>
                <a:srgbClr val="7CA0C5"/>
              </a:solidFill>
            </c:spPr>
            <c:extLst>
              <c:ext xmlns:c16="http://schemas.microsoft.com/office/drawing/2014/chart" uri="{C3380CC4-5D6E-409C-BE32-E72D297353CC}">
                <c16:uniqueId val="{00000007-1F10-4250-9BDC-A405EE8BD356}"/>
              </c:ext>
            </c:extLst>
          </c:dPt>
          <c:dPt>
            <c:idx val="12"/>
            <c:invertIfNegative val="0"/>
            <c:bubble3D val="0"/>
            <c:extLst>
              <c:ext xmlns:c16="http://schemas.microsoft.com/office/drawing/2014/chart" uri="{C3380CC4-5D6E-409C-BE32-E72D297353CC}">
                <c16:uniqueId val="{00000003-D637-4340-9E5C-4D6FD7046394}"/>
              </c:ext>
            </c:extLst>
          </c:dPt>
          <c:dPt>
            <c:idx val="13"/>
            <c:invertIfNegative val="0"/>
            <c:bubble3D val="0"/>
            <c:extLst>
              <c:ext xmlns:c16="http://schemas.microsoft.com/office/drawing/2014/chart" uri="{C3380CC4-5D6E-409C-BE32-E72D297353CC}">
                <c16:uniqueId val="{00000005-D637-4340-9E5C-4D6FD7046394}"/>
              </c:ext>
            </c:extLst>
          </c:dPt>
          <c:dPt>
            <c:idx val="14"/>
            <c:invertIfNegative val="0"/>
            <c:bubble3D val="0"/>
            <c:spPr>
              <a:solidFill>
                <a:srgbClr val="A0A7D8"/>
              </a:solidFill>
            </c:spPr>
            <c:extLst>
              <c:ext xmlns:c16="http://schemas.microsoft.com/office/drawing/2014/chart" uri="{C3380CC4-5D6E-409C-BE32-E72D297353CC}">
                <c16:uniqueId val="{00000007-D637-4340-9E5C-4D6FD7046394}"/>
              </c:ext>
            </c:extLst>
          </c:dPt>
          <c:dLbls>
            <c:dLbl>
              <c:idx val="10"/>
              <c:layout>
                <c:manualLayout>
                  <c:x val="-4.3061166798018989E-2"/>
                  <c:y val="-2.36672364196652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F10-4250-9BDC-A405EE8BD356}"/>
                </c:ext>
              </c:extLst>
            </c:dLbl>
            <c:dLbl>
              <c:idx val="11"/>
              <c:layout>
                <c:manualLayout>
                  <c:x val="-3.8507824820324613E-3"/>
                  <c:y val="0"/>
                </c:manualLayout>
              </c:layout>
              <c:spPr>
                <a:noFill/>
                <a:ln>
                  <a:noFill/>
                </a:ln>
                <a:effectLst/>
              </c:spPr>
              <c:txPr>
                <a:bodyPr wrap="square" lIns="38100" tIns="19050" rIns="38100" bIns="19050" anchor="ctr">
                  <a:spAutoFit/>
                </a:bodyPr>
                <a:lstStyle/>
                <a:p>
                  <a:pPr>
                    <a:defRPr sz="900"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F10-4250-9BDC-A405EE8BD356}"/>
                </c:ext>
              </c:extLst>
            </c:dLbl>
            <c:dLbl>
              <c:idx val="12"/>
              <c:spPr>
                <a:noFill/>
                <a:ln>
                  <a:noFill/>
                </a:ln>
                <a:effectLst/>
              </c:spPr>
              <c:txPr>
                <a:bodyPr wrap="square" lIns="38100" tIns="19050" rIns="38100" bIns="19050" anchor="ctr">
                  <a:spAutoFit/>
                </a:bodyPr>
                <a:lstStyle/>
                <a:p>
                  <a:pPr>
                    <a:defRPr sz="900"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37-4340-9E5C-4D6FD7046394}"/>
                </c:ext>
              </c:extLst>
            </c:dLbl>
            <c:dLbl>
              <c:idx val="13"/>
              <c:spPr>
                <a:noFill/>
                <a:ln>
                  <a:noFill/>
                </a:ln>
                <a:effectLst/>
              </c:spPr>
              <c:txPr>
                <a:bodyPr wrap="square" lIns="38100" tIns="19050" rIns="38100" bIns="19050" anchor="ctr">
                  <a:spAutoFit/>
                </a:bodyPr>
                <a:lstStyle/>
                <a:p>
                  <a:pPr>
                    <a:defRPr sz="900"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37-4340-9E5C-4D6FD7046394}"/>
                </c:ext>
              </c:extLst>
            </c:dLbl>
            <c:dLbl>
              <c:idx val="14"/>
              <c:spPr>
                <a:noFill/>
                <a:ln>
                  <a:noFill/>
                </a:ln>
                <a:effectLst/>
              </c:spPr>
              <c:txPr>
                <a:bodyPr wrap="square" lIns="38100" tIns="19050" rIns="38100" bIns="19050" anchor="ctr">
                  <a:spAutoFit/>
                </a:bodyPr>
                <a:lstStyle/>
                <a:p>
                  <a:pPr>
                    <a:defRPr sz="900"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637-4340-9E5C-4D6FD7046394}"/>
                </c:ext>
              </c:extLst>
            </c:dLbl>
            <c:spPr>
              <a:noFill/>
              <a:ln>
                <a:noFill/>
              </a:ln>
              <a:effectLst/>
            </c:spPr>
            <c:txPr>
              <a:bodyPr wrap="square" lIns="38100" tIns="19050" rIns="38100" bIns="19050" anchor="ctr">
                <a:spAutoFit/>
              </a:bodyPr>
              <a:lstStyle/>
              <a:p>
                <a:pPr>
                  <a:defRPr sz="9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'Population density'!$M$8:$M$22</c:f>
              <c:strCache>
                <c:ptCount val="15"/>
                <c:pt idx="0">
                  <c:v>Bristol</c:v>
                </c:pt>
                <c:pt idx="1">
                  <c:v>Coventry</c:v>
                </c:pt>
                <c:pt idx="2">
                  <c:v>Southampton</c:v>
                </c:pt>
                <c:pt idx="3">
                  <c:v>Liverpool</c:v>
                </c:pt>
                <c:pt idx="4">
                  <c:v>Newcastle upon Tyne</c:v>
                </c:pt>
                <c:pt idx="5">
                  <c:v>Bournemouth, Christchurch and Poole</c:v>
                </c:pt>
                <c:pt idx="6">
                  <c:v>Leeds</c:v>
                </c:pt>
                <c:pt idx="7">
                  <c:v>Plymouth</c:v>
                </c:pt>
                <c:pt idx="8">
                  <c:v>Portsmouth</c:v>
                </c:pt>
                <c:pt idx="9">
                  <c:v>Bath and North East Somerset</c:v>
                </c:pt>
                <c:pt idx="10">
                  <c:v>England</c:v>
                </c:pt>
                <c:pt idx="11">
                  <c:v>Hampshire</c:v>
                </c:pt>
                <c:pt idx="12">
                  <c:v>York</c:v>
                </c:pt>
                <c:pt idx="13">
                  <c:v>Sheffield</c:v>
                </c:pt>
                <c:pt idx="14">
                  <c:v>Isle of Wight</c:v>
                </c:pt>
              </c:strCache>
            </c:strRef>
          </c:cat>
          <c:val>
            <c:numRef>
              <c:f>'Population density'!$P$8:$P$22</c:f>
              <c:numCache>
                <c:formatCode>_-* #,##0.0_-;\-* #,##0.0_-;_-* "-"??_-;_-@_-</c:formatCode>
                <c:ptCount val="15"/>
                <c:pt idx="0">
                  <c:v>4.0122443275497304</c:v>
                </c:pt>
                <c:pt idx="1">
                  <c:v>2.8772299448705496</c:v>
                </c:pt>
                <c:pt idx="2">
                  <c:v>2.421845538860687</c:v>
                </c:pt>
                <c:pt idx="3">
                  <c:v>1.7620069374252765</c:v>
                </c:pt>
                <c:pt idx="4">
                  <c:v>1.755476027939519</c:v>
                </c:pt>
                <c:pt idx="5">
                  <c:v>1.3147397329920842</c:v>
                </c:pt>
                <c:pt idx="6">
                  <c:v>1.0964541225746345</c:v>
                </c:pt>
                <c:pt idx="7">
                  <c:v>1.0343551915613673</c:v>
                </c:pt>
                <c:pt idx="8">
                  <c:v>0.76723347010111098</c:v>
                </c:pt>
                <c:pt idx="9">
                  <c:v>0.41730836625379375</c:v>
                </c:pt>
                <c:pt idx="10">
                  <c:v>0.26082235770683848</c:v>
                </c:pt>
                <c:pt idx="11">
                  <c:v>0.22652268040916423</c:v>
                </c:pt>
                <c:pt idx="12">
                  <c:v>0.17554312103217473</c:v>
                </c:pt>
                <c:pt idx="13">
                  <c:v>0.10462819677247914</c:v>
                </c:pt>
                <c:pt idx="14">
                  <c:v>6.2974852027786632E-2</c:v>
                </c:pt>
              </c:numCache>
            </c:numRef>
          </c:val>
          <c:extLst>
            <c:ext xmlns:c16="http://schemas.microsoft.com/office/drawing/2014/chart" uri="{C3380CC4-5D6E-409C-BE32-E72D297353CC}">
              <c16:uniqueId val="{00000008-D637-4340-9E5C-4D6FD7046394}"/>
            </c:ext>
          </c:extLst>
        </c:ser>
        <c:dLbls>
          <c:showLegendKey val="0"/>
          <c:showVal val="0"/>
          <c:showCatName val="0"/>
          <c:showSerName val="0"/>
          <c:showPercent val="0"/>
          <c:showBubbleSize val="0"/>
        </c:dLbls>
        <c:gapWidth val="30"/>
        <c:axId val="729142736"/>
        <c:axId val="729143128"/>
      </c:barChart>
      <c:catAx>
        <c:axId val="729142736"/>
        <c:scaling>
          <c:orientation val="minMax"/>
        </c:scaling>
        <c:delete val="0"/>
        <c:axPos val="l"/>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3128"/>
        <c:crosses val="autoZero"/>
        <c:auto val="1"/>
        <c:lblAlgn val="ctr"/>
        <c:lblOffset val="100"/>
        <c:tickLblSkip val="1"/>
        <c:tickMarkSkip val="1"/>
        <c:noMultiLvlLbl val="0"/>
      </c:catAx>
      <c:valAx>
        <c:axId val="729143128"/>
        <c:scaling>
          <c:orientation val="minMax"/>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Arial"/>
                    <a:ea typeface="Arial"/>
                    <a:cs typeface="Arial"/>
                  </a:defRPr>
                </a:pPr>
                <a:r>
                  <a:rPr lang="en-GB" baseline="0"/>
                  <a:t>D</a:t>
                </a:r>
                <a:r>
                  <a:rPr lang="en-GB"/>
                  <a:t>ifference</a:t>
                </a:r>
              </a:p>
            </c:rich>
          </c:tx>
          <c:layout>
            <c:manualLayout>
              <c:xMode val="edge"/>
              <c:yMode val="edge"/>
              <c:x val="0.52074053876163795"/>
              <c:y val="0.84291803225290352"/>
            </c:manualLayout>
          </c:layout>
          <c:overlay val="0"/>
          <c:spPr>
            <a:noFill/>
            <a:ln w="25400">
              <a:noFill/>
            </a:ln>
          </c:spPr>
        </c:title>
        <c:numFmt formatCode="0.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valAx>
      <c:spPr>
        <a:noFill/>
        <a:ln w="12700">
          <a:noFill/>
          <a:prstDash val="solid"/>
        </a:ln>
      </c:spPr>
    </c:plotArea>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mn-lt"/>
                <a:ea typeface="Arial"/>
                <a:cs typeface="Arial"/>
              </a:defRPr>
            </a:pPr>
            <a:r>
              <a:rPr lang="en-GB" sz="1100">
                <a:latin typeface="+mn-lt"/>
              </a:rPr>
              <a:t>Population density per</a:t>
            </a:r>
            <a:r>
              <a:rPr lang="en-GB" sz="1100" baseline="0">
                <a:latin typeface="+mn-lt"/>
              </a:rPr>
              <a:t> </a:t>
            </a:r>
            <a:r>
              <a:rPr lang="en-GB" sz="1100">
                <a:latin typeface="+mn-lt"/>
              </a:rPr>
              <a:t>square kilometre: Southampton and ONS comparator Local Authorities: 2021 population</a:t>
            </a:r>
          </a:p>
        </c:rich>
      </c:tx>
      <c:layout>
        <c:manualLayout>
          <c:xMode val="edge"/>
          <c:yMode val="edge"/>
          <c:x val="0.15289982425307558"/>
          <c:y val="9.3457943925233638E-3"/>
        </c:manualLayout>
      </c:layout>
      <c:overlay val="0"/>
      <c:spPr>
        <a:noFill/>
        <a:ln w="25400">
          <a:noFill/>
        </a:ln>
      </c:spPr>
    </c:title>
    <c:autoTitleDeleted val="0"/>
    <c:plotArea>
      <c:layout>
        <c:manualLayout>
          <c:layoutTarget val="inner"/>
          <c:xMode val="edge"/>
          <c:yMode val="edge"/>
          <c:x val="0.33934113570771007"/>
          <c:y val="0.15205392917995439"/>
          <c:w val="0.76098418277680135"/>
          <c:h val="0.69964020643060532"/>
        </c:manualLayout>
      </c:layout>
      <c:barChart>
        <c:barDir val="bar"/>
        <c:grouping val="clustered"/>
        <c:varyColors val="0"/>
        <c:ser>
          <c:idx val="0"/>
          <c:order val="0"/>
          <c:tx>
            <c:strRef>
              <c:f>'Population density per km'!$D$7</c:f>
              <c:strCache>
                <c:ptCount val="1"/>
                <c:pt idx="0">
                  <c:v>Population density</c:v>
                </c:pt>
              </c:strCache>
            </c:strRef>
          </c:tx>
          <c:spPr>
            <a:solidFill>
              <a:srgbClr val="002F6D"/>
            </a:solidFill>
          </c:spPr>
          <c:invertIfNegative val="0"/>
          <c:dPt>
            <c:idx val="1"/>
            <c:invertIfNegative val="0"/>
            <c:bubble3D val="0"/>
            <c:spPr>
              <a:solidFill>
                <a:srgbClr val="D50057"/>
              </a:solidFill>
            </c:spPr>
            <c:extLst>
              <c:ext xmlns:c16="http://schemas.microsoft.com/office/drawing/2014/chart" uri="{C3380CC4-5D6E-409C-BE32-E72D297353CC}">
                <c16:uniqueId val="{00000001-3D99-4ED6-BAFC-9987040D1866}"/>
              </c:ext>
            </c:extLst>
          </c:dPt>
          <c:dPt>
            <c:idx val="12"/>
            <c:invertIfNegative val="0"/>
            <c:bubble3D val="0"/>
            <c:spPr>
              <a:solidFill>
                <a:srgbClr val="1ECAD3"/>
              </a:solidFill>
            </c:spPr>
            <c:extLst>
              <c:ext xmlns:c16="http://schemas.microsoft.com/office/drawing/2014/chart" uri="{C3380CC4-5D6E-409C-BE32-E72D297353CC}">
                <c16:uniqueId val="{00000003-3D99-4ED6-BAFC-9987040D1866}"/>
              </c:ext>
            </c:extLst>
          </c:dPt>
          <c:dPt>
            <c:idx val="13"/>
            <c:invertIfNegative val="0"/>
            <c:bubble3D val="0"/>
            <c:spPr>
              <a:solidFill>
                <a:srgbClr val="7CA0C5"/>
              </a:solidFill>
            </c:spPr>
            <c:extLst>
              <c:ext xmlns:c16="http://schemas.microsoft.com/office/drawing/2014/chart" uri="{C3380CC4-5D6E-409C-BE32-E72D297353CC}">
                <c16:uniqueId val="{00000005-3D99-4ED6-BAFC-9987040D1866}"/>
              </c:ext>
            </c:extLst>
          </c:dPt>
          <c:dPt>
            <c:idx val="14"/>
            <c:invertIfNegative val="0"/>
            <c:bubble3D val="0"/>
            <c:spPr>
              <a:solidFill>
                <a:srgbClr val="7CA0C5"/>
              </a:solidFill>
            </c:spPr>
            <c:extLst>
              <c:ext xmlns:c16="http://schemas.microsoft.com/office/drawing/2014/chart" uri="{C3380CC4-5D6E-409C-BE32-E72D297353CC}">
                <c16:uniqueId val="{00000007-3D99-4ED6-BAFC-9987040D1866}"/>
              </c:ext>
            </c:extLst>
          </c:dPt>
          <c:dLbls>
            <c:dLbl>
              <c:idx val="11"/>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6D9-489A-B282-55CC17F1FD41}"/>
                </c:ext>
              </c:extLst>
            </c:dLbl>
            <c:dLbl>
              <c:idx val="12"/>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99-4ED6-BAFC-9987040D1866}"/>
                </c:ext>
              </c:extLst>
            </c:dLbl>
            <c:dLbl>
              <c:idx val="13"/>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D99-4ED6-BAFC-9987040D1866}"/>
                </c:ext>
              </c:extLst>
            </c:dLbl>
            <c:dLbl>
              <c:idx val="14"/>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D99-4ED6-BAFC-9987040D1866}"/>
                </c:ext>
              </c:extLst>
            </c:dLbl>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'Population density per km'!$B$8:$B$22</c:f>
              <c:strCache>
                <c:ptCount val="15"/>
                <c:pt idx="0">
                  <c:v>Portsmouth</c:v>
                </c:pt>
                <c:pt idx="1">
                  <c:v>Southampton</c:v>
                </c:pt>
                <c:pt idx="2">
                  <c:v>Liverpool</c:v>
                </c:pt>
                <c:pt idx="3">
                  <c:v>Bristol</c:v>
                </c:pt>
                <c:pt idx="4">
                  <c:v>Coventry</c:v>
                </c:pt>
                <c:pt idx="5">
                  <c:v>Plymouth</c:v>
                </c:pt>
                <c:pt idx="6">
                  <c:v>Newcastle upon Tyne</c:v>
                </c:pt>
                <c:pt idx="7">
                  <c:v>Bournemouth, Christchurch and Poole</c:v>
                </c:pt>
                <c:pt idx="8">
                  <c:v>Sheffield</c:v>
                </c:pt>
                <c:pt idx="9">
                  <c:v>Leeds</c:v>
                </c:pt>
                <c:pt idx="10">
                  <c:v>York</c:v>
                </c:pt>
                <c:pt idx="11">
                  <c:v>Bath and North East Somerset</c:v>
                </c:pt>
                <c:pt idx="12">
                  <c:v>England</c:v>
                </c:pt>
                <c:pt idx="13">
                  <c:v>Hampshire</c:v>
                </c:pt>
                <c:pt idx="14">
                  <c:v>Isle of Wight</c:v>
                </c:pt>
              </c:strCache>
            </c:strRef>
          </c:cat>
          <c:val>
            <c:numRef>
              <c:f>'Population density per km'!$D$8:$D$22</c:f>
              <c:numCache>
                <c:formatCode>_-* #,##0.0_-;\-* #,##0.0_-;_-* "-"??_-;_-@_-</c:formatCode>
                <c:ptCount val="15"/>
                <c:pt idx="0">
                  <c:v>5149.8</c:v>
                </c:pt>
                <c:pt idx="1">
                  <c:v>4990.5</c:v>
                </c:pt>
                <c:pt idx="2">
                  <c:v>4346.1000000000004</c:v>
                </c:pt>
                <c:pt idx="3">
                  <c:v>4308.1000000000004</c:v>
                </c:pt>
                <c:pt idx="4">
                  <c:v>3500.7</c:v>
                </c:pt>
                <c:pt idx="5">
                  <c:v>3314.8</c:v>
                </c:pt>
                <c:pt idx="6">
                  <c:v>2646.1</c:v>
                </c:pt>
                <c:pt idx="7">
                  <c:v>2469.1999999999998</c:v>
                </c:pt>
                <c:pt idx="8">
                  <c:v>1512.5</c:v>
                </c:pt>
                <c:pt idx="9">
                  <c:v>1471.7</c:v>
                </c:pt>
                <c:pt idx="10">
                  <c:v>745.8</c:v>
                </c:pt>
                <c:pt idx="11">
                  <c:v>559.20000000000005</c:v>
                </c:pt>
                <c:pt idx="12">
                  <c:v>433.5</c:v>
                </c:pt>
                <c:pt idx="13">
                  <c:v>380.8</c:v>
                </c:pt>
                <c:pt idx="14">
                  <c:v>370</c:v>
                </c:pt>
              </c:numCache>
            </c:numRef>
          </c:val>
          <c:extLst>
            <c:ext xmlns:c16="http://schemas.microsoft.com/office/drawing/2014/chart" uri="{C3380CC4-5D6E-409C-BE32-E72D297353CC}">
              <c16:uniqueId val="{00000008-3D99-4ED6-BAFC-9987040D1866}"/>
            </c:ext>
          </c:extLst>
        </c:ser>
        <c:dLbls>
          <c:showLegendKey val="0"/>
          <c:showVal val="0"/>
          <c:showCatName val="0"/>
          <c:showSerName val="0"/>
          <c:showPercent val="0"/>
          <c:showBubbleSize val="0"/>
        </c:dLbls>
        <c:gapWidth val="30"/>
        <c:axId val="729142736"/>
        <c:axId val="729143128"/>
      </c:barChart>
      <c:catAx>
        <c:axId val="729142736"/>
        <c:scaling>
          <c:orientation val="minMax"/>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3128"/>
        <c:crosses val="autoZero"/>
        <c:auto val="1"/>
        <c:lblAlgn val="ctr"/>
        <c:lblOffset val="100"/>
        <c:tickLblSkip val="1"/>
        <c:tickMarkSkip val="1"/>
        <c:noMultiLvlLbl val="0"/>
      </c:catAx>
      <c:valAx>
        <c:axId val="729143128"/>
        <c:scaling>
          <c:orientation val="minMax"/>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Arial"/>
                    <a:ea typeface="Arial"/>
                    <a:cs typeface="Arial"/>
                  </a:defRPr>
                </a:pPr>
                <a:r>
                  <a:rPr lang="en-GB"/>
                  <a:t>Density</a:t>
                </a:r>
                <a:r>
                  <a:rPr lang="en-GB" baseline="0"/>
                  <a:t> (people per square kilometre)</a:t>
                </a:r>
                <a:endParaRPr lang="en-GB"/>
              </a:p>
            </c:rich>
          </c:tx>
          <c:layout>
            <c:manualLayout>
              <c:xMode val="edge"/>
              <c:yMode val="edge"/>
              <c:x val="0.42765379594891373"/>
              <c:y val="0.89283611622841841"/>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valAx>
      <c:spPr>
        <a:noFill/>
        <a:ln w="12700">
          <a:noFill/>
          <a:prstDash val="solid"/>
        </a:ln>
      </c:spPr>
    </c:plotArea>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mn-lt"/>
                <a:ea typeface="Arial"/>
                <a:cs typeface="Arial"/>
              </a:defRPr>
            </a:pPr>
            <a:r>
              <a:rPr lang="en-GB" sz="1100">
                <a:latin typeface="+mn-lt"/>
              </a:rPr>
              <a:t>Living arrangements: Southampton and comparator Local Authorities: Census 2021</a:t>
            </a:r>
          </a:p>
        </c:rich>
      </c:tx>
      <c:layout>
        <c:manualLayout>
          <c:xMode val="edge"/>
          <c:yMode val="edge"/>
          <c:x val="0.14879396807030526"/>
          <c:y val="9.3457051512996197E-3"/>
        </c:manualLayout>
      </c:layout>
      <c:overlay val="0"/>
      <c:spPr>
        <a:noFill/>
        <a:ln w="25400">
          <a:noFill/>
        </a:ln>
      </c:spPr>
    </c:title>
    <c:autoTitleDeleted val="0"/>
    <c:plotArea>
      <c:layout>
        <c:manualLayout>
          <c:layoutTarget val="inner"/>
          <c:xMode val="edge"/>
          <c:yMode val="edge"/>
          <c:x val="0.28967699346979703"/>
          <c:y val="0.13085004398647995"/>
          <c:w val="0.67897398730759562"/>
          <c:h val="0.71451226926462863"/>
        </c:manualLayout>
      </c:layout>
      <c:barChart>
        <c:barDir val="bar"/>
        <c:grouping val="percentStacked"/>
        <c:varyColors val="0"/>
        <c:ser>
          <c:idx val="0"/>
          <c:order val="0"/>
          <c:tx>
            <c:strRef>
              <c:f>'Living arrangements'!$E$7</c:f>
              <c:strCache>
                <c:ptCount val="1"/>
                <c:pt idx="0">
                  <c:v>Percentage living in a couple</c:v>
                </c:pt>
              </c:strCache>
            </c:strRef>
          </c:tx>
          <c:spPr>
            <a:solidFill>
              <a:srgbClr val="002F6D"/>
            </a:solidFill>
          </c:spPr>
          <c:invertIfNegative val="0"/>
          <c:dPt>
            <c:idx val="4"/>
            <c:invertIfNegative val="0"/>
            <c:bubble3D val="0"/>
            <c:spPr>
              <a:solidFill>
                <a:srgbClr val="1ECAD3"/>
              </a:solidFill>
            </c:spPr>
            <c:extLst>
              <c:ext xmlns:c16="http://schemas.microsoft.com/office/drawing/2014/chart" uri="{C3380CC4-5D6E-409C-BE32-E72D297353CC}">
                <c16:uniqueId val="{0000000C-2D3B-4979-9054-9F6EF75CC32C}"/>
              </c:ext>
            </c:extLst>
          </c:dPt>
          <c:dPt>
            <c:idx val="9"/>
            <c:invertIfNegative val="0"/>
            <c:bubble3D val="0"/>
            <c:spPr>
              <a:solidFill>
                <a:srgbClr val="D50057"/>
              </a:solidFill>
            </c:spPr>
            <c:extLst>
              <c:ext xmlns:c16="http://schemas.microsoft.com/office/drawing/2014/chart" uri="{C3380CC4-5D6E-409C-BE32-E72D297353CC}">
                <c16:uniqueId val="{0000000E-2D3B-4979-9054-9F6EF75CC32C}"/>
              </c:ext>
            </c:extLst>
          </c:dPt>
          <c:dLbls>
            <c:spPr>
              <a:noFill/>
              <a:ln>
                <a:noFill/>
              </a:ln>
              <a:effectLst/>
            </c:spPr>
            <c:txPr>
              <a:bodyPr wrap="square" lIns="38100" tIns="19050" rIns="38100" bIns="19050" anchor="ctr">
                <a:spAutoFit/>
              </a:bodyPr>
              <a:lstStyle/>
              <a:p>
                <a:pPr>
                  <a:defRPr b="1">
                    <a:solidFill>
                      <a:schemeClr val="bg1"/>
                    </a:solidFill>
                    <a:latin typeface="+mn-lt"/>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'Living arrangements'!$B$8:$B$22</c:f>
              <c:strCache>
                <c:ptCount val="15"/>
                <c:pt idx="0">
                  <c:v>Hampshire</c:v>
                </c:pt>
                <c:pt idx="1">
                  <c:v>Isle of Wight</c:v>
                </c:pt>
                <c:pt idx="2">
                  <c:v>Bath and North East Somerset</c:v>
                </c:pt>
                <c:pt idx="3">
                  <c:v>York</c:v>
                </c:pt>
                <c:pt idx="4">
                  <c:v>England</c:v>
                </c:pt>
                <c:pt idx="5">
                  <c:v>Bournemouth, Christchurch and Poole</c:v>
                </c:pt>
                <c:pt idx="6">
                  <c:v>Plymouth</c:v>
                </c:pt>
                <c:pt idx="7">
                  <c:v>Sheffield</c:v>
                </c:pt>
                <c:pt idx="8">
                  <c:v>Leeds</c:v>
                </c:pt>
                <c:pt idx="9">
                  <c:v>Southampton</c:v>
                </c:pt>
                <c:pt idx="10">
                  <c:v>Portsmouth</c:v>
                </c:pt>
                <c:pt idx="11">
                  <c:v>Coventry</c:v>
                </c:pt>
                <c:pt idx="12">
                  <c:v>Bristol</c:v>
                </c:pt>
                <c:pt idx="13">
                  <c:v>Newcastle upon Tyne</c:v>
                </c:pt>
                <c:pt idx="14">
                  <c:v>Liverpool</c:v>
                </c:pt>
              </c:strCache>
            </c:strRef>
          </c:cat>
          <c:val>
            <c:numRef>
              <c:f>'Living arrangements'!$E$8:$E$22</c:f>
              <c:numCache>
                <c:formatCode>0.0</c:formatCode>
                <c:ptCount val="15"/>
                <c:pt idx="0">
                  <c:v>64.265452598129059</c:v>
                </c:pt>
                <c:pt idx="1">
                  <c:v>59.995201412155851</c:v>
                </c:pt>
                <c:pt idx="2">
                  <c:v>58.266228537288619</c:v>
                </c:pt>
                <c:pt idx="3">
                  <c:v>58.048880520497377</c:v>
                </c:pt>
                <c:pt idx="4">
                  <c:v>57.843636182606907</c:v>
                </c:pt>
                <c:pt idx="5">
                  <c:v>57.688788947587291</c:v>
                </c:pt>
                <c:pt idx="6">
                  <c:v>56.814624619938627</c:v>
                </c:pt>
                <c:pt idx="7">
                  <c:v>55.321712863923899</c:v>
                </c:pt>
                <c:pt idx="8">
                  <c:v>54.757428135574067</c:v>
                </c:pt>
                <c:pt idx="9">
                  <c:v>52.343858601356118</c:v>
                </c:pt>
                <c:pt idx="10">
                  <c:v>52.174760474847574</c:v>
                </c:pt>
                <c:pt idx="11">
                  <c:v>52.084342822531802</c:v>
                </c:pt>
                <c:pt idx="12">
                  <c:v>51.50908756624824</c:v>
                </c:pt>
                <c:pt idx="13">
                  <c:v>50.026160465267118</c:v>
                </c:pt>
                <c:pt idx="14">
                  <c:v>45.68552441915724</c:v>
                </c:pt>
              </c:numCache>
            </c:numRef>
          </c:val>
          <c:extLst>
            <c:ext xmlns:c16="http://schemas.microsoft.com/office/drawing/2014/chart" uri="{C3380CC4-5D6E-409C-BE32-E72D297353CC}">
              <c16:uniqueId val="{0000000A-2D3B-4979-9054-9F6EF75CC32C}"/>
            </c:ext>
          </c:extLst>
        </c:ser>
        <c:ser>
          <c:idx val="1"/>
          <c:order val="1"/>
          <c:tx>
            <c:strRef>
              <c:f>'Living arrangements'!$G$7</c:f>
              <c:strCache>
                <c:ptCount val="1"/>
                <c:pt idx="0">
                  <c:v>Percentage not living in a couple</c:v>
                </c:pt>
              </c:strCache>
            </c:strRef>
          </c:tx>
          <c:spPr>
            <a:solidFill>
              <a:schemeClr val="tx2">
                <a:lumMod val="60000"/>
                <a:lumOff val="40000"/>
              </a:schemeClr>
            </a:solidFill>
          </c:spPr>
          <c:invertIfNegative val="0"/>
          <c:dPt>
            <c:idx val="4"/>
            <c:invertIfNegative val="0"/>
            <c:bubble3D val="0"/>
            <c:spPr>
              <a:solidFill>
                <a:schemeClr val="accent5">
                  <a:lumMod val="40000"/>
                  <a:lumOff val="60000"/>
                </a:schemeClr>
              </a:solidFill>
            </c:spPr>
            <c:extLst>
              <c:ext xmlns:c16="http://schemas.microsoft.com/office/drawing/2014/chart" uri="{C3380CC4-5D6E-409C-BE32-E72D297353CC}">
                <c16:uniqueId val="{0000000D-2D3B-4979-9054-9F6EF75CC32C}"/>
              </c:ext>
            </c:extLst>
          </c:dPt>
          <c:dPt>
            <c:idx val="9"/>
            <c:invertIfNegative val="0"/>
            <c:bubble3D val="0"/>
            <c:spPr>
              <a:solidFill>
                <a:schemeClr val="accent2">
                  <a:lumMod val="40000"/>
                  <a:lumOff val="60000"/>
                </a:schemeClr>
              </a:solidFill>
            </c:spPr>
            <c:extLst>
              <c:ext xmlns:c16="http://schemas.microsoft.com/office/drawing/2014/chart" uri="{C3380CC4-5D6E-409C-BE32-E72D297353CC}">
                <c16:uniqueId val="{0000000F-2D3B-4979-9054-9F6EF75CC32C}"/>
              </c:ext>
            </c:extLst>
          </c:dPt>
          <c:dLbls>
            <c:spPr>
              <a:noFill/>
              <a:ln>
                <a:noFill/>
              </a:ln>
              <a:effectLst/>
            </c:spPr>
            <c:txPr>
              <a:bodyPr wrap="square" lIns="38100" tIns="19050" rIns="38100" bIns="19050" anchor="ctr">
                <a:spAutoFit/>
              </a:bodyPr>
              <a:lstStyle/>
              <a:p>
                <a:pPr>
                  <a:defRPr b="1">
                    <a:solidFill>
                      <a:schemeClr val="bg1"/>
                    </a:solidFill>
                    <a:latin typeface="+mn-lt"/>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'Living arrangements'!$B$8:$B$22</c:f>
              <c:strCache>
                <c:ptCount val="15"/>
                <c:pt idx="0">
                  <c:v>Hampshire</c:v>
                </c:pt>
                <c:pt idx="1">
                  <c:v>Isle of Wight</c:v>
                </c:pt>
                <c:pt idx="2">
                  <c:v>Bath and North East Somerset</c:v>
                </c:pt>
                <c:pt idx="3">
                  <c:v>York</c:v>
                </c:pt>
                <c:pt idx="4">
                  <c:v>England</c:v>
                </c:pt>
                <c:pt idx="5">
                  <c:v>Bournemouth, Christchurch and Poole</c:v>
                </c:pt>
                <c:pt idx="6">
                  <c:v>Plymouth</c:v>
                </c:pt>
                <c:pt idx="7">
                  <c:v>Sheffield</c:v>
                </c:pt>
                <c:pt idx="8">
                  <c:v>Leeds</c:v>
                </c:pt>
                <c:pt idx="9">
                  <c:v>Southampton</c:v>
                </c:pt>
                <c:pt idx="10">
                  <c:v>Portsmouth</c:v>
                </c:pt>
                <c:pt idx="11">
                  <c:v>Coventry</c:v>
                </c:pt>
                <c:pt idx="12">
                  <c:v>Bristol</c:v>
                </c:pt>
                <c:pt idx="13">
                  <c:v>Newcastle upon Tyne</c:v>
                </c:pt>
                <c:pt idx="14">
                  <c:v>Liverpool</c:v>
                </c:pt>
              </c:strCache>
            </c:strRef>
          </c:cat>
          <c:val>
            <c:numRef>
              <c:f>'Living arrangements'!$G$8:$G$22</c:f>
              <c:numCache>
                <c:formatCode>0.0</c:formatCode>
                <c:ptCount val="15"/>
                <c:pt idx="0">
                  <c:v>35.734547401870948</c:v>
                </c:pt>
                <c:pt idx="1">
                  <c:v>40.004798587844149</c:v>
                </c:pt>
                <c:pt idx="2">
                  <c:v>41.733771462711374</c:v>
                </c:pt>
                <c:pt idx="3">
                  <c:v>41.951119479502616</c:v>
                </c:pt>
                <c:pt idx="4">
                  <c:v>42.1563638173931</c:v>
                </c:pt>
                <c:pt idx="5">
                  <c:v>42.311211052412709</c:v>
                </c:pt>
                <c:pt idx="6">
                  <c:v>43.18537538006138</c:v>
                </c:pt>
                <c:pt idx="7">
                  <c:v>44.678287136076094</c:v>
                </c:pt>
                <c:pt idx="8">
                  <c:v>45.242571864425933</c:v>
                </c:pt>
                <c:pt idx="9">
                  <c:v>47.656141398643882</c:v>
                </c:pt>
                <c:pt idx="10">
                  <c:v>47.825239525152426</c:v>
                </c:pt>
                <c:pt idx="11">
                  <c:v>47.915657177468205</c:v>
                </c:pt>
                <c:pt idx="12">
                  <c:v>48.490912433751767</c:v>
                </c:pt>
                <c:pt idx="13">
                  <c:v>49.973839534732882</c:v>
                </c:pt>
                <c:pt idx="14">
                  <c:v>54.314475580842753</c:v>
                </c:pt>
              </c:numCache>
            </c:numRef>
          </c:val>
          <c:extLst>
            <c:ext xmlns:c16="http://schemas.microsoft.com/office/drawing/2014/chart" uri="{C3380CC4-5D6E-409C-BE32-E72D297353CC}">
              <c16:uniqueId val="{0000000B-2D3B-4979-9054-9F6EF75CC32C}"/>
            </c:ext>
          </c:extLst>
        </c:ser>
        <c:dLbls>
          <c:showLegendKey val="0"/>
          <c:showVal val="0"/>
          <c:showCatName val="0"/>
          <c:showSerName val="0"/>
          <c:showPercent val="0"/>
          <c:showBubbleSize val="0"/>
        </c:dLbls>
        <c:gapWidth val="30"/>
        <c:overlap val="100"/>
        <c:axId val="729142736"/>
        <c:axId val="729143128"/>
      </c:barChart>
      <c:catAx>
        <c:axId val="729142736"/>
        <c:scaling>
          <c:orientation val="minMax"/>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729143128"/>
        <c:crosses val="autoZero"/>
        <c:auto val="1"/>
        <c:lblAlgn val="ctr"/>
        <c:lblOffset val="100"/>
        <c:noMultiLvlLbl val="0"/>
      </c:catAx>
      <c:valAx>
        <c:axId val="729143128"/>
        <c:scaling>
          <c:orientation val="minMax"/>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mn-lt"/>
                    <a:ea typeface="Arial"/>
                    <a:cs typeface="Arial"/>
                  </a:defRPr>
                </a:pPr>
                <a:r>
                  <a:rPr lang="en-US">
                    <a:latin typeface="+mn-lt"/>
                  </a:rPr>
                  <a:t>Percentage of population aged 16 and over</a:t>
                </a:r>
              </a:p>
            </c:rich>
          </c:tx>
          <c:layout>
            <c:manualLayout>
              <c:xMode val="edge"/>
              <c:yMode val="edge"/>
              <c:x val="0.45222351275318923"/>
              <c:y val="0.92080973138012456"/>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valAx>
      <c:spPr>
        <a:noFill/>
        <a:ln w="12700">
          <a:noFill/>
          <a:prstDash val="solid"/>
        </a:ln>
      </c:spPr>
    </c:plotArea>
    <c:legend>
      <c:legendPos val="t"/>
      <c:layout>
        <c:manualLayout>
          <c:xMode val="edge"/>
          <c:yMode val="edge"/>
          <c:x val="0.20678811932019228"/>
          <c:y val="7.0238214444615352E-2"/>
          <c:w val="0.43355300320571311"/>
          <c:h val="5.3349386383807498E-2"/>
        </c:manualLayout>
      </c:layout>
      <c:overlay val="0"/>
      <c:txPr>
        <a:bodyPr/>
        <a:lstStyle/>
        <a:p>
          <a:pPr>
            <a:defRPr>
              <a:latin typeface="+mn-lt"/>
            </a:defRPr>
          </a:pPr>
          <a:endParaRPr lang="en-US"/>
        </a:p>
      </c:txPr>
    </c:legend>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1"/>
              <a:t>Living arrangements - not living in a couple: percentage change Census 2011 to Census 2021: Southampton</a:t>
            </a:r>
          </a:p>
        </c:rich>
      </c:tx>
      <c:layout>
        <c:manualLayout>
          <c:xMode val="edge"/>
          <c:yMode val="edge"/>
          <c:x val="0.13238888888888889"/>
          <c:y val="8.3333333333333332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6691666666666665"/>
          <c:y val="0.19016666666666668"/>
          <c:w val="0.46510411198600177"/>
          <c:h val="0.64234055118110234"/>
        </c:manualLayout>
      </c:layout>
      <c:barChart>
        <c:barDir val="bar"/>
        <c:grouping val="clustered"/>
        <c:varyColors val="0"/>
        <c:ser>
          <c:idx val="0"/>
          <c:order val="0"/>
          <c:tx>
            <c:strRef>
              <c:f>'Living arr difference'!$H$6</c:f>
              <c:strCache>
                <c:ptCount val="1"/>
                <c:pt idx="0">
                  <c:v>Living arrangements - not living in a couple</c:v>
                </c:pt>
              </c:strCache>
            </c:strRef>
          </c:tx>
          <c:spPr>
            <a:solidFill>
              <a:srgbClr val="FF0000"/>
            </a:solidFill>
            <a:ln>
              <a:noFill/>
            </a:ln>
            <a:effectLst/>
          </c:spPr>
          <c:invertIfNegative val="0"/>
          <c:dPt>
            <c:idx val="1"/>
            <c:invertIfNegative val="0"/>
            <c:bubble3D val="0"/>
            <c:spPr>
              <a:solidFill>
                <a:srgbClr val="002F6D"/>
              </a:solidFill>
              <a:ln>
                <a:noFill/>
              </a:ln>
              <a:effectLst/>
            </c:spPr>
            <c:extLst>
              <c:ext xmlns:c16="http://schemas.microsoft.com/office/drawing/2014/chart" uri="{C3380CC4-5D6E-409C-BE32-E72D297353CC}">
                <c16:uniqueId val="{00000003-A43F-4F63-8DD4-CD2FE8438A47}"/>
              </c:ext>
            </c:extLst>
          </c:dPt>
          <c:dPt>
            <c:idx val="2"/>
            <c:invertIfNegative val="0"/>
            <c:bubble3D val="0"/>
            <c:spPr>
              <a:solidFill>
                <a:srgbClr val="002F6D"/>
              </a:solidFill>
              <a:ln>
                <a:noFill/>
              </a:ln>
              <a:effectLst/>
            </c:spPr>
            <c:extLst>
              <c:ext xmlns:c16="http://schemas.microsoft.com/office/drawing/2014/chart" uri="{C3380CC4-5D6E-409C-BE32-E72D297353CC}">
                <c16:uniqueId val="{00000002-A43F-4F63-8DD4-CD2FE8438A47}"/>
              </c:ext>
            </c:extLst>
          </c:dPt>
          <c:dPt>
            <c:idx val="4"/>
            <c:invertIfNegative val="0"/>
            <c:bubble3D val="0"/>
            <c:spPr>
              <a:solidFill>
                <a:srgbClr val="002F6D"/>
              </a:solidFill>
              <a:ln>
                <a:noFill/>
              </a:ln>
              <a:effectLst/>
            </c:spPr>
            <c:extLst>
              <c:ext xmlns:c16="http://schemas.microsoft.com/office/drawing/2014/chart" uri="{C3380CC4-5D6E-409C-BE32-E72D297353CC}">
                <c16:uniqueId val="{00000001-A43F-4F63-8DD4-CD2FE8438A47}"/>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4-A43F-4F63-8DD4-CD2FE8438A47}"/>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3F-4F63-8DD4-CD2FE8438A47}"/>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2-A43F-4F63-8DD4-CD2FE8438A47}"/>
                </c:ext>
              </c:extLst>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5-A43F-4F63-8DD4-CD2FE8438A47}"/>
                </c:ext>
              </c:extLst>
            </c:dLbl>
            <c:dLbl>
              <c:idx val="4"/>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1-A43F-4F63-8DD4-CD2FE8438A47}"/>
                </c:ext>
              </c:extLst>
            </c:dLbl>
            <c:dLbl>
              <c:idx val="5"/>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6-A43F-4F63-8DD4-CD2FE8438A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'Living arr difference'!$H$7:$H$12</c:f>
              <c:strCache>
                <c:ptCount val="6"/>
                <c:pt idx="0">
                  <c:v>Not living in a couple (total)</c:v>
                </c:pt>
                <c:pt idx="1">
                  <c:v>Single (never married or never registered a same-sex civil partnership)</c:v>
                </c:pt>
                <c:pt idx="2">
                  <c:v>Married or in a registered same-sex civil partnership</c:v>
                </c:pt>
                <c:pt idx="3">
                  <c:v>Separated (but still legally married or still legally in a same-sex civil partnership)</c:v>
                </c:pt>
                <c:pt idx="4">
                  <c:v>Divorced or formerly in a same-sex civil partnership which is now legally dissolved</c:v>
                </c:pt>
                <c:pt idx="5">
                  <c:v>Widowed or surviving partner from a same-sex civil partnership</c:v>
                </c:pt>
              </c:strCache>
            </c:strRef>
          </c:cat>
          <c:val>
            <c:numRef>
              <c:f>'Living arr difference'!$L$7:$L$12</c:f>
              <c:numCache>
                <c:formatCode>0.0%</c:formatCode>
                <c:ptCount val="6"/>
                <c:pt idx="0" formatCode="0.00%">
                  <c:v>-2.3761435190685517E-4</c:v>
                </c:pt>
                <c:pt idx="1">
                  <c:v>1.6565637127553802E-2</c:v>
                </c:pt>
                <c:pt idx="2">
                  <c:v>5.1502145922746781E-2</c:v>
                </c:pt>
                <c:pt idx="3">
                  <c:v>-8.5833743236596163E-2</c:v>
                </c:pt>
                <c:pt idx="4">
                  <c:v>5.0083854246074096E-2</c:v>
                </c:pt>
                <c:pt idx="5">
                  <c:v>-0.14703873548638891</c:v>
                </c:pt>
              </c:numCache>
            </c:numRef>
          </c:val>
          <c:extLst>
            <c:ext xmlns:c16="http://schemas.microsoft.com/office/drawing/2014/chart" uri="{C3380CC4-5D6E-409C-BE32-E72D297353CC}">
              <c16:uniqueId val="{00000000-A43F-4F63-8DD4-CD2FE8438A47}"/>
            </c:ext>
          </c:extLst>
        </c:ser>
        <c:dLbls>
          <c:dLblPos val="outEnd"/>
          <c:showLegendKey val="0"/>
          <c:showVal val="1"/>
          <c:showCatName val="0"/>
          <c:showSerName val="0"/>
          <c:showPercent val="0"/>
          <c:showBubbleSize val="0"/>
        </c:dLbls>
        <c:gapWidth val="30"/>
        <c:axId val="1476856479"/>
        <c:axId val="1477456751"/>
      </c:barChart>
      <c:catAx>
        <c:axId val="1476856479"/>
        <c:scaling>
          <c:orientation val="minMax"/>
        </c:scaling>
        <c:delete val="0"/>
        <c:axPos val="l"/>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7456751"/>
        <c:crosses val="autoZero"/>
        <c:auto val="1"/>
        <c:lblAlgn val="ctr"/>
        <c:lblOffset val="100"/>
        <c:noMultiLvlLbl val="0"/>
      </c:catAx>
      <c:valAx>
        <c:axId val="147745675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change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68564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mn-lt"/>
                <a:ea typeface="Arial"/>
                <a:cs typeface="Arial"/>
              </a:defRPr>
            </a:pPr>
            <a:r>
              <a:rPr lang="en-GB" sz="1050">
                <a:latin typeface="+mn-lt"/>
              </a:rPr>
              <a:t>Population (persons) percentage change: Southampton and</a:t>
            </a:r>
            <a:r>
              <a:rPr lang="en-GB" sz="1050" baseline="0">
                <a:latin typeface="+mn-lt"/>
              </a:rPr>
              <a:t> </a:t>
            </a:r>
            <a:r>
              <a:rPr lang="en-GB" sz="1050">
                <a:latin typeface="+mn-lt"/>
              </a:rPr>
              <a:t>comparator Local Authorities: Census 2011 and 2021</a:t>
            </a:r>
          </a:p>
        </c:rich>
      </c:tx>
      <c:layout>
        <c:manualLayout>
          <c:xMode val="edge"/>
          <c:yMode val="edge"/>
          <c:x val="0.15289982425307558"/>
          <c:y val="9.3457943925233638E-3"/>
        </c:manualLayout>
      </c:layout>
      <c:overlay val="0"/>
      <c:spPr>
        <a:noFill/>
        <a:ln w="25400">
          <a:noFill/>
        </a:ln>
      </c:spPr>
    </c:title>
    <c:autoTitleDeleted val="0"/>
    <c:plotArea>
      <c:layout>
        <c:manualLayout>
          <c:layoutTarget val="inner"/>
          <c:xMode val="edge"/>
          <c:yMode val="edge"/>
          <c:x val="0.24997153914635889"/>
          <c:y val="0.13894080996884736"/>
          <c:w val="0.76098418277680135"/>
          <c:h val="0.69127888757566947"/>
        </c:manualLayout>
      </c:layout>
      <c:barChart>
        <c:barDir val="bar"/>
        <c:grouping val="clustered"/>
        <c:varyColors val="0"/>
        <c:ser>
          <c:idx val="0"/>
          <c:order val="0"/>
          <c:tx>
            <c:strRef>
              <c:f>'Population Census 2021'!$F$7</c:f>
              <c:strCache>
                <c:ptCount val="1"/>
                <c:pt idx="0">
                  <c:v>Percentage change</c:v>
                </c:pt>
              </c:strCache>
            </c:strRef>
          </c:tx>
          <c:spPr>
            <a:solidFill>
              <a:srgbClr val="002F6D"/>
            </a:solidFill>
          </c:spPr>
          <c:invertIfNegative val="0"/>
          <c:dPt>
            <c:idx val="1"/>
            <c:invertIfNegative val="0"/>
            <c:bubble3D val="0"/>
            <c:extLst>
              <c:ext xmlns:c16="http://schemas.microsoft.com/office/drawing/2014/chart" uri="{C3380CC4-5D6E-409C-BE32-E72D297353CC}">
                <c16:uniqueId val="{00000001-82BC-42C0-83AC-1D5D1EA2A35A}"/>
              </c:ext>
            </c:extLst>
          </c:dPt>
          <c:dPt>
            <c:idx val="5"/>
            <c:invertIfNegative val="0"/>
            <c:bubble3D val="0"/>
            <c:spPr>
              <a:solidFill>
                <a:srgbClr val="1ECAD3"/>
              </a:solidFill>
            </c:spPr>
            <c:extLst>
              <c:ext xmlns:c16="http://schemas.microsoft.com/office/drawing/2014/chart" uri="{C3380CC4-5D6E-409C-BE32-E72D297353CC}">
                <c16:uniqueId val="{00000005-B659-45D4-A1BF-689845131A01}"/>
              </c:ext>
            </c:extLst>
          </c:dPt>
          <c:dPt>
            <c:idx val="6"/>
            <c:invertIfNegative val="0"/>
            <c:bubble3D val="0"/>
            <c:spPr>
              <a:solidFill>
                <a:srgbClr val="7CA0C5"/>
              </a:solidFill>
            </c:spPr>
            <c:extLst>
              <c:ext xmlns:c16="http://schemas.microsoft.com/office/drawing/2014/chart" uri="{C3380CC4-5D6E-409C-BE32-E72D297353CC}">
                <c16:uniqueId val="{00000007-B659-45D4-A1BF-689845131A01}"/>
              </c:ext>
            </c:extLst>
          </c:dPt>
          <c:dPt>
            <c:idx val="8"/>
            <c:invertIfNegative val="0"/>
            <c:bubble3D val="0"/>
            <c:spPr>
              <a:solidFill>
                <a:srgbClr val="D50057"/>
              </a:solidFill>
            </c:spPr>
            <c:extLst>
              <c:ext xmlns:c16="http://schemas.microsoft.com/office/drawing/2014/chart" uri="{C3380CC4-5D6E-409C-BE32-E72D297353CC}">
                <c16:uniqueId val="{00000006-B659-45D4-A1BF-689845131A01}"/>
              </c:ext>
            </c:extLst>
          </c:dPt>
          <c:dPt>
            <c:idx val="12"/>
            <c:invertIfNegative val="0"/>
            <c:bubble3D val="0"/>
            <c:spPr>
              <a:solidFill>
                <a:srgbClr val="7CA0C5"/>
              </a:solidFill>
            </c:spPr>
            <c:extLst>
              <c:ext xmlns:c16="http://schemas.microsoft.com/office/drawing/2014/chart" uri="{C3380CC4-5D6E-409C-BE32-E72D297353CC}">
                <c16:uniqueId val="{00000003-82BC-42C0-83AC-1D5D1EA2A35A}"/>
              </c:ext>
            </c:extLst>
          </c:dPt>
          <c:dPt>
            <c:idx val="13"/>
            <c:invertIfNegative val="0"/>
            <c:bubble3D val="0"/>
            <c:extLst>
              <c:ext xmlns:c16="http://schemas.microsoft.com/office/drawing/2014/chart" uri="{C3380CC4-5D6E-409C-BE32-E72D297353CC}">
                <c16:uniqueId val="{00000005-82BC-42C0-83AC-1D5D1EA2A35A}"/>
              </c:ext>
            </c:extLst>
          </c:dPt>
          <c:dPt>
            <c:idx val="14"/>
            <c:invertIfNegative val="0"/>
            <c:bubble3D val="0"/>
            <c:extLst>
              <c:ext xmlns:c16="http://schemas.microsoft.com/office/drawing/2014/chart" uri="{C3380CC4-5D6E-409C-BE32-E72D297353CC}">
                <c16:uniqueId val="{00000007-82BC-42C0-83AC-1D5D1EA2A35A}"/>
              </c:ext>
            </c:extLst>
          </c:dPt>
          <c:dLbls>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'Population Census 2021'!$B$8:$B$22</c:f>
              <c:strCache>
                <c:ptCount val="15"/>
                <c:pt idx="0">
                  <c:v>Bristol</c:v>
                </c:pt>
                <c:pt idx="1">
                  <c:v>Bath and North East Somerset</c:v>
                </c:pt>
                <c:pt idx="2">
                  <c:v>Coventry</c:v>
                </c:pt>
                <c:pt idx="3">
                  <c:v>Leeds</c:v>
                </c:pt>
                <c:pt idx="4">
                  <c:v>Newcastle upon Tyne</c:v>
                </c:pt>
                <c:pt idx="5">
                  <c:v>England</c:v>
                </c:pt>
                <c:pt idx="6">
                  <c:v>Hampshire</c:v>
                </c:pt>
                <c:pt idx="7">
                  <c:v>Bournemouth, Christchurch and Poole</c:v>
                </c:pt>
                <c:pt idx="8">
                  <c:v>Southampton</c:v>
                </c:pt>
                <c:pt idx="9">
                  <c:v>Liverpool</c:v>
                </c:pt>
                <c:pt idx="10">
                  <c:v>Plymouth</c:v>
                </c:pt>
                <c:pt idx="11">
                  <c:v>York</c:v>
                </c:pt>
                <c:pt idx="12">
                  <c:v>Isle of Wight</c:v>
                </c:pt>
                <c:pt idx="13">
                  <c:v>Portsmouth</c:v>
                </c:pt>
                <c:pt idx="14">
                  <c:v>Sheffield</c:v>
                </c:pt>
              </c:strCache>
            </c:strRef>
          </c:cat>
          <c:val>
            <c:numRef>
              <c:f>'Population Census 2021'!$F$8:$F$22</c:f>
              <c:numCache>
                <c:formatCode>0.0</c:formatCode>
                <c:ptCount val="15"/>
                <c:pt idx="0">
                  <c:v>10.328698795518338</c:v>
                </c:pt>
                <c:pt idx="1">
                  <c:v>9.8814880465412234</c:v>
                </c:pt>
                <c:pt idx="2">
                  <c:v>8.9487632508833919</c:v>
                </c:pt>
                <c:pt idx="3">
                  <c:v>8.0464679933731205</c:v>
                </c:pt>
                <c:pt idx="4">
                  <c:v>7.1197849930579595</c:v>
                </c:pt>
                <c:pt idx="5">
                  <c:v>6.5599526269826089</c:v>
                </c:pt>
                <c:pt idx="6">
                  <c:v>6.3068566415842309</c:v>
                </c:pt>
                <c:pt idx="7">
                  <c:v>5.6238255104410797</c:v>
                </c:pt>
                <c:pt idx="8">
                  <c:v>5.0826994030783252</c:v>
                </c:pt>
                <c:pt idx="9">
                  <c:v>4.217917519805324</c:v>
                </c:pt>
                <c:pt idx="10">
                  <c:v>3.2416219420868697</c:v>
                </c:pt>
                <c:pt idx="11">
                  <c:v>2.4084705454655619</c:v>
                </c:pt>
                <c:pt idx="12">
                  <c:v>1.5868079412721945</c:v>
                </c:pt>
                <c:pt idx="13">
                  <c:v>1.4371683832709115</c:v>
                </c:pt>
                <c:pt idx="14">
                  <c:v>0.69169781689096044</c:v>
                </c:pt>
              </c:numCache>
            </c:numRef>
          </c:val>
          <c:extLst>
            <c:ext xmlns:c16="http://schemas.microsoft.com/office/drawing/2014/chart" uri="{C3380CC4-5D6E-409C-BE32-E72D297353CC}">
              <c16:uniqueId val="{00000008-82BC-42C0-83AC-1D5D1EA2A35A}"/>
            </c:ext>
          </c:extLst>
        </c:ser>
        <c:dLbls>
          <c:showLegendKey val="0"/>
          <c:showVal val="0"/>
          <c:showCatName val="0"/>
          <c:showSerName val="0"/>
          <c:showPercent val="0"/>
          <c:showBubbleSize val="0"/>
        </c:dLbls>
        <c:gapWidth val="30"/>
        <c:axId val="729142736"/>
        <c:axId val="729143128"/>
      </c:barChart>
      <c:catAx>
        <c:axId val="729142736"/>
        <c:scaling>
          <c:orientation val="minMax"/>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3128"/>
        <c:crosses val="autoZero"/>
        <c:auto val="1"/>
        <c:lblAlgn val="ctr"/>
        <c:lblOffset val="100"/>
        <c:tickLblSkip val="1"/>
        <c:tickMarkSkip val="1"/>
        <c:noMultiLvlLbl val="0"/>
      </c:catAx>
      <c:valAx>
        <c:axId val="729143128"/>
        <c:scaling>
          <c:orientation val="minMax"/>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Arial"/>
                    <a:ea typeface="Arial"/>
                    <a:cs typeface="Arial"/>
                  </a:defRPr>
                </a:pPr>
                <a:r>
                  <a:rPr lang="en-GB"/>
                  <a:t>Percentage change</a:t>
                </a:r>
              </a:p>
            </c:rich>
          </c:tx>
          <c:layout>
            <c:manualLayout>
              <c:xMode val="edge"/>
              <c:yMode val="edge"/>
              <c:x val="0.49634687305594044"/>
              <c:y val="0.87110386897300895"/>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valAx>
      <c:spPr>
        <a:noFill/>
        <a:ln w="12700">
          <a:noFill/>
          <a:prstDash val="solid"/>
        </a:ln>
      </c:spPr>
    </c:plotArea>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1"/>
              <a:t>Living arrangements - Living in a couple: percentage change Census 2011 to Census 2021: Southampton</a:t>
            </a:r>
          </a:p>
        </c:rich>
      </c:tx>
      <c:layout>
        <c:manualLayout>
          <c:xMode val="edge"/>
          <c:yMode val="edge"/>
          <c:x val="0.13238888888888889"/>
          <c:y val="8.3333333333333332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0513739963342987"/>
          <c:y val="0.19016666666666668"/>
          <c:w val="0.56373123039095818"/>
          <c:h val="0.64234055118110234"/>
        </c:manualLayout>
      </c:layout>
      <c:barChart>
        <c:barDir val="bar"/>
        <c:grouping val="clustered"/>
        <c:varyColors val="0"/>
        <c:ser>
          <c:idx val="0"/>
          <c:order val="0"/>
          <c:tx>
            <c:strRef>
              <c:f>'Living arr difference'!$B$6</c:f>
              <c:strCache>
                <c:ptCount val="1"/>
                <c:pt idx="0">
                  <c:v>Living arrangements - Living in a couple</c:v>
                </c:pt>
              </c:strCache>
            </c:strRef>
          </c:tx>
          <c:spPr>
            <a:solidFill>
              <a:srgbClr val="002F6D"/>
            </a:solidFill>
            <a:ln>
              <a:noFill/>
            </a:ln>
            <a:effectLst/>
          </c:spPr>
          <c:invertIfNegative val="0"/>
          <c:dPt>
            <c:idx val="1"/>
            <c:invertIfNegative val="0"/>
            <c:bubble3D val="0"/>
            <c:spPr>
              <a:solidFill>
                <a:srgbClr val="002F6D"/>
              </a:solidFill>
              <a:ln>
                <a:noFill/>
              </a:ln>
              <a:effectLst/>
            </c:spPr>
            <c:extLst>
              <c:ext xmlns:c16="http://schemas.microsoft.com/office/drawing/2014/chart" uri="{C3380CC4-5D6E-409C-BE32-E72D297353CC}">
                <c16:uniqueId val="{00000001-BE38-4F75-A4FD-4F62CE359C3B}"/>
              </c:ext>
            </c:extLst>
          </c:dPt>
          <c:dPt>
            <c:idx val="2"/>
            <c:invertIfNegative val="0"/>
            <c:bubble3D val="0"/>
            <c:spPr>
              <a:solidFill>
                <a:srgbClr val="002F6D"/>
              </a:solidFill>
              <a:ln>
                <a:noFill/>
              </a:ln>
              <a:effectLst/>
            </c:spPr>
            <c:extLst>
              <c:ext xmlns:c16="http://schemas.microsoft.com/office/drawing/2014/chart" uri="{C3380CC4-5D6E-409C-BE32-E72D297353CC}">
                <c16:uniqueId val="{00000003-BE38-4F75-A4FD-4F62CE359C3B}"/>
              </c:ext>
            </c:extLst>
          </c:dPt>
          <c:dPt>
            <c:idx val="4"/>
            <c:invertIfNegative val="0"/>
            <c:bubble3D val="0"/>
            <c:spPr>
              <a:solidFill>
                <a:srgbClr val="002F6D"/>
              </a:solidFill>
              <a:ln>
                <a:noFill/>
              </a:ln>
              <a:effectLst/>
            </c:spPr>
            <c:extLst>
              <c:ext xmlns:c16="http://schemas.microsoft.com/office/drawing/2014/chart" uri="{C3380CC4-5D6E-409C-BE32-E72D297353CC}">
                <c16:uniqueId val="{00000005-BE38-4F75-A4FD-4F62CE359C3B}"/>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6-BE38-4F75-A4FD-4F62CE359C3B}"/>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8-4F75-A4FD-4F62CE359C3B}"/>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3-BE38-4F75-A4FD-4F62CE359C3B}"/>
                </c:ext>
              </c:extLst>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7-BE38-4F75-A4FD-4F62CE359C3B}"/>
                </c:ext>
              </c:extLst>
            </c:dLbl>
            <c:dLbl>
              <c:idx val="4"/>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5-BE38-4F75-A4FD-4F62CE359C3B}"/>
                </c:ext>
              </c:extLst>
            </c:dLbl>
            <c:dLbl>
              <c:idx val="5"/>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8-BE38-4F75-A4FD-4F62CE359C3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'Living arr difference'!$B$7:$B$9</c:f>
              <c:strCache>
                <c:ptCount val="3"/>
                <c:pt idx="0">
                  <c:v>Living in a couple (total)</c:v>
                </c:pt>
                <c:pt idx="1">
                  <c:v>Married or in a registered same-sex civil partnership</c:v>
                </c:pt>
                <c:pt idx="2">
                  <c:v>Cohabiting</c:v>
                </c:pt>
              </c:strCache>
            </c:strRef>
          </c:cat>
          <c:val>
            <c:numRef>
              <c:f>'Living arr difference'!$F$7:$F$9</c:f>
              <c:numCache>
                <c:formatCode>0.0%</c:formatCode>
                <c:ptCount val="3"/>
                <c:pt idx="0">
                  <c:v>7.5180575090684126E-2</c:v>
                </c:pt>
                <c:pt idx="1">
                  <c:v>2.3654266009282419E-2</c:v>
                </c:pt>
                <c:pt idx="2">
                  <c:v>0.21550637895731611</c:v>
                </c:pt>
              </c:numCache>
            </c:numRef>
          </c:val>
          <c:extLst>
            <c:ext xmlns:c16="http://schemas.microsoft.com/office/drawing/2014/chart" uri="{C3380CC4-5D6E-409C-BE32-E72D297353CC}">
              <c16:uniqueId val="{00000009-BE38-4F75-A4FD-4F62CE359C3B}"/>
            </c:ext>
          </c:extLst>
        </c:ser>
        <c:dLbls>
          <c:dLblPos val="outEnd"/>
          <c:showLegendKey val="0"/>
          <c:showVal val="1"/>
          <c:showCatName val="0"/>
          <c:showSerName val="0"/>
          <c:showPercent val="0"/>
          <c:showBubbleSize val="0"/>
        </c:dLbls>
        <c:gapWidth val="30"/>
        <c:axId val="1476856479"/>
        <c:axId val="1477456751"/>
      </c:barChart>
      <c:catAx>
        <c:axId val="1476856479"/>
        <c:scaling>
          <c:orientation val="minMax"/>
        </c:scaling>
        <c:delete val="0"/>
        <c:axPos val="l"/>
        <c:numFmt formatCode="General" sourceLinked="1"/>
        <c:majorTickMark val="out"/>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7456751"/>
        <c:crosses val="autoZero"/>
        <c:auto val="1"/>
        <c:lblAlgn val="ctr"/>
        <c:lblOffset val="100"/>
        <c:noMultiLvlLbl val="0"/>
      </c:catAx>
      <c:valAx>
        <c:axId val="147745675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change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68564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mn-lt"/>
                <a:ea typeface="Arial"/>
                <a:cs typeface="Arial"/>
              </a:defRPr>
            </a:pPr>
            <a:r>
              <a:rPr lang="en-GB" sz="1100">
                <a:latin typeface="+mn-lt"/>
              </a:rPr>
              <a:t>Living arrangements: Southampton and wards: Census 2021</a:t>
            </a:r>
          </a:p>
        </c:rich>
      </c:tx>
      <c:layout>
        <c:manualLayout>
          <c:xMode val="edge"/>
          <c:yMode val="edge"/>
          <c:x val="0.33554516044902427"/>
          <c:y val="9.3458137780811947E-3"/>
        </c:manualLayout>
      </c:layout>
      <c:overlay val="0"/>
      <c:spPr>
        <a:noFill/>
        <a:ln w="25400">
          <a:noFill/>
        </a:ln>
      </c:spPr>
    </c:title>
    <c:autoTitleDeleted val="0"/>
    <c:plotArea>
      <c:layout>
        <c:manualLayout>
          <c:layoutTarget val="inner"/>
          <c:xMode val="edge"/>
          <c:yMode val="edge"/>
          <c:x val="0.180164517971523"/>
          <c:y val="0.13085004398647995"/>
          <c:w val="0.77419066949532866"/>
          <c:h val="0.71451226926462863"/>
        </c:manualLayout>
      </c:layout>
      <c:barChart>
        <c:barDir val="bar"/>
        <c:grouping val="percentStacked"/>
        <c:varyColors val="0"/>
        <c:ser>
          <c:idx val="0"/>
          <c:order val="0"/>
          <c:tx>
            <c:strRef>
              <c:f>'Living arr wards'!$K$6</c:f>
              <c:strCache>
                <c:ptCount val="1"/>
                <c:pt idx="0">
                  <c:v>Percentage living in a couple</c:v>
                </c:pt>
              </c:strCache>
            </c:strRef>
          </c:tx>
          <c:spPr>
            <a:solidFill>
              <a:srgbClr val="002F6D"/>
            </a:solidFill>
          </c:spPr>
          <c:invertIfNegative val="0"/>
          <c:dPt>
            <c:idx val="4"/>
            <c:invertIfNegative val="0"/>
            <c:bubble3D val="0"/>
            <c:extLst>
              <c:ext xmlns:c16="http://schemas.microsoft.com/office/drawing/2014/chart" uri="{C3380CC4-5D6E-409C-BE32-E72D297353CC}">
                <c16:uniqueId val="{00000001-E443-43C8-9577-122515149BAE}"/>
              </c:ext>
            </c:extLst>
          </c:dPt>
          <c:dPt>
            <c:idx val="9"/>
            <c:invertIfNegative val="0"/>
            <c:bubble3D val="0"/>
            <c:extLst>
              <c:ext xmlns:c16="http://schemas.microsoft.com/office/drawing/2014/chart" uri="{C3380CC4-5D6E-409C-BE32-E72D297353CC}">
                <c16:uniqueId val="{00000003-E443-43C8-9577-122515149BAE}"/>
              </c:ext>
            </c:extLst>
          </c:dPt>
          <c:dPt>
            <c:idx val="11"/>
            <c:invertIfNegative val="0"/>
            <c:bubble3D val="0"/>
            <c:spPr>
              <a:solidFill>
                <a:srgbClr val="D50057"/>
              </a:solidFill>
            </c:spPr>
            <c:extLst>
              <c:ext xmlns:c16="http://schemas.microsoft.com/office/drawing/2014/chart" uri="{C3380CC4-5D6E-409C-BE32-E72D297353CC}">
                <c16:uniqueId val="{0000000C-E443-43C8-9577-122515149BAE}"/>
              </c:ext>
            </c:extLst>
          </c:dPt>
          <c:dLbls>
            <c:spPr>
              <a:noFill/>
              <a:ln>
                <a:noFill/>
              </a:ln>
              <a:effectLst/>
            </c:spPr>
            <c:txPr>
              <a:bodyPr wrap="square" lIns="38100" tIns="19050" rIns="38100" bIns="19050" anchor="ctr">
                <a:spAutoFit/>
              </a:bodyPr>
              <a:lstStyle/>
              <a:p>
                <a:pPr>
                  <a:defRPr b="1">
                    <a:solidFill>
                      <a:schemeClr val="bg1"/>
                    </a:solidFill>
                    <a:latin typeface="+mn-lt"/>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'Living arr wards'!$J$7:$J$23</c:f>
              <c:strCache>
                <c:ptCount val="17"/>
                <c:pt idx="0">
                  <c:v>Sholing</c:v>
                </c:pt>
                <c:pt idx="1">
                  <c:v>Bitterne Park</c:v>
                </c:pt>
                <c:pt idx="2">
                  <c:v>Peartree</c:v>
                </c:pt>
                <c:pt idx="3">
                  <c:v>Shirley</c:v>
                </c:pt>
                <c:pt idx="4">
                  <c:v>Bassett</c:v>
                </c:pt>
                <c:pt idx="5">
                  <c:v>Harefield</c:v>
                </c:pt>
                <c:pt idx="6">
                  <c:v>Coxford</c:v>
                </c:pt>
                <c:pt idx="7">
                  <c:v>Woolston</c:v>
                </c:pt>
                <c:pt idx="8">
                  <c:v>Millbrook</c:v>
                </c:pt>
                <c:pt idx="9">
                  <c:v>Redbridge</c:v>
                </c:pt>
                <c:pt idx="10">
                  <c:v>Bitterne</c:v>
                </c:pt>
                <c:pt idx="11">
                  <c:v>Southampton</c:v>
                </c:pt>
                <c:pt idx="12">
                  <c:v>Freemantle</c:v>
                </c:pt>
                <c:pt idx="13">
                  <c:v>Swaythling</c:v>
                </c:pt>
                <c:pt idx="14">
                  <c:v>Bargate</c:v>
                </c:pt>
                <c:pt idx="15">
                  <c:v>Portswood</c:v>
                </c:pt>
                <c:pt idx="16">
                  <c:v>Bevois</c:v>
                </c:pt>
              </c:strCache>
            </c:strRef>
          </c:cat>
          <c:val>
            <c:numRef>
              <c:f>'Living arr wards'!$K$7:$K$23</c:f>
              <c:numCache>
                <c:formatCode>0.0</c:formatCode>
                <c:ptCount val="17"/>
                <c:pt idx="0">
                  <c:v>60.986779573144389</c:v>
                </c:pt>
                <c:pt idx="1">
                  <c:v>60.435090201627169</c:v>
                </c:pt>
                <c:pt idx="2">
                  <c:v>58.593336858804868</c:v>
                </c:pt>
                <c:pt idx="3">
                  <c:v>57.849426063470624</c:v>
                </c:pt>
                <c:pt idx="4">
                  <c:v>57.555450684285042</c:v>
                </c:pt>
                <c:pt idx="5">
                  <c:v>57.269488137655344</c:v>
                </c:pt>
                <c:pt idx="6">
                  <c:v>57.172977246771502</c:v>
                </c:pt>
                <c:pt idx="7">
                  <c:v>56.162941367022995</c:v>
                </c:pt>
                <c:pt idx="8">
                  <c:v>55.503419755050103</c:v>
                </c:pt>
                <c:pt idx="9">
                  <c:v>53.667119891226108</c:v>
                </c:pt>
                <c:pt idx="10">
                  <c:v>52.526439482961223</c:v>
                </c:pt>
                <c:pt idx="11">
                  <c:v>52.343319621279598</c:v>
                </c:pt>
                <c:pt idx="12">
                  <c:v>51.240722692855542</c:v>
                </c:pt>
                <c:pt idx="13">
                  <c:v>43.885772565017852</c:v>
                </c:pt>
                <c:pt idx="14">
                  <c:v>42.100794469039968</c:v>
                </c:pt>
                <c:pt idx="15">
                  <c:v>40.687307505268279</c:v>
                </c:pt>
                <c:pt idx="16">
                  <c:v>38.996763754045311</c:v>
                </c:pt>
              </c:numCache>
            </c:numRef>
          </c:val>
          <c:extLst>
            <c:ext xmlns:c16="http://schemas.microsoft.com/office/drawing/2014/chart" uri="{C3380CC4-5D6E-409C-BE32-E72D297353CC}">
              <c16:uniqueId val="{00000004-E443-43C8-9577-122515149BAE}"/>
            </c:ext>
          </c:extLst>
        </c:ser>
        <c:ser>
          <c:idx val="1"/>
          <c:order val="1"/>
          <c:tx>
            <c:strRef>
              <c:f>'Living arr wards'!$L$6</c:f>
              <c:strCache>
                <c:ptCount val="1"/>
                <c:pt idx="0">
                  <c:v>Percentage not living in a couple</c:v>
                </c:pt>
              </c:strCache>
            </c:strRef>
          </c:tx>
          <c:spPr>
            <a:solidFill>
              <a:schemeClr val="tx2">
                <a:lumMod val="60000"/>
                <a:lumOff val="40000"/>
              </a:schemeClr>
            </a:solidFill>
          </c:spPr>
          <c:invertIfNegative val="0"/>
          <c:dPt>
            <c:idx val="4"/>
            <c:invertIfNegative val="0"/>
            <c:bubble3D val="0"/>
            <c:extLst>
              <c:ext xmlns:c16="http://schemas.microsoft.com/office/drawing/2014/chart" uri="{C3380CC4-5D6E-409C-BE32-E72D297353CC}">
                <c16:uniqueId val="{00000006-E443-43C8-9577-122515149BAE}"/>
              </c:ext>
            </c:extLst>
          </c:dPt>
          <c:dPt>
            <c:idx val="9"/>
            <c:invertIfNegative val="0"/>
            <c:bubble3D val="0"/>
            <c:extLst>
              <c:ext xmlns:c16="http://schemas.microsoft.com/office/drawing/2014/chart" uri="{C3380CC4-5D6E-409C-BE32-E72D297353CC}">
                <c16:uniqueId val="{00000008-E443-43C8-9577-122515149BAE}"/>
              </c:ext>
            </c:extLst>
          </c:dPt>
          <c:dPt>
            <c:idx val="11"/>
            <c:invertIfNegative val="0"/>
            <c:bubble3D val="0"/>
            <c:spPr>
              <a:solidFill>
                <a:schemeClr val="accent2">
                  <a:lumMod val="60000"/>
                  <a:lumOff val="40000"/>
                </a:schemeClr>
              </a:solidFill>
            </c:spPr>
            <c:extLst>
              <c:ext xmlns:c16="http://schemas.microsoft.com/office/drawing/2014/chart" uri="{C3380CC4-5D6E-409C-BE32-E72D297353CC}">
                <c16:uniqueId val="{0000000D-E443-43C8-9577-122515149BAE}"/>
              </c:ext>
            </c:extLst>
          </c:dPt>
          <c:dLbls>
            <c:numFmt formatCode="#,##0.0" sourceLinked="0"/>
            <c:spPr>
              <a:noFill/>
              <a:ln>
                <a:noFill/>
              </a:ln>
              <a:effectLst/>
            </c:spPr>
            <c:txPr>
              <a:bodyPr wrap="square" lIns="38100" tIns="19050" rIns="38100" bIns="19050" anchor="ctr">
                <a:spAutoFit/>
              </a:bodyPr>
              <a:lstStyle/>
              <a:p>
                <a:pPr>
                  <a:defRPr b="1">
                    <a:solidFill>
                      <a:schemeClr val="bg1"/>
                    </a:solidFill>
                    <a:latin typeface="+mn-lt"/>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'Living arr wards'!$J$7:$J$23</c:f>
              <c:strCache>
                <c:ptCount val="17"/>
                <c:pt idx="0">
                  <c:v>Sholing</c:v>
                </c:pt>
                <c:pt idx="1">
                  <c:v>Bitterne Park</c:v>
                </c:pt>
                <c:pt idx="2">
                  <c:v>Peartree</c:v>
                </c:pt>
                <c:pt idx="3">
                  <c:v>Shirley</c:v>
                </c:pt>
                <c:pt idx="4">
                  <c:v>Bassett</c:v>
                </c:pt>
                <c:pt idx="5">
                  <c:v>Harefield</c:v>
                </c:pt>
                <c:pt idx="6">
                  <c:v>Coxford</c:v>
                </c:pt>
                <c:pt idx="7">
                  <c:v>Woolston</c:v>
                </c:pt>
                <c:pt idx="8">
                  <c:v>Millbrook</c:v>
                </c:pt>
                <c:pt idx="9">
                  <c:v>Redbridge</c:v>
                </c:pt>
                <c:pt idx="10">
                  <c:v>Bitterne</c:v>
                </c:pt>
                <c:pt idx="11">
                  <c:v>Southampton</c:v>
                </c:pt>
                <c:pt idx="12">
                  <c:v>Freemantle</c:v>
                </c:pt>
                <c:pt idx="13">
                  <c:v>Swaythling</c:v>
                </c:pt>
                <c:pt idx="14">
                  <c:v>Bargate</c:v>
                </c:pt>
                <c:pt idx="15">
                  <c:v>Portswood</c:v>
                </c:pt>
                <c:pt idx="16">
                  <c:v>Bevois</c:v>
                </c:pt>
              </c:strCache>
            </c:strRef>
          </c:cat>
          <c:val>
            <c:numRef>
              <c:f>'Living arr wards'!$L$7:$L$23</c:f>
              <c:numCache>
                <c:formatCode>0.0</c:formatCode>
                <c:ptCount val="17"/>
                <c:pt idx="0">
                  <c:v>39.013220426855611</c:v>
                </c:pt>
                <c:pt idx="1">
                  <c:v>39.564909798372831</c:v>
                </c:pt>
                <c:pt idx="2">
                  <c:v>41.406663141195139</c:v>
                </c:pt>
                <c:pt idx="3">
                  <c:v>42.150573936529369</c:v>
                </c:pt>
                <c:pt idx="4">
                  <c:v>42.444549315714958</c:v>
                </c:pt>
                <c:pt idx="5">
                  <c:v>42.730511862344663</c:v>
                </c:pt>
                <c:pt idx="6">
                  <c:v>42.827022753228498</c:v>
                </c:pt>
                <c:pt idx="7">
                  <c:v>43.837058632976998</c:v>
                </c:pt>
                <c:pt idx="8">
                  <c:v>44.496580244949897</c:v>
                </c:pt>
                <c:pt idx="9">
                  <c:v>46.332880108773892</c:v>
                </c:pt>
                <c:pt idx="10">
                  <c:v>47.473560517038777</c:v>
                </c:pt>
                <c:pt idx="11">
                  <c:v>47.656680378720402</c:v>
                </c:pt>
                <c:pt idx="12">
                  <c:v>48.759277307144465</c:v>
                </c:pt>
                <c:pt idx="13">
                  <c:v>56.114227434982155</c:v>
                </c:pt>
                <c:pt idx="14">
                  <c:v>57.899205530960039</c:v>
                </c:pt>
                <c:pt idx="15">
                  <c:v>59.312692494731728</c:v>
                </c:pt>
                <c:pt idx="16">
                  <c:v>61.003236245954696</c:v>
                </c:pt>
              </c:numCache>
            </c:numRef>
          </c:val>
          <c:extLst>
            <c:ext xmlns:c16="http://schemas.microsoft.com/office/drawing/2014/chart" uri="{C3380CC4-5D6E-409C-BE32-E72D297353CC}">
              <c16:uniqueId val="{00000009-E443-43C8-9577-122515149BAE}"/>
            </c:ext>
          </c:extLst>
        </c:ser>
        <c:dLbls>
          <c:showLegendKey val="0"/>
          <c:showVal val="0"/>
          <c:showCatName val="0"/>
          <c:showSerName val="0"/>
          <c:showPercent val="0"/>
          <c:showBubbleSize val="0"/>
        </c:dLbls>
        <c:gapWidth val="30"/>
        <c:overlap val="100"/>
        <c:axId val="729142736"/>
        <c:axId val="729143128"/>
      </c:barChart>
      <c:catAx>
        <c:axId val="729142736"/>
        <c:scaling>
          <c:orientation val="minMax"/>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729143128"/>
        <c:crosses val="autoZero"/>
        <c:auto val="1"/>
        <c:lblAlgn val="ctr"/>
        <c:lblOffset val="100"/>
        <c:noMultiLvlLbl val="0"/>
      </c:catAx>
      <c:valAx>
        <c:axId val="729143128"/>
        <c:scaling>
          <c:orientation val="minMax"/>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mn-lt"/>
                    <a:ea typeface="Arial"/>
                    <a:cs typeface="Arial"/>
                  </a:defRPr>
                </a:pPr>
                <a:r>
                  <a:rPr lang="en-US">
                    <a:latin typeface="+mn-lt"/>
                  </a:rPr>
                  <a:t>Percentage of population aged 16 and over</a:t>
                </a:r>
              </a:p>
            </c:rich>
          </c:tx>
          <c:layout>
            <c:manualLayout>
              <c:xMode val="edge"/>
              <c:yMode val="edge"/>
              <c:x val="0.45222351275318923"/>
              <c:y val="0.92080973138012456"/>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valAx>
      <c:spPr>
        <a:noFill/>
        <a:ln w="12700">
          <a:noFill/>
          <a:prstDash val="solid"/>
        </a:ln>
      </c:spPr>
    </c:plotArea>
    <c:legend>
      <c:legendPos val="t"/>
      <c:layout>
        <c:manualLayout>
          <c:xMode val="edge"/>
          <c:yMode val="edge"/>
          <c:x val="0.31073451970723537"/>
          <c:y val="7.023815295917063E-2"/>
          <c:w val="0.43355300320571311"/>
          <c:h val="5.3349386383807498E-2"/>
        </c:manualLayout>
      </c:layout>
      <c:overlay val="0"/>
      <c:txPr>
        <a:bodyPr/>
        <a:lstStyle/>
        <a:p>
          <a:pPr>
            <a:defRPr>
              <a:latin typeface="+mn-lt"/>
            </a:defRPr>
          </a:pPr>
          <a:endParaRPr lang="en-US"/>
        </a:p>
      </c:txPr>
    </c:legend>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mn-lt"/>
                <a:ea typeface="Arial"/>
                <a:cs typeface="Arial"/>
              </a:defRPr>
            </a:pPr>
            <a:r>
              <a:rPr lang="en-GB" sz="1100">
                <a:latin typeface="+mn-lt"/>
              </a:rPr>
              <a:t>Household</a:t>
            </a:r>
            <a:r>
              <a:rPr lang="en-GB" sz="1100" baseline="0">
                <a:latin typeface="+mn-lt"/>
              </a:rPr>
              <a:t> </a:t>
            </a:r>
            <a:r>
              <a:rPr lang="en-GB" sz="1100">
                <a:latin typeface="+mn-lt"/>
              </a:rPr>
              <a:t>percentage change: Southampton and ONS comparator Local Authorities: 2011 and 2021 Census</a:t>
            </a:r>
          </a:p>
        </c:rich>
      </c:tx>
      <c:layout>
        <c:manualLayout>
          <c:xMode val="edge"/>
          <c:yMode val="edge"/>
          <c:x val="0.15289982425307558"/>
          <c:y val="9.3457943925233638E-3"/>
        </c:manualLayout>
      </c:layout>
      <c:overlay val="0"/>
      <c:spPr>
        <a:noFill/>
        <a:ln w="25400">
          <a:noFill/>
        </a:ln>
      </c:spPr>
    </c:title>
    <c:autoTitleDeleted val="0"/>
    <c:plotArea>
      <c:layout>
        <c:manualLayout>
          <c:layoutTarget val="inner"/>
          <c:xMode val="edge"/>
          <c:yMode val="edge"/>
          <c:x val="0.29558018866562524"/>
          <c:y val="0.1059598402367124"/>
          <c:w val="0.67887266465893026"/>
          <c:h val="0.69259289028319715"/>
        </c:manualLayout>
      </c:layout>
      <c:barChart>
        <c:barDir val="bar"/>
        <c:grouping val="clustered"/>
        <c:varyColors val="0"/>
        <c:ser>
          <c:idx val="0"/>
          <c:order val="0"/>
          <c:tx>
            <c:strRef>
              <c:f>'Household Census 2021'!$F$7</c:f>
              <c:strCache>
                <c:ptCount val="1"/>
                <c:pt idx="0">
                  <c:v>Percentage change</c:v>
                </c:pt>
              </c:strCache>
            </c:strRef>
          </c:tx>
          <c:spPr>
            <a:solidFill>
              <a:srgbClr val="002F6D"/>
            </a:solidFill>
          </c:spPr>
          <c:invertIfNegative val="0"/>
          <c:dPt>
            <c:idx val="0"/>
            <c:invertIfNegative val="0"/>
            <c:bubble3D val="0"/>
            <c:spPr>
              <a:solidFill>
                <a:srgbClr val="A0A7D8"/>
              </a:solidFill>
            </c:spPr>
            <c:extLst>
              <c:ext xmlns:c16="http://schemas.microsoft.com/office/drawing/2014/chart" uri="{C3380CC4-5D6E-409C-BE32-E72D297353CC}">
                <c16:uniqueId val="{00000007-4E64-4264-867C-5457B90BA660}"/>
              </c:ext>
            </c:extLst>
          </c:dPt>
          <c:dPt>
            <c:idx val="1"/>
            <c:invertIfNegative val="0"/>
            <c:bubble3D val="0"/>
            <c:extLst>
              <c:ext xmlns:c16="http://schemas.microsoft.com/office/drawing/2014/chart" uri="{C3380CC4-5D6E-409C-BE32-E72D297353CC}">
                <c16:uniqueId val="{00000001-FA23-4E06-99CB-342319B961C4}"/>
              </c:ext>
            </c:extLst>
          </c:dPt>
          <c:dPt>
            <c:idx val="3"/>
            <c:invertIfNegative val="0"/>
            <c:bubble3D val="0"/>
            <c:spPr>
              <a:solidFill>
                <a:srgbClr val="1ECAD3"/>
              </a:solidFill>
            </c:spPr>
            <c:extLst>
              <c:ext xmlns:c16="http://schemas.microsoft.com/office/drawing/2014/chart" uri="{C3380CC4-5D6E-409C-BE32-E72D297353CC}">
                <c16:uniqueId val="{0000000A-FA23-4E06-99CB-342319B961C4}"/>
              </c:ext>
            </c:extLst>
          </c:dPt>
          <c:dPt>
            <c:idx val="4"/>
            <c:invertIfNegative val="0"/>
            <c:bubble3D val="0"/>
            <c:spPr>
              <a:solidFill>
                <a:srgbClr val="7CA0C5"/>
              </a:solidFill>
            </c:spPr>
            <c:extLst>
              <c:ext xmlns:c16="http://schemas.microsoft.com/office/drawing/2014/chart" uri="{C3380CC4-5D6E-409C-BE32-E72D297353CC}">
                <c16:uniqueId val="{0000000D-FA23-4E06-99CB-342319B961C4}"/>
              </c:ext>
            </c:extLst>
          </c:dPt>
          <c:dPt>
            <c:idx val="9"/>
            <c:invertIfNegative val="0"/>
            <c:bubble3D val="0"/>
            <c:spPr>
              <a:solidFill>
                <a:srgbClr val="D50057"/>
              </a:solidFill>
            </c:spPr>
            <c:extLst>
              <c:ext xmlns:c16="http://schemas.microsoft.com/office/drawing/2014/chart" uri="{C3380CC4-5D6E-409C-BE32-E72D297353CC}">
                <c16:uniqueId val="{00000008-4E64-4264-867C-5457B90BA660}"/>
              </c:ext>
            </c:extLst>
          </c:dPt>
          <c:dPt>
            <c:idx val="12"/>
            <c:invertIfNegative val="0"/>
            <c:bubble3D val="0"/>
            <c:extLst>
              <c:ext xmlns:c16="http://schemas.microsoft.com/office/drawing/2014/chart" uri="{C3380CC4-5D6E-409C-BE32-E72D297353CC}">
                <c16:uniqueId val="{00000003-FA23-4E06-99CB-342319B961C4}"/>
              </c:ext>
            </c:extLst>
          </c:dPt>
          <c:dPt>
            <c:idx val="13"/>
            <c:invertIfNegative val="0"/>
            <c:bubble3D val="0"/>
            <c:extLst>
              <c:ext xmlns:c16="http://schemas.microsoft.com/office/drawing/2014/chart" uri="{C3380CC4-5D6E-409C-BE32-E72D297353CC}">
                <c16:uniqueId val="{00000005-FA23-4E06-99CB-342319B961C4}"/>
              </c:ext>
            </c:extLst>
          </c:dPt>
          <c:dPt>
            <c:idx val="14"/>
            <c:invertIfNegative val="0"/>
            <c:bubble3D val="0"/>
            <c:extLst>
              <c:ext xmlns:c16="http://schemas.microsoft.com/office/drawing/2014/chart" uri="{C3380CC4-5D6E-409C-BE32-E72D297353CC}">
                <c16:uniqueId val="{00000007-FA23-4E06-99CB-342319B961C4}"/>
              </c:ext>
            </c:extLst>
          </c:dPt>
          <c:dLbls>
            <c:dLbl>
              <c:idx val="13"/>
              <c:spPr>
                <a:noFill/>
                <a:ln>
                  <a:noFill/>
                </a:ln>
                <a:effectLst/>
              </c:spPr>
              <c:txPr>
                <a:bodyPr wrap="square" lIns="38100" tIns="19050" rIns="38100" bIns="19050" anchor="ctr">
                  <a:spAutoFit/>
                </a:bodyPr>
                <a:lstStyle/>
                <a:p>
                  <a:pPr>
                    <a:defRPr sz="900"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23-4E06-99CB-342319B961C4}"/>
                </c:ext>
              </c:extLst>
            </c:dLbl>
            <c:dLbl>
              <c:idx val="14"/>
              <c:spPr>
                <a:noFill/>
                <a:ln>
                  <a:noFill/>
                </a:ln>
                <a:effectLst/>
              </c:spPr>
              <c:txPr>
                <a:bodyPr wrap="square" lIns="38100" tIns="19050" rIns="38100" bIns="19050" anchor="ctr">
                  <a:spAutoFit/>
                </a:bodyPr>
                <a:lstStyle/>
                <a:p>
                  <a:pPr>
                    <a:defRPr sz="900"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23-4E06-99CB-342319B961C4}"/>
                </c:ext>
              </c:extLst>
            </c:dLbl>
            <c:spPr>
              <a:noFill/>
              <a:ln>
                <a:noFill/>
              </a:ln>
              <a:effectLst/>
            </c:spPr>
            <c:txPr>
              <a:bodyPr wrap="square" lIns="38100" tIns="19050" rIns="38100" bIns="19050" anchor="ctr">
                <a:spAutoFit/>
              </a:bodyPr>
              <a:lstStyle/>
              <a:p>
                <a:pPr>
                  <a:defRPr sz="9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'Household Census 2021'!$B$8:$B$22</c:f>
              <c:strCache>
                <c:ptCount val="15"/>
                <c:pt idx="0">
                  <c:v>Hampshire</c:v>
                </c:pt>
                <c:pt idx="1">
                  <c:v>Bath and North East Somerset</c:v>
                </c:pt>
                <c:pt idx="2">
                  <c:v>Leeds</c:v>
                </c:pt>
                <c:pt idx="3">
                  <c:v>England</c:v>
                </c:pt>
                <c:pt idx="4">
                  <c:v>Isle of Wight</c:v>
                </c:pt>
                <c:pt idx="5">
                  <c:v>Bristol</c:v>
                </c:pt>
                <c:pt idx="6">
                  <c:v>Plymouth</c:v>
                </c:pt>
                <c:pt idx="7">
                  <c:v>Newcastle upon Tyne</c:v>
                </c:pt>
                <c:pt idx="8">
                  <c:v>Coventry</c:v>
                </c:pt>
                <c:pt idx="9">
                  <c:v>Southampton</c:v>
                </c:pt>
                <c:pt idx="10">
                  <c:v>Bournemouth, Christchurch and Poole</c:v>
                </c:pt>
                <c:pt idx="11">
                  <c:v>York</c:v>
                </c:pt>
                <c:pt idx="12">
                  <c:v>Sheffield</c:v>
                </c:pt>
                <c:pt idx="13">
                  <c:v>Portsmouth</c:v>
                </c:pt>
                <c:pt idx="14">
                  <c:v>Liverpool</c:v>
                </c:pt>
              </c:strCache>
            </c:strRef>
          </c:cat>
          <c:val>
            <c:numRef>
              <c:f>'Household Census 2021'!$F$8:$F$22</c:f>
              <c:numCache>
                <c:formatCode>0.0%</c:formatCode>
                <c:ptCount val="15"/>
                <c:pt idx="0">
                  <c:v>7.7833450098486204E-2</c:v>
                </c:pt>
                <c:pt idx="1">
                  <c:v>7.8011290212881723E-2</c:v>
                </c:pt>
                <c:pt idx="2">
                  <c:v>6.5097505895270066E-2</c:v>
                </c:pt>
                <c:pt idx="3">
                  <c:v>6.2217019631816868E-2</c:v>
                </c:pt>
                <c:pt idx="4">
                  <c:v>6.0407628714086926E-2</c:v>
                </c:pt>
                <c:pt idx="5">
                  <c:v>4.8651961454907605E-2</c:v>
                </c:pt>
                <c:pt idx="6">
                  <c:v>4.8039009395555637E-2</c:v>
                </c:pt>
                <c:pt idx="7">
                  <c:v>4.8176316440893534E-2</c:v>
                </c:pt>
                <c:pt idx="8">
                  <c:v>4.3136431504292645E-2</c:v>
                </c:pt>
                <c:pt idx="9">
                  <c:v>4.1087385755287316E-2</c:v>
                </c:pt>
                <c:pt idx="10">
                  <c:v>3.8612968174024223E-2</c:v>
                </c:pt>
                <c:pt idx="11">
                  <c:v>2.2824109536576025E-2</c:v>
                </c:pt>
                <c:pt idx="12">
                  <c:v>8.7940572701019452E-3</c:v>
                </c:pt>
                <c:pt idx="13">
                  <c:v>7.97912791173821E-3</c:v>
                </c:pt>
                <c:pt idx="14">
                  <c:v>4.7260489552816984E-3</c:v>
                </c:pt>
              </c:numCache>
            </c:numRef>
          </c:val>
          <c:extLst>
            <c:ext xmlns:c16="http://schemas.microsoft.com/office/drawing/2014/chart" uri="{C3380CC4-5D6E-409C-BE32-E72D297353CC}">
              <c16:uniqueId val="{00000008-FA23-4E06-99CB-342319B961C4}"/>
            </c:ext>
          </c:extLst>
        </c:ser>
        <c:dLbls>
          <c:showLegendKey val="0"/>
          <c:showVal val="0"/>
          <c:showCatName val="0"/>
          <c:showSerName val="0"/>
          <c:showPercent val="0"/>
          <c:showBubbleSize val="0"/>
        </c:dLbls>
        <c:gapWidth val="30"/>
        <c:axId val="729142736"/>
        <c:axId val="729143128"/>
      </c:barChart>
      <c:catAx>
        <c:axId val="729142736"/>
        <c:scaling>
          <c:orientation val="minMax"/>
        </c:scaling>
        <c:delete val="0"/>
        <c:axPos val="l"/>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3128"/>
        <c:crosses val="autoZero"/>
        <c:auto val="1"/>
        <c:lblAlgn val="ctr"/>
        <c:lblOffset val="100"/>
        <c:tickLblSkip val="1"/>
        <c:tickMarkSkip val="1"/>
        <c:noMultiLvlLbl val="0"/>
      </c:catAx>
      <c:valAx>
        <c:axId val="729143128"/>
        <c:scaling>
          <c:orientation val="minMax"/>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Arial"/>
                    <a:ea typeface="Arial"/>
                    <a:cs typeface="Arial"/>
                  </a:defRPr>
                </a:pPr>
                <a:r>
                  <a:rPr lang="en-GB"/>
                  <a:t>Percentage change</a:t>
                </a:r>
              </a:p>
            </c:rich>
          </c:tx>
          <c:layout>
            <c:manualLayout>
              <c:xMode val="edge"/>
              <c:yMode val="edge"/>
              <c:x val="0.53541322239132172"/>
              <c:y val="0.83134485312247897"/>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valAx>
      <c:spPr>
        <a:noFill/>
        <a:ln w="12700">
          <a:noFill/>
          <a:prstDash val="solid"/>
        </a:ln>
      </c:spPr>
    </c:plotArea>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100" b="1" i="0" u="none" strike="noStrike" kern="1200" spc="0" baseline="0">
                <a:solidFill>
                  <a:srgbClr val="000000"/>
                </a:solidFill>
                <a:latin typeface="+mn-lt"/>
                <a:ea typeface="Arial"/>
                <a:cs typeface="Arial"/>
              </a:defRPr>
            </a:pPr>
            <a:r>
              <a:rPr lang="en-GB" sz="1100" b="1" i="0" u="none" strike="noStrike" kern="1200" baseline="0">
                <a:solidFill>
                  <a:srgbClr val="000000"/>
                </a:solidFill>
                <a:latin typeface="+mn-lt"/>
                <a:ea typeface="Arial"/>
                <a:cs typeface="Arial"/>
              </a:rPr>
              <a:t>Percentage change in household composition by household type: Southampton 2011 to 2021 Census</a:t>
            </a:r>
          </a:p>
        </c:rich>
      </c:tx>
      <c:overlay val="0"/>
      <c:spPr>
        <a:noFill/>
        <a:ln>
          <a:noFill/>
        </a:ln>
        <a:effectLst/>
      </c:spPr>
      <c:txPr>
        <a:bodyPr rot="0" spcFirstLastPara="1" vertOverflow="ellipsis" vert="horz" wrap="square" anchor="ctr" anchorCtr="1"/>
        <a:lstStyle/>
        <a:p>
          <a:pPr algn="ctr" rtl="0">
            <a:defRPr lang="en-GB" sz="1100" b="1" i="0" u="none" strike="noStrike" kern="1200" spc="0" baseline="0">
              <a:solidFill>
                <a:srgbClr val="000000"/>
              </a:solidFill>
              <a:latin typeface="+mn-lt"/>
              <a:ea typeface="Arial"/>
              <a:cs typeface="Arial"/>
            </a:defRPr>
          </a:pPr>
          <a:endParaRPr lang="en-US"/>
        </a:p>
      </c:txPr>
    </c:title>
    <c:autoTitleDeleted val="0"/>
    <c:plotArea>
      <c:layout>
        <c:manualLayout>
          <c:layoutTarget val="inner"/>
          <c:xMode val="edge"/>
          <c:yMode val="edge"/>
          <c:x val="0.44998735823159719"/>
          <c:y val="0.13975543594261167"/>
          <c:w val="0.5016564729867482"/>
          <c:h val="0.64702780806908744"/>
        </c:manualLayout>
      </c:layout>
      <c:barChart>
        <c:barDir val="bar"/>
        <c:grouping val="clustered"/>
        <c:varyColors val="0"/>
        <c:ser>
          <c:idx val="0"/>
          <c:order val="0"/>
          <c:spPr>
            <a:solidFill>
              <a:srgbClr val="002F6D"/>
            </a:solidFill>
            <a:ln>
              <a:noFill/>
            </a:ln>
            <a:effectLst/>
          </c:spPr>
          <c:invertIfNegative val="0"/>
          <c:dPt>
            <c:idx val="8"/>
            <c:invertIfNegative val="0"/>
            <c:bubble3D val="0"/>
            <c:spPr>
              <a:solidFill>
                <a:srgbClr val="002F6D"/>
              </a:solidFill>
              <a:ln>
                <a:noFill/>
              </a:ln>
              <a:effectLst/>
            </c:spPr>
            <c:extLst>
              <c:ext xmlns:c16="http://schemas.microsoft.com/office/drawing/2014/chart" uri="{C3380CC4-5D6E-409C-BE32-E72D297353CC}">
                <c16:uniqueId val="{00000003-159A-4EDD-BE43-5A18E38334F1}"/>
              </c:ext>
            </c:extLst>
          </c:dPt>
          <c:dPt>
            <c:idx val="9"/>
            <c:invertIfNegative val="0"/>
            <c:bubble3D val="0"/>
            <c:spPr>
              <a:solidFill>
                <a:srgbClr val="D50057"/>
              </a:solidFill>
              <a:ln>
                <a:noFill/>
              </a:ln>
              <a:effectLst/>
            </c:spPr>
            <c:extLst>
              <c:ext xmlns:c16="http://schemas.microsoft.com/office/drawing/2014/chart" uri="{C3380CC4-5D6E-409C-BE32-E72D297353CC}">
                <c16:uniqueId val="{00000003-E9CD-4AE4-9FE4-776A2CE2E2D6}"/>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9A-4EDD-BE43-5A18E38334F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'HH Comp C2011 to 2021'!$B$25:$B$34</c:f>
              <c:strCache>
                <c:ptCount val="10"/>
                <c:pt idx="0">
                  <c:v>One person households total</c:v>
                </c:pt>
                <c:pt idx="1">
                  <c:v>One family total</c:v>
                </c:pt>
                <c:pt idx="2">
                  <c:v>One family aged over 65*</c:v>
                </c:pt>
                <c:pt idx="3">
                  <c:v>One family: No children</c:v>
                </c:pt>
                <c:pt idx="4">
                  <c:v>One family: Dependent children</c:v>
                </c:pt>
                <c:pt idx="5">
                  <c:v>One family: All children non-dependent</c:v>
                </c:pt>
                <c:pt idx="6">
                  <c:v>Lone parent family total</c:v>
                </c:pt>
                <c:pt idx="7">
                  <c:v>Lone parent: Dependent children</c:v>
                </c:pt>
                <c:pt idx="8">
                  <c:v>Lone parent: All children non-dependent</c:v>
                </c:pt>
                <c:pt idx="9">
                  <c:v>Other household types</c:v>
                </c:pt>
              </c:strCache>
            </c:strRef>
          </c:cat>
          <c:val>
            <c:numRef>
              <c:f>'HH Comp C2011 to 2021'!$C$25:$C$34</c:f>
              <c:numCache>
                <c:formatCode>0.0</c:formatCode>
                <c:ptCount val="10"/>
                <c:pt idx="0">
                  <c:v>1.4139165488402874</c:v>
                </c:pt>
                <c:pt idx="1">
                  <c:v>10.4</c:v>
                </c:pt>
                <c:pt idx="2">
                  <c:v>9.4</c:v>
                </c:pt>
                <c:pt idx="3">
                  <c:v>5.6930996445642847</c:v>
                </c:pt>
                <c:pt idx="4">
                  <c:v>8.6689378269862516</c:v>
                </c:pt>
                <c:pt idx="5">
                  <c:v>7.469149166486253</c:v>
                </c:pt>
                <c:pt idx="6">
                  <c:v>12.161624203821656</c:v>
                </c:pt>
                <c:pt idx="7">
                  <c:v>6.4758600751662323</c:v>
                </c:pt>
                <c:pt idx="8">
                  <c:v>24.728434504792332</c:v>
                </c:pt>
                <c:pt idx="9">
                  <c:v>-16.411286946328392</c:v>
                </c:pt>
              </c:numCache>
            </c:numRef>
          </c:val>
          <c:extLst>
            <c:ext xmlns:c16="http://schemas.microsoft.com/office/drawing/2014/chart" uri="{C3380CC4-5D6E-409C-BE32-E72D297353CC}">
              <c16:uniqueId val="{00000000-159A-4EDD-BE43-5A18E38334F1}"/>
            </c:ext>
          </c:extLst>
        </c:ser>
        <c:dLbls>
          <c:dLblPos val="outEnd"/>
          <c:showLegendKey val="0"/>
          <c:showVal val="1"/>
          <c:showCatName val="0"/>
          <c:showSerName val="0"/>
          <c:showPercent val="0"/>
          <c:showBubbleSize val="0"/>
        </c:dLbls>
        <c:gapWidth val="30"/>
        <c:axId val="2041268368"/>
        <c:axId val="2041269200"/>
      </c:barChart>
      <c:catAx>
        <c:axId val="2041268368"/>
        <c:scaling>
          <c:orientation val="minMax"/>
        </c:scaling>
        <c:delete val="0"/>
        <c:axPos val="l"/>
        <c:numFmt formatCode="General" sourceLinked="1"/>
        <c:majorTickMark val="out"/>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041269200"/>
        <c:crosses val="autoZero"/>
        <c:auto val="1"/>
        <c:lblAlgn val="ctr"/>
        <c:lblOffset val="100"/>
        <c:noMultiLvlLbl val="0"/>
      </c:catAx>
      <c:valAx>
        <c:axId val="2041269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900">
                    <a:solidFill>
                      <a:sysClr val="windowText" lastClr="000000"/>
                    </a:solidFill>
                    <a:latin typeface="Arial" panose="020B0604020202020204" pitchFamily="34" charset="0"/>
                    <a:cs typeface="Arial" panose="020B0604020202020204" pitchFamily="34" charset="0"/>
                  </a:rPr>
                  <a:t>Percentage change</a:t>
                </a:r>
              </a:p>
            </c:rich>
          </c:tx>
          <c:layout>
            <c:manualLayout>
              <c:xMode val="edge"/>
              <c:yMode val="edge"/>
              <c:x val="0.61018449580144407"/>
              <c:y val="0.8372964715043935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41268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050" b="1"/>
              <a:t>Cars and vans: Households with or without cars or vans:</a:t>
            </a:r>
            <a:r>
              <a:rPr lang="en-GB" sz="1050" b="1" baseline="0"/>
              <a:t> Southampton and ONS comparators - Census 2021</a:t>
            </a:r>
            <a:r>
              <a:rPr lang="en-GB" sz="1050" b="1"/>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4992087126390492"/>
          <c:y val="0.16105643044619422"/>
          <c:w val="0.60508702394704028"/>
          <c:h val="0.72715424597515865"/>
        </c:manualLayout>
      </c:layout>
      <c:barChart>
        <c:barDir val="bar"/>
        <c:grouping val="percentStacked"/>
        <c:varyColors val="0"/>
        <c:ser>
          <c:idx val="0"/>
          <c:order val="0"/>
          <c:tx>
            <c:strRef>
              <c:f>'Cars and vans'!$C$25</c:f>
              <c:strCache>
                <c:ptCount val="1"/>
                <c:pt idx="0">
                  <c:v>No cars or vans</c:v>
                </c:pt>
              </c:strCache>
            </c:strRef>
          </c:tx>
          <c:spPr>
            <a:solidFill>
              <a:srgbClr val="002F6D"/>
            </a:solidFill>
            <a:ln>
              <a:noFill/>
            </a:ln>
            <a:effectLst/>
          </c:spPr>
          <c:invertIfNegative val="0"/>
          <c:dPt>
            <c:idx val="6"/>
            <c:invertIfNegative val="0"/>
            <c:bubble3D val="0"/>
            <c:spPr>
              <a:solidFill>
                <a:srgbClr val="D50057"/>
              </a:solidFill>
              <a:ln>
                <a:noFill/>
              </a:ln>
              <a:effectLst/>
            </c:spPr>
            <c:extLst>
              <c:ext xmlns:c16="http://schemas.microsoft.com/office/drawing/2014/chart" uri="{C3380CC4-5D6E-409C-BE32-E72D297353CC}">
                <c16:uniqueId val="{00000002-1586-4695-A401-E149115DCA7D}"/>
              </c:ext>
            </c:extLst>
          </c:dPt>
          <c:dPt>
            <c:idx val="10"/>
            <c:invertIfNegative val="0"/>
            <c:bubble3D val="0"/>
            <c:spPr>
              <a:solidFill>
                <a:srgbClr val="1ECAD3"/>
              </a:solidFill>
              <a:ln>
                <a:noFill/>
              </a:ln>
              <a:effectLst/>
            </c:spPr>
            <c:extLst>
              <c:ext xmlns:c16="http://schemas.microsoft.com/office/drawing/2014/chart" uri="{C3380CC4-5D6E-409C-BE32-E72D297353CC}">
                <c16:uniqueId val="{00000004-4FDC-4405-8B81-DE2B6BB4EC8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'Cars and vans'!$B$26:$B$40</c:f>
              <c:strCache>
                <c:ptCount val="15"/>
                <c:pt idx="0">
                  <c:v>Liverpool</c:v>
                </c:pt>
                <c:pt idx="1">
                  <c:v>Newcastle upon Tyne</c:v>
                </c:pt>
                <c:pt idx="2">
                  <c:v>Portsmouth</c:v>
                </c:pt>
                <c:pt idx="3">
                  <c:v>Sheffield</c:v>
                </c:pt>
                <c:pt idx="4">
                  <c:v>Leeds</c:v>
                </c:pt>
                <c:pt idx="5">
                  <c:v>Coventry</c:v>
                </c:pt>
                <c:pt idx="6">
                  <c:v>Southampton</c:v>
                </c:pt>
                <c:pt idx="7">
                  <c:v>Bristol</c:v>
                </c:pt>
                <c:pt idx="8">
                  <c:v>Plymouth</c:v>
                </c:pt>
                <c:pt idx="9">
                  <c:v>York</c:v>
                </c:pt>
                <c:pt idx="10">
                  <c:v>England</c:v>
                </c:pt>
                <c:pt idx="11">
                  <c:v>Isle of Wight</c:v>
                </c:pt>
                <c:pt idx="12">
                  <c:v>Bath and North East Somerset</c:v>
                </c:pt>
                <c:pt idx="13">
                  <c:v>Bournemouth, Christchurch and Poole</c:v>
                </c:pt>
                <c:pt idx="14">
                  <c:v>Hampshire</c:v>
                </c:pt>
              </c:strCache>
            </c:strRef>
          </c:cat>
          <c:val>
            <c:numRef>
              <c:f>'Cars and vans'!$C$26:$C$40</c:f>
              <c:numCache>
                <c:formatCode>0.0</c:formatCode>
                <c:ptCount val="15"/>
                <c:pt idx="0">
                  <c:v>40.070171718291398</c:v>
                </c:pt>
                <c:pt idx="1">
                  <c:v>36.614683008265807</c:v>
                </c:pt>
                <c:pt idx="2">
                  <c:v>30.301658599997676</c:v>
                </c:pt>
                <c:pt idx="3">
                  <c:v>29.248976072429404</c:v>
                </c:pt>
                <c:pt idx="4">
                  <c:v>28.724089660463999</c:v>
                </c:pt>
                <c:pt idx="5">
                  <c:v>27.618160131206199</c:v>
                </c:pt>
                <c:pt idx="6">
                  <c:v>27.390484011301094</c:v>
                </c:pt>
                <c:pt idx="7">
                  <c:v>26.164161970361093</c:v>
                </c:pt>
                <c:pt idx="8">
                  <c:v>24.907906911782678</c:v>
                </c:pt>
                <c:pt idx="9">
                  <c:v>23.953847594083506</c:v>
                </c:pt>
                <c:pt idx="10">
                  <c:v>23.536772460075991</c:v>
                </c:pt>
                <c:pt idx="11">
                  <c:v>20.762639907371671</c:v>
                </c:pt>
                <c:pt idx="12">
                  <c:v>19.931861198738169</c:v>
                </c:pt>
                <c:pt idx="13">
                  <c:v>19.38081706377055</c:v>
                </c:pt>
                <c:pt idx="14">
                  <c:v>13.279892733110653</c:v>
                </c:pt>
              </c:numCache>
            </c:numRef>
          </c:val>
          <c:extLst>
            <c:ext xmlns:c16="http://schemas.microsoft.com/office/drawing/2014/chart" uri="{C3380CC4-5D6E-409C-BE32-E72D297353CC}">
              <c16:uniqueId val="{00000000-1586-4695-A401-E149115DCA7D}"/>
            </c:ext>
          </c:extLst>
        </c:ser>
        <c:ser>
          <c:idx val="1"/>
          <c:order val="1"/>
          <c:tx>
            <c:strRef>
              <c:f>'Cars and vans'!$D$25</c:f>
              <c:strCache>
                <c:ptCount val="1"/>
                <c:pt idx="0">
                  <c:v>1 or more cars or vans</c:v>
                </c:pt>
              </c:strCache>
            </c:strRef>
          </c:tx>
          <c:spPr>
            <a:solidFill>
              <a:schemeClr val="accent1"/>
            </a:solidFill>
            <a:ln>
              <a:noFill/>
            </a:ln>
            <a:effectLst/>
          </c:spPr>
          <c:invertIfNegative val="0"/>
          <c:dPt>
            <c:idx val="6"/>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1586-4695-A401-E149115DCA7D}"/>
              </c:ext>
            </c:extLst>
          </c:dPt>
          <c:dPt>
            <c:idx val="10"/>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5-4FDC-4405-8B81-DE2B6BB4EC8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'Cars and vans'!$B$26:$B$40</c:f>
              <c:strCache>
                <c:ptCount val="15"/>
                <c:pt idx="0">
                  <c:v>Liverpool</c:v>
                </c:pt>
                <c:pt idx="1">
                  <c:v>Newcastle upon Tyne</c:v>
                </c:pt>
                <c:pt idx="2">
                  <c:v>Portsmouth</c:v>
                </c:pt>
                <c:pt idx="3">
                  <c:v>Sheffield</c:v>
                </c:pt>
                <c:pt idx="4">
                  <c:v>Leeds</c:v>
                </c:pt>
                <c:pt idx="5">
                  <c:v>Coventry</c:v>
                </c:pt>
                <c:pt idx="6">
                  <c:v>Southampton</c:v>
                </c:pt>
                <c:pt idx="7">
                  <c:v>Bristol</c:v>
                </c:pt>
                <c:pt idx="8">
                  <c:v>Plymouth</c:v>
                </c:pt>
                <c:pt idx="9">
                  <c:v>York</c:v>
                </c:pt>
                <c:pt idx="10">
                  <c:v>England</c:v>
                </c:pt>
                <c:pt idx="11">
                  <c:v>Isle of Wight</c:v>
                </c:pt>
                <c:pt idx="12">
                  <c:v>Bath and North East Somerset</c:v>
                </c:pt>
                <c:pt idx="13">
                  <c:v>Bournemouth, Christchurch and Poole</c:v>
                </c:pt>
                <c:pt idx="14">
                  <c:v>Hampshire</c:v>
                </c:pt>
              </c:strCache>
            </c:strRef>
          </c:cat>
          <c:val>
            <c:numRef>
              <c:f>'Cars and vans'!$D$26:$D$40</c:f>
              <c:numCache>
                <c:formatCode>0.0</c:formatCode>
                <c:ptCount val="15"/>
                <c:pt idx="0">
                  <c:v>59.929828281708609</c:v>
                </c:pt>
                <c:pt idx="1">
                  <c:v>63.385316991734186</c:v>
                </c:pt>
                <c:pt idx="2">
                  <c:v>69.69834140000232</c:v>
                </c:pt>
                <c:pt idx="3">
                  <c:v>70.7510239275706</c:v>
                </c:pt>
                <c:pt idx="4">
                  <c:v>71.275910339535997</c:v>
                </c:pt>
                <c:pt idx="5">
                  <c:v>72.38183986879379</c:v>
                </c:pt>
                <c:pt idx="6">
                  <c:v>72.609515988698917</c:v>
                </c:pt>
                <c:pt idx="7">
                  <c:v>73.835838029638907</c:v>
                </c:pt>
                <c:pt idx="8">
                  <c:v>75.092093088217325</c:v>
                </c:pt>
                <c:pt idx="9">
                  <c:v>76.046152405916501</c:v>
                </c:pt>
                <c:pt idx="10">
                  <c:v>76.463227539924006</c:v>
                </c:pt>
                <c:pt idx="11">
                  <c:v>79.237360092628336</c:v>
                </c:pt>
                <c:pt idx="12">
                  <c:v>80.068138801261824</c:v>
                </c:pt>
                <c:pt idx="13">
                  <c:v>80.61918293622945</c:v>
                </c:pt>
                <c:pt idx="14">
                  <c:v>86.720107266889343</c:v>
                </c:pt>
              </c:numCache>
            </c:numRef>
          </c:val>
          <c:extLst>
            <c:ext xmlns:c16="http://schemas.microsoft.com/office/drawing/2014/chart" uri="{C3380CC4-5D6E-409C-BE32-E72D297353CC}">
              <c16:uniqueId val="{00000001-1586-4695-A401-E149115DCA7D}"/>
            </c:ext>
          </c:extLst>
        </c:ser>
        <c:dLbls>
          <c:showLegendKey val="0"/>
          <c:showVal val="0"/>
          <c:showCatName val="0"/>
          <c:showSerName val="0"/>
          <c:showPercent val="0"/>
          <c:showBubbleSize val="0"/>
        </c:dLbls>
        <c:gapWidth val="30"/>
        <c:overlap val="100"/>
        <c:axId val="1367908272"/>
        <c:axId val="590918720"/>
      </c:barChart>
      <c:catAx>
        <c:axId val="1367908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918720"/>
        <c:crosses val="autoZero"/>
        <c:auto val="1"/>
        <c:lblAlgn val="ctr"/>
        <c:lblOffset val="100"/>
        <c:noMultiLvlLbl val="0"/>
      </c:catAx>
      <c:valAx>
        <c:axId val="590918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households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7908272"/>
        <c:crosses val="autoZero"/>
        <c:crossBetween val="between"/>
      </c:valAx>
      <c:spPr>
        <a:noFill/>
        <a:ln>
          <a:noFill/>
        </a:ln>
        <a:effectLst/>
      </c:spPr>
    </c:plotArea>
    <c:legend>
      <c:legendPos val="b"/>
      <c:layout>
        <c:manualLayout>
          <c:xMode val="edge"/>
          <c:yMode val="edge"/>
          <c:x val="0.38065602667768816"/>
          <c:y val="0.10145958625250584"/>
          <c:w val="0.40405845798838125"/>
          <c:h val="5.113672154617036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1"/>
              <a:t>Percentage change in</a:t>
            </a:r>
            <a:r>
              <a:rPr lang="en-US" sz="1050" b="1" baseline="0"/>
              <a:t> 1</a:t>
            </a:r>
            <a:r>
              <a:rPr lang="en-US" sz="1050" b="1"/>
              <a:t> or more cars or vans in household: Southampton and ONS comparators - Census 2011 and Census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355061441183489"/>
          <c:y val="0.16868141236282475"/>
          <c:w val="0.6705119601527082"/>
          <c:h val="0.66542666418666174"/>
        </c:manualLayout>
      </c:layout>
      <c:barChart>
        <c:barDir val="bar"/>
        <c:grouping val="clustered"/>
        <c:varyColors val="0"/>
        <c:ser>
          <c:idx val="0"/>
          <c:order val="0"/>
          <c:tx>
            <c:strRef>
              <c:f>'cars and vans 2011-22'!$C$23:$H$23</c:f>
              <c:strCache>
                <c:ptCount val="1"/>
                <c:pt idx="0">
                  <c:v>1 or more cars or vans in household</c:v>
                </c:pt>
              </c:strCache>
            </c:strRef>
          </c:tx>
          <c:spPr>
            <a:solidFill>
              <a:srgbClr val="002F6D"/>
            </a:solidFill>
            <a:ln>
              <a:noFill/>
            </a:ln>
            <a:effectLst/>
          </c:spPr>
          <c:invertIfNegative val="0"/>
          <c:dPt>
            <c:idx val="5"/>
            <c:invertIfNegative val="0"/>
            <c:bubble3D val="0"/>
            <c:spPr>
              <a:solidFill>
                <a:srgbClr val="7CA0C5"/>
              </a:solidFill>
              <a:ln>
                <a:noFill/>
              </a:ln>
              <a:effectLst/>
            </c:spPr>
            <c:extLst>
              <c:ext xmlns:c16="http://schemas.microsoft.com/office/drawing/2014/chart" uri="{C3380CC4-5D6E-409C-BE32-E72D297353CC}">
                <c16:uniqueId val="{00000003-5F2C-4AB8-A378-7790453418F8}"/>
              </c:ext>
            </c:extLst>
          </c:dPt>
          <c:dPt>
            <c:idx val="6"/>
            <c:invertIfNegative val="0"/>
            <c:bubble3D val="0"/>
            <c:spPr>
              <a:solidFill>
                <a:srgbClr val="1ECAD3"/>
              </a:solidFill>
              <a:ln>
                <a:noFill/>
              </a:ln>
              <a:effectLst/>
            </c:spPr>
            <c:extLst>
              <c:ext xmlns:c16="http://schemas.microsoft.com/office/drawing/2014/chart" uri="{C3380CC4-5D6E-409C-BE32-E72D297353CC}">
                <c16:uniqueId val="{00000002-5F2C-4AB8-A378-7790453418F8}"/>
              </c:ext>
            </c:extLst>
          </c:dPt>
          <c:dPt>
            <c:idx val="9"/>
            <c:invertIfNegative val="0"/>
            <c:bubble3D val="0"/>
            <c:spPr>
              <a:solidFill>
                <a:srgbClr val="7CA0C5"/>
              </a:solidFill>
              <a:ln>
                <a:noFill/>
              </a:ln>
              <a:effectLst/>
            </c:spPr>
            <c:extLst>
              <c:ext xmlns:c16="http://schemas.microsoft.com/office/drawing/2014/chart" uri="{C3380CC4-5D6E-409C-BE32-E72D297353CC}">
                <c16:uniqueId val="{00000004-5F2C-4AB8-A378-7790453418F8}"/>
              </c:ext>
            </c:extLst>
          </c:dPt>
          <c:dPt>
            <c:idx val="10"/>
            <c:invertIfNegative val="0"/>
            <c:bubble3D val="0"/>
            <c:spPr>
              <a:solidFill>
                <a:srgbClr val="D50057"/>
              </a:solidFill>
              <a:ln>
                <a:noFill/>
              </a:ln>
              <a:effectLst/>
            </c:spPr>
            <c:extLst>
              <c:ext xmlns:c16="http://schemas.microsoft.com/office/drawing/2014/chart" uri="{C3380CC4-5D6E-409C-BE32-E72D297353CC}">
                <c16:uniqueId val="{00000001-5F2C-4AB8-A378-7790453418F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'cars and vans 2011-22'!$B$26:$B$40</c:f>
              <c:strCache>
                <c:ptCount val="15"/>
                <c:pt idx="0">
                  <c:v>Newcastle upon Tyne</c:v>
                </c:pt>
                <c:pt idx="1">
                  <c:v>Liverpool</c:v>
                </c:pt>
                <c:pt idx="2">
                  <c:v>Leeds</c:v>
                </c:pt>
                <c:pt idx="3">
                  <c:v>Coventry</c:v>
                </c:pt>
                <c:pt idx="4">
                  <c:v>Bath and North East Somerset</c:v>
                </c:pt>
                <c:pt idx="5">
                  <c:v>Hampshire</c:v>
                </c:pt>
                <c:pt idx="6">
                  <c:v>England</c:v>
                </c:pt>
                <c:pt idx="7">
                  <c:v>Plymouth</c:v>
                </c:pt>
                <c:pt idx="8">
                  <c:v>Bristol</c:v>
                </c:pt>
                <c:pt idx="9">
                  <c:v>Isle of Wight</c:v>
                </c:pt>
                <c:pt idx="10">
                  <c:v>Southampton</c:v>
                </c:pt>
                <c:pt idx="11">
                  <c:v>Bournemouth, Christchurch and Poole</c:v>
                </c:pt>
                <c:pt idx="12">
                  <c:v>Sheffield</c:v>
                </c:pt>
                <c:pt idx="13">
                  <c:v>Portsmouth</c:v>
                </c:pt>
                <c:pt idx="14">
                  <c:v>York</c:v>
                </c:pt>
              </c:strCache>
            </c:strRef>
          </c:cat>
          <c:val>
            <c:numRef>
              <c:f>'cars and vans 2011-22'!$H$26:$H$40</c:f>
              <c:numCache>
                <c:formatCode>0.0</c:formatCode>
                <c:ptCount val="15"/>
                <c:pt idx="0">
                  <c:v>13.959004392386531</c:v>
                </c:pt>
                <c:pt idx="1">
                  <c:v>11.790459751514826</c:v>
                </c:pt>
                <c:pt idx="2">
                  <c:v>11.741479920480787</c:v>
                </c:pt>
                <c:pt idx="3">
                  <c:v>11.305613829945777</c:v>
                </c:pt>
                <c:pt idx="4">
                  <c:v>10.629914395801732</c:v>
                </c:pt>
                <c:pt idx="5">
                  <c:v>9.5430618872904613</c:v>
                </c:pt>
                <c:pt idx="6">
                  <c:v>9.4543057565493811</c:v>
                </c:pt>
                <c:pt idx="7">
                  <c:v>9.0720054774372691</c:v>
                </c:pt>
                <c:pt idx="8">
                  <c:v>8.9015107786320655</c:v>
                </c:pt>
                <c:pt idx="9">
                  <c:v>8.4565970754796727</c:v>
                </c:pt>
                <c:pt idx="10">
                  <c:v>7.2410407461953845</c:v>
                </c:pt>
                <c:pt idx="11">
                  <c:v>7.0190442737366183</c:v>
                </c:pt>
                <c:pt idx="12">
                  <c:v>6.5906729020524812</c:v>
                </c:pt>
                <c:pt idx="13">
                  <c:v>5.4618897084650513</c:v>
                </c:pt>
                <c:pt idx="14">
                  <c:v>5.2507126198497014</c:v>
                </c:pt>
              </c:numCache>
            </c:numRef>
          </c:val>
          <c:extLst>
            <c:ext xmlns:c16="http://schemas.microsoft.com/office/drawing/2014/chart" uri="{C3380CC4-5D6E-409C-BE32-E72D297353CC}">
              <c16:uniqueId val="{00000000-5F2C-4AB8-A378-7790453418F8}"/>
            </c:ext>
          </c:extLst>
        </c:ser>
        <c:dLbls>
          <c:showLegendKey val="0"/>
          <c:showVal val="0"/>
          <c:showCatName val="0"/>
          <c:showSerName val="0"/>
          <c:showPercent val="0"/>
          <c:showBubbleSize val="0"/>
        </c:dLbls>
        <c:gapWidth val="30"/>
        <c:axId val="641313024"/>
        <c:axId val="1371725632"/>
      </c:barChart>
      <c:catAx>
        <c:axId val="641313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1725632"/>
        <c:crosses val="autoZero"/>
        <c:auto val="1"/>
        <c:lblAlgn val="ctr"/>
        <c:lblOffset val="100"/>
        <c:noMultiLvlLbl val="0"/>
      </c:catAx>
      <c:valAx>
        <c:axId val="1371725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change Census</a:t>
                </a:r>
                <a:r>
                  <a:rPr lang="en-GB" baseline="0"/>
                  <a:t> 2011 and 2021</a:t>
                </a:r>
                <a:endParaRPr lang="en-GB"/>
              </a:p>
            </c:rich>
          </c:tx>
          <c:layout>
            <c:manualLayout>
              <c:xMode val="edge"/>
              <c:yMode val="edge"/>
              <c:x val="0.44423273085182535"/>
              <c:y val="0.907834101382488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313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1"/>
              <a:t>Percentage change in</a:t>
            </a:r>
            <a:r>
              <a:rPr lang="en-US" sz="1050" b="1" baseline="0"/>
              <a:t> no </a:t>
            </a:r>
            <a:r>
              <a:rPr lang="en-US" sz="1050" b="1"/>
              <a:t>cars or vans in household: Southampton and ONS comparators - Census 2011 and Census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355061441183489"/>
          <c:y val="0.16868141236282475"/>
          <c:w val="0.6705119601527082"/>
          <c:h val="0.66542666418666174"/>
        </c:manualLayout>
      </c:layout>
      <c:barChart>
        <c:barDir val="bar"/>
        <c:grouping val="clustered"/>
        <c:varyColors val="0"/>
        <c:ser>
          <c:idx val="0"/>
          <c:order val="0"/>
          <c:tx>
            <c:strRef>
              <c:f>'cars and vans 2011-22'!$K$23:$P$23</c:f>
              <c:strCache>
                <c:ptCount val="1"/>
                <c:pt idx="0">
                  <c:v>NO more cars or vans in household</c:v>
                </c:pt>
              </c:strCache>
            </c:strRef>
          </c:tx>
          <c:spPr>
            <a:solidFill>
              <a:srgbClr val="002F6D"/>
            </a:solidFill>
            <a:ln>
              <a:noFill/>
            </a:ln>
            <a:effectLst/>
          </c:spPr>
          <c:invertIfNegative val="0"/>
          <c:dPt>
            <c:idx val="1"/>
            <c:invertIfNegative val="0"/>
            <c:bubble3D val="0"/>
            <c:spPr>
              <a:solidFill>
                <a:srgbClr val="7CA0C5"/>
              </a:solidFill>
              <a:ln>
                <a:noFill/>
              </a:ln>
              <a:effectLst/>
            </c:spPr>
            <c:extLst>
              <c:ext xmlns:c16="http://schemas.microsoft.com/office/drawing/2014/chart" uri="{C3380CC4-5D6E-409C-BE32-E72D297353CC}">
                <c16:uniqueId val="{0000000A-FF9D-4924-B717-0508EC5CADCB}"/>
              </c:ext>
            </c:extLst>
          </c:dPt>
          <c:dPt>
            <c:idx val="2"/>
            <c:invertIfNegative val="0"/>
            <c:bubble3D val="0"/>
            <c:spPr>
              <a:solidFill>
                <a:srgbClr val="7CA0C5"/>
              </a:solidFill>
              <a:ln>
                <a:noFill/>
              </a:ln>
              <a:effectLst/>
            </c:spPr>
            <c:extLst>
              <c:ext xmlns:c16="http://schemas.microsoft.com/office/drawing/2014/chart" uri="{C3380CC4-5D6E-409C-BE32-E72D297353CC}">
                <c16:uniqueId val="{0000000B-FF9D-4924-B717-0508EC5CADCB}"/>
              </c:ext>
            </c:extLst>
          </c:dPt>
          <c:dPt>
            <c:idx val="3"/>
            <c:invertIfNegative val="0"/>
            <c:bubble3D val="0"/>
            <c:spPr>
              <a:solidFill>
                <a:srgbClr val="1ECAD3"/>
              </a:solidFill>
              <a:ln>
                <a:noFill/>
              </a:ln>
              <a:effectLst/>
            </c:spPr>
            <c:extLst>
              <c:ext xmlns:c16="http://schemas.microsoft.com/office/drawing/2014/chart" uri="{C3380CC4-5D6E-409C-BE32-E72D297353CC}">
                <c16:uniqueId val="{00000009-FF9D-4924-B717-0508EC5CADCB}"/>
              </c:ext>
            </c:extLst>
          </c:dPt>
          <c:dPt>
            <c:idx val="4"/>
            <c:invertIfNegative val="0"/>
            <c:bubble3D val="0"/>
            <c:spPr>
              <a:solidFill>
                <a:srgbClr val="D50057"/>
              </a:solidFill>
              <a:ln>
                <a:noFill/>
              </a:ln>
              <a:effectLst/>
            </c:spPr>
            <c:extLst>
              <c:ext xmlns:c16="http://schemas.microsoft.com/office/drawing/2014/chart" uri="{C3380CC4-5D6E-409C-BE32-E72D297353CC}">
                <c16:uniqueId val="{00000008-FF9D-4924-B717-0508EC5CADCB}"/>
              </c:ext>
            </c:extLst>
          </c:dPt>
          <c:dPt>
            <c:idx val="5"/>
            <c:invertIfNegative val="0"/>
            <c:bubble3D val="0"/>
            <c:spPr>
              <a:solidFill>
                <a:srgbClr val="002F6D"/>
              </a:solidFill>
              <a:ln>
                <a:noFill/>
              </a:ln>
              <a:effectLst/>
            </c:spPr>
            <c:extLst>
              <c:ext xmlns:c16="http://schemas.microsoft.com/office/drawing/2014/chart" uri="{C3380CC4-5D6E-409C-BE32-E72D297353CC}">
                <c16:uniqueId val="{00000001-7165-4D1D-91D6-1298E2F9C2DC}"/>
              </c:ext>
            </c:extLst>
          </c:dPt>
          <c:dPt>
            <c:idx val="6"/>
            <c:invertIfNegative val="0"/>
            <c:bubble3D val="0"/>
            <c:spPr>
              <a:solidFill>
                <a:srgbClr val="002F6D"/>
              </a:solidFill>
              <a:ln>
                <a:noFill/>
              </a:ln>
              <a:effectLst/>
            </c:spPr>
            <c:extLst>
              <c:ext xmlns:c16="http://schemas.microsoft.com/office/drawing/2014/chart" uri="{C3380CC4-5D6E-409C-BE32-E72D297353CC}">
                <c16:uniqueId val="{00000003-7165-4D1D-91D6-1298E2F9C2DC}"/>
              </c:ext>
            </c:extLst>
          </c:dPt>
          <c:dPt>
            <c:idx val="9"/>
            <c:invertIfNegative val="0"/>
            <c:bubble3D val="0"/>
            <c:spPr>
              <a:solidFill>
                <a:srgbClr val="002F6D"/>
              </a:solidFill>
              <a:ln>
                <a:noFill/>
              </a:ln>
              <a:effectLst/>
            </c:spPr>
            <c:extLst>
              <c:ext xmlns:c16="http://schemas.microsoft.com/office/drawing/2014/chart" uri="{C3380CC4-5D6E-409C-BE32-E72D297353CC}">
                <c16:uniqueId val="{00000005-7165-4D1D-91D6-1298E2F9C2DC}"/>
              </c:ext>
            </c:extLst>
          </c:dPt>
          <c:dPt>
            <c:idx val="10"/>
            <c:invertIfNegative val="0"/>
            <c:bubble3D val="0"/>
            <c:spPr>
              <a:solidFill>
                <a:srgbClr val="002F6D"/>
              </a:solidFill>
              <a:ln>
                <a:noFill/>
              </a:ln>
              <a:effectLst/>
            </c:spPr>
            <c:extLst>
              <c:ext xmlns:c16="http://schemas.microsoft.com/office/drawing/2014/chart" uri="{C3380CC4-5D6E-409C-BE32-E72D297353CC}">
                <c16:uniqueId val="{00000007-7165-4D1D-91D6-1298E2F9C2D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'cars and vans 2011-22'!$J$26:$J$40</c:f>
              <c:strCache>
                <c:ptCount val="15"/>
                <c:pt idx="0">
                  <c:v>Bath and North East Somerset</c:v>
                </c:pt>
                <c:pt idx="1">
                  <c:v>Isle of Wight</c:v>
                </c:pt>
                <c:pt idx="2">
                  <c:v>Hampshire</c:v>
                </c:pt>
                <c:pt idx="3">
                  <c:v>England</c:v>
                </c:pt>
                <c:pt idx="4">
                  <c:v>Southampton</c:v>
                </c:pt>
                <c:pt idx="5">
                  <c:v>Leeds</c:v>
                </c:pt>
                <c:pt idx="6">
                  <c:v>Bristol</c:v>
                </c:pt>
                <c:pt idx="7">
                  <c:v>York</c:v>
                </c:pt>
                <c:pt idx="8">
                  <c:v>Plymouth</c:v>
                </c:pt>
                <c:pt idx="9">
                  <c:v>Bournemouth, Christchurch and Poole</c:v>
                </c:pt>
                <c:pt idx="10">
                  <c:v>Newcastle upon Tyne</c:v>
                </c:pt>
                <c:pt idx="11">
                  <c:v>Portsmouth</c:v>
                </c:pt>
                <c:pt idx="12">
                  <c:v>Coventry</c:v>
                </c:pt>
                <c:pt idx="13">
                  <c:v>Sheffield</c:v>
                </c:pt>
                <c:pt idx="14">
                  <c:v>Liverpool</c:v>
                </c:pt>
              </c:strCache>
            </c:strRef>
          </c:cat>
          <c:val>
            <c:numRef>
              <c:f>'cars and vans 2011-22'!$P$26:$P$40</c:f>
              <c:numCache>
                <c:formatCode>0.0</c:formatCode>
                <c:ptCount val="15"/>
                <c:pt idx="0">
                  <c:v>-2.2403762841935881</c:v>
                </c:pt>
                <c:pt idx="1">
                  <c:v>-2.2672770874209722</c:v>
                </c:pt>
                <c:pt idx="2">
                  <c:v>-2.4498468845697143</c:v>
                </c:pt>
                <c:pt idx="3">
                  <c:v>-3.0775834697854654</c:v>
                </c:pt>
                <c:pt idx="4">
                  <c:v>-3.3728790177955581</c:v>
                </c:pt>
                <c:pt idx="5">
                  <c:v>-4.5764542208645063</c:v>
                </c:pt>
                <c:pt idx="6">
                  <c:v>-5.0611580262809106</c:v>
                </c:pt>
                <c:pt idx="7">
                  <c:v>-6.1353631694790902</c:v>
                </c:pt>
                <c:pt idx="8">
                  <c:v>-6.255338721335173</c:v>
                </c:pt>
                <c:pt idx="9">
                  <c:v>-7.4929299030778953</c:v>
                </c:pt>
                <c:pt idx="10">
                  <c:v>-7.9667574151024505</c:v>
                </c:pt>
                <c:pt idx="11">
                  <c:v>-8.5024357761188796</c:v>
                </c:pt>
                <c:pt idx="12">
                  <c:v>-10.430115326031769</c:v>
                </c:pt>
                <c:pt idx="13">
                  <c:v>-10.695292754844145</c:v>
                </c:pt>
                <c:pt idx="14">
                  <c:v>-12.740210535153913</c:v>
                </c:pt>
              </c:numCache>
            </c:numRef>
          </c:val>
          <c:extLst>
            <c:ext xmlns:c16="http://schemas.microsoft.com/office/drawing/2014/chart" uri="{C3380CC4-5D6E-409C-BE32-E72D297353CC}">
              <c16:uniqueId val="{00000008-7165-4D1D-91D6-1298E2F9C2DC}"/>
            </c:ext>
          </c:extLst>
        </c:ser>
        <c:dLbls>
          <c:showLegendKey val="0"/>
          <c:showVal val="0"/>
          <c:showCatName val="0"/>
          <c:showSerName val="0"/>
          <c:showPercent val="0"/>
          <c:showBubbleSize val="0"/>
        </c:dLbls>
        <c:gapWidth val="30"/>
        <c:axId val="641313024"/>
        <c:axId val="1371725632"/>
      </c:barChart>
      <c:catAx>
        <c:axId val="641313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1725632"/>
        <c:crosses val="autoZero"/>
        <c:auto val="1"/>
        <c:lblAlgn val="ctr"/>
        <c:lblOffset val="100"/>
        <c:noMultiLvlLbl val="0"/>
      </c:catAx>
      <c:valAx>
        <c:axId val="1371725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change Census</a:t>
                </a:r>
                <a:r>
                  <a:rPr lang="en-GB" baseline="0"/>
                  <a:t> 2011 and 2021</a:t>
                </a:r>
                <a:endParaRPr lang="en-GB"/>
              </a:p>
            </c:rich>
          </c:tx>
          <c:layout>
            <c:manualLayout>
              <c:xMode val="edge"/>
              <c:yMode val="edge"/>
              <c:x val="0.44423273085182535"/>
              <c:y val="0.907834101382488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313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050" b="1"/>
              <a:t>Cars and vans: Households with or without cars or vans:</a:t>
            </a:r>
            <a:r>
              <a:rPr lang="en-GB" sz="1050" b="1" baseline="0"/>
              <a:t> Southampton and wards - Census 2021</a:t>
            </a:r>
            <a:r>
              <a:rPr lang="en-GB" sz="1050" b="1"/>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4992087126390492"/>
          <c:y val="0.16105643044619422"/>
          <c:w val="0.60508702394704028"/>
          <c:h val="0.72715424597515865"/>
        </c:manualLayout>
      </c:layout>
      <c:barChart>
        <c:barDir val="bar"/>
        <c:grouping val="percentStacked"/>
        <c:varyColors val="0"/>
        <c:ser>
          <c:idx val="0"/>
          <c:order val="0"/>
          <c:tx>
            <c:strRef>
              <c:f>'Cars and vans wards'!$C$26</c:f>
              <c:strCache>
                <c:ptCount val="1"/>
                <c:pt idx="0">
                  <c:v>No cars or vans</c:v>
                </c:pt>
              </c:strCache>
            </c:strRef>
          </c:tx>
          <c:spPr>
            <a:solidFill>
              <a:srgbClr val="002F6D"/>
            </a:solidFill>
            <a:ln>
              <a:noFill/>
            </a:ln>
            <a:effectLst/>
          </c:spPr>
          <c:invertIfNegative val="0"/>
          <c:dPt>
            <c:idx val="6"/>
            <c:invertIfNegative val="0"/>
            <c:bubble3D val="0"/>
            <c:spPr>
              <a:solidFill>
                <a:srgbClr val="D50057"/>
              </a:solidFill>
              <a:ln>
                <a:noFill/>
              </a:ln>
              <a:effectLst/>
            </c:spPr>
            <c:extLst>
              <c:ext xmlns:c16="http://schemas.microsoft.com/office/drawing/2014/chart" uri="{C3380CC4-5D6E-409C-BE32-E72D297353CC}">
                <c16:uniqueId val="{00000001-2D84-44D6-B7C3-0F8805DCC9F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'Cars and vans wards'!$B$27:$B$43</c:f>
              <c:strCache>
                <c:ptCount val="17"/>
                <c:pt idx="0">
                  <c:v>Bevois</c:v>
                </c:pt>
                <c:pt idx="1">
                  <c:v>Bargate</c:v>
                </c:pt>
                <c:pt idx="2">
                  <c:v>Freemantle</c:v>
                </c:pt>
                <c:pt idx="3">
                  <c:v>Portswood</c:v>
                </c:pt>
                <c:pt idx="4">
                  <c:v>Swaythling</c:v>
                </c:pt>
                <c:pt idx="5">
                  <c:v>Bitterne</c:v>
                </c:pt>
                <c:pt idx="6">
                  <c:v>Southampton</c:v>
                </c:pt>
                <c:pt idx="7">
                  <c:v>Millbrook</c:v>
                </c:pt>
                <c:pt idx="8">
                  <c:v>Redbridge</c:v>
                </c:pt>
                <c:pt idx="9">
                  <c:v>Shirley</c:v>
                </c:pt>
                <c:pt idx="10">
                  <c:v>Woolston</c:v>
                </c:pt>
                <c:pt idx="11">
                  <c:v>Coxford</c:v>
                </c:pt>
                <c:pt idx="12">
                  <c:v>Harefield</c:v>
                </c:pt>
                <c:pt idx="13">
                  <c:v>Peartree</c:v>
                </c:pt>
                <c:pt idx="14">
                  <c:v>Bitterne Park</c:v>
                </c:pt>
                <c:pt idx="15">
                  <c:v>Bassett</c:v>
                </c:pt>
                <c:pt idx="16">
                  <c:v>Sholing</c:v>
                </c:pt>
              </c:strCache>
            </c:strRef>
          </c:cat>
          <c:val>
            <c:numRef>
              <c:f>'Cars and vans wards'!$C$27:$C$43</c:f>
              <c:numCache>
                <c:formatCode>0.0</c:formatCode>
                <c:ptCount val="17"/>
                <c:pt idx="0">
                  <c:v>44.490276959340015</c:v>
                </c:pt>
                <c:pt idx="1">
                  <c:v>44.158223755119636</c:v>
                </c:pt>
                <c:pt idx="2">
                  <c:v>30.889214771363815</c:v>
                </c:pt>
                <c:pt idx="3">
                  <c:v>30.367634715460802</c:v>
                </c:pt>
                <c:pt idx="4">
                  <c:v>28.881789137380188</c:v>
                </c:pt>
                <c:pt idx="5">
                  <c:v>28.854268094774426</c:v>
                </c:pt>
                <c:pt idx="6">
                  <c:v>27.391555134083511</c:v>
                </c:pt>
                <c:pt idx="7">
                  <c:v>26.769277199336052</c:v>
                </c:pt>
                <c:pt idx="8">
                  <c:v>25.651783038657477</c:v>
                </c:pt>
                <c:pt idx="9">
                  <c:v>25.376802096985582</c:v>
                </c:pt>
                <c:pt idx="10">
                  <c:v>23.846823324630115</c:v>
                </c:pt>
                <c:pt idx="11">
                  <c:v>22.403910991233985</c:v>
                </c:pt>
                <c:pt idx="12">
                  <c:v>22.056196199447783</c:v>
                </c:pt>
                <c:pt idx="13">
                  <c:v>20.389654014108164</c:v>
                </c:pt>
                <c:pt idx="14">
                  <c:v>17.798556430446194</c:v>
                </c:pt>
                <c:pt idx="15">
                  <c:v>17.488196411709158</c:v>
                </c:pt>
                <c:pt idx="16">
                  <c:v>17.009557751498463</c:v>
                </c:pt>
              </c:numCache>
            </c:numRef>
          </c:val>
          <c:extLst>
            <c:ext xmlns:c16="http://schemas.microsoft.com/office/drawing/2014/chart" uri="{C3380CC4-5D6E-409C-BE32-E72D297353CC}">
              <c16:uniqueId val="{00000002-2D84-44D6-B7C3-0F8805DCC9FA}"/>
            </c:ext>
          </c:extLst>
        </c:ser>
        <c:ser>
          <c:idx val="1"/>
          <c:order val="1"/>
          <c:tx>
            <c:strRef>
              <c:f>'Cars and vans wards'!$D$26</c:f>
              <c:strCache>
                <c:ptCount val="1"/>
                <c:pt idx="0">
                  <c:v>1 or more cars or vans</c:v>
                </c:pt>
              </c:strCache>
            </c:strRef>
          </c:tx>
          <c:spPr>
            <a:solidFill>
              <a:schemeClr val="accent1"/>
            </a:solidFill>
            <a:ln>
              <a:noFill/>
            </a:ln>
            <a:effectLst/>
          </c:spPr>
          <c:invertIfNegative val="0"/>
          <c:dPt>
            <c:idx val="6"/>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4-2D84-44D6-B7C3-0F8805DCC9F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'Cars and vans wards'!$B$27:$B$43</c:f>
              <c:strCache>
                <c:ptCount val="17"/>
                <c:pt idx="0">
                  <c:v>Bevois</c:v>
                </c:pt>
                <c:pt idx="1">
                  <c:v>Bargate</c:v>
                </c:pt>
                <c:pt idx="2">
                  <c:v>Freemantle</c:v>
                </c:pt>
                <c:pt idx="3">
                  <c:v>Portswood</c:v>
                </c:pt>
                <c:pt idx="4">
                  <c:v>Swaythling</c:v>
                </c:pt>
                <c:pt idx="5">
                  <c:v>Bitterne</c:v>
                </c:pt>
                <c:pt idx="6">
                  <c:v>Southampton</c:v>
                </c:pt>
                <c:pt idx="7">
                  <c:v>Millbrook</c:v>
                </c:pt>
                <c:pt idx="8">
                  <c:v>Redbridge</c:v>
                </c:pt>
                <c:pt idx="9">
                  <c:v>Shirley</c:v>
                </c:pt>
                <c:pt idx="10">
                  <c:v>Woolston</c:v>
                </c:pt>
                <c:pt idx="11">
                  <c:v>Coxford</c:v>
                </c:pt>
                <c:pt idx="12">
                  <c:v>Harefield</c:v>
                </c:pt>
                <c:pt idx="13">
                  <c:v>Peartree</c:v>
                </c:pt>
                <c:pt idx="14">
                  <c:v>Bitterne Park</c:v>
                </c:pt>
                <c:pt idx="15">
                  <c:v>Bassett</c:v>
                </c:pt>
                <c:pt idx="16">
                  <c:v>Sholing</c:v>
                </c:pt>
              </c:strCache>
            </c:strRef>
          </c:cat>
          <c:val>
            <c:numRef>
              <c:f>'Cars and vans wards'!$D$27:$D$43</c:f>
              <c:numCache>
                <c:formatCode>0.0</c:formatCode>
                <c:ptCount val="17"/>
                <c:pt idx="0">
                  <c:v>55.509723040659992</c:v>
                </c:pt>
                <c:pt idx="1">
                  <c:v>55.841776244880364</c:v>
                </c:pt>
                <c:pt idx="2">
                  <c:v>69.110785228636175</c:v>
                </c:pt>
                <c:pt idx="3">
                  <c:v>69.63236528453919</c:v>
                </c:pt>
                <c:pt idx="4">
                  <c:v>71.118210862619804</c:v>
                </c:pt>
                <c:pt idx="5">
                  <c:v>71.145731905225574</c:v>
                </c:pt>
                <c:pt idx="6">
                  <c:v>72.608444865916496</c:v>
                </c:pt>
                <c:pt idx="7">
                  <c:v>73.230722800663955</c:v>
                </c:pt>
                <c:pt idx="8">
                  <c:v>74.34821696134253</c:v>
                </c:pt>
                <c:pt idx="9">
                  <c:v>74.623197903014415</c:v>
                </c:pt>
                <c:pt idx="10">
                  <c:v>76.153176675369892</c:v>
                </c:pt>
                <c:pt idx="11">
                  <c:v>77.596089008766015</c:v>
                </c:pt>
                <c:pt idx="12">
                  <c:v>77.943803800552217</c:v>
                </c:pt>
                <c:pt idx="13">
                  <c:v>79.61034598589184</c:v>
                </c:pt>
                <c:pt idx="14">
                  <c:v>82.201443569553803</c:v>
                </c:pt>
                <c:pt idx="15">
                  <c:v>82.511803588290832</c:v>
                </c:pt>
                <c:pt idx="16">
                  <c:v>82.990442248501537</c:v>
                </c:pt>
              </c:numCache>
            </c:numRef>
          </c:val>
          <c:extLst>
            <c:ext xmlns:c16="http://schemas.microsoft.com/office/drawing/2014/chart" uri="{C3380CC4-5D6E-409C-BE32-E72D297353CC}">
              <c16:uniqueId val="{00000005-2D84-44D6-B7C3-0F8805DCC9FA}"/>
            </c:ext>
          </c:extLst>
        </c:ser>
        <c:dLbls>
          <c:showLegendKey val="0"/>
          <c:showVal val="0"/>
          <c:showCatName val="0"/>
          <c:showSerName val="0"/>
          <c:showPercent val="0"/>
          <c:showBubbleSize val="0"/>
        </c:dLbls>
        <c:gapWidth val="30"/>
        <c:overlap val="100"/>
        <c:axId val="1367908272"/>
        <c:axId val="590918720"/>
      </c:barChart>
      <c:catAx>
        <c:axId val="1367908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918720"/>
        <c:crosses val="autoZero"/>
        <c:auto val="1"/>
        <c:lblAlgn val="ctr"/>
        <c:lblOffset val="100"/>
        <c:noMultiLvlLbl val="0"/>
      </c:catAx>
      <c:valAx>
        <c:axId val="590918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households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7908272"/>
        <c:crosses val="autoZero"/>
        <c:crossBetween val="between"/>
      </c:valAx>
      <c:spPr>
        <a:noFill/>
        <a:ln>
          <a:noFill/>
        </a:ln>
        <a:effectLst/>
      </c:spPr>
    </c:plotArea>
    <c:legend>
      <c:legendPos val="b"/>
      <c:layout>
        <c:manualLayout>
          <c:xMode val="edge"/>
          <c:yMode val="edge"/>
          <c:x val="0.38065602667768816"/>
          <c:y val="0.10145958625250584"/>
          <c:w val="0.4155751337638065"/>
          <c:h val="5.113672154617036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mn-lt"/>
                <a:ea typeface="Arial"/>
                <a:cs typeface="Arial"/>
              </a:defRPr>
            </a:pPr>
            <a:r>
              <a:rPr lang="en-US" sz="1050">
                <a:latin typeface="+mn-lt"/>
              </a:rPr>
              <a:t>Country of birth: </a:t>
            </a:r>
            <a:r>
              <a:rPr lang="en-GB" sz="1050" b="1" i="0" u="none" strike="noStrike" baseline="0">
                <a:effectLst/>
              </a:rPr>
              <a:t>percentage change of residents born in UK: Southampton and ONS comparator Local Authorities: Census 2011 and 2021</a:t>
            </a:r>
            <a:r>
              <a:rPr lang="en-US" sz="1050">
                <a:latin typeface="+mn-lt"/>
              </a:rPr>
              <a:t> </a:t>
            </a:r>
          </a:p>
        </c:rich>
      </c:tx>
      <c:layout>
        <c:manualLayout>
          <c:xMode val="edge"/>
          <c:yMode val="edge"/>
          <c:x val="0.15896882087678751"/>
          <c:y val="4.1971853834610858E-3"/>
        </c:manualLayout>
      </c:layout>
      <c:overlay val="0"/>
      <c:spPr>
        <a:noFill/>
        <a:ln w="25400">
          <a:noFill/>
        </a:ln>
      </c:spPr>
    </c:title>
    <c:autoTitleDeleted val="0"/>
    <c:plotArea>
      <c:layout>
        <c:manualLayout>
          <c:layoutTarget val="inner"/>
          <c:xMode val="edge"/>
          <c:yMode val="edge"/>
          <c:x val="0.24997153914635889"/>
          <c:y val="0.13894080996884736"/>
          <c:w val="0.76098418277680135"/>
          <c:h val="0.69127888757566947"/>
        </c:manualLayout>
      </c:layout>
      <c:barChart>
        <c:barDir val="bar"/>
        <c:grouping val="clustered"/>
        <c:varyColors val="0"/>
        <c:ser>
          <c:idx val="0"/>
          <c:order val="0"/>
          <c:tx>
            <c:strRef>
              <c:f>'Country of birth Census 2021'!$C$7</c:f>
              <c:strCache>
                <c:ptCount val="1"/>
                <c:pt idx="0">
                  <c:v>Census 2011</c:v>
                </c:pt>
              </c:strCache>
            </c:strRef>
          </c:tx>
          <c:spPr>
            <a:solidFill>
              <a:srgbClr val="002F6D"/>
            </a:solidFill>
          </c:spPr>
          <c:invertIfNegative val="0"/>
          <c:dPt>
            <c:idx val="1"/>
            <c:invertIfNegative val="0"/>
            <c:bubble3D val="0"/>
            <c:extLst>
              <c:ext xmlns:c16="http://schemas.microsoft.com/office/drawing/2014/chart" uri="{C3380CC4-5D6E-409C-BE32-E72D297353CC}">
                <c16:uniqueId val="{00000000-6AFB-490C-96F0-737083DFABE6}"/>
              </c:ext>
            </c:extLst>
          </c:dPt>
          <c:dPt>
            <c:idx val="2"/>
            <c:invertIfNegative val="0"/>
            <c:bubble3D val="0"/>
            <c:extLst>
              <c:ext xmlns:c16="http://schemas.microsoft.com/office/drawing/2014/chart" uri="{C3380CC4-5D6E-409C-BE32-E72D297353CC}">
                <c16:uniqueId val="{0000000F-6AFB-490C-96F0-737083DFABE6}"/>
              </c:ext>
            </c:extLst>
          </c:dPt>
          <c:dPt>
            <c:idx val="5"/>
            <c:invertIfNegative val="0"/>
            <c:bubble3D val="0"/>
            <c:extLst>
              <c:ext xmlns:c16="http://schemas.microsoft.com/office/drawing/2014/chart" uri="{C3380CC4-5D6E-409C-BE32-E72D297353CC}">
                <c16:uniqueId val="{00000002-6AFB-490C-96F0-737083DFABE6}"/>
              </c:ext>
            </c:extLst>
          </c:dPt>
          <c:dPt>
            <c:idx val="6"/>
            <c:invertIfNegative val="0"/>
            <c:bubble3D val="0"/>
            <c:extLst>
              <c:ext xmlns:c16="http://schemas.microsoft.com/office/drawing/2014/chart" uri="{C3380CC4-5D6E-409C-BE32-E72D297353CC}">
                <c16:uniqueId val="{00000004-6AFB-490C-96F0-737083DFABE6}"/>
              </c:ext>
            </c:extLst>
          </c:dPt>
          <c:dPt>
            <c:idx val="8"/>
            <c:invertIfNegative val="0"/>
            <c:bubble3D val="0"/>
            <c:extLst>
              <c:ext xmlns:c16="http://schemas.microsoft.com/office/drawing/2014/chart" uri="{C3380CC4-5D6E-409C-BE32-E72D297353CC}">
                <c16:uniqueId val="{00000006-6AFB-490C-96F0-737083DFABE6}"/>
              </c:ext>
            </c:extLst>
          </c:dPt>
          <c:dPt>
            <c:idx val="9"/>
            <c:invertIfNegative val="0"/>
            <c:bubble3D val="0"/>
            <c:extLst>
              <c:ext xmlns:c16="http://schemas.microsoft.com/office/drawing/2014/chart" uri="{C3380CC4-5D6E-409C-BE32-E72D297353CC}">
                <c16:uniqueId val="{00000010-6AFB-490C-96F0-737083DFABE6}"/>
              </c:ext>
            </c:extLst>
          </c:dPt>
          <c:dPt>
            <c:idx val="10"/>
            <c:invertIfNegative val="0"/>
            <c:bubble3D val="0"/>
            <c:spPr>
              <a:solidFill>
                <a:srgbClr val="D50057"/>
              </a:solidFill>
            </c:spPr>
            <c:extLst>
              <c:ext xmlns:c16="http://schemas.microsoft.com/office/drawing/2014/chart" uri="{C3380CC4-5D6E-409C-BE32-E72D297353CC}">
                <c16:uniqueId val="{0000000F-B28C-4DDC-8538-7874A6D2C425}"/>
              </c:ext>
            </c:extLst>
          </c:dPt>
          <c:dPt>
            <c:idx val="11"/>
            <c:invertIfNegative val="0"/>
            <c:bubble3D val="0"/>
            <c:spPr>
              <a:solidFill>
                <a:srgbClr val="D50057"/>
              </a:solidFill>
            </c:spPr>
            <c:extLst>
              <c:ext xmlns:c16="http://schemas.microsoft.com/office/drawing/2014/chart" uri="{C3380CC4-5D6E-409C-BE32-E72D297353CC}">
                <c16:uniqueId val="{0000000D-6AFB-490C-96F0-737083DFABE6}"/>
              </c:ext>
            </c:extLst>
          </c:dPt>
          <c:dPt>
            <c:idx val="12"/>
            <c:invertIfNegative val="0"/>
            <c:bubble3D val="0"/>
            <c:spPr>
              <a:solidFill>
                <a:srgbClr val="D50057"/>
              </a:solidFill>
            </c:spPr>
            <c:extLst>
              <c:ext xmlns:c16="http://schemas.microsoft.com/office/drawing/2014/chart" uri="{C3380CC4-5D6E-409C-BE32-E72D297353CC}">
                <c16:uniqueId val="{00000008-6AFB-490C-96F0-737083DFABE6}"/>
              </c:ext>
            </c:extLst>
          </c:dPt>
          <c:dPt>
            <c:idx val="13"/>
            <c:invertIfNegative val="0"/>
            <c:bubble3D val="0"/>
            <c:spPr>
              <a:solidFill>
                <a:srgbClr val="D50057"/>
              </a:solidFill>
            </c:spPr>
            <c:extLst>
              <c:ext xmlns:c16="http://schemas.microsoft.com/office/drawing/2014/chart" uri="{C3380CC4-5D6E-409C-BE32-E72D297353CC}">
                <c16:uniqueId val="{00000009-6AFB-490C-96F0-737083DFABE6}"/>
              </c:ext>
            </c:extLst>
          </c:dPt>
          <c:dPt>
            <c:idx val="14"/>
            <c:invertIfNegative val="0"/>
            <c:bubble3D val="0"/>
            <c:spPr>
              <a:solidFill>
                <a:srgbClr val="D50057"/>
              </a:solidFill>
            </c:spPr>
            <c:extLst>
              <c:ext xmlns:c16="http://schemas.microsoft.com/office/drawing/2014/chart" uri="{C3380CC4-5D6E-409C-BE32-E72D297353CC}">
                <c16:uniqueId val="{0000000A-6AFB-490C-96F0-737083DFABE6}"/>
              </c:ext>
            </c:extLst>
          </c:dPt>
          <c:dLbls>
            <c:dLbl>
              <c:idx val="6"/>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AFB-490C-96F0-737083DFABE6}"/>
                </c:ext>
              </c:extLst>
            </c:dLbl>
            <c:dLbl>
              <c:idx val="7"/>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AFB-490C-96F0-737083DFABE6}"/>
                </c:ext>
              </c:extLst>
            </c:dLbl>
            <c:dLbl>
              <c:idx val="8"/>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AFB-490C-96F0-737083DFABE6}"/>
                </c:ext>
              </c:extLst>
            </c:dLbl>
            <c:dLbl>
              <c:idx val="9"/>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AFB-490C-96F0-737083DFABE6}"/>
                </c:ext>
              </c:extLst>
            </c:dLbl>
            <c:dLbl>
              <c:idx val="10"/>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8C-4DDC-8538-7874A6D2C425}"/>
                </c:ext>
              </c:extLst>
            </c:dLbl>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'Country of birth Census 2021'!$B$27:$B$41</c:f>
              <c:strCache>
                <c:ptCount val="15"/>
                <c:pt idx="0">
                  <c:v>Bath and North East Somerset</c:v>
                </c:pt>
                <c:pt idx="1">
                  <c:v>Bristol</c:v>
                </c:pt>
                <c:pt idx="2">
                  <c:v>Hampshire</c:v>
                </c:pt>
                <c:pt idx="3">
                  <c:v>Leeds</c:v>
                </c:pt>
                <c:pt idx="4">
                  <c:v>England</c:v>
                </c:pt>
                <c:pt idx="5">
                  <c:v>Newcastle upon Tyne</c:v>
                </c:pt>
                <c:pt idx="6">
                  <c:v>Plymouth</c:v>
                </c:pt>
                <c:pt idx="7">
                  <c:v>York</c:v>
                </c:pt>
                <c:pt idx="8">
                  <c:v>Isle of Wight</c:v>
                </c:pt>
                <c:pt idx="9">
                  <c:v>Bournemouth, Christchurch and Poole</c:v>
                </c:pt>
                <c:pt idx="10">
                  <c:v>Coventry</c:v>
                </c:pt>
                <c:pt idx="11">
                  <c:v>Liverpool</c:v>
                </c:pt>
                <c:pt idx="12">
                  <c:v>Sheffield</c:v>
                </c:pt>
                <c:pt idx="13">
                  <c:v>Southampton</c:v>
                </c:pt>
                <c:pt idx="14">
                  <c:v>Portsmouth</c:v>
                </c:pt>
              </c:strCache>
            </c:strRef>
          </c:cat>
          <c:val>
            <c:numRef>
              <c:f>'Country of birth Census 2021'!$C$27:$C$41</c:f>
              <c:numCache>
                <c:formatCode>0.00</c:formatCode>
                <c:ptCount val="15"/>
                <c:pt idx="0">
                  <c:v>6.5339663530797081</c:v>
                </c:pt>
                <c:pt idx="1">
                  <c:v>5.0365919125299916</c:v>
                </c:pt>
                <c:pt idx="2">
                  <c:v>3.5735667848332708</c:v>
                </c:pt>
                <c:pt idx="3">
                  <c:v>2.7564812629914588</c:v>
                </c:pt>
                <c:pt idx="4">
                  <c:v>2.21605249067018</c:v>
                </c:pt>
                <c:pt idx="5">
                  <c:v>2.1409904450984758</c:v>
                </c:pt>
                <c:pt idx="6">
                  <c:v>0.9102474210356164</c:v>
                </c:pt>
                <c:pt idx="7">
                  <c:v>0.63451282650161545</c:v>
                </c:pt>
                <c:pt idx="8">
                  <c:v>0.59739982299264505</c:v>
                </c:pt>
                <c:pt idx="9">
                  <c:v>0.46274020612432798</c:v>
                </c:pt>
                <c:pt idx="10">
                  <c:v>-0.29472183624517972</c:v>
                </c:pt>
                <c:pt idx="11">
                  <c:v>-1.5831925575198078</c:v>
                </c:pt>
                <c:pt idx="12">
                  <c:v>-3.0445986693323719</c:v>
                </c:pt>
                <c:pt idx="13">
                  <c:v>-3.2822656237994989</c:v>
                </c:pt>
                <c:pt idx="14">
                  <c:v>-4.0376155350159975</c:v>
                </c:pt>
              </c:numCache>
            </c:numRef>
          </c:val>
          <c:extLst>
            <c:ext xmlns:c16="http://schemas.microsoft.com/office/drawing/2014/chart" uri="{C3380CC4-5D6E-409C-BE32-E72D297353CC}">
              <c16:uniqueId val="{0000000B-6AFB-490C-96F0-737083DFABE6}"/>
            </c:ext>
          </c:extLst>
        </c:ser>
        <c:dLbls>
          <c:showLegendKey val="0"/>
          <c:showVal val="0"/>
          <c:showCatName val="0"/>
          <c:showSerName val="0"/>
          <c:showPercent val="0"/>
          <c:showBubbleSize val="0"/>
        </c:dLbls>
        <c:gapWidth val="30"/>
        <c:axId val="729142736"/>
        <c:axId val="729143128"/>
      </c:barChart>
      <c:catAx>
        <c:axId val="729142736"/>
        <c:scaling>
          <c:orientation val="minMax"/>
        </c:scaling>
        <c:delete val="0"/>
        <c:axPos val="l"/>
        <c:numFmt formatCode="General" sourceLinked="1"/>
        <c:majorTickMark val="out"/>
        <c:minorTickMark val="none"/>
        <c:tickLblPos val="low"/>
        <c:spPr>
          <a:ln w="3175">
            <a:solidFill>
              <a:schemeClr val="bg1">
                <a:lumMod val="75000"/>
              </a:schemeClr>
            </a:solidFill>
            <a:prstDash val="solid"/>
          </a:ln>
        </c:spPr>
        <c:txPr>
          <a:bodyPr rot="0" vert="horz"/>
          <a:lstStyle/>
          <a:p>
            <a:pPr>
              <a:defRPr sz="1000" b="0" i="0" u="none" strike="noStrike" baseline="0">
                <a:solidFill>
                  <a:srgbClr val="000000"/>
                </a:solidFill>
                <a:latin typeface="+mn-lt"/>
                <a:ea typeface="Arial"/>
                <a:cs typeface="Arial"/>
              </a:defRPr>
            </a:pPr>
            <a:endParaRPr lang="en-US"/>
          </a:p>
        </c:txPr>
        <c:crossAx val="729143128"/>
        <c:crosses val="autoZero"/>
        <c:auto val="1"/>
        <c:lblAlgn val="ctr"/>
        <c:lblOffset val="100"/>
        <c:tickLblSkip val="1"/>
        <c:tickMarkSkip val="1"/>
        <c:noMultiLvlLbl val="0"/>
      </c:catAx>
      <c:valAx>
        <c:axId val="729143128"/>
        <c:scaling>
          <c:orientation val="minMax"/>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Arial"/>
                    <a:ea typeface="Arial"/>
                    <a:cs typeface="Arial"/>
                  </a:defRPr>
                </a:pPr>
                <a:r>
                  <a:rPr lang="en-GB"/>
                  <a:t>Percentage change</a:t>
                </a:r>
              </a:p>
            </c:rich>
          </c:tx>
          <c:layout>
            <c:manualLayout>
              <c:xMode val="edge"/>
              <c:yMode val="edge"/>
              <c:x val="0.52656349794940571"/>
              <c:y val="0.87110381847688323"/>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valAx>
      <c:spPr>
        <a:noFill/>
        <a:ln w="12700">
          <a:noFill/>
          <a:prstDash val="solid"/>
        </a:ln>
      </c:spPr>
    </c:plotArea>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mn-lt"/>
                <a:ea typeface="Arial"/>
                <a:cs typeface="Arial"/>
              </a:defRPr>
            </a:pPr>
            <a:r>
              <a:rPr lang="en-GB" sz="1050">
                <a:latin typeface="+mn-lt"/>
              </a:rPr>
              <a:t>Country of birth - percentage change of residents not born in UK: Southampton and comparator Local Authorities: Census 2011 and 2021</a:t>
            </a:r>
          </a:p>
        </c:rich>
      </c:tx>
      <c:layout>
        <c:manualLayout>
          <c:xMode val="edge"/>
          <c:yMode val="edge"/>
          <c:x val="0.15289982425307558"/>
          <c:y val="9.3457943925233638E-3"/>
        </c:manualLayout>
      </c:layout>
      <c:overlay val="0"/>
      <c:spPr>
        <a:noFill/>
        <a:ln w="25400">
          <a:noFill/>
        </a:ln>
      </c:spPr>
    </c:title>
    <c:autoTitleDeleted val="0"/>
    <c:plotArea>
      <c:layout>
        <c:manualLayout>
          <c:layoutTarget val="inner"/>
          <c:xMode val="edge"/>
          <c:yMode val="edge"/>
          <c:x val="0.24997153914635889"/>
          <c:y val="0.13894080996884736"/>
          <c:w val="0.76098418277680135"/>
          <c:h val="0.69127888757566947"/>
        </c:manualLayout>
      </c:layout>
      <c:barChart>
        <c:barDir val="bar"/>
        <c:grouping val="clustered"/>
        <c:varyColors val="0"/>
        <c:ser>
          <c:idx val="0"/>
          <c:order val="0"/>
          <c:tx>
            <c:strRef>
              <c:f>'Country of birth Census 2021'!$I$7</c:f>
              <c:strCache>
                <c:ptCount val="1"/>
                <c:pt idx="0">
                  <c:v>Census 2011</c:v>
                </c:pt>
              </c:strCache>
            </c:strRef>
          </c:tx>
          <c:spPr>
            <a:solidFill>
              <a:srgbClr val="002F6D"/>
            </a:solidFill>
          </c:spPr>
          <c:invertIfNegative val="0"/>
          <c:dPt>
            <c:idx val="3"/>
            <c:invertIfNegative val="0"/>
            <c:bubble3D val="0"/>
            <c:spPr>
              <a:solidFill>
                <a:srgbClr val="D50057"/>
              </a:solidFill>
            </c:spPr>
            <c:extLst>
              <c:ext xmlns:c16="http://schemas.microsoft.com/office/drawing/2014/chart" uri="{C3380CC4-5D6E-409C-BE32-E72D297353CC}">
                <c16:uniqueId val="{00000000-3976-4C0E-A201-5A3C806319E5}"/>
              </c:ext>
            </c:extLst>
          </c:dPt>
          <c:dPt>
            <c:idx val="4"/>
            <c:invertIfNegative val="0"/>
            <c:bubble3D val="0"/>
            <c:extLst>
              <c:ext xmlns:c16="http://schemas.microsoft.com/office/drawing/2014/chart" uri="{C3380CC4-5D6E-409C-BE32-E72D297353CC}">
                <c16:uniqueId val="{00000002-3976-4C0E-A201-5A3C806319E5}"/>
              </c:ext>
            </c:extLst>
          </c:dPt>
          <c:dPt>
            <c:idx val="5"/>
            <c:invertIfNegative val="0"/>
            <c:bubble3D val="0"/>
            <c:extLst>
              <c:ext xmlns:c16="http://schemas.microsoft.com/office/drawing/2014/chart" uri="{C3380CC4-5D6E-409C-BE32-E72D297353CC}">
                <c16:uniqueId val="{00000004-3976-4C0E-A201-5A3C806319E5}"/>
              </c:ext>
            </c:extLst>
          </c:dPt>
          <c:dPt>
            <c:idx val="8"/>
            <c:invertIfNegative val="0"/>
            <c:bubble3D val="0"/>
            <c:extLst>
              <c:ext xmlns:c16="http://schemas.microsoft.com/office/drawing/2014/chart" uri="{C3380CC4-5D6E-409C-BE32-E72D297353CC}">
                <c16:uniqueId val="{00000006-3976-4C0E-A201-5A3C806319E5}"/>
              </c:ext>
            </c:extLst>
          </c:dPt>
          <c:dPt>
            <c:idx val="9"/>
            <c:invertIfNegative val="0"/>
            <c:bubble3D val="0"/>
            <c:spPr>
              <a:solidFill>
                <a:srgbClr val="7CA0C5"/>
              </a:solidFill>
            </c:spPr>
            <c:extLst>
              <c:ext xmlns:c16="http://schemas.microsoft.com/office/drawing/2014/chart" uri="{C3380CC4-5D6E-409C-BE32-E72D297353CC}">
                <c16:uniqueId val="{0000000D-8B5D-4F74-BD54-6FBE4B300D3D}"/>
              </c:ext>
            </c:extLst>
          </c:dPt>
          <c:dPt>
            <c:idx val="10"/>
            <c:invertIfNegative val="0"/>
            <c:bubble3D val="0"/>
            <c:extLst>
              <c:ext xmlns:c16="http://schemas.microsoft.com/office/drawing/2014/chart" uri="{C3380CC4-5D6E-409C-BE32-E72D297353CC}">
                <c16:uniqueId val="{00000007-3976-4C0E-A201-5A3C806319E5}"/>
              </c:ext>
            </c:extLst>
          </c:dPt>
          <c:dPt>
            <c:idx val="11"/>
            <c:invertIfNegative val="0"/>
            <c:bubble3D val="0"/>
            <c:spPr>
              <a:solidFill>
                <a:srgbClr val="1ECAD3"/>
              </a:solidFill>
            </c:spPr>
            <c:extLst>
              <c:ext xmlns:c16="http://schemas.microsoft.com/office/drawing/2014/chart" uri="{C3380CC4-5D6E-409C-BE32-E72D297353CC}">
                <c16:uniqueId val="{0000000C-8B5D-4F74-BD54-6FBE4B300D3D}"/>
              </c:ext>
            </c:extLst>
          </c:dPt>
          <c:dPt>
            <c:idx val="12"/>
            <c:invertIfNegative val="0"/>
            <c:bubble3D val="0"/>
            <c:extLst>
              <c:ext xmlns:c16="http://schemas.microsoft.com/office/drawing/2014/chart" uri="{C3380CC4-5D6E-409C-BE32-E72D297353CC}">
                <c16:uniqueId val="{00000009-3976-4C0E-A201-5A3C806319E5}"/>
              </c:ext>
            </c:extLst>
          </c:dPt>
          <c:dPt>
            <c:idx val="14"/>
            <c:invertIfNegative val="0"/>
            <c:bubble3D val="0"/>
            <c:spPr>
              <a:solidFill>
                <a:srgbClr val="7CA0C5"/>
              </a:solidFill>
            </c:spPr>
            <c:extLst>
              <c:ext xmlns:c16="http://schemas.microsoft.com/office/drawing/2014/chart" uri="{C3380CC4-5D6E-409C-BE32-E72D297353CC}">
                <c16:uniqueId val="{0000000B-8B5D-4F74-BD54-6FBE4B300D3D}"/>
              </c:ext>
            </c:extLst>
          </c:dPt>
          <c:dLbls>
            <c:numFmt formatCode="#,##0.0" sourceLinked="0"/>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'Country of birth Census 2021'!$H$27:$H$41</c:f>
              <c:strCache>
                <c:ptCount val="15"/>
                <c:pt idx="0">
                  <c:v>Liverpool</c:v>
                </c:pt>
                <c:pt idx="1">
                  <c:v>Leeds</c:v>
                </c:pt>
                <c:pt idx="2">
                  <c:v>Bournemouth, Christchurch and Poole</c:v>
                </c:pt>
                <c:pt idx="3">
                  <c:v>Southampton</c:v>
                </c:pt>
                <c:pt idx="4">
                  <c:v>Coventry</c:v>
                </c:pt>
                <c:pt idx="5">
                  <c:v>Bath and North East Somerset</c:v>
                </c:pt>
                <c:pt idx="6">
                  <c:v>Bristol</c:v>
                </c:pt>
                <c:pt idx="7">
                  <c:v>Portsmouth</c:v>
                </c:pt>
                <c:pt idx="8">
                  <c:v>Newcastle upon Tyne</c:v>
                </c:pt>
                <c:pt idx="9">
                  <c:v>Hampshire</c:v>
                </c:pt>
                <c:pt idx="10">
                  <c:v>Plymouth</c:v>
                </c:pt>
                <c:pt idx="11">
                  <c:v>England</c:v>
                </c:pt>
                <c:pt idx="12">
                  <c:v>Sheffield</c:v>
                </c:pt>
                <c:pt idx="13">
                  <c:v>York</c:v>
                </c:pt>
                <c:pt idx="14">
                  <c:v>Isle of Wight</c:v>
                </c:pt>
              </c:strCache>
            </c:strRef>
          </c:cat>
          <c:val>
            <c:numRef>
              <c:f>'Country of birth Census 2021'!$I$27:$I$41</c:f>
              <c:numCache>
                <c:formatCode>0.00</c:formatCode>
                <c:ptCount val="15"/>
                <c:pt idx="0">
                  <c:v>57.079674796747966</c:v>
                </c:pt>
                <c:pt idx="1">
                  <c:v>48.904160475482911</c:v>
                </c:pt>
                <c:pt idx="2">
                  <c:v>46.803166026825913</c:v>
                </c:pt>
                <c:pt idx="3">
                  <c:v>44.289452834265688</c:v>
                </c:pt>
                <c:pt idx="4">
                  <c:v>43.282316719468113</c:v>
                </c:pt>
                <c:pt idx="5">
                  <c:v>42.554101968455797</c:v>
                </c:pt>
                <c:pt idx="6">
                  <c:v>40.937173272502612</c:v>
                </c:pt>
                <c:pt idx="7">
                  <c:v>40.824808184143222</c:v>
                </c:pt>
                <c:pt idx="8">
                  <c:v>39.266611671412221</c:v>
                </c:pt>
                <c:pt idx="9">
                  <c:v>36.267257263708231</c:v>
                </c:pt>
                <c:pt idx="10">
                  <c:v>33.739770417971108</c:v>
                </c:pt>
                <c:pt idx="11">
                  <c:v>33.601707695601789</c:v>
                </c:pt>
                <c:pt idx="12">
                  <c:v>28.963764297448932</c:v>
                </c:pt>
                <c:pt idx="13">
                  <c:v>19.914417379855166</c:v>
                </c:pt>
                <c:pt idx="14">
                  <c:v>19.605391135195219</c:v>
                </c:pt>
              </c:numCache>
            </c:numRef>
          </c:val>
          <c:extLst>
            <c:ext xmlns:c16="http://schemas.microsoft.com/office/drawing/2014/chart" uri="{C3380CC4-5D6E-409C-BE32-E72D297353CC}">
              <c16:uniqueId val="{0000000C-3976-4C0E-A201-5A3C806319E5}"/>
            </c:ext>
          </c:extLst>
        </c:ser>
        <c:dLbls>
          <c:dLblPos val="outEnd"/>
          <c:showLegendKey val="0"/>
          <c:showVal val="1"/>
          <c:showCatName val="0"/>
          <c:showSerName val="0"/>
          <c:showPercent val="0"/>
          <c:showBubbleSize val="0"/>
        </c:dLbls>
        <c:gapWidth val="30"/>
        <c:axId val="729142736"/>
        <c:axId val="729143128"/>
      </c:barChart>
      <c:catAx>
        <c:axId val="729142736"/>
        <c:scaling>
          <c:orientation val="minMax"/>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1000" b="0" i="0" u="none" strike="noStrike" baseline="0">
                <a:solidFill>
                  <a:srgbClr val="000000"/>
                </a:solidFill>
                <a:latin typeface="+mn-lt"/>
                <a:ea typeface="Arial"/>
                <a:cs typeface="Arial"/>
              </a:defRPr>
            </a:pPr>
            <a:endParaRPr lang="en-US"/>
          </a:p>
        </c:txPr>
        <c:crossAx val="729143128"/>
        <c:crosses val="autoZero"/>
        <c:auto val="1"/>
        <c:lblAlgn val="ctr"/>
        <c:lblOffset val="100"/>
        <c:tickLblSkip val="1"/>
        <c:tickMarkSkip val="1"/>
        <c:noMultiLvlLbl val="0"/>
      </c:catAx>
      <c:valAx>
        <c:axId val="729143128"/>
        <c:scaling>
          <c:orientation val="minMax"/>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Arial"/>
                    <a:ea typeface="Arial"/>
                    <a:cs typeface="Arial"/>
                  </a:defRPr>
                </a:pPr>
                <a:r>
                  <a:rPr lang="en-GB"/>
                  <a:t>Percentage change</a:t>
                </a:r>
              </a:p>
            </c:rich>
          </c:tx>
          <c:layout>
            <c:manualLayout>
              <c:xMode val="edge"/>
              <c:yMode val="edge"/>
              <c:x val="0.52455225227893643"/>
              <c:y val="0.87111833461589983"/>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valAx>
      <c:spPr>
        <a:noFill/>
        <a:ln w="12700">
          <a:noFill/>
          <a:prstDash val="solid"/>
        </a:ln>
      </c:spPr>
    </c:plotArea>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mn-lt"/>
                <a:ea typeface="Arial"/>
                <a:cs typeface="Arial"/>
              </a:defRPr>
            </a:pPr>
            <a:r>
              <a:rPr lang="en-GB" sz="1050">
                <a:latin typeface="+mn-lt"/>
              </a:rPr>
              <a:t>Population (Males) percentage change: Southampton and comparator Local Authorities: Census 2011 and 2021</a:t>
            </a:r>
          </a:p>
        </c:rich>
      </c:tx>
      <c:layout>
        <c:manualLayout>
          <c:xMode val="edge"/>
          <c:yMode val="edge"/>
          <c:x val="0.15289982425307558"/>
          <c:y val="9.3457943925233638E-3"/>
        </c:manualLayout>
      </c:layout>
      <c:overlay val="0"/>
      <c:spPr>
        <a:noFill/>
        <a:ln w="25400">
          <a:noFill/>
        </a:ln>
      </c:spPr>
    </c:title>
    <c:autoTitleDeleted val="0"/>
    <c:plotArea>
      <c:layout>
        <c:manualLayout>
          <c:layoutTarget val="inner"/>
          <c:xMode val="edge"/>
          <c:yMode val="edge"/>
          <c:x val="0.24997153914635889"/>
          <c:y val="0.13894080996884736"/>
          <c:w val="0.76098418277680135"/>
          <c:h val="0.69127888757566947"/>
        </c:manualLayout>
      </c:layout>
      <c:barChart>
        <c:barDir val="bar"/>
        <c:grouping val="clustered"/>
        <c:varyColors val="0"/>
        <c:ser>
          <c:idx val="0"/>
          <c:order val="0"/>
          <c:tx>
            <c:strRef>
              <c:f>'Population Census 2021'!$L$7</c:f>
              <c:strCache>
                <c:ptCount val="1"/>
                <c:pt idx="0">
                  <c:v>Percentage change</c:v>
                </c:pt>
              </c:strCache>
            </c:strRef>
          </c:tx>
          <c:spPr>
            <a:solidFill>
              <a:srgbClr val="002F6D"/>
            </a:solidFill>
          </c:spPr>
          <c:invertIfNegative val="0"/>
          <c:dPt>
            <c:idx val="3"/>
            <c:invertIfNegative val="0"/>
            <c:bubble3D val="0"/>
            <c:extLst>
              <c:ext xmlns:c16="http://schemas.microsoft.com/office/drawing/2014/chart" uri="{C3380CC4-5D6E-409C-BE32-E72D297353CC}">
                <c16:uniqueId val="{00000004-B8B5-4E95-BEB6-A8A792664F63}"/>
              </c:ext>
            </c:extLst>
          </c:dPt>
          <c:dPt>
            <c:idx val="4"/>
            <c:invertIfNegative val="0"/>
            <c:bubble3D val="0"/>
            <c:spPr>
              <a:solidFill>
                <a:srgbClr val="7CA0C5"/>
              </a:solidFill>
            </c:spPr>
            <c:extLst>
              <c:ext xmlns:c16="http://schemas.microsoft.com/office/drawing/2014/chart" uri="{C3380CC4-5D6E-409C-BE32-E72D297353CC}">
                <c16:uniqueId val="{00000001-B8B5-4E95-BEB6-A8A792664F63}"/>
              </c:ext>
            </c:extLst>
          </c:dPt>
          <c:dPt>
            <c:idx val="5"/>
            <c:invertIfNegative val="0"/>
            <c:bubble3D val="0"/>
            <c:spPr>
              <a:solidFill>
                <a:srgbClr val="1ECAD3"/>
              </a:solidFill>
            </c:spPr>
            <c:extLst>
              <c:ext xmlns:c16="http://schemas.microsoft.com/office/drawing/2014/chart" uri="{C3380CC4-5D6E-409C-BE32-E72D297353CC}">
                <c16:uniqueId val="{0000000C-6F92-415F-86F3-0B243FEA3355}"/>
              </c:ext>
            </c:extLst>
          </c:dPt>
          <c:dPt>
            <c:idx val="8"/>
            <c:invertIfNegative val="0"/>
            <c:bubble3D val="0"/>
            <c:spPr>
              <a:solidFill>
                <a:srgbClr val="D50057"/>
              </a:solidFill>
            </c:spPr>
            <c:extLst>
              <c:ext xmlns:c16="http://schemas.microsoft.com/office/drawing/2014/chart" uri="{C3380CC4-5D6E-409C-BE32-E72D297353CC}">
                <c16:uniqueId val="{0000000B-6F92-415F-86F3-0B243FEA3355}"/>
              </c:ext>
            </c:extLst>
          </c:dPt>
          <c:dPt>
            <c:idx val="10"/>
            <c:invertIfNegative val="0"/>
            <c:bubble3D val="0"/>
            <c:extLst>
              <c:ext xmlns:c16="http://schemas.microsoft.com/office/drawing/2014/chart" uri="{C3380CC4-5D6E-409C-BE32-E72D297353CC}">
                <c16:uniqueId val="{00000003-B8B5-4E95-BEB6-A8A792664F63}"/>
              </c:ext>
            </c:extLst>
          </c:dPt>
          <c:dPt>
            <c:idx val="12"/>
            <c:invertIfNegative val="0"/>
            <c:bubble3D val="0"/>
            <c:spPr>
              <a:solidFill>
                <a:srgbClr val="A0A7D8"/>
              </a:solidFill>
            </c:spPr>
            <c:extLst>
              <c:ext xmlns:c16="http://schemas.microsoft.com/office/drawing/2014/chart" uri="{C3380CC4-5D6E-409C-BE32-E72D297353CC}">
                <c16:uniqueId val="{00000002-B8B5-4E95-BEB6-A8A792664F63}"/>
              </c:ext>
            </c:extLst>
          </c:dPt>
          <c:dLbls>
            <c:dLbl>
              <c:idx val="12"/>
              <c:layout>
                <c:manualLayout>
                  <c:x val="-5.4459138906746883E-2"/>
                  <c:y val="0"/>
                </c:manualLayout>
              </c:layout>
              <c:spPr>
                <a:solidFill>
                  <a:srgbClr val="7CA0C5"/>
                </a:solidFill>
                <a:ln>
                  <a:noFill/>
                </a:ln>
                <a:effectLst/>
              </c:spPr>
              <c:txPr>
                <a:bodyPr wrap="square" lIns="38100" tIns="19050" rIns="38100" bIns="19050" anchor="ctr">
                  <a:spAutoFit/>
                </a:bodyPr>
                <a:lstStyle/>
                <a:p>
                  <a:pPr>
                    <a:defRPr b="1">
                      <a:solidFill>
                        <a:schemeClr val="bg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B5-4E95-BEB6-A8A792664F63}"/>
                </c:ext>
              </c:extLst>
            </c:dLbl>
            <c:dLbl>
              <c:idx val="13"/>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F92-415F-86F3-0B243FEA3355}"/>
                </c:ext>
              </c:extLst>
            </c:dLbl>
            <c:dLbl>
              <c:idx val="14"/>
              <c:layout>
                <c:manualLayout>
                  <c:x val="4.7231967294281158E-3"/>
                  <c:y val="2.5706607853186528E-3"/>
                </c:manualLayout>
              </c:layout>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92-415F-86F3-0B243FEA3355}"/>
                </c:ext>
              </c:extLst>
            </c:dLbl>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'Population Census 2021'!$H$8:$H$22</c:f>
              <c:strCache>
                <c:ptCount val="15"/>
                <c:pt idx="0">
                  <c:v>Bristol</c:v>
                </c:pt>
                <c:pt idx="1">
                  <c:v>Bath and North East Somerset</c:v>
                </c:pt>
                <c:pt idx="2">
                  <c:v>Coventry</c:v>
                </c:pt>
                <c:pt idx="3">
                  <c:v>Leeds</c:v>
                </c:pt>
                <c:pt idx="4">
                  <c:v>Hampshire</c:v>
                </c:pt>
                <c:pt idx="5">
                  <c:v>England</c:v>
                </c:pt>
                <c:pt idx="6">
                  <c:v>Newcastle upon Tyne</c:v>
                </c:pt>
                <c:pt idx="7">
                  <c:v>Bournemouth, Christchurch and Poole</c:v>
                </c:pt>
                <c:pt idx="8">
                  <c:v>Southampton</c:v>
                </c:pt>
                <c:pt idx="9">
                  <c:v>Liverpool</c:v>
                </c:pt>
                <c:pt idx="10">
                  <c:v>Plymouth</c:v>
                </c:pt>
                <c:pt idx="11">
                  <c:v>York</c:v>
                </c:pt>
                <c:pt idx="12">
                  <c:v>Isle of Wight</c:v>
                </c:pt>
                <c:pt idx="13">
                  <c:v>Sheffield</c:v>
                </c:pt>
                <c:pt idx="14">
                  <c:v>Portsmouth</c:v>
                </c:pt>
              </c:strCache>
            </c:strRef>
          </c:cat>
          <c:val>
            <c:numRef>
              <c:f>'Population Census 2021'!$L$8:$L$22</c:f>
              <c:numCache>
                <c:formatCode>0.0</c:formatCode>
                <c:ptCount val="15"/>
                <c:pt idx="0">
                  <c:v>10.068005500513912</c:v>
                </c:pt>
                <c:pt idx="1">
                  <c:v>9.6640022306905848</c:v>
                </c:pt>
                <c:pt idx="2">
                  <c:v>9.2411544147036242</c:v>
                </c:pt>
                <c:pt idx="3">
                  <c:v>7.7293543696576839</c:v>
                </c:pt>
                <c:pt idx="4">
                  <c:v>6.1781132449940923</c:v>
                </c:pt>
                <c:pt idx="5">
                  <c:v>6.08837695808087</c:v>
                </c:pt>
                <c:pt idx="6">
                  <c:v>5.7742501390612295</c:v>
                </c:pt>
                <c:pt idx="7">
                  <c:v>4.822916498999362</c:v>
                </c:pt>
                <c:pt idx="8">
                  <c:v>4.6177157543134122</c:v>
                </c:pt>
                <c:pt idx="9">
                  <c:v>2.6661402359393103</c:v>
                </c:pt>
                <c:pt idx="10">
                  <c:v>2.5472830033784852</c:v>
                </c:pt>
                <c:pt idx="11">
                  <c:v>1.3183867683420949</c:v>
                </c:pt>
                <c:pt idx="12">
                  <c:v>0.98629568106312293</c:v>
                </c:pt>
                <c:pt idx="13">
                  <c:v>0.56223662349951031</c:v>
                </c:pt>
                <c:pt idx="14" formatCode="0.00">
                  <c:v>-3.6821348630342726E-2</c:v>
                </c:pt>
              </c:numCache>
            </c:numRef>
          </c:val>
          <c:extLst>
            <c:ext xmlns:c16="http://schemas.microsoft.com/office/drawing/2014/chart" uri="{C3380CC4-5D6E-409C-BE32-E72D297353CC}">
              <c16:uniqueId val="{00000019-7423-480D-8D32-0EE8592FF617}"/>
            </c:ext>
          </c:extLst>
        </c:ser>
        <c:dLbls>
          <c:dLblPos val="outEnd"/>
          <c:showLegendKey val="0"/>
          <c:showVal val="1"/>
          <c:showCatName val="0"/>
          <c:showSerName val="0"/>
          <c:showPercent val="0"/>
          <c:showBubbleSize val="0"/>
        </c:dLbls>
        <c:gapWidth val="30"/>
        <c:axId val="729142736"/>
        <c:axId val="729143128"/>
      </c:barChart>
      <c:catAx>
        <c:axId val="729142736"/>
        <c:scaling>
          <c:orientation val="minMax"/>
        </c:scaling>
        <c:delete val="0"/>
        <c:axPos val="l"/>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3128"/>
        <c:crosses val="autoZero"/>
        <c:auto val="1"/>
        <c:lblAlgn val="ctr"/>
        <c:lblOffset val="100"/>
        <c:tickLblSkip val="1"/>
        <c:tickMarkSkip val="1"/>
        <c:noMultiLvlLbl val="0"/>
      </c:catAx>
      <c:valAx>
        <c:axId val="729143128"/>
        <c:scaling>
          <c:orientation val="minMax"/>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Arial"/>
                    <a:ea typeface="Arial"/>
                    <a:cs typeface="Arial"/>
                  </a:defRPr>
                </a:pPr>
                <a:r>
                  <a:rPr lang="en-GB"/>
                  <a:t>Percentage change</a:t>
                </a:r>
              </a:p>
            </c:rich>
          </c:tx>
          <c:layout>
            <c:manualLayout>
              <c:xMode val="edge"/>
              <c:yMode val="edge"/>
              <c:x val="0.52455218065095266"/>
              <c:y val="0.86588209974006503"/>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valAx>
      <c:spPr>
        <a:noFill/>
        <a:ln w="12700">
          <a:noFill/>
          <a:prstDash val="solid"/>
        </a:ln>
      </c:spPr>
    </c:plotArea>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mn-lt"/>
                <a:ea typeface="Arial"/>
                <a:cs typeface="Arial"/>
              </a:defRPr>
            </a:pPr>
            <a:r>
              <a:rPr lang="en-GB" sz="1050">
                <a:latin typeface="+mn-lt"/>
              </a:rPr>
              <a:t>Country of birth: Percentage born in UK and Non-UK:</a:t>
            </a:r>
            <a:r>
              <a:rPr lang="en-GB" sz="1050" baseline="0">
                <a:latin typeface="+mn-lt"/>
              </a:rPr>
              <a:t> </a:t>
            </a:r>
            <a:r>
              <a:rPr lang="en-GB" sz="1050">
                <a:latin typeface="+mn-lt"/>
              </a:rPr>
              <a:t>Southampton and comparator Local Authorities: Census 2021</a:t>
            </a:r>
          </a:p>
        </c:rich>
      </c:tx>
      <c:layout>
        <c:manualLayout>
          <c:xMode val="edge"/>
          <c:yMode val="edge"/>
          <c:x val="0.14936101346185141"/>
          <c:y val="4.089974553864438E-2"/>
        </c:manualLayout>
      </c:layout>
      <c:overlay val="0"/>
      <c:spPr>
        <a:noFill/>
        <a:ln w="25400">
          <a:noFill/>
        </a:ln>
      </c:spPr>
    </c:title>
    <c:autoTitleDeleted val="0"/>
    <c:plotArea>
      <c:layout>
        <c:manualLayout>
          <c:layoutTarget val="inner"/>
          <c:xMode val="edge"/>
          <c:yMode val="edge"/>
          <c:x val="0.25485648716788417"/>
          <c:y val="0.1836424207163429"/>
          <c:w val="0.76098418277680135"/>
          <c:h val="0.69127888757566947"/>
        </c:manualLayout>
      </c:layout>
      <c:barChart>
        <c:barDir val="bar"/>
        <c:grouping val="percentStacked"/>
        <c:varyColors val="0"/>
        <c:ser>
          <c:idx val="0"/>
          <c:order val="0"/>
          <c:tx>
            <c:strRef>
              <c:f>'Country of birth Census 2021'!$Q$7</c:f>
              <c:strCache>
                <c:ptCount val="1"/>
                <c:pt idx="0">
                  <c:v>Percent born in the UK</c:v>
                </c:pt>
              </c:strCache>
            </c:strRef>
          </c:tx>
          <c:spPr>
            <a:solidFill>
              <a:srgbClr val="002F6D"/>
            </a:solidFill>
          </c:spPr>
          <c:invertIfNegative val="0"/>
          <c:dLbls>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'Country of birth Census 2021'!$N$8:$N$22</c:f>
              <c:strCache>
                <c:ptCount val="15"/>
                <c:pt idx="0">
                  <c:v>Isle of Wight</c:v>
                </c:pt>
                <c:pt idx="1">
                  <c:v>Plymouth</c:v>
                </c:pt>
                <c:pt idx="2">
                  <c:v>Hampshire</c:v>
                </c:pt>
                <c:pt idx="3">
                  <c:v>York</c:v>
                </c:pt>
                <c:pt idx="4">
                  <c:v>Bath and North East Somerset</c:v>
                </c:pt>
                <c:pt idx="5">
                  <c:v>Liverpool</c:v>
                </c:pt>
                <c:pt idx="6">
                  <c:v>Sheffield</c:v>
                </c:pt>
                <c:pt idx="7">
                  <c:v>Bournemouth, Christchurch and Poole</c:v>
                </c:pt>
                <c:pt idx="8">
                  <c:v>Leeds</c:v>
                </c:pt>
                <c:pt idx="9">
                  <c:v>Portsmouth</c:v>
                </c:pt>
                <c:pt idx="10">
                  <c:v>England</c:v>
                </c:pt>
                <c:pt idx="11">
                  <c:v>Newcastle upon Tyne</c:v>
                </c:pt>
                <c:pt idx="12">
                  <c:v>Bristol</c:v>
                </c:pt>
                <c:pt idx="13">
                  <c:v>Southampton</c:v>
                </c:pt>
                <c:pt idx="14">
                  <c:v>Coventry</c:v>
                </c:pt>
              </c:strCache>
            </c:strRef>
          </c:cat>
          <c:val>
            <c:numRef>
              <c:f>'Country of birth Census 2021'!$Q$8:$Q$22</c:f>
              <c:numCache>
                <c:formatCode>#,##0.0_ ;\-#,##0.0\ </c:formatCode>
                <c:ptCount val="15"/>
                <c:pt idx="0">
                  <c:v>93.871521226834886</c:v>
                </c:pt>
                <c:pt idx="1">
                  <c:v>90.800732919020007</c:v>
                </c:pt>
                <c:pt idx="2">
                  <c:v>89.28352436542535</c:v>
                </c:pt>
                <c:pt idx="3">
                  <c:v>89.223502497275916</c:v>
                </c:pt>
                <c:pt idx="4">
                  <c:v>87.943167070818845</c:v>
                </c:pt>
                <c:pt idx="5">
                  <c:v>85.094879939434833</c:v>
                </c:pt>
                <c:pt idx="6">
                  <c:v>85.048542642595692</c:v>
                </c:pt>
                <c:pt idx="7">
                  <c:v>84.52058491339244</c:v>
                </c:pt>
                <c:pt idx="8">
                  <c:v>84.20204125115616</c:v>
                </c:pt>
                <c:pt idx="9">
                  <c:v>83.057936664375021</c:v>
                </c:pt>
                <c:pt idx="10">
                  <c:v>82.647311611418701</c:v>
                </c:pt>
                <c:pt idx="11">
                  <c:v>82.562932111620157</c:v>
                </c:pt>
                <c:pt idx="12">
                  <c:v>81.169398791444877</c:v>
                </c:pt>
                <c:pt idx="13">
                  <c:v>75.856292332537905</c:v>
                </c:pt>
                <c:pt idx="14">
                  <c:v>72.103589672307749</c:v>
                </c:pt>
              </c:numCache>
            </c:numRef>
          </c:val>
          <c:extLst>
            <c:ext xmlns:c16="http://schemas.microsoft.com/office/drawing/2014/chart" uri="{C3380CC4-5D6E-409C-BE32-E72D297353CC}">
              <c16:uniqueId val="{0000000D-307F-43B6-BA62-87924C49EA64}"/>
            </c:ext>
          </c:extLst>
        </c:ser>
        <c:ser>
          <c:idx val="1"/>
          <c:order val="1"/>
          <c:tx>
            <c:strRef>
              <c:f>'Country of birth Census 2021'!$S$7</c:f>
              <c:strCache>
                <c:ptCount val="1"/>
                <c:pt idx="0">
                  <c:v>Percent not born in the UK</c:v>
                </c:pt>
              </c:strCache>
            </c:strRef>
          </c:tx>
          <c:spPr>
            <a:solidFill>
              <a:srgbClr val="D50057"/>
            </a:solidFill>
          </c:spPr>
          <c:invertIfNegative val="0"/>
          <c:dLbls>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'Country of birth Census 2021'!$S$8:$S$22</c:f>
              <c:numCache>
                <c:formatCode>#,##0.0_ ;\-#,##0.0\ </c:formatCode>
                <c:ptCount val="15"/>
                <c:pt idx="0">
                  <c:v>6.1284787731651233</c:v>
                </c:pt>
                <c:pt idx="1">
                  <c:v>9.1992670809799968</c:v>
                </c:pt>
                <c:pt idx="2">
                  <c:v>10.716475634574655</c:v>
                </c:pt>
                <c:pt idx="3">
                  <c:v>10.776990548316002</c:v>
                </c:pt>
                <c:pt idx="4">
                  <c:v>12.056832929181166</c:v>
                </c:pt>
                <c:pt idx="5">
                  <c:v>14.905325784631589</c:v>
                </c:pt>
                <c:pt idx="6">
                  <c:v>14.951816732881598</c:v>
                </c:pt>
                <c:pt idx="7">
                  <c:v>15.479415086607561</c:v>
                </c:pt>
                <c:pt idx="8">
                  <c:v>15.797958748843838</c:v>
                </c:pt>
                <c:pt idx="9">
                  <c:v>16.942063335624965</c:v>
                </c:pt>
                <c:pt idx="10">
                  <c:v>17.352690158804609</c:v>
                </c:pt>
                <c:pt idx="11">
                  <c:v>17.437734277384422</c:v>
                </c:pt>
                <c:pt idx="12">
                  <c:v>18.830601208555134</c:v>
                </c:pt>
                <c:pt idx="13">
                  <c:v>24.143305935192551</c:v>
                </c:pt>
                <c:pt idx="14">
                  <c:v>27.896410327692255</c:v>
                </c:pt>
              </c:numCache>
            </c:numRef>
          </c:val>
          <c:extLst>
            <c:ext xmlns:c16="http://schemas.microsoft.com/office/drawing/2014/chart" uri="{C3380CC4-5D6E-409C-BE32-E72D297353CC}">
              <c16:uniqueId val="{0000000E-307F-43B6-BA62-87924C49EA64}"/>
            </c:ext>
          </c:extLst>
        </c:ser>
        <c:dLbls>
          <c:dLblPos val="inBase"/>
          <c:showLegendKey val="0"/>
          <c:showVal val="1"/>
          <c:showCatName val="0"/>
          <c:showSerName val="0"/>
          <c:showPercent val="0"/>
          <c:showBubbleSize val="0"/>
        </c:dLbls>
        <c:gapWidth val="30"/>
        <c:overlap val="100"/>
        <c:axId val="729142736"/>
        <c:axId val="729143128"/>
      </c:barChart>
      <c:catAx>
        <c:axId val="729142736"/>
        <c:scaling>
          <c:orientation val="minMax"/>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3128"/>
        <c:crosses val="autoZero"/>
        <c:auto val="1"/>
        <c:lblAlgn val="ctr"/>
        <c:lblOffset val="100"/>
        <c:noMultiLvlLbl val="0"/>
      </c:catAx>
      <c:valAx>
        <c:axId val="729143128"/>
        <c:scaling>
          <c:orientation val="minMax"/>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Arial"/>
                    <a:ea typeface="Arial"/>
                    <a:cs typeface="Arial"/>
                  </a:defRPr>
                </a:pPr>
                <a:r>
                  <a:rPr lang="en-GB"/>
                  <a:t>Percentage</a:t>
                </a:r>
              </a:p>
            </c:rich>
          </c:tx>
          <c:layout>
            <c:manualLayout>
              <c:xMode val="edge"/>
              <c:yMode val="edge"/>
              <c:x val="0.5196176557787433"/>
              <c:y val="0.92056437002697833"/>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valAx>
      <c:spPr>
        <a:noFill/>
        <a:ln w="12700">
          <a:noFill/>
          <a:prstDash val="solid"/>
        </a:ln>
      </c:spPr>
    </c:plotArea>
    <c:legend>
      <c:legendPos val="t"/>
      <c:layout>
        <c:manualLayout>
          <c:xMode val="edge"/>
          <c:yMode val="edge"/>
          <c:x val="0.24661531071040857"/>
          <c:y val="0.11967282356862899"/>
          <c:w val="0.50040048659842629"/>
          <c:h val="4.5899740003918471E-2"/>
        </c:manualLayout>
      </c:layout>
      <c:overlay val="0"/>
      <c:txPr>
        <a:bodyPr/>
        <a:lstStyle/>
        <a:p>
          <a:pPr>
            <a:defRPr sz="1000"/>
          </a:pPr>
          <a:endParaRPr lang="en-US"/>
        </a:p>
      </c:txPr>
    </c:legend>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Top 15 Countries of birth:</a:t>
            </a:r>
            <a:r>
              <a:rPr lang="en-US" sz="1050" b="1" baseline="0">
                <a:solidFill>
                  <a:sysClr val="windowText" lastClr="000000"/>
                </a:solidFill>
              </a:rPr>
              <a:t> p</a:t>
            </a:r>
            <a:r>
              <a:rPr lang="en-US" sz="1050" b="1">
                <a:solidFill>
                  <a:sysClr val="windowText" lastClr="000000"/>
                </a:solidFill>
              </a:rPr>
              <a:t>ercentage point change between 2011 Census and 2021 Census: Southampton </a:t>
            </a:r>
          </a:p>
        </c:rich>
      </c:tx>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254090061686527"/>
          <c:y val="0.10800028167818058"/>
          <c:w val="0.68744062900636271"/>
          <c:h val="0.73820308651627953"/>
        </c:manualLayout>
      </c:layout>
      <c:barChart>
        <c:barDir val="bar"/>
        <c:grouping val="clustered"/>
        <c:varyColors val="0"/>
        <c:ser>
          <c:idx val="0"/>
          <c:order val="0"/>
          <c:tx>
            <c:strRef>
              <c:f>'CoB Soton C 2021 by country'!$G$7</c:f>
              <c:strCache>
                <c:ptCount val="1"/>
                <c:pt idx="0">
                  <c:v>Percentage point change</c:v>
                </c:pt>
              </c:strCache>
            </c:strRef>
          </c:tx>
          <c:spPr>
            <a:solidFill>
              <a:srgbClr val="002F6D"/>
            </a:solidFill>
            <a:ln>
              <a:noFill/>
            </a:ln>
            <a:effectLst/>
          </c:spPr>
          <c:invertIfNegative val="0"/>
          <c:dPt>
            <c:idx val="0"/>
            <c:invertIfNegative val="0"/>
            <c:bubble3D val="0"/>
            <c:spPr>
              <a:solidFill>
                <a:srgbClr val="D50057"/>
              </a:solidFill>
              <a:ln>
                <a:noFill/>
              </a:ln>
              <a:effectLst/>
            </c:spPr>
            <c:extLst>
              <c:ext xmlns:c16="http://schemas.microsoft.com/office/drawing/2014/chart" uri="{C3380CC4-5D6E-409C-BE32-E72D297353CC}">
                <c16:uniqueId val="{00000003-14EF-428E-924E-5D1DEEC631FA}"/>
              </c:ext>
            </c:extLst>
          </c:dPt>
          <c:dPt>
            <c:idx val="6"/>
            <c:invertIfNegative val="0"/>
            <c:bubble3D val="0"/>
            <c:spPr>
              <a:solidFill>
                <a:srgbClr val="D50057"/>
              </a:solidFill>
              <a:ln>
                <a:noFill/>
              </a:ln>
              <a:effectLst/>
            </c:spPr>
            <c:extLst>
              <c:ext xmlns:c16="http://schemas.microsoft.com/office/drawing/2014/chart" uri="{C3380CC4-5D6E-409C-BE32-E72D297353CC}">
                <c16:uniqueId val="{00000004-14EF-428E-924E-5D1DEEC631FA}"/>
              </c:ext>
            </c:extLst>
          </c:dPt>
          <c:dPt>
            <c:idx val="7"/>
            <c:invertIfNegative val="0"/>
            <c:bubble3D val="0"/>
            <c:spPr>
              <a:solidFill>
                <a:srgbClr val="D50057"/>
              </a:solidFill>
              <a:ln>
                <a:noFill/>
              </a:ln>
              <a:effectLst/>
            </c:spPr>
            <c:extLst>
              <c:ext xmlns:c16="http://schemas.microsoft.com/office/drawing/2014/chart" uri="{C3380CC4-5D6E-409C-BE32-E72D297353CC}">
                <c16:uniqueId val="{00000005-14EF-428E-924E-5D1DEEC631FA}"/>
              </c:ext>
            </c:extLst>
          </c:dPt>
          <c:dPt>
            <c:idx val="13"/>
            <c:invertIfNegative val="0"/>
            <c:bubble3D val="0"/>
            <c:spPr>
              <a:solidFill>
                <a:srgbClr val="D50057"/>
              </a:solidFill>
              <a:ln>
                <a:noFill/>
              </a:ln>
              <a:effectLst/>
            </c:spPr>
            <c:extLst>
              <c:ext xmlns:c16="http://schemas.microsoft.com/office/drawing/2014/chart" uri="{C3380CC4-5D6E-409C-BE32-E72D297353CC}">
                <c16:uniqueId val="{00000006-14EF-428E-924E-5D1DEEC631FA}"/>
              </c:ext>
            </c:extLst>
          </c:dPt>
          <c:dPt>
            <c:idx val="18"/>
            <c:invertIfNegative val="0"/>
            <c:bubble3D val="0"/>
            <c:spPr>
              <a:solidFill>
                <a:srgbClr val="D50057"/>
              </a:solidFill>
              <a:ln>
                <a:noFill/>
              </a:ln>
              <a:effectLst/>
            </c:spPr>
            <c:extLst>
              <c:ext xmlns:c16="http://schemas.microsoft.com/office/drawing/2014/chart" uri="{C3380CC4-5D6E-409C-BE32-E72D297353CC}">
                <c16:uniqueId val="{00000002-14EF-428E-924E-5D1DEEC631FA}"/>
              </c:ext>
            </c:extLst>
          </c:dPt>
          <c:dLbls>
            <c:dLbl>
              <c:idx val="16"/>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14EF-428E-924E-5D1DEEC631FA}"/>
                </c:ext>
              </c:extLst>
            </c:dLbl>
            <c:dLbl>
              <c:idx val="17"/>
              <c:numFmt formatCode="#,##0.00_ ;[Red]\-#,##0.00\ "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14EF-428E-924E-5D1DEEC631F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'CoB Soton C 2021 by country'!$B$8:$B$23</c15:sqref>
                  </c15:fullRef>
                </c:ext>
              </c:extLst>
              <c:f>'CoB Soton C 2021 by country'!$B$9:$B$23</c:f>
              <c:strCache>
                <c:ptCount val="15"/>
                <c:pt idx="0">
                  <c:v>England</c:v>
                </c:pt>
                <c:pt idx="1">
                  <c:v>Poland</c:v>
                </c:pt>
                <c:pt idx="2">
                  <c:v>India</c:v>
                </c:pt>
                <c:pt idx="3">
                  <c:v>Other EU countries</c:v>
                </c:pt>
                <c:pt idx="4">
                  <c:v>Romania</c:v>
                </c:pt>
                <c:pt idx="5">
                  <c:v>China</c:v>
                </c:pt>
                <c:pt idx="6">
                  <c:v>Scotland</c:v>
                </c:pt>
                <c:pt idx="7">
                  <c:v>Wales</c:v>
                </c:pt>
                <c:pt idx="8">
                  <c:v>Portugal (including Madeira and the Azores)</c:v>
                </c:pt>
                <c:pt idx="9">
                  <c:v>Pakistan</c:v>
                </c:pt>
                <c:pt idx="10">
                  <c:v>Other Europe</c:v>
                </c:pt>
                <c:pt idx="11">
                  <c:v>Other member countries in March 2001</c:v>
                </c:pt>
                <c:pt idx="12">
                  <c:v>Philippines</c:v>
                </c:pt>
                <c:pt idx="13">
                  <c:v>Germany</c:v>
                </c:pt>
                <c:pt idx="14">
                  <c:v>Nigeria</c:v>
                </c:pt>
              </c:strCache>
            </c:strRef>
          </c:cat>
          <c:val>
            <c:numRef>
              <c:extLst>
                <c:ext xmlns:c15="http://schemas.microsoft.com/office/drawing/2012/chart" uri="{02D57815-91ED-43cb-92C2-25804820EDAC}">
                  <c15:fullRef>
                    <c15:sqref>'CoB Soton C 2021 by country'!$G$8:$G$23</c15:sqref>
                  </c15:fullRef>
                </c:ext>
              </c:extLst>
              <c:f>'CoB Soton C 2021 by country'!$G$9:$G$23</c:f>
              <c:numCache>
                <c:formatCode>0.00_ ;\-0.00\ </c:formatCode>
                <c:ptCount val="15"/>
                <c:pt idx="0">
                  <c:v>-5.9245088584015946</c:v>
                </c:pt>
                <c:pt idx="1">
                  <c:v>1.1993759864888198</c:v>
                </c:pt>
                <c:pt idx="2">
                  <c:v>0.48073311826610343</c:v>
                </c:pt>
                <c:pt idx="3">
                  <c:v>0.60318191856695302</c:v>
                </c:pt>
                <c:pt idx="4">
                  <c:v>1.3683984698831928</c:v>
                </c:pt>
                <c:pt idx="5">
                  <c:v>0.27966866292997761</c:v>
                </c:pt>
                <c:pt idx="6">
                  <c:v>-0.36213358204510604</c:v>
                </c:pt>
                <c:pt idx="7">
                  <c:v>-0.18300764790279112</c:v>
                </c:pt>
                <c:pt idx="8">
                  <c:v>0.5386926606366752</c:v>
                </c:pt>
                <c:pt idx="9">
                  <c:v>0.14325958061857347</c:v>
                </c:pt>
                <c:pt idx="10">
                  <c:v>0.36439837777480655</c:v>
                </c:pt>
                <c:pt idx="11">
                  <c:v>0.13404583180178709</c:v>
                </c:pt>
                <c:pt idx="12">
                  <c:v>0.26761557893003984</c:v>
                </c:pt>
                <c:pt idx="13">
                  <c:v>-8.906466927350859E-2</c:v>
                </c:pt>
                <c:pt idx="14">
                  <c:v>0.18886033972974803</c:v>
                </c:pt>
              </c:numCache>
            </c:numRef>
          </c:val>
          <c:extLst>
            <c:ext xmlns:c16="http://schemas.microsoft.com/office/drawing/2014/chart" uri="{C3380CC4-5D6E-409C-BE32-E72D297353CC}">
              <c16:uniqueId val="{00000000-14EF-428E-924E-5D1DEEC631FA}"/>
            </c:ext>
          </c:extLst>
        </c:ser>
        <c:dLbls>
          <c:showLegendKey val="0"/>
          <c:showVal val="0"/>
          <c:showCatName val="0"/>
          <c:showSerName val="0"/>
          <c:showPercent val="0"/>
          <c:showBubbleSize val="0"/>
        </c:dLbls>
        <c:gapWidth val="35"/>
        <c:axId val="1831947232"/>
        <c:axId val="1831959296"/>
      </c:barChart>
      <c:catAx>
        <c:axId val="1831947232"/>
        <c:scaling>
          <c:orientation val="minMax"/>
        </c:scaling>
        <c:delete val="0"/>
        <c:axPos val="l"/>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31959296"/>
        <c:crosses val="autoZero"/>
        <c:auto val="1"/>
        <c:lblAlgn val="ctr"/>
        <c:lblOffset val="100"/>
        <c:noMultiLvlLbl val="0"/>
      </c:catAx>
      <c:valAx>
        <c:axId val="18319592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Percentage point change</a:t>
                </a:r>
              </a:p>
            </c:rich>
          </c:tx>
          <c:layout>
            <c:manualLayout>
              <c:xMode val="edge"/>
              <c:yMode val="edge"/>
              <c:x val="0.51377680394201242"/>
              <c:y val="0.8970535288649370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831947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GB" sz="1050" b="1">
                <a:solidFill>
                  <a:sysClr val="windowText" lastClr="000000"/>
                </a:solidFill>
              </a:rPr>
              <a:t>Top 10:</a:t>
            </a:r>
            <a:r>
              <a:rPr lang="en-GB" sz="1050" b="1" baseline="0">
                <a:solidFill>
                  <a:sysClr val="windowText" lastClr="000000"/>
                </a:solidFill>
              </a:rPr>
              <a:t> p</a:t>
            </a:r>
            <a:r>
              <a:rPr lang="en-GB" sz="1050" b="1">
                <a:solidFill>
                  <a:sysClr val="windowText" lastClr="000000"/>
                </a:solidFill>
              </a:rPr>
              <a:t>roportion</a:t>
            </a:r>
            <a:r>
              <a:rPr lang="en-GB" sz="1050" b="1" baseline="0">
                <a:solidFill>
                  <a:sysClr val="windowText" lastClr="000000"/>
                </a:solidFill>
              </a:rPr>
              <a:t> of population by country of birth 2011 and 2021 Census: Southampton (excluding England - 79.7% in 2011 and 73.8% in 2021 Census)</a:t>
            </a:r>
            <a:endParaRPr lang="en-GB" sz="1050" b="1">
              <a:solidFill>
                <a:sysClr val="windowText" lastClr="000000"/>
              </a:solidFill>
            </a:endParaRPr>
          </a:p>
        </c:rich>
      </c:tx>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220563617647258"/>
          <c:y val="0.13652075704165098"/>
          <c:w val="0.65029891781134475"/>
          <c:h val="0.75772271059889629"/>
        </c:manualLayout>
      </c:layout>
      <c:barChart>
        <c:barDir val="bar"/>
        <c:grouping val="clustered"/>
        <c:varyColors val="0"/>
        <c:ser>
          <c:idx val="1"/>
          <c:order val="0"/>
          <c:tx>
            <c:v>2021 Census</c:v>
          </c:tx>
          <c:spPr>
            <a:solidFill>
              <a:srgbClr val="002F6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'CoB Soton C 2021 by country'!$B$8:$B$19</c15:sqref>
                  </c15:fullRef>
                </c:ext>
              </c:extLst>
              <c:f>'CoB Soton C 2021 by country'!$B$10:$B$19</c:f>
              <c:strCache>
                <c:ptCount val="10"/>
                <c:pt idx="0">
                  <c:v>Poland</c:v>
                </c:pt>
                <c:pt idx="1">
                  <c:v>India</c:v>
                </c:pt>
                <c:pt idx="2">
                  <c:v>Other EU countries</c:v>
                </c:pt>
                <c:pt idx="3">
                  <c:v>Romania</c:v>
                </c:pt>
                <c:pt idx="4">
                  <c:v>China</c:v>
                </c:pt>
                <c:pt idx="5">
                  <c:v>Scotland</c:v>
                </c:pt>
                <c:pt idx="6">
                  <c:v>Wales</c:v>
                </c:pt>
                <c:pt idx="7">
                  <c:v>Portugal (including Madeira and the Azores)</c:v>
                </c:pt>
                <c:pt idx="8">
                  <c:v>Pakistan</c:v>
                </c:pt>
                <c:pt idx="9">
                  <c:v>Other Europe</c:v>
                </c:pt>
              </c:strCache>
            </c:strRef>
          </c:cat>
          <c:val>
            <c:numRef>
              <c:extLst>
                <c:ext xmlns:c15="http://schemas.microsoft.com/office/drawing/2012/chart" uri="{02D57815-91ED-43cb-92C2-25804820EDAC}">
                  <c15:fullRef>
                    <c15:sqref>'CoB Soton C 2021 by country'!$F$8:$F$19</c15:sqref>
                  </c15:fullRef>
                </c:ext>
              </c:extLst>
              <c:f>'CoB Soton C 2021 by country'!$F$10:$F$19</c:f>
              <c:numCache>
                <c:formatCode>#,##0.00</c:formatCode>
                <c:ptCount val="10"/>
                <c:pt idx="0">
                  <c:v>4.7416459774547857</c:v>
                </c:pt>
                <c:pt idx="1">
                  <c:v>2.0118752058877885</c:v>
                </c:pt>
                <c:pt idx="2">
                  <c:v>1.5462675054836457</c:v>
                </c:pt>
                <c:pt idx="3">
                  <c:v>1.5241722306586001</c:v>
                </c:pt>
                <c:pt idx="4">
                  <c:v>1.0674026401844756</c:v>
                </c:pt>
                <c:pt idx="5">
                  <c:v>0.90389760647913808</c:v>
                </c:pt>
                <c:pt idx="6">
                  <c:v>0.78498485469343815</c:v>
                </c:pt>
                <c:pt idx="7">
                  <c:v>0.73034926603514361</c:v>
                </c:pt>
                <c:pt idx="8">
                  <c:v>0.72793887241786592</c:v>
                </c:pt>
                <c:pt idx="9">
                  <c:v>0.71267304617510707</c:v>
                </c:pt>
              </c:numCache>
            </c:numRef>
          </c:val>
          <c:extLst>
            <c:ext xmlns:c16="http://schemas.microsoft.com/office/drawing/2014/chart" uri="{C3380CC4-5D6E-409C-BE32-E72D297353CC}">
              <c16:uniqueId val="{00000004-B30F-4F62-814D-7EDEEA4EDB50}"/>
            </c:ext>
          </c:extLst>
        </c:ser>
        <c:ser>
          <c:idx val="0"/>
          <c:order val="1"/>
          <c:tx>
            <c:v>2011 Census</c:v>
          </c:tx>
          <c:spPr>
            <a:solidFill>
              <a:srgbClr val="A0A7D8"/>
            </a:solidFill>
            <a:ln>
              <a:noFill/>
            </a:ln>
            <a:effectLst/>
          </c:spPr>
          <c:invertIfNegative val="0"/>
          <c:dLbls>
            <c:dLbl>
              <c:idx val="3"/>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0F-4F62-814D-7EDEEA4EDB50}"/>
                </c:ext>
              </c:extLst>
            </c:dLbl>
            <c:dLbl>
              <c:idx val="7"/>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0F-4F62-814D-7EDEEA4EDB50}"/>
                </c:ext>
              </c:extLst>
            </c:dLbl>
            <c:dLbl>
              <c:idx val="9"/>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30F-4F62-814D-7EDEEA4EDB50}"/>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'CoB Soton C 2021 by country'!$B$8:$B$19</c15:sqref>
                  </c15:fullRef>
                </c:ext>
              </c:extLst>
              <c:f>'CoB Soton C 2021 by country'!$B$10:$B$19</c:f>
              <c:strCache>
                <c:ptCount val="10"/>
                <c:pt idx="0">
                  <c:v>Poland</c:v>
                </c:pt>
                <c:pt idx="1">
                  <c:v>India</c:v>
                </c:pt>
                <c:pt idx="2">
                  <c:v>Other EU countries</c:v>
                </c:pt>
                <c:pt idx="3">
                  <c:v>Romania</c:v>
                </c:pt>
                <c:pt idx="4">
                  <c:v>China</c:v>
                </c:pt>
                <c:pt idx="5">
                  <c:v>Scotland</c:v>
                </c:pt>
                <c:pt idx="6">
                  <c:v>Wales</c:v>
                </c:pt>
                <c:pt idx="7">
                  <c:v>Portugal (including Madeira and the Azores)</c:v>
                </c:pt>
                <c:pt idx="8">
                  <c:v>Pakistan</c:v>
                </c:pt>
                <c:pt idx="9">
                  <c:v>Other Europe</c:v>
                </c:pt>
              </c:strCache>
            </c:strRef>
          </c:cat>
          <c:val>
            <c:numRef>
              <c:extLst>
                <c:ext xmlns:c15="http://schemas.microsoft.com/office/drawing/2012/chart" uri="{02D57815-91ED-43cb-92C2-25804820EDAC}">
                  <c15:fullRef>
                    <c15:sqref>'CoB Soton C 2021 by country'!$E$8:$E$19</c15:sqref>
                  </c15:fullRef>
                </c:ext>
              </c:extLst>
              <c:f>'CoB Soton C 2021 by country'!$E$10:$E$19</c:f>
              <c:numCache>
                <c:formatCode>#,##0.00</c:formatCode>
                <c:ptCount val="10"/>
                <c:pt idx="0">
                  <c:v>3.5422699909659658</c:v>
                </c:pt>
                <c:pt idx="1">
                  <c:v>1.531142087621685</c:v>
                </c:pt>
                <c:pt idx="2">
                  <c:v>0.94308558691669264</c:v>
                </c:pt>
                <c:pt idx="3">
                  <c:v>0.15577376077540717</c:v>
                </c:pt>
                <c:pt idx="4">
                  <c:v>0.78773397725449801</c:v>
                </c:pt>
                <c:pt idx="5">
                  <c:v>1.2660311885242441</c:v>
                </c:pt>
                <c:pt idx="6">
                  <c:v>0.96799250259622927</c:v>
                </c:pt>
                <c:pt idx="7">
                  <c:v>0.19165660539846843</c:v>
                </c:pt>
                <c:pt idx="8">
                  <c:v>0.58467929179929246</c:v>
                </c:pt>
                <c:pt idx="9">
                  <c:v>0.34827466840030052</c:v>
                </c:pt>
              </c:numCache>
            </c:numRef>
          </c:val>
          <c:extLst>
            <c:ext xmlns:c16="http://schemas.microsoft.com/office/drawing/2014/chart" uri="{C3380CC4-5D6E-409C-BE32-E72D297353CC}">
              <c16:uniqueId val="{00000003-B30F-4F62-814D-7EDEEA4EDB50}"/>
            </c:ext>
          </c:extLst>
        </c:ser>
        <c:dLbls>
          <c:dLblPos val="outEnd"/>
          <c:showLegendKey val="0"/>
          <c:showVal val="1"/>
          <c:showCatName val="0"/>
          <c:showSerName val="0"/>
          <c:showPercent val="0"/>
          <c:showBubbleSize val="0"/>
        </c:dLbls>
        <c:gapWidth val="35"/>
        <c:axId val="1831950560"/>
        <c:axId val="1831952640"/>
      </c:barChart>
      <c:catAx>
        <c:axId val="1831950560"/>
        <c:scaling>
          <c:orientation val="minMax"/>
        </c:scaling>
        <c:delete val="0"/>
        <c:axPos val="l"/>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31952640"/>
        <c:crosses val="autoZero"/>
        <c:auto val="1"/>
        <c:lblAlgn val="ctr"/>
        <c:lblOffset val="100"/>
        <c:noMultiLvlLbl val="0"/>
      </c:catAx>
      <c:valAx>
        <c:axId val="18319526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900">
                    <a:solidFill>
                      <a:sysClr val="windowText" lastClr="000000"/>
                    </a:solidFill>
                    <a:latin typeface="Arial" panose="020B0604020202020204" pitchFamily="34" charset="0"/>
                    <a:cs typeface="Arial" panose="020B0604020202020204" pitchFamily="34" charset="0"/>
                  </a:rPr>
                  <a:t>Percentage</a:t>
                </a:r>
              </a:p>
            </c:rich>
          </c:tx>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31950560"/>
        <c:crosses val="autoZero"/>
        <c:crossBetween val="between"/>
      </c:valAx>
      <c:spPr>
        <a:noFill/>
        <a:ln>
          <a:noFill/>
        </a:ln>
        <a:effectLst/>
      </c:spPr>
    </c:plotArea>
    <c:legend>
      <c:legendPos val="t"/>
      <c:layout>
        <c:manualLayout>
          <c:xMode val="edge"/>
          <c:yMode val="edge"/>
          <c:x val="0.36839523629020265"/>
          <c:y val="9.7641948058292169E-2"/>
          <c:w val="0.35471768904976247"/>
          <c:h val="3.377979753305372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mn-lt"/>
                <a:ea typeface="Arial"/>
                <a:cs typeface="Arial"/>
              </a:defRPr>
            </a:pPr>
            <a:r>
              <a:rPr lang="en-GB" sz="1050">
                <a:latin typeface="+mn-lt"/>
              </a:rPr>
              <a:t>Country</a:t>
            </a:r>
            <a:r>
              <a:rPr lang="en-GB" sz="1050" baseline="0">
                <a:latin typeface="+mn-lt"/>
              </a:rPr>
              <a:t> of birth - top and bottom 10 and England percentage change</a:t>
            </a:r>
            <a:r>
              <a:rPr lang="en-GB" sz="1050">
                <a:latin typeface="+mn-lt"/>
              </a:rPr>
              <a:t>: Southampton: Census 2011 and 2021</a:t>
            </a:r>
          </a:p>
        </c:rich>
      </c:tx>
      <c:layout>
        <c:manualLayout>
          <c:xMode val="edge"/>
          <c:yMode val="edge"/>
          <c:x val="0.15289982425307558"/>
          <c:y val="9.3457943925233638E-3"/>
        </c:manualLayout>
      </c:layout>
      <c:overlay val="0"/>
      <c:spPr>
        <a:noFill/>
        <a:ln w="25400">
          <a:noFill/>
        </a:ln>
      </c:spPr>
    </c:title>
    <c:autoTitleDeleted val="0"/>
    <c:plotArea>
      <c:layout>
        <c:manualLayout>
          <c:layoutTarget val="inner"/>
          <c:xMode val="edge"/>
          <c:yMode val="edge"/>
          <c:x val="0.24997153914635889"/>
          <c:y val="0.13894080996884736"/>
          <c:w val="0.76098418277680135"/>
          <c:h val="0.69127888757566947"/>
        </c:manualLayout>
      </c:layout>
      <c:barChart>
        <c:barDir val="bar"/>
        <c:grouping val="clustered"/>
        <c:varyColors val="0"/>
        <c:ser>
          <c:idx val="0"/>
          <c:order val="0"/>
          <c:tx>
            <c:strRef>
              <c:f>'CoB Soton C 2021'!$N$7</c:f>
              <c:strCache>
                <c:ptCount val="1"/>
                <c:pt idx="0">
                  <c:v>Percentage change</c:v>
                </c:pt>
              </c:strCache>
            </c:strRef>
          </c:tx>
          <c:spPr>
            <a:solidFill>
              <a:srgbClr val="002F6D"/>
            </a:solidFill>
          </c:spPr>
          <c:invertIfNegative val="0"/>
          <c:dPt>
            <c:idx val="1"/>
            <c:invertIfNegative val="0"/>
            <c:bubble3D val="0"/>
            <c:extLst>
              <c:ext xmlns:c16="http://schemas.microsoft.com/office/drawing/2014/chart" uri="{C3380CC4-5D6E-409C-BE32-E72D297353CC}">
                <c16:uniqueId val="{00000000-D166-4402-B923-7BA7B7C52BE3}"/>
              </c:ext>
            </c:extLst>
          </c:dPt>
          <c:dPt>
            <c:idx val="5"/>
            <c:invertIfNegative val="0"/>
            <c:bubble3D val="0"/>
            <c:extLst>
              <c:ext xmlns:c16="http://schemas.microsoft.com/office/drawing/2014/chart" uri="{C3380CC4-5D6E-409C-BE32-E72D297353CC}">
                <c16:uniqueId val="{00000002-D166-4402-B923-7BA7B7C52BE3}"/>
              </c:ext>
            </c:extLst>
          </c:dPt>
          <c:dPt>
            <c:idx val="6"/>
            <c:invertIfNegative val="0"/>
            <c:bubble3D val="0"/>
            <c:extLst>
              <c:ext xmlns:c16="http://schemas.microsoft.com/office/drawing/2014/chart" uri="{C3380CC4-5D6E-409C-BE32-E72D297353CC}">
                <c16:uniqueId val="{00000004-D166-4402-B923-7BA7B7C52BE3}"/>
              </c:ext>
            </c:extLst>
          </c:dPt>
          <c:dPt>
            <c:idx val="8"/>
            <c:invertIfNegative val="0"/>
            <c:bubble3D val="0"/>
            <c:extLst>
              <c:ext xmlns:c16="http://schemas.microsoft.com/office/drawing/2014/chart" uri="{C3380CC4-5D6E-409C-BE32-E72D297353CC}">
                <c16:uniqueId val="{00000006-D166-4402-B923-7BA7B7C52BE3}"/>
              </c:ext>
            </c:extLst>
          </c:dPt>
          <c:dPt>
            <c:idx val="10"/>
            <c:invertIfNegative val="0"/>
            <c:bubble3D val="0"/>
            <c:spPr>
              <a:solidFill>
                <a:srgbClr val="D50057"/>
              </a:solidFill>
            </c:spPr>
            <c:extLst>
              <c:ext xmlns:c16="http://schemas.microsoft.com/office/drawing/2014/chart" uri="{C3380CC4-5D6E-409C-BE32-E72D297353CC}">
                <c16:uniqueId val="{0000000E-5DCE-46AB-B109-7AE51A9F9E05}"/>
              </c:ext>
            </c:extLst>
          </c:dPt>
          <c:dPt>
            <c:idx val="11"/>
            <c:invertIfNegative val="0"/>
            <c:bubble3D val="0"/>
            <c:spPr>
              <a:solidFill>
                <a:srgbClr val="D50057"/>
              </a:solidFill>
            </c:spPr>
            <c:extLst>
              <c:ext xmlns:c16="http://schemas.microsoft.com/office/drawing/2014/chart" uri="{C3380CC4-5D6E-409C-BE32-E72D297353CC}">
                <c16:uniqueId val="{0000000F-5DCE-46AB-B109-7AE51A9F9E05}"/>
              </c:ext>
            </c:extLst>
          </c:dPt>
          <c:dPt>
            <c:idx val="12"/>
            <c:invertIfNegative val="0"/>
            <c:bubble3D val="0"/>
            <c:spPr>
              <a:solidFill>
                <a:srgbClr val="D50057"/>
              </a:solidFill>
            </c:spPr>
            <c:extLst>
              <c:ext xmlns:c16="http://schemas.microsoft.com/office/drawing/2014/chart" uri="{C3380CC4-5D6E-409C-BE32-E72D297353CC}">
                <c16:uniqueId val="{00000008-D166-4402-B923-7BA7B7C52BE3}"/>
              </c:ext>
            </c:extLst>
          </c:dPt>
          <c:dPt>
            <c:idx val="13"/>
            <c:invertIfNegative val="0"/>
            <c:bubble3D val="0"/>
            <c:spPr>
              <a:solidFill>
                <a:srgbClr val="D50057"/>
              </a:solidFill>
            </c:spPr>
            <c:extLst>
              <c:ext xmlns:c16="http://schemas.microsoft.com/office/drawing/2014/chart" uri="{C3380CC4-5D6E-409C-BE32-E72D297353CC}">
                <c16:uniqueId val="{00000009-D166-4402-B923-7BA7B7C52BE3}"/>
              </c:ext>
            </c:extLst>
          </c:dPt>
          <c:dPt>
            <c:idx val="14"/>
            <c:invertIfNegative val="0"/>
            <c:bubble3D val="0"/>
            <c:spPr>
              <a:solidFill>
                <a:srgbClr val="D50057"/>
              </a:solidFill>
            </c:spPr>
            <c:extLst>
              <c:ext xmlns:c16="http://schemas.microsoft.com/office/drawing/2014/chart" uri="{C3380CC4-5D6E-409C-BE32-E72D297353CC}">
                <c16:uniqueId val="{0000000A-D166-4402-B923-7BA7B7C52BE3}"/>
              </c:ext>
            </c:extLst>
          </c:dPt>
          <c:dPt>
            <c:idx val="15"/>
            <c:invertIfNegative val="0"/>
            <c:bubble3D val="0"/>
            <c:spPr>
              <a:solidFill>
                <a:srgbClr val="D50057"/>
              </a:solidFill>
            </c:spPr>
            <c:extLst>
              <c:ext xmlns:c16="http://schemas.microsoft.com/office/drawing/2014/chart" uri="{C3380CC4-5D6E-409C-BE32-E72D297353CC}">
                <c16:uniqueId val="{00000010-5DCE-46AB-B109-7AE51A9F9E05}"/>
              </c:ext>
            </c:extLst>
          </c:dPt>
          <c:dPt>
            <c:idx val="16"/>
            <c:invertIfNegative val="0"/>
            <c:bubble3D val="0"/>
            <c:spPr>
              <a:solidFill>
                <a:srgbClr val="D50057"/>
              </a:solidFill>
            </c:spPr>
            <c:extLst>
              <c:ext xmlns:c16="http://schemas.microsoft.com/office/drawing/2014/chart" uri="{C3380CC4-5D6E-409C-BE32-E72D297353CC}">
                <c16:uniqueId val="{00000011-5DCE-46AB-B109-7AE51A9F9E05}"/>
              </c:ext>
            </c:extLst>
          </c:dPt>
          <c:dPt>
            <c:idx val="17"/>
            <c:invertIfNegative val="0"/>
            <c:bubble3D val="0"/>
            <c:spPr>
              <a:solidFill>
                <a:srgbClr val="D50057"/>
              </a:solidFill>
            </c:spPr>
            <c:extLst>
              <c:ext xmlns:c16="http://schemas.microsoft.com/office/drawing/2014/chart" uri="{C3380CC4-5D6E-409C-BE32-E72D297353CC}">
                <c16:uniqueId val="{00000012-5DCE-46AB-B109-7AE51A9F9E05}"/>
              </c:ext>
            </c:extLst>
          </c:dPt>
          <c:dPt>
            <c:idx val="18"/>
            <c:invertIfNegative val="0"/>
            <c:bubble3D val="0"/>
            <c:spPr>
              <a:solidFill>
                <a:srgbClr val="D50057"/>
              </a:solidFill>
            </c:spPr>
            <c:extLst>
              <c:ext xmlns:c16="http://schemas.microsoft.com/office/drawing/2014/chart" uri="{C3380CC4-5D6E-409C-BE32-E72D297353CC}">
                <c16:uniqueId val="{00000013-5DCE-46AB-B109-7AE51A9F9E05}"/>
              </c:ext>
            </c:extLst>
          </c:dPt>
          <c:dPt>
            <c:idx val="19"/>
            <c:invertIfNegative val="0"/>
            <c:bubble3D val="0"/>
            <c:spPr>
              <a:solidFill>
                <a:srgbClr val="D50057"/>
              </a:solidFill>
            </c:spPr>
            <c:extLst>
              <c:ext xmlns:c16="http://schemas.microsoft.com/office/drawing/2014/chart" uri="{C3380CC4-5D6E-409C-BE32-E72D297353CC}">
                <c16:uniqueId val="{0000000D-5DCE-46AB-B109-7AE51A9F9E05}"/>
              </c:ext>
            </c:extLst>
          </c:dPt>
          <c:dPt>
            <c:idx val="20"/>
            <c:invertIfNegative val="0"/>
            <c:bubble3D val="0"/>
            <c:spPr>
              <a:solidFill>
                <a:srgbClr val="D50057"/>
              </a:solidFill>
            </c:spPr>
            <c:extLst>
              <c:ext xmlns:c16="http://schemas.microsoft.com/office/drawing/2014/chart" uri="{C3380CC4-5D6E-409C-BE32-E72D297353CC}">
                <c16:uniqueId val="{0000000C-5DCE-46AB-B109-7AE51A9F9E05}"/>
              </c:ext>
            </c:extLst>
          </c:dPt>
          <c:dLbls>
            <c:dLbl>
              <c:idx val="0"/>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DCE-46AB-B109-7AE51A9F9E05}"/>
                </c:ext>
              </c:extLst>
            </c:dLbl>
            <c:dLbl>
              <c:idx val="1"/>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66-4402-B923-7BA7B7C52BE3}"/>
                </c:ext>
              </c:extLst>
            </c:dLbl>
            <c:dLbl>
              <c:idx val="2"/>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DCE-46AB-B109-7AE51A9F9E05}"/>
                </c:ext>
              </c:extLst>
            </c:dLbl>
            <c:dLbl>
              <c:idx val="3"/>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DCE-46AB-B109-7AE51A9F9E05}"/>
                </c:ext>
              </c:extLst>
            </c:dLbl>
            <c:dLbl>
              <c:idx val="4"/>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DCE-46AB-B109-7AE51A9F9E05}"/>
                </c:ext>
              </c:extLst>
            </c:dLbl>
            <c:dLbl>
              <c:idx val="5"/>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66-4402-B923-7BA7B7C52BE3}"/>
                </c:ext>
              </c:extLst>
            </c:dLbl>
            <c:dLbl>
              <c:idx val="6"/>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66-4402-B923-7BA7B7C52BE3}"/>
                </c:ext>
              </c:extLst>
            </c:dLbl>
            <c:dLbl>
              <c:idx val="7"/>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DCE-46AB-B109-7AE51A9F9E05}"/>
                </c:ext>
              </c:extLst>
            </c:dLbl>
            <c:dLbl>
              <c:idx val="8"/>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166-4402-B923-7BA7B7C52BE3}"/>
                </c:ext>
              </c:extLst>
            </c:dLbl>
            <c:dLbl>
              <c:idx val="9"/>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DCE-46AB-B109-7AE51A9F9E05}"/>
                </c:ext>
              </c:extLst>
            </c:dLbl>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'CoB Soton C 2021'!$I$8:$I$28</c:f>
              <c:strCache>
                <c:ptCount val="21"/>
                <c:pt idx="0">
                  <c:v>Romania</c:v>
                </c:pt>
                <c:pt idx="1">
                  <c:v>Portugal</c:v>
                </c:pt>
                <c:pt idx="2">
                  <c:v>Spain</c:v>
                </c:pt>
                <c:pt idx="3">
                  <c:v>All South American countries</c:v>
                </c:pt>
                <c:pt idx="4">
                  <c:v>Other Europe</c:v>
                </c:pt>
                <c:pt idx="5">
                  <c:v>Lithuania</c:v>
                </c:pt>
                <c:pt idx="6">
                  <c:v>Italy</c:v>
                </c:pt>
                <c:pt idx="7">
                  <c:v>North Africa</c:v>
                </c:pt>
                <c:pt idx="8">
                  <c:v>Philippines</c:v>
                </c:pt>
                <c:pt idx="9">
                  <c:v>Nigeria</c:v>
                </c:pt>
                <c:pt idx="10">
                  <c:v>England</c:v>
                </c:pt>
                <c:pt idx="11">
                  <c:v>Kenya</c:v>
                </c:pt>
                <c:pt idx="12">
                  <c:v>France</c:v>
                </c:pt>
                <c:pt idx="13">
                  <c:v>Germany</c:v>
                </c:pt>
                <c:pt idx="14">
                  <c:v>Jamaica</c:v>
                </c:pt>
                <c:pt idx="15">
                  <c:v>Wales</c:v>
                </c:pt>
                <c:pt idx="16">
                  <c:v>Northern Ireland</c:v>
                </c:pt>
                <c:pt idx="17">
                  <c:v>Canada</c:v>
                </c:pt>
                <c:pt idx="18">
                  <c:v>New Zealand</c:v>
                </c:pt>
                <c:pt idx="19">
                  <c:v>Ireland</c:v>
                </c:pt>
                <c:pt idx="20">
                  <c:v>Scotland</c:v>
                </c:pt>
              </c:strCache>
            </c:strRef>
          </c:cat>
          <c:val>
            <c:numRef>
              <c:f>'CoB Soton C 2021'!$N$8:$N$28</c:f>
              <c:numCache>
                <c:formatCode>0.0</c:formatCode>
                <c:ptCount val="21"/>
                <c:pt idx="0">
                  <c:v>928.18428184281845</c:v>
                </c:pt>
                <c:pt idx="1">
                  <c:v>300.44052863436121</c:v>
                </c:pt>
                <c:pt idx="2">
                  <c:v>179.33673469387756</c:v>
                </c:pt>
                <c:pt idx="3">
                  <c:v>129.72399150743101</c:v>
                </c:pt>
                <c:pt idx="4">
                  <c:v>115.03030303030303</c:v>
                </c:pt>
                <c:pt idx="5">
                  <c:v>107.18085106382979</c:v>
                </c:pt>
                <c:pt idx="6">
                  <c:v>104.3010752688172</c:v>
                </c:pt>
                <c:pt idx="7">
                  <c:v>83.790523690773071</c:v>
                </c:pt>
                <c:pt idx="8">
                  <c:v>78.935698447893571</c:v>
                </c:pt>
                <c:pt idx="9">
                  <c:v>77.743431221020089</c:v>
                </c:pt>
                <c:pt idx="10">
                  <c:v>-2.7249528811333943</c:v>
                </c:pt>
                <c:pt idx="11">
                  <c:v>-4.7325102880658436</c:v>
                </c:pt>
                <c:pt idx="12">
                  <c:v>-5.7724957555178271</c:v>
                </c:pt>
                <c:pt idx="13">
                  <c:v>-11.561561561561561</c:v>
                </c:pt>
                <c:pt idx="14">
                  <c:v>-12.582781456953642</c:v>
                </c:pt>
                <c:pt idx="15">
                  <c:v>-14.784125599651112</c:v>
                </c:pt>
                <c:pt idx="16">
                  <c:v>-15.743440233236154</c:v>
                </c:pt>
                <c:pt idx="17">
                  <c:v>-17.451523545706372</c:v>
                </c:pt>
                <c:pt idx="18">
                  <c:v>-18.435754189944134</c:v>
                </c:pt>
                <c:pt idx="19">
                  <c:v>-19.159911569638908</c:v>
                </c:pt>
                <c:pt idx="20">
                  <c:v>-24.974991663887963</c:v>
                </c:pt>
              </c:numCache>
            </c:numRef>
          </c:val>
          <c:extLst>
            <c:ext xmlns:c16="http://schemas.microsoft.com/office/drawing/2014/chart" uri="{C3380CC4-5D6E-409C-BE32-E72D297353CC}">
              <c16:uniqueId val="{0000000B-D166-4402-B923-7BA7B7C52BE3}"/>
            </c:ext>
          </c:extLst>
        </c:ser>
        <c:dLbls>
          <c:showLegendKey val="0"/>
          <c:showVal val="0"/>
          <c:showCatName val="0"/>
          <c:showSerName val="0"/>
          <c:showPercent val="0"/>
          <c:showBubbleSize val="0"/>
        </c:dLbls>
        <c:gapWidth val="30"/>
        <c:axId val="729142736"/>
        <c:axId val="729143128"/>
      </c:barChart>
      <c:catAx>
        <c:axId val="729142736"/>
        <c:scaling>
          <c:orientation val="minMax"/>
        </c:scaling>
        <c:delete val="0"/>
        <c:axPos val="l"/>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3128"/>
        <c:crosses val="autoZero"/>
        <c:auto val="1"/>
        <c:lblAlgn val="ctr"/>
        <c:lblOffset val="100"/>
        <c:tickLblSkip val="1"/>
        <c:tickMarkSkip val="1"/>
        <c:noMultiLvlLbl val="0"/>
      </c:catAx>
      <c:valAx>
        <c:axId val="729143128"/>
        <c:scaling>
          <c:orientation val="minMax"/>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Arial"/>
                    <a:ea typeface="Arial"/>
                    <a:cs typeface="Arial"/>
                  </a:defRPr>
                </a:pPr>
                <a:r>
                  <a:rPr lang="en-GB"/>
                  <a:t>Percentage change</a:t>
                </a:r>
              </a:p>
            </c:rich>
          </c:tx>
          <c:layout>
            <c:manualLayout>
              <c:xMode val="edge"/>
              <c:yMode val="edge"/>
              <c:x val="0.52656349794940571"/>
              <c:y val="0.87110381847688323"/>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valAx>
      <c:spPr>
        <a:noFill/>
        <a:ln w="12700">
          <a:noFill/>
          <a:prstDash val="solid"/>
        </a:ln>
      </c:spPr>
    </c:plotArea>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GB" sz="1100" b="1" i="0" u="none" strike="noStrike" kern="1200" baseline="0">
                <a:solidFill>
                  <a:srgbClr val="000000"/>
                </a:solidFill>
                <a:latin typeface="+mn-lt"/>
                <a:ea typeface="Arial"/>
                <a:cs typeface="Arial"/>
              </a:defRPr>
            </a:pPr>
            <a:r>
              <a:rPr lang="en-GB" sz="1100" b="1" i="0" u="none" strike="noStrike" kern="1200" baseline="0">
                <a:solidFill>
                  <a:srgbClr val="000000"/>
                </a:solidFill>
                <a:latin typeface="+mn-lt"/>
                <a:ea typeface="Arial"/>
                <a:cs typeface="Arial"/>
              </a:rPr>
              <a:t>Country of birth - top and bottom 10 and England number of times higher than 2011 Census: Southampton: Census 2011 and 2021</a:t>
            </a:r>
          </a:p>
        </c:rich>
      </c:tx>
      <c:layout>
        <c:manualLayout>
          <c:xMode val="edge"/>
          <c:yMode val="edge"/>
          <c:x val="0.15289982425307558"/>
          <c:y val="9.3457943925233638E-3"/>
        </c:manualLayout>
      </c:layout>
      <c:overlay val="0"/>
      <c:spPr>
        <a:noFill/>
        <a:ln w="25400">
          <a:noFill/>
        </a:ln>
      </c:spPr>
    </c:title>
    <c:autoTitleDeleted val="0"/>
    <c:plotArea>
      <c:layout>
        <c:manualLayout>
          <c:layoutTarget val="inner"/>
          <c:xMode val="edge"/>
          <c:yMode val="edge"/>
          <c:x val="0.28097049342936792"/>
          <c:y val="0.13894080996884736"/>
          <c:w val="0.69776950612849964"/>
          <c:h val="0.69127888757566947"/>
        </c:manualLayout>
      </c:layout>
      <c:barChart>
        <c:barDir val="bar"/>
        <c:grouping val="clustered"/>
        <c:varyColors val="0"/>
        <c:ser>
          <c:idx val="0"/>
          <c:order val="0"/>
          <c:tx>
            <c:strRef>
              <c:f>'CoB Soton C 2021'!$Q$7</c:f>
              <c:strCache>
                <c:ptCount val="1"/>
                <c:pt idx="0">
                  <c:v>Times higher than 2011 Census</c:v>
                </c:pt>
              </c:strCache>
            </c:strRef>
          </c:tx>
          <c:spPr>
            <a:solidFill>
              <a:srgbClr val="002F6D"/>
            </a:solidFill>
          </c:spPr>
          <c:invertIfNegative val="0"/>
          <c:dPt>
            <c:idx val="1"/>
            <c:invertIfNegative val="0"/>
            <c:bubble3D val="0"/>
            <c:extLst>
              <c:ext xmlns:c16="http://schemas.microsoft.com/office/drawing/2014/chart" uri="{C3380CC4-5D6E-409C-BE32-E72D297353CC}">
                <c16:uniqueId val="{00000000-8BA6-4EBA-8E8F-EEAF67455020}"/>
              </c:ext>
            </c:extLst>
          </c:dPt>
          <c:dPt>
            <c:idx val="5"/>
            <c:invertIfNegative val="0"/>
            <c:bubble3D val="0"/>
            <c:extLst>
              <c:ext xmlns:c16="http://schemas.microsoft.com/office/drawing/2014/chart" uri="{C3380CC4-5D6E-409C-BE32-E72D297353CC}">
                <c16:uniqueId val="{00000001-8BA6-4EBA-8E8F-EEAF67455020}"/>
              </c:ext>
            </c:extLst>
          </c:dPt>
          <c:dPt>
            <c:idx val="6"/>
            <c:invertIfNegative val="0"/>
            <c:bubble3D val="0"/>
            <c:extLst>
              <c:ext xmlns:c16="http://schemas.microsoft.com/office/drawing/2014/chart" uri="{C3380CC4-5D6E-409C-BE32-E72D297353CC}">
                <c16:uniqueId val="{00000002-8BA6-4EBA-8E8F-EEAF67455020}"/>
              </c:ext>
            </c:extLst>
          </c:dPt>
          <c:dPt>
            <c:idx val="8"/>
            <c:invertIfNegative val="0"/>
            <c:bubble3D val="0"/>
            <c:extLst>
              <c:ext xmlns:c16="http://schemas.microsoft.com/office/drawing/2014/chart" uri="{C3380CC4-5D6E-409C-BE32-E72D297353CC}">
                <c16:uniqueId val="{00000003-8BA6-4EBA-8E8F-EEAF67455020}"/>
              </c:ext>
            </c:extLst>
          </c:dPt>
          <c:dPt>
            <c:idx val="10"/>
            <c:invertIfNegative val="0"/>
            <c:bubble3D val="0"/>
            <c:extLst>
              <c:ext xmlns:c16="http://schemas.microsoft.com/office/drawing/2014/chart" uri="{C3380CC4-5D6E-409C-BE32-E72D297353CC}">
                <c16:uniqueId val="{00000005-8BA6-4EBA-8E8F-EEAF67455020}"/>
              </c:ext>
            </c:extLst>
          </c:dPt>
          <c:dPt>
            <c:idx val="11"/>
            <c:invertIfNegative val="0"/>
            <c:bubble3D val="0"/>
            <c:extLst>
              <c:ext xmlns:c16="http://schemas.microsoft.com/office/drawing/2014/chart" uri="{C3380CC4-5D6E-409C-BE32-E72D297353CC}">
                <c16:uniqueId val="{00000007-8BA6-4EBA-8E8F-EEAF67455020}"/>
              </c:ext>
            </c:extLst>
          </c:dPt>
          <c:dPt>
            <c:idx val="12"/>
            <c:invertIfNegative val="0"/>
            <c:bubble3D val="0"/>
            <c:extLst>
              <c:ext xmlns:c16="http://schemas.microsoft.com/office/drawing/2014/chart" uri="{C3380CC4-5D6E-409C-BE32-E72D297353CC}">
                <c16:uniqueId val="{00000009-8BA6-4EBA-8E8F-EEAF67455020}"/>
              </c:ext>
            </c:extLst>
          </c:dPt>
          <c:dPt>
            <c:idx val="13"/>
            <c:invertIfNegative val="0"/>
            <c:bubble3D val="0"/>
            <c:extLst>
              <c:ext xmlns:c16="http://schemas.microsoft.com/office/drawing/2014/chart" uri="{C3380CC4-5D6E-409C-BE32-E72D297353CC}">
                <c16:uniqueId val="{0000000B-8BA6-4EBA-8E8F-EEAF67455020}"/>
              </c:ext>
            </c:extLst>
          </c:dPt>
          <c:dPt>
            <c:idx val="14"/>
            <c:invertIfNegative val="0"/>
            <c:bubble3D val="0"/>
            <c:extLst>
              <c:ext xmlns:c16="http://schemas.microsoft.com/office/drawing/2014/chart" uri="{C3380CC4-5D6E-409C-BE32-E72D297353CC}">
                <c16:uniqueId val="{0000000D-8BA6-4EBA-8E8F-EEAF67455020}"/>
              </c:ext>
            </c:extLst>
          </c:dPt>
          <c:dPt>
            <c:idx val="15"/>
            <c:invertIfNegative val="0"/>
            <c:bubble3D val="0"/>
            <c:extLst>
              <c:ext xmlns:c16="http://schemas.microsoft.com/office/drawing/2014/chart" uri="{C3380CC4-5D6E-409C-BE32-E72D297353CC}">
                <c16:uniqueId val="{0000000F-8BA6-4EBA-8E8F-EEAF67455020}"/>
              </c:ext>
            </c:extLst>
          </c:dPt>
          <c:dPt>
            <c:idx val="16"/>
            <c:invertIfNegative val="0"/>
            <c:bubble3D val="0"/>
            <c:extLst>
              <c:ext xmlns:c16="http://schemas.microsoft.com/office/drawing/2014/chart" uri="{C3380CC4-5D6E-409C-BE32-E72D297353CC}">
                <c16:uniqueId val="{00000011-8BA6-4EBA-8E8F-EEAF67455020}"/>
              </c:ext>
            </c:extLst>
          </c:dPt>
          <c:dPt>
            <c:idx val="17"/>
            <c:invertIfNegative val="0"/>
            <c:bubble3D val="0"/>
            <c:extLst>
              <c:ext xmlns:c16="http://schemas.microsoft.com/office/drawing/2014/chart" uri="{C3380CC4-5D6E-409C-BE32-E72D297353CC}">
                <c16:uniqueId val="{00000013-8BA6-4EBA-8E8F-EEAF67455020}"/>
              </c:ext>
            </c:extLst>
          </c:dPt>
          <c:dPt>
            <c:idx val="18"/>
            <c:invertIfNegative val="0"/>
            <c:bubble3D val="0"/>
            <c:extLst>
              <c:ext xmlns:c16="http://schemas.microsoft.com/office/drawing/2014/chart" uri="{C3380CC4-5D6E-409C-BE32-E72D297353CC}">
                <c16:uniqueId val="{00000015-8BA6-4EBA-8E8F-EEAF67455020}"/>
              </c:ext>
            </c:extLst>
          </c:dPt>
          <c:dPt>
            <c:idx val="19"/>
            <c:invertIfNegative val="0"/>
            <c:bubble3D val="0"/>
            <c:extLst>
              <c:ext xmlns:c16="http://schemas.microsoft.com/office/drawing/2014/chart" uri="{C3380CC4-5D6E-409C-BE32-E72D297353CC}">
                <c16:uniqueId val="{00000017-8BA6-4EBA-8E8F-EEAF67455020}"/>
              </c:ext>
            </c:extLst>
          </c:dPt>
          <c:dPt>
            <c:idx val="20"/>
            <c:invertIfNegative val="0"/>
            <c:bubble3D val="0"/>
            <c:extLst>
              <c:ext xmlns:c16="http://schemas.microsoft.com/office/drawing/2014/chart" uri="{C3380CC4-5D6E-409C-BE32-E72D297353CC}">
                <c16:uniqueId val="{00000019-8BA6-4EBA-8E8F-EEAF67455020}"/>
              </c:ext>
            </c:extLst>
          </c:dPt>
          <c:dLbls>
            <c:dLbl>
              <c:idx val="20"/>
              <c:numFmt formatCode="#,##0.00" sourceLinked="0"/>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BA6-4EBA-8E8F-EEAF67455020}"/>
                </c:ext>
              </c:extLst>
            </c:dLbl>
            <c:numFmt formatCode="#,##0.00" sourceLinked="0"/>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'CoB Soton C 2021'!$P$8:$P$28</c:f>
              <c:strCache>
                <c:ptCount val="21"/>
                <c:pt idx="0">
                  <c:v>Romania</c:v>
                </c:pt>
                <c:pt idx="1">
                  <c:v>Portugal</c:v>
                </c:pt>
                <c:pt idx="2">
                  <c:v>Spain</c:v>
                </c:pt>
                <c:pt idx="3">
                  <c:v>All South American countries</c:v>
                </c:pt>
                <c:pt idx="4">
                  <c:v>Other Europe</c:v>
                </c:pt>
                <c:pt idx="5">
                  <c:v>Lithuania</c:v>
                </c:pt>
                <c:pt idx="6">
                  <c:v>Italy</c:v>
                </c:pt>
                <c:pt idx="7">
                  <c:v>North Africa</c:v>
                </c:pt>
                <c:pt idx="8">
                  <c:v>Philippines</c:v>
                </c:pt>
                <c:pt idx="9">
                  <c:v>Nigeria</c:v>
                </c:pt>
                <c:pt idx="10">
                  <c:v>England</c:v>
                </c:pt>
                <c:pt idx="11">
                  <c:v>Kenya</c:v>
                </c:pt>
                <c:pt idx="12">
                  <c:v>France</c:v>
                </c:pt>
                <c:pt idx="13">
                  <c:v>Germany</c:v>
                </c:pt>
                <c:pt idx="14">
                  <c:v>Jamaica</c:v>
                </c:pt>
                <c:pt idx="15">
                  <c:v>Wales</c:v>
                </c:pt>
                <c:pt idx="16">
                  <c:v>Northern Ireland</c:v>
                </c:pt>
                <c:pt idx="17">
                  <c:v>Canada</c:v>
                </c:pt>
                <c:pt idx="18">
                  <c:v>New Zealand</c:v>
                </c:pt>
                <c:pt idx="19">
                  <c:v>Ireland</c:v>
                </c:pt>
                <c:pt idx="20">
                  <c:v>Scotland</c:v>
                </c:pt>
              </c:strCache>
            </c:strRef>
          </c:cat>
          <c:val>
            <c:numRef>
              <c:f>'CoB Soton C 2021'!$Q$8:$Q$28</c:f>
              <c:numCache>
                <c:formatCode>0.00</c:formatCode>
                <c:ptCount val="21"/>
                <c:pt idx="0">
                  <c:v>10.281842818428185</c:v>
                </c:pt>
                <c:pt idx="1">
                  <c:v>4.0044052863436121</c:v>
                </c:pt>
                <c:pt idx="2">
                  <c:v>2.7933673469387754</c:v>
                </c:pt>
                <c:pt idx="3">
                  <c:v>2.2972399150743099</c:v>
                </c:pt>
                <c:pt idx="4">
                  <c:v>2.1503030303030304</c:v>
                </c:pt>
                <c:pt idx="5">
                  <c:v>2.0718085106382977</c:v>
                </c:pt>
                <c:pt idx="6">
                  <c:v>2.043010752688172</c:v>
                </c:pt>
                <c:pt idx="7">
                  <c:v>1.8379052369077307</c:v>
                </c:pt>
                <c:pt idx="8">
                  <c:v>1.7893569844789357</c:v>
                </c:pt>
                <c:pt idx="9">
                  <c:v>1.777434312210201</c:v>
                </c:pt>
                <c:pt idx="10">
                  <c:v>0.97275047118866609</c:v>
                </c:pt>
                <c:pt idx="11">
                  <c:v>0.95267489711934161</c:v>
                </c:pt>
                <c:pt idx="12">
                  <c:v>0.94227504244482174</c:v>
                </c:pt>
                <c:pt idx="13">
                  <c:v>0.88438438438438438</c:v>
                </c:pt>
                <c:pt idx="14">
                  <c:v>0.8741721854304636</c:v>
                </c:pt>
                <c:pt idx="15">
                  <c:v>0.8521587440034889</c:v>
                </c:pt>
                <c:pt idx="16">
                  <c:v>0.8425655976676385</c:v>
                </c:pt>
                <c:pt idx="17">
                  <c:v>0.82548476454293629</c:v>
                </c:pt>
                <c:pt idx="18">
                  <c:v>0.81564245810055869</c:v>
                </c:pt>
                <c:pt idx="19">
                  <c:v>0.8084008843036109</c:v>
                </c:pt>
                <c:pt idx="20">
                  <c:v>0.75025008336112042</c:v>
                </c:pt>
              </c:numCache>
            </c:numRef>
          </c:val>
          <c:extLst>
            <c:ext xmlns:c16="http://schemas.microsoft.com/office/drawing/2014/chart" uri="{C3380CC4-5D6E-409C-BE32-E72D297353CC}">
              <c16:uniqueId val="{00000020-8BA6-4EBA-8E8F-EEAF67455020}"/>
            </c:ext>
          </c:extLst>
        </c:ser>
        <c:dLbls>
          <c:showLegendKey val="0"/>
          <c:showVal val="0"/>
          <c:showCatName val="0"/>
          <c:showSerName val="0"/>
          <c:showPercent val="0"/>
          <c:showBubbleSize val="0"/>
        </c:dLbls>
        <c:gapWidth val="30"/>
        <c:axId val="729142736"/>
        <c:axId val="729143128"/>
      </c:barChart>
      <c:catAx>
        <c:axId val="729142736"/>
        <c:scaling>
          <c:orientation val="minMax"/>
        </c:scaling>
        <c:delete val="0"/>
        <c:axPos val="l"/>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3128"/>
        <c:crosses val="autoZero"/>
        <c:auto val="1"/>
        <c:lblAlgn val="ctr"/>
        <c:lblOffset val="100"/>
        <c:tickLblSkip val="1"/>
        <c:tickMarkSkip val="1"/>
        <c:noMultiLvlLbl val="0"/>
      </c:catAx>
      <c:valAx>
        <c:axId val="729143128"/>
        <c:scaling>
          <c:orientation val="minMax"/>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Arial"/>
                    <a:ea typeface="Arial"/>
                    <a:cs typeface="Arial"/>
                  </a:defRPr>
                </a:pPr>
                <a:r>
                  <a:rPr lang="en-GB"/>
                  <a:t>Number of times higher than 2011 Census</a:t>
                </a:r>
              </a:p>
            </c:rich>
          </c:tx>
          <c:layout>
            <c:manualLayout>
              <c:xMode val="edge"/>
              <c:yMode val="edge"/>
              <c:x val="0.44116618652721334"/>
              <c:y val="0.87110386781949634"/>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valAx>
      <c:spPr>
        <a:noFill/>
        <a:ln w="12700">
          <a:noFill/>
          <a:prstDash val="solid"/>
        </a:ln>
      </c:spPr>
    </c:plotArea>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r>
              <a:rPr lang="en-GB" sz="1100" b="1">
                <a:solidFill>
                  <a:schemeClr val="tx1"/>
                </a:solidFill>
              </a:rPr>
              <a:t>Most recent year of arrival: all usual residents who are non-UK born, Southampton:</a:t>
            </a:r>
            <a:r>
              <a:rPr lang="en-GB" sz="1100" b="1" baseline="0">
                <a:solidFill>
                  <a:schemeClr val="tx1"/>
                </a:solidFill>
              </a:rPr>
              <a:t> </a:t>
            </a:r>
            <a:r>
              <a:rPr lang="en-GB" sz="1100" b="1">
                <a:solidFill>
                  <a:schemeClr val="tx1"/>
                </a:solidFill>
              </a:rPr>
              <a:t>2021 Census</a:t>
            </a:r>
          </a:p>
        </c:rich>
      </c:tx>
      <c:layout>
        <c:manualLayout>
          <c:xMode val="edge"/>
          <c:yMode val="edge"/>
          <c:x val="0.14140177515978444"/>
          <c:y val="2.417747480360136E-2"/>
        </c:manualLayout>
      </c:layout>
      <c:overlay val="0"/>
      <c:spPr>
        <a:noFill/>
        <a:ln>
          <a:noFill/>
        </a:ln>
        <a:effectLst/>
      </c:spPr>
      <c:txPr>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416396479851782"/>
          <c:y val="0.21320373448128671"/>
          <c:w val="0.65044893616363986"/>
          <c:h val="0.60825328083989505"/>
        </c:manualLayout>
      </c:layout>
      <c:barChart>
        <c:barDir val="bar"/>
        <c:grouping val="stacked"/>
        <c:varyColors val="0"/>
        <c:ser>
          <c:idx val="0"/>
          <c:order val="0"/>
          <c:tx>
            <c:strRef>
              <c:f>'UK Year of Arrival'!$C$19</c:f>
              <c:strCache>
                <c:ptCount val="1"/>
              </c:strCache>
            </c:strRef>
          </c:tx>
          <c:spPr>
            <a:solidFill>
              <a:srgbClr val="002F6D"/>
            </a:solidFill>
            <a:ln>
              <a:noFill/>
            </a:ln>
            <a:effectLst/>
          </c:spPr>
          <c:invertIfNegative val="0"/>
          <c:dLbls>
            <c:dLbl>
              <c:idx val="1"/>
              <c:layout>
                <c:manualLayout>
                  <c:x val="0.22736754276178556"/>
                  <c:y val="-1.0572734456487191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34-4A4C-8E89-D88A6D220ACB}"/>
                </c:ext>
              </c:extLst>
            </c:dLbl>
            <c:dLbl>
              <c:idx val="2"/>
              <c:layout>
                <c:manualLayout>
                  <c:x val="7.3007926574885307E-2"/>
                  <c:y val="-2.883506343714062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34-4A4C-8E89-D88A6D220ACB}"/>
                </c:ext>
              </c:extLst>
            </c:dLbl>
            <c:dLbl>
              <c:idx val="3"/>
              <c:layout>
                <c:manualLayout>
                  <c:x val="5.2148518982060868E-2"/>
                  <c:y val="-2.883506343714062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34-4A4C-8E89-D88A6D220ACB}"/>
                </c:ext>
              </c:extLst>
            </c:dLbl>
            <c:dLbl>
              <c:idx val="4"/>
              <c:layout>
                <c:manualLayout>
                  <c:x val="5.21485189820609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34-4A4C-8E89-D88A6D220ACB}"/>
                </c:ext>
              </c:extLst>
            </c:dLbl>
            <c:dLbl>
              <c:idx val="5"/>
              <c:layout>
                <c:manualLayout>
                  <c:x val="5.0062578222778473E-2"/>
                  <c:y val="-2.88350634371400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34-4A4C-8E89-D88A6D220ACB}"/>
                </c:ext>
              </c:extLst>
            </c:dLbl>
            <c:dLbl>
              <c:idx val="6"/>
              <c:layout>
                <c:manualLayout>
                  <c:x val="3.5460992907801421E-2"/>
                  <c:y val="-5.286367228243595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E34-4A4C-8E89-D88A6D220ACB}"/>
                </c:ext>
              </c:extLst>
            </c:dLbl>
            <c:dLbl>
              <c:idx val="7"/>
              <c:layout>
                <c:manualLayout>
                  <c:x val="3.3375052148518942E-2"/>
                  <c:y val="-5.286367228243595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E34-4A4C-8E89-D88A6D220AC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'UK Year of Arrival'!$B$20:$B$28</c:f>
              <c:strCache>
                <c:ptCount val="9"/>
                <c:pt idx="0">
                  <c:v>2011 to 2021</c:v>
                </c:pt>
                <c:pt idx="1">
                  <c:v>2001 to 2010</c:v>
                </c:pt>
                <c:pt idx="2">
                  <c:v>1991 to 2000</c:v>
                </c:pt>
                <c:pt idx="3">
                  <c:v>1981 to 1990</c:v>
                </c:pt>
                <c:pt idx="4">
                  <c:v>1971 to 1980</c:v>
                </c:pt>
                <c:pt idx="5">
                  <c:v>1961 to 1970</c:v>
                </c:pt>
                <c:pt idx="6">
                  <c:v>1951 to 1960</c:v>
                </c:pt>
                <c:pt idx="7">
                  <c:v>before 1951</c:v>
                </c:pt>
                <c:pt idx="8">
                  <c:v>Residents who arrived:</c:v>
                </c:pt>
              </c:strCache>
            </c:strRef>
          </c:cat>
          <c:val>
            <c:numRef>
              <c:f>'UK Year of Arrival'!$C$20:$C$28</c:f>
              <c:numCache>
                <c:formatCode>_-* #,##0_-;\-* #,##0_-;_-* "-"??_-;_-@_-</c:formatCode>
                <c:ptCount val="9"/>
                <c:pt idx="1">
                  <c:v>18474</c:v>
                </c:pt>
                <c:pt idx="2">
                  <c:v>3646</c:v>
                </c:pt>
                <c:pt idx="3">
                  <c:v>1722</c:v>
                </c:pt>
                <c:pt idx="4">
                  <c:v>1710</c:v>
                </c:pt>
                <c:pt idx="5">
                  <c:v>1798</c:v>
                </c:pt>
                <c:pt idx="6">
                  <c:v>776</c:v>
                </c:pt>
                <c:pt idx="7">
                  <c:v>249</c:v>
                </c:pt>
              </c:numCache>
            </c:numRef>
          </c:val>
          <c:extLst>
            <c:ext xmlns:c16="http://schemas.microsoft.com/office/drawing/2014/chart" uri="{C3380CC4-5D6E-409C-BE32-E72D297353CC}">
              <c16:uniqueId val="{00000007-9E34-4A4C-8E89-D88A6D220ACB}"/>
            </c:ext>
          </c:extLst>
        </c:ser>
        <c:ser>
          <c:idx val="1"/>
          <c:order val="1"/>
          <c:tx>
            <c:strRef>
              <c:f>'UK Year of Arrival'!$D$19</c:f>
              <c:strCache>
                <c:ptCount val="1"/>
                <c:pt idx="0">
                  <c:v>2011 to 2013</c:v>
                </c:pt>
              </c:strCache>
            </c:strRef>
          </c:tx>
          <c:spPr>
            <a:solidFill>
              <a:schemeClr val="accent1">
                <a:lumMod val="40000"/>
                <a:lumOff val="60000"/>
              </a:scheme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8-9E34-4A4C-8E89-D88A6D220AC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'UK Year of Arrival'!$B$20:$B$28</c:f>
              <c:strCache>
                <c:ptCount val="9"/>
                <c:pt idx="0">
                  <c:v>2011 to 2021</c:v>
                </c:pt>
                <c:pt idx="1">
                  <c:v>2001 to 2010</c:v>
                </c:pt>
                <c:pt idx="2">
                  <c:v>1991 to 2000</c:v>
                </c:pt>
                <c:pt idx="3">
                  <c:v>1981 to 1990</c:v>
                </c:pt>
                <c:pt idx="4">
                  <c:v>1971 to 1980</c:v>
                </c:pt>
                <c:pt idx="5">
                  <c:v>1961 to 1970</c:v>
                </c:pt>
                <c:pt idx="6">
                  <c:v>1951 to 1960</c:v>
                </c:pt>
                <c:pt idx="7">
                  <c:v>before 1951</c:v>
                </c:pt>
                <c:pt idx="8">
                  <c:v>Residents who arrived:</c:v>
                </c:pt>
              </c:strCache>
            </c:strRef>
          </c:cat>
          <c:val>
            <c:numRef>
              <c:f>'UK Year of Arrival'!$D$20:$D$28</c:f>
              <c:numCache>
                <c:formatCode>_-* #,##0_-;\-* #,##0_-;_-* "-"??_-;_-@_-</c:formatCode>
                <c:ptCount val="9"/>
                <c:pt idx="0">
                  <c:v>5832</c:v>
                </c:pt>
              </c:numCache>
            </c:numRef>
          </c:val>
          <c:extLst>
            <c:ext xmlns:c16="http://schemas.microsoft.com/office/drawing/2014/chart" uri="{C3380CC4-5D6E-409C-BE32-E72D297353CC}">
              <c16:uniqueId val="{00000009-9E34-4A4C-8E89-D88A6D220ACB}"/>
            </c:ext>
          </c:extLst>
        </c:ser>
        <c:ser>
          <c:idx val="2"/>
          <c:order val="2"/>
          <c:tx>
            <c:strRef>
              <c:f>'UK Year of Arrival'!$E$19</c:f>
              <c:strCache>
                <c:ptCount val="1"/>
                <c:pt idx="0">
                  <c:v>2014 to 2016</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'UK Year of Arrival'!$B$20:$B$28</c:f>
              <c:strCache>
                <c:ptCount val="9"/>
                <c:pt idx="0">
                  <c:v>2011 to 2021</c:v>
                </c:pt>
                <c:pt idx="1">
                  <c:v>2001 to 2010</c:v>
                </c:pt>
                <c:pt idx="2">
                  <c:v>1991 to 2000</c:v>
                </c:pt>
                <c:pt idx="3">
                  <c:v>1981 to 1990</c:v>
                </c:pt>
                <c:pt idx="4">
                  <c:v>1971 to 1980</c:v>
                </c:pt>
                <c:pt idx="5">
                  <c:v>1961 to 1970</c:v>
                </c:pt>
                <c:pt idx="6">
                  <c:v>1951 to 1960</c:v>
                </c:pt>
                <c:pt idx="7">
                  <c:v>before 1951</c:v>
                </c:pt>
                <c:pt idx="8">
                  <c:v>Residents who arrived:</c:v>
                </c:pt>
              </c:strCache>
            </c:strRef>
          </c:cat>
          <c:val>
            <c:numRef>
              <c:f>'UK Year of Arrival'!$E$20:$E$28</c:f>
              <c:numCache>
                <c:formatCode>_-* #,##0_-;\-* #,##0_-;_-* "-"??_-;_-@_-</c:formatCode>
                <c:ptCount val="9"/>
                <c:pt idx="0">
                  <c:v>8640</c:v>
                </c:pt>
              </c:numCache>
            </c:numRef>
          </c:val>
          <c:extLst>
            <c:ext xmlns:c16="http://schemas.microsoft.com/office/drawing/2014/chart" uri="{C3380CC4-5D6E-409C-BE32-E72D297353CC}">
              <c16:uniqueId val="{0000000A-9E34-4A4C-8E89-D88A6D220ACB}"/>
            </c:ext>
          </c:extLst>
        </c:ser>
        <c:ser>
          <c:idx val="3"/>
          <c:order val="3"/>
          <c:tx>
            <c:strRef>
              <c:f>'UK Year of Arrival'!$F$19</c:f>
              <c:strCache>
                <c:ptCount val="1"/>
                <c:pt idx="0">
                  <c:v>2017 to 2019</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'UK Year of Arrival'!$B$20:$B$28</c:f>
              <c:strCache>
                <c:ptCount val="9"/>
                <c:pt idx="0">
                  <c:v>2011 to 2021</c:v>
                </c:pt>
                <c:pt idx="1">
                  <c:v>2001 to 2010</c:v>
                </c:pt>
                <c:pt idx="2">
                  <c:v>1991 to 2000</c:v>
                </c:pt>
                <c:pt idx="3">
                  <c:v>1981 to 1990</c:v>
                </c:pt>
                <c:pt idx="4">
                  <c:v>1971 to 1980</c:v>
                </c:pt>
                <c:pt idx="5">
                  <c:v>1961 to 1970</c:v>
                </c:pt>
                <c:pt idx="6">
                  <c:v>1951 to 1960</c:v>
                </c:pt>
                <c:pt idx="7">
                  <c:v>before 1951</c:v>
                </c:pt>
                <c:pt idx="8">
                  <c:v>Residents who arrived:</c:v>
                </c:pt>
              </c:strCache>
            </c:strRef>
          </c:cat>
          <c:val>
            <c:numRef>
              <c:f>'UK Year of Arrival'!$F$20:$F$28</c:f>
              <c:numCache>
                <c:formatCode>_-* #,##0_-;\-* #,##0_-;_-* "-"??_-;_-@_-</c:formatCode>
                <c:ptCount val="9"/>
                <c:pt idx="0">
                  <c:v>10499</c:v>
                </c:pt>
              </c:numCache>
            </c:numRef>
          </c:val>
          <c:extLst>
            <c:ext xmlns:c16="http://schemas.microsoft.com/office/drawing/2014/chart" uri="{C3380CC4-5D6E-409C-BE32-E72D297353CC}">
              <c16:uniqueId val="{0000000B-9E34-4A4C-8E89-D88A6D220ACB}"/>
            </c:ext>
          </c:extLst>
        </c:ser>
        <c:ser>
          <c:idx val="4"/>
          <c:order val="4"/>
          <c:tx>
            <c:strRef>
              <c:f>'UK Year of Arrival'!$G$19</c:f>
              <c:strCache>
                <c:ptCount val="1"/>
                <c:pt idx="0">
                  <c:v>2020 to 2021</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'UK Year of Arrival'!$B$20:$B$28</c:f>
              <c:strCache>
                <c:ptCount val="9"/>
                <c:pt idx="0">
                  <c:v>2011 to 2021</c:v>
                </c:pt>
                <c:pt idx="1">
                  <c:v>2001 to 2010</c:v>
                </c:pt>
                <c:pt idx="2">
                  <c:v>1991 to 2000</c:v>
                </c:pt>
                <c:pt idx="3">
                  <c:v>1981 to 1990</c:v>
                </c:pt>
                <c:pt idx="4">
                  <c:v>1971 to 1980</c:v>
                </c:pt>
                <c:pt idx="5">
                  <c:v>1961 to 1970</c:v>
                </c:pt>
                <c:pt idx="6">
                  <c:v>1951 to 1960</c:v>
                </c:pt>
                <c:pt idx="7">
                  <c:v>before 1951</c:v>
                </c:pt>
                <c:pt idx="8">
                  <c:v>Residents who arrived:</c:v>
                </c:pt>
              </c:strCache>
            </c:strRef>
          </c:cat>
          <c:val>
            <c:numRef>
              <c:f>'UK Year of Arrival'!$G$20:$G$28</c:f>
              <c:numCache>
                <c:formatCode>_-* #,##0_-;\-* #,##0_-;_-* "-"??_-;_-@_-</c:formatCode>
                <c:ptCount val="9"/>
                <c:pt idx="0">
                  <c:v>6752</c:v>
                </c:pt>
              </c:numCache>
            </c:numRef>
          </c:val>
          <c:extLst>
            <c:ext xmlns:c16="http://schemas.microsoft.com/office/drawing/2014/chart" uri="{C3380CC4-5D6E-409C-BE32-E72D297353CC}">
              <c16:uniqueId val="{0000000C-9E34-4A4C-8E89-D88A6D220ACB}"/>
            </c:ext>
          </c:extLst>
        </c:ser>
        <c:dLbls>
          <c:dLblPos val="ctr"/>
          <c:showLegendKey val="0"/>
          <c:showVal val="1"/>
          <c:showCatName val="0"/>
          <c:showSerName val="0"/>
          <c:showPercent val="0"/>
          <c:showBubbleSize val="0"/>
        </c:dLbls>
        <c:gapWidth val="30"/>
        <c:overlap val="100"/>
        <c:axId val="1477598751"/>
        <c:axId val="1477599167"/>
      </c:barChart>
      <c:catAx>
        <c:axId val="147759875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477599167"/>
        <c:crosses val="autoZero"/>
        <c:auto val="1"/>
        <c:lblAlgn val="ctr"/>
        <c:lblOffset val="100"/>
        <c:noMultiLvlLbl val="0"/>
      </c:catAx>
      <c:valAx>
        <c:axId val="1477599167"/>
        <c:scaling>
          <c:orientation val="minMax"/>
        </c:scaling>
        <c:delete val="0"/>
        <c:axPos val="b"/>
        <c:majorGridlines>
          <c:spPr>
            <a:ln w="9525" cap="flat" cmpd="sng" algn="ctr">
              <a:solidFill>
                <a:schemeClr val="bg2">
                  <a:lumMod val="90000"/>
                  <a:alpha val="50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900">
                    <a:solidFill>
                      <a:schemeClr val="tx1"/>
                    </a:solidFill>
                    <a:latin typeface="Arial" panose="020B0604020202020204" pitchFamily="34" charset="0"/>
                    <a:cs typeface="Arial" panose="020B0604020202020204" pitchFamily="34" charset="0"/>
                  </a:rPr>
                  <a:t>Number of arrivals</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low"/>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477598751"/>
        <c:crosses val="autoZero"/>
        <c:crossBetween val="between"/>
      </c:valAx>
      <c:spPr>
        <a:noFill/>
        <a:ln>
          <a:noFill/>
        </a:ln>
        <a:effectLst/>
      </c:spPr>
    </c:plotArea>
    <c:legend>
      <c:legendPos val="b"/>
      <c:legendEntry>
        <c:idx val="0"/>
        <c:delete val="1"/>
      </c:legendEntry>
      <c:layout>
        <c:manualLayout>
          <c:xMode val="edge"/>
          <c:yMode val="edge"/>
          <c:x val="0.12206793785480011"/>
          <c:y val="0.12300015118292111"/>
          <c:w val="0.79878435398527214"/>
          <c:h val="7.3018810148731406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100" b="1">
                <a:solidFill>
                  <a:sysClr val="windowText" lastClr="000000"/>
                </a:solidFill>
              </a:rPr>
              <a:t>Percentage of people by age of arrival in the UK :</a:t>
            </a:r>
            <a:r>
              <a:rPr lang="en-US" sz="1100" b="1" baseline="0">
                <a:solidFill>
                  <a:sysClr val="windowText" lastClr="000000"/>
                </a:solidFill>
              </a:rPr>
              <a:t> Southampton </a:t>
            </a:r>
            <a:r>
              <a:rPr lang="en-US" sz="1100" b="1">
                <a:solidFill>
                  <a:sysClr val="windowText" lastClr="000000"/>
                </a:solidFill>
              </a:rPr>
              <a:t>2021 Census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3151205663466379"/>
          <c:y val="9.0925954809099943E-2"/>
          <c:w val="0.73002535135895075"/>
          <c:h val="0.72422320419294461"/>
        </c:manualLayout>
      </c:layout>
      <c:barChart>
        <c:barDir val="bar"/>
        <c:grouping val="clustered"/>
        <c:varyColors val="0"/>
        <c:ser>
          <c:idx val="0"/>
          <c:order val="0"/>
          <c:tx>
            <c:strRef>
              <c:f>'UK Year of Arrival'!$L$5:$M$5</c:f>
              <c:strCache>
                <c:ptCount val="1"/>
                <c:pt idx="0">
                  <c:v>2021</c:v>
                </c:pt>
              </c:strCache>
            </c:strRef>
          </c:tx>
          <c:spPr>
            <a:solidFill>
              <a:srgbClr val="002F6D"/>
            </a:solidFill>
            <a:ln>
              <a:noFill/>
            </a:ln>
            <a:effectLst/>
          </c:spPr>
          <c:invertIfNegative val="0"/>
          <c:dLbls>
            <c:dLbl>
              <c:idx val="4"/>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B8-4F6C-ACBB-C76E167466F6}"/>
                </c:ext>
              </c:extLst>
            </c:dLbl>
            <c:dLbl>
              <c:idx val="1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B8-4F6C-ACBB-C76E167466F6}"/>
                </c:ext>
              </c:extLst>
            </c:dLbl>
            <c:dLbl>
              <c:idx val="1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B8-4F6C-ACBB-C76E167466F6}"/>
                </c:ext>
              </c:extLst>
            </c:dLbl>
            <c:dLbl>
              <c:idx val="1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7F4-45C4-941C-DAF038B7A9DE}"/>
                </c:ext>
              </c:extLst>
            </c:dLbl>
            <c:dLbl>
              <c:idx val="14"/>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7F4-45C4-941C-DAF038B7A9DE}"/>
                </c:ext>
              </c:extLst>
            </c:dLbl>
            <c:dLbl>
              <c:idx val="15"/>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7F4-45C4-941C-DAF038B7A9D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'UK Year of Arrival'!$Q$10:$Q$25</c:f>
                <c:numCache>
                  <c:formatCode>General</c:formatCode>
                  <c:ptCount val="16"/>
                  <c:pt idx="0">
                    <c:v>0.24198844235602834</c:v>
                  </c:pt>
                  <c:pt idx="1">
                    <c:v>0.15657864860996185</c:v>
                  </c:pt>
                  <c:pt idx="2">
                    <c:v>0.12554599563224444</c:v>
                  </c:pt>
                  <c:pt idx="3">
                    <c:v>0.18394931334192322</c:v>
                  </c:pt>
                  <c:pt idx="4">
                    <c:v>9.0213901578294342E-2</c:v>
                  </c:pt>
                  <c:pt idx="5">
                    <c:v>0.153712816496967</c:v>
                  </c:pt>
                  <c:pt idx="6">
                    <c:v>0.21761324088438005</c:v>
                  </c:pt>
                  <c:pt idx="7">
                    <c:v>0.32683280998148945</c:v>
                  </c:pt>
                  <c:pt idx="8">
                    <c:v>0.30987770760683375</c:v>
                  </c:pt>
                  <c:pt idx="9">
                    <c:v>0.32733099317039915</c:v>
                  </c:pt>
                  <c:pt idx="10">
                    <c:v>0.172213290139557</c:v>
                  </c:pt>
                  <c:pt idx="11">
                    <c:v>5.7409421462019383E-2</c:v>
                  </c:pt>
                  <c:pt idx="12">
                    <c:v>5.2635668400319857E-2</c:v>
                  </c:pt>
                  <c:pt idx="13">
                    <c:v>3.0642656219016476E-2</c:v>
                  </c:pt>
                  <c:pt idx="14">
                    <c:v>1.1798109388821419E-2</c:v>
                  </c:pt>
                  <c:pt idx="15">
                    <c:v>1.0458014904246742E-2</c:v>
                  </c:pt>
                </c:numCache>
              </c:numRef>
            </c:plus>
            <c:minus>
              <c:numRef>
                <c:f>'UK Year of Arrival'!$P$10:$P$25</c:f>
                <c:numCache>
                  <c:formatCode>General</c:formatCode>
                  <c:ptCount val="16"/>
                  <c:pt idx="0">
                    <c:v>0.23687017788998332</c:v>
                  </c:pt>
                  <c:pt idx="1">
                    <c:v>0.15067786726272425</c:v>
                  </c:pt>
                  <c:pt idx="2">
                    <c:v>0.11946186838895212</c:v>
                  </c:pt>
                  <c:pt idx="3">
                    <c:v>0.17825123343197369</c:v>
                  </c:pt>
                  <c:pt idx="4">
                    <c:v>8.3975780798176469E-2</c:v>
                  </c:pt>
                  <c:pt idx="5">
                    <c:v>0.14779310500500964</c:v>
                  </c:pt>
                  <c:pt idx="6">
                    <c:v>0.21222399884110121</c:v>
                  </c:pt>
                  <c:pt idx="7">
                    <c:v>0.32311090956138599</c:v>
                  </c:pt>
                  <c:pt idx="8">
                    <c:v>0.30580038840215096</c:v>
                  </c:pt>
                  <c:pt idx="9">
                    <c:v>0.32362036575782582</c:v>
                  </c:pt>
                  <c:pt idx="10">
                    <c:v>0.16642332458332287</c:v>
                  </c:pt>
                  <c:pt idx="11">
                    <c:v>5.1076862656554756E-2</c:v>
                  </c:pt>
                  <c:pt idx="12">
                    <c:v>4.6293112776856882E-2</c:v>
                  </c:pt>
                  <c:pt idx="13">
                    <c:v>2.4266068874707947E-2</c:v>
                  </c:pt>
                  <c:pt idx="14">
                    <c:v>5.407909356174698E-3</c:v>
                  </c:pt>
                  <c:pt idx="15">
                    <c:v>4.0673894750894515E-3</c:v>
                  </c:pt>
                </c:numCache>
              </c:numRef>
            </c:minus>
            <c:spPr>
              <a:noFill/>
              <a:ln w="9525" cap="flat" cmpd="sng" algn="ctr">
                <a:solidFill>
                  <a:schemeClr val="tx1">
                    <a:lumMod val="65000"/>
                    <a:lumOff val="35000"/>
                  </a:schemeClr>
                </a:solidFill>
                <a:round/>
              </a:ln>
              <a:effectLst/>
            </c:spPr>
          </c:errBars>
          <c:cat>
            <c:strRef>
              <c:f>'UK Year of Arrival'!$K$7:$K$22</c:f>
              <c:strCache>
                <c:ptCount val="16"/>
                <c:pt idx="0">
                  <c:v>Aged 0 to 4 years</c:v>
                </c:pt>
                <c:pt idx="1">
                  <c:v>Aged 5 to 7 years</c:v>
                </c:pt>
                <c:pt idx="2">
                  <c:v>Aged 8 to 9 years</c:v>
                </c:pt>
                <c:pt idx="3">
                  <c:v>Aged 10 to 14 years</c:v>
                </c:pt>
                <c:pt idx="4">
                  <c:v>Aged 15 years</c:v>
                </c:pt>
                <c:pt idx="5">
                  <c:v>Aged 16 to 17 years</c:v>
                </c:pt>
                <c:pt idx="6">
                  <c:v>Aged 18 to 19 years</c:v>
                </c:pt>
                <c:pt idx="7">
                  <c:v>Aged 20 to 24 years</c:v>
                </c:pt>
                <c:pt idx="8">
                  <c:v>Aged 25 to 29 years</c:v>
                </c:pt>
                <c:pt idx="9">
                  <c:v>Aged 30 to 44 years</c:v>
                </c:pt>
                <c:pt idx="10">
                  <c:v>Aged 45 to 59 years</c:v>
                </c:pt>
                <c:pt idx="11">
                  <c:v>Aged 60 to 64 years</c:v>
                </c:pt>
                <c:pt idx="12">
                  <c:v>Aged 65 to 74 years</c:v>
                </c:pt>
                <c:pt idx="13">
                  <c:v>Aged 75 to 84 years</c:v>
                </c:pt>
                <c:pt idx="14">
                  <c:v>Aged 85 to 89 years</c:v>
                </c:pt>
                <c:pt idx="15">
                  <c:v>Aged 90 years and over</c:v>
                </c:pt>
              </c:strCache>
            </c:strRef>
          </c:cat>
          <c:val>
            <c:numRef>
              <c:f>'UK Year of Arrival'!$M$7:$M$22</c:f>
              <c:numCache>
                <c:formatCode>#,##0.0</c:formatCode>
                <c:ptCount val="16"/>
                <c:pt idx="0">
                  <c:v>9.9602322833990584</c:v>
                </c:pt>
                <c:pt idx="1">
                  <c:v>3.8386662007687313</c:v>
                </c:pt>
                <c:pt idx="2">
                  <c:v>2.4043661292201199</c:v>
                </c:pt>
                <c:pt idx="3">
                  <c:v>5.4243831012163266</c:v>
                </c:pt>
                <c:pt idx="4">
                  <c:v>1.199687182815022</c:v>
                </c:pt>
                <c:pt idx="5">
                  <c:v>3.6905772142631323</c:v>
                </c:pt>
                <c:pt idx="6">
                  <c:v>7.8403966788132911</c:v>
                </c:pt>
                <c:pt idx="7">
                  <c:v>20.883874939682855</c:v>
                </c:pt>
                <c:pt idx="8">
                  <c:v>18.103462620010315</c:v>
                </c:pt>
                <c:pt idx="9">
                  <c:v>20.972062763107537</c:v>
                </c:pt>
                <c:pt idx="10">
                  <c:v>4.7055691442453282</c:v>
                </c:pt>
                <c:pt idx="11">
                  <c:v>0.46090617148371854</c:v>
                </c:pt>
                <c:pt idx="12">
                  <c:v>0.38270187523918869</c:v>
                </c:pt>
                <c:pt idx="13">
                  <c:v>0.11647448376844872</c:v>
                </c:pt>
                <c:pt idx="14">
                  <c:v>9.9835271801527476E-3</c:v>
                </c:pt>
                <c:pt idx="15">
                  <c:v>6.6556847867684987E-3</c:v>
                </c:pt>
              </c:numCache>
            </c:numRef>
          </c:val>
          <c:extLst>
            <c:ext xmlns:c16="http://schemas.microsoft.com/office/drawing/2014/chart" uri="{C3380CC4-5D6E-409C-BE32-E72D297353CC}">
              <c16:uniqueId val="{00000000-03B8-4F6C-ACBB-C76E167466F6}"/>
            </c:ext>
          </c:extLst>
        </c:ser>
        <c:dLbls>
          <c:showLegendKey val="0"/>
          <c:showVal val="0"/>
          <c:showCatName val="0"/>
          <c:showSerName val="0"/>
          <c:showPercent val="0"/>
          <c:showBubbleSize val="0"/>
        </c:dLbls>
        <c:gapWidth val="30"/>
        <c:axId val="2088620368"/>
        <c:axId val="2088622032"/>
      </c:barChart>
      <c:catAx>
        <c:axId val="2088620368"/>
        <c:scaling>
          <c:orientation val="minMax"/>
        </c:scaling>
        <c:delete val="0"/>
        <c:axPos val="l"/>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88622032"/>
        <c:crosses val="autoZero"/>
        <c:auto val="1"/>
        <c:lblAlgn val="ctr"/>
        <c:lblOffset val="100"/>
        <c:noMultiLvlLbl val="0"/>
      </c:catAx>
      <c:valAx>
        <c:axId val="2088622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900">
                    <a:solidFill>
                      <a:sysClr val="windowText" lastClr="000000"/>
                    </a:solidFill>
                    <a:latin typeface="Arial" panose="020B0604020202020204" pitchFamily="34" charset="0"/>
                    <a:cs typeface="Arial" panose="020B0604020202020204" pitchFamily="34" charset="0"/>
                  </a:rPr>
                  <a:t>Percentage of population</a:t>
                </a:r>
              </a:p>
            </c:rich>
          </c:tx>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88620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100" b="1" i="0" baseline="0">
                <a:solidFill>
                  <a:sysClr val="windowText" lastClr="000000"/>
                </a:solidFill>
                <a:effectLst/>
              </a:rPr>
              <a:t>Residents born outside the UK by age on arrival in the UK: Southampton 2021 Census</a:t>
            </a:r>
          </a:p>
        </c:rich>
      </c:tx>
      <c:layout>
        <c:manualLayout>
          <c:xMode val="edge"/>
          <c:yMode val="edge"/>
          <c:x val="0.12801145049871435"/>
          <c:y val="1.769911504424778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4116126657088927"/>
          <c:y val="0.13282200678234121"/>
          <c:w val="0.70634298405077434"/>
          <c:h val="0.68477864736149641"/>
        </c:manualLayout>
      </c:layout>
      <c:barChart>
        <c:barDir val="bar"/>
        <c:grouping val="clustered"/>
        <c:varyColors val="0"/>
        <c:ser>
          <c:idx val="0"/>
          <c:order val="0"/>
          <c:tx>
            <c:strRef>
              <c:f>'UK Year of Arrival'!$T$5:$U$5</c:f>
              <c:strCache>
                <c:ptCount val="1"/>
                <c:pt idx="0">
                  <c:v>2021</c:v>
                </c:pt>
              </c:strCache>
            </c:strRef>
          </c:tx>
          <c:spPr>
            <a:solidFill>
              <a:srgbClr val="002F6D"/>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D-577D-4713-9C2F-4A1071CD609F}"/>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C-577D-4713-9C2F-4A1071CD609F}"/>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0-577D-4713-9C2F-4A1071CD609F}"/>
                </c:ext>
              </c:extLst>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1-577D-4713-9C2F-4A1071CD609F}"/>
                </c:ext>
              </c:extLst>
            </c:dLbl>
            <c:dLbl>
              <c:idx val="4"/>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7D-4713-9C2F-4A1071CD609F}"/>
                </c:ext>
              </c:extLst>
            </c:dLbl>
            <c:dLbl>
              <c:idx val="5"/>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7D-4713-9C2F-4A1071CD609F}"/>
                </c:ext>
              </c:extLst>
            </c:dLbl>
            <c:dLbl>
              <c:idx val="7"/>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4-577D-4713-9C2F-4A1071CD609F}"/>
                </c:ext>
              </c:extLst>
            </c:dLbl>
            <c:dLbl>
              <c:idx val="8"/>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5-577D-4713-9C2F-4A1071CD609F}"/>
                </c:ext>
              </c:extLst>
            </c:dLbl>
            <c:dLbl>
              <c:idx val="9"/>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6-577D-4713-9C2F-4A1071CD609F}"/>
                </c:ext>
              </c:extLst>
            </c:dLbl>
            <c:dLbl>
              <c:idx val="1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7-577D-4713-9C2F-4A1071CD609F}"/>
                </c:ext>
              </c:extLst>
            </c:dLbl>
            <c:dLbl>
              <c:idx val="1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8-577D-4713-9C2F-4A1071CD609F}"/>
                </c:ext>
              </c:extLst>
            </c:dLbl>
            <c:dLbl>
              <c:idx val="1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9-577D-4713-9C2F-4A1071CD609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'UK Year of Arrival'!$Y$7:$Y$12</c:f>
                <c:numCache>
                  <c:formatCode>General</c:formatCode>
                  <c:ptCount val="6"/>
                  <c:pt idx="0">
                    <c:v>9.6840168490869516E-2</c:v>
                  </c:pt>
                  <c:pt idx="1">
                    <c:v>0.1004672559088915</c:v>
                  </c:pt>
                  <c:pt idx="2">
                    <c:v>0.11545614910215107</c:v>
                  </c:pt>
                  <c:pt idx="3">
                    <c:v>4.4358856947140701E-2</c:v>
                  </c:pt>
                  <c:pt idx="4">
                    <c:v>1.2730615124551231E-2</c:v>
                  </c:pt>
                  <c:pt idx="5">
                    <c:v>7.8545697749137847E-3</c:v>
                  </c:pt>
                </c:numCache>
              </c:numRef>
            </c:plus>
            <c:minus>
              <c:numRef>
                <c:f>'UK Year of Arrival'!$X$7:$X$12</c:f>
                <c:numCache>
                  <c:formatCode>General</c:formatCode>
                  <c:ptCount val="6"/>
                  <c:pt idx="0">
                    <c:v>9.549456004364032E-2</c:v>
                  </c:pt>
                  <c:pt idx="1">
                    <c:v>9.9138088772350308E-2</c:v>
                  </c:pt>
                  <c:pt idx="2">
                    <c:v>0.11420411725504209</c:v>
                  </c:pt>
                  <c:pt idx="3">
                    <c:v>4.2854142241435245E-2</c:v>
                  </c:pt>
                  <c:pt idx="4">
                    <c:v>1.1190252780666349E-2</c:v>
                  </c:pt>
                  <c:pt idx="5">
                    <c:v>6.3123475542543224E-3</c:v>
                  </c:pt>
                </c:numCache>
              </c:numRef>
            </c:minus>
            <c:spPr>
              <a:noFill/>
              <a:ln w="9525" cap="flat" cmpd="sng" algn="ctr">
                <a:solidFill>
                  <a:schemeClr val="tx1">
                    <a:lumMod val="65000"/>
                    <a:lumOff val="35000"/>
                  </a:schemeClr>
                </a:solidFill>
                <a:round/>
              </a:ln>
              <a:effectLst/>
            </c:spPr>
          </c:errBars>
          <c:cat>
            <c:strRef>
              <c:f>'UK Year of Arrival'!$S$7:$S$11</c:f>
              <c:strCache>
                <c:ptCount val="5"/>
                <c:pt idx="0">
                  <c:v>Aged under 18</c:v>
                </c:pt>
                <c:pt idx="1">
                  <c:v>Aged 18 to 24 years</c:v>
                </c:pt>
                <c:pt idx="2">
                  <c:v>Aged 25 to 44 years</c:v>
                </c:pt>
                <c:pt idx="3">
                  <c:v>Aged 45 to 64 years</c:v>
                </c:pt>
                <c:pt idx="4">
                  <c:v>Aged 65 and over</c:v>
                </c:pt>
              </c:strCache>
            </c:strRef>
          </c:cat>
          <c:val>
            <c:numRef>
              <c:f>'UK Year of Arrival'!$U$7:$U$11</c:f>
              <c:numCache>
                <c:formatCode>#,##0.0</c:formatCode>
                <c:ptCount val="5"/>
                <c:pt idx="0">
                  <c:v>26.517912111682389</c:v>
                </c:pt>
                <c:pt idx="1">
                  <c:v>28.724271618496147</c:v>
                </c:pt>
                <c:pt idx="2">
                  <c:v>39.075525383117856</c:v>
                </c:pt>
                <c:pt idx="3">
                  <c:v>5.1664753157290466</c:v>
                </c:pt>
                <c:pt idx="4">
                  <c:v>0.51581557097455866</c:v>
                </c:pt>
              </c:numCache>
            </c:numRef>
          </c:val>
          <c:extLst>
            <c:ext xmlns:c16="http://schemas.microsoft.com/office/drawing/2014/chart" uri="{C3380CC4-5D6E-409C-BE32-E72D297353CC}">
              <c16:uniqueId val="{0000000A-577D-4713-9C2F-4A1071CD609F}"/>
            </c:ext>
          </c:extLst>
        </c:ser>
        <c:dLbls>
          <c:showLegendKey val="0"/>
          <c:showVal val="0"/>
          <c:showCatName val="0"/>
          <c:showSerName val="0"/>
          <c:showPercent val="0"/>
          <c:showBubbleSize val="0"/>
        </c:dLbls>
        <c:gapWidth val="30"/>
        <c:axId val="2088620368"/>
        <c:axId val="2088622032"/>
      </c:barChart>
      <c:catAx>
        <c:axId val="2088620368"/>
        <c:scaling>
          <c:orientation val="minMax"/>
        </c:scaling>
        <c:delete val="0"/>
        <c:axPos val="l"/>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88622032"/>
        <c:crosses val="autoZero"/>
        <c:auto val="1"/>
        <c:lblAlgn val="ctr"/>
        <c:lblOffset val="100"/>
        <c:noMultiLvlLbl val="0"/>
      </c:catAx>
      <c:valAx>
        <c:axId val="2088622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solidFill>
                      <a:sysClr val="windowText" lastClr="000000"/>
                    </a:solidFill>
                  </a:rPr>
                  <a:t>Percentage of population</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88620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GB" sz="1050" b="1">
                <a:solidFill>
                  <a:sysClr val="windowText" lastClr="000000"/>
                </a:solidFill>
              </a:rPr>
              <a:t>Percentage of non-UK</a:t>
            </a:r>
            <a:r>
              <a:rPr lang="en-GB" sz="1050" b="1" baseline="0">
                <a:solidFill>
                  <a:sysClr val="windowText" lastClr="000000"/>
                </a:solidFill>
              </a:rPr>
              <a:t> born residents by year: Southampton and ONS comparator Local Authorities: 2021 Census</a:t>
            </a:r>
            <a:endParaRPr lang="en-GB" sz="1050" b="1">
              <a:solidFill>
                <a:sysClr val="windowText" lastClr="000000"/>
              </a:solidFill>
            </a:endParaRPr>
          </a:p>
        </c:rich>
      </c:tx>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percentStacked"/>
        <c:varyColors val="0"/>
        <c:ser>
          <c:idx val="2"/>
          <c:order val="0"/>
          <c:tx>
            <c:strRef>
              <c:f>'UK Year of Arrival compar'!$I$4</c:f>
              <c:strCache>
                <c:ptCount val="1"/>
                <c:pt idx="0">
                  <c:v>Arrived before 2001</c:v>
                </c:pt>
              </c:strCache>
            </c:strRef>
          </c:tx>
          <c:spPr>
            <a:solidFill>
              <a:srgbClr val="A0A7D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'UK Year of Arrival compar'!$I$5:$I$19</c:f>
              <c:numCache>
                <c:formatCode>0.0</c:formatCode>
                <c:ptCount val="15"/>
                <c:pt idx="0">
                  <c:v>15.556721094256808</c:v>
                </c:pt>
                <c:pt idx="1">
                  <c:v>18.615405193663651</c:v>
                </c:pt>
                <c:pt idx="2">
                  <c:v>16.474757895437453</c:v>
                </c:pt>
                <c:pt idx="3">
                  <c:v>23.764867337602929</c:v>
                </c:pt>
                <c:pt idx="4">
                  <c:v>22.761104940258068</c:v>
                </c:pt>
                <c:pt idx="5">
                  <c:v>20.981838819523272</c:v>
                </c:pt>
                <c:pt idx="6">
                  <c:v>26.718408301530808</c:v>
                </c:pt>
                <c:pt idx="7">
                  <c:v>21.742649042352308</c:v>
                </c:pt>
                <c:pt idx="8">
                  <c:v>23.334294779348138</c:v>
                </c:pt>
                <c:pt idx="9">
                  <c:v>23.650934717869561</c:v>
                </c:pt>
                <c:pt idx="10">
                  <c:v>25.16586224152125</c:v>
                </c:pt>
                <c:pt idx="11">
                  <c:v>26.84188911704312</c:v>
                </c:pt>
                <c:pt idx="12">
                  <c:v>30.706967497416997</c:v>
                </c:pt>
                <c:pt idx="13">
                  <c:v>34.913773005521989</c:v>
                </c:pt>
                <c:pt idx="14">
                  <c:v>44.053426248548206</c:v>
                </c:pt>
              </c:numCache>
            </c:numRef>
          </c:val>
          <c:extLst>
            <c:ext xmlns:c16="http://schemas.microsoft.com/office/drawing/2014/chart" uri="{C3380CC4-5D6E-409C-BE32-E72D297353CC}">
              <c16:uniqueId val="{00000003-3FC1-4800-B720-A1794DEA2D76}"/>
            </c:ext>
          </c:extLst>
        </c:ser>
        <c:ser>
          <c:idx val="1"/>
          <c:order val="1"/>
          <c:tx>
            <c:strRef>
              <c:f>'UK Year of Arrival compar'!$J$4</c:f>
              <c:strCache>
                <c:ptCount val="1"/>
                <c:pt idx="0">
                  <c:v>Arrived 2001 to 2010</c:v>
                </c:pt>
              </c:strCache>
            </c:strRef>
          </c:tx>
          <c:spPr>
            <a:solidFill>
              <a:srgbClr val="7CA0C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'UK Year of Arrival compar'!$J$5:$J$19</c:f>
              <c:numCache>
                <c:formatCode>0.0</c:formatCode>
                <c:ptCount val="15"/>
                <c:pt idx="0">
                  <c:v>24.804350526562782</c:v>
                </c:pt>
                <c:pt idx="1">
                  <c:v>25.855578697953487</c:v>
                </c:pt>
                <c:pt idx="2">
                  <c:v>30.739791673599786</c:v>
                </c:pt>
                <c:pt idx="3">
                  <c:v>23.641354071363221</c:v>
                </c:pt>
                <c:pt idx="4">
                  <c:v>26.287487932233653</c:v>
                </c:pt>
                <c:pt idx="5">
                  <c:v>28.294551645856984</c:v>
                </c:pt>
                <c:pt idx="6">
                  <c:v>22.674842416705971</c:v>
                </c:pt>
                <c:pt idx="7">
                  <c:v>28.635014836795254</c:v>
                </c:pt>
                <c:pt idx="8">
                  <c:v>28.045380251898855</c:v>
                </c:pt>
                <c:pt idx="9">
                  <c:v>28.637915711679685</c:v>
                </c:pt>
                <c:pt idx="10">
                  <c:v>28.642915946988651</c:v>
                </c:pt>
                <c:pt idx="11">
                  <c:v>29.42505133470226</c:v>
                </c:pt>
                <c:pt idx="12">
                  <c:v>26.872024241870275</c:v>
                </c:pt>
                <c:pt idx="13">
                  <c:v>29.344488333211213</c:v>
                </c:pt>
                <c:pt idx="14">
                  <c:v>24.738675958188153</c:v>
                </c:pt>
              </c:numCache>
            </c:numRef>
          </c:val>
          <c:extLst>
            <c:ext xmlns:c16="http://schemas.microsoft.com/office/drawing/2014/chart" uri="{C3380CC4-5D6E-409C-BE32-E72D297353CC}">
              <c16:uniqueId val="{00000002-3FC1-4800-B720-A1794DEA2D76}"/>
            </c:ext>
          </c:extLst>
        </c:ser>
        <c:ser>
          <c:idx val="0"/>
          <c:order val="2"/>
          <c:tx>
            <c:strRef>
              <c:f>'UK Year of Arrival compar'!$K$4</c:f>
              <c:strCache>
                <c:ptCount val="1"/>
                <c:pt idx="0">
                  <c:v>Arrived since 2011</c:v>
                </c:pt>
              </c:strCache>
            </c:strRef>
          </c:tx>
          <c:spPr>
            <a:solidFill>
              <a:srgbClr val="002F6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'UK Year of Arrival compar'!$H$5:$H$19</c:f>
              <c:strCache>
                <c:ptCount val="15"/>
                <c:pt idx="0">
                  <c:v>Liverpool</c:v>
                </c:pt>
                <c:pt idx="1">
                  <c:v>Newcastle upon Tyne</c:v>
                </c:pt>
                <c:pt idx="2">
                  <c:v>Southampton</c:v>
                </c:pt>
                <c:pt idx="3">
                  <c:v>York</c:v>
                </c:pt>
                <c:pt idx="4">
                  <c:v>Coventry</c:v>
                </c:pt>
                <c:pt idx="5">
                  <c:v>Portsmouth</c:v>
                </c:pt>
                <c:pt idx="6">
                  <c:v>Bath and North East Somerset</c:v>
                </c:pt>
                <c:pt idx="7">
                  <c:v>Bristol</c:v>
                </c:pt>
                <c:pt idx="8">
                  <c:v>Sheffield</c:v>
                </c:pt>
                <c:pt idx="9">
                  <c:v>Leeds</c:v>
                </c:pt>
                <c:pt idx="10">
                  <c:v>Bournemouth, Christchurch and Poole</c:v>
                </c:pt>
                <c:pt idx="11">
                  <c:v>Plymouth</c:v>
                </c:pt>
                <c:pt idx="12">
                  <c:v>England</c:v>
                </c:pt>
                <c:pt idx="13">
                  <c:v>Hampshire</c:v>
                </c:pt>
                <c:pt idx="14">
                  <c:v>Isle of Wight</c:v>
                </c:pt>
              </c:strCache>
            </c:strRef>
          </c:cat>
          <c:val>
            <c:numRef>
              <c:f>'UK Year of Arrival compar'!$K$5:$K$19</c:f>
              <c:numCache>
                <c:formatCode>0.0</c:formatCode>
                <c:ptCount val="15"/>
                <c:pt idx="0">
                  <c:v>59.638928379180413</c:v>
                </c:pt>
                <c:pt idx="1">
                  <c:v>55.529016108382855</c:v>
                </c:pt>
                <c:pt idx="2">
                  <c:v>52.785450430962761</c:v>
                </c:pt>
                <c:pt idx="3">
                  <c:v>52.593778591033853</c:v>
                </c:pt>
                <c:pt idx="4">
                  <c:v>50.951407127508283</c:v>
                </c:pt>
                <c:pt idx="5">
                  <c:v>50.723609534619754</c:v>
                </c:pt>
                <c:pt idx="6">
                  <c:v>50.606749281763214</c:v>
                </c:pt>
                <c:pt idx="7">
                  <c:v>49.622336120852445</c:v>
                </c:pt>
                <c:pt idx="8">
                  <c:v>48.620324968753003</c:v>
                </c:pt>
                <c:pt idx="9">
                  <c:v>47.71114957045075</c:v>
                </c:pt>
                <c:pt idx="10">
                  <c:v>46.191221811490095</c:v>
                </c:pt>
                <c:pt idx="11">
                  <c:v>43.733059548254623</c:v>
                </c:pt>
                <c:pt idx="12">
                  <c:v>42.421008260712725</c:v>
                </c:pt>
                <c:pt idx="13">
                  <c:v>35.741738661266794</c:v>
                </c:pt>
                <c:pt idx="14">
                  <c:v>31.207897793263648</c:v>
                </c:pt>
              </c:numCache>
            </c:numRef>
          </c:val>
          <c:extLst>
            <c:ext xmlns:c16="http://schemas.microsoft.com/office/drawing/2014/chart" uri="{C3380CC4-5D6E-409C-BE32-E72D297353CC}">
              <c16:uniqueId val="{00000000-3FC1-4800-B720-A1794DEA2D76}"/>
            </c:ext>
          </c:extLst>
        </c:ser>
        <c:dLbls>
          <c:dLblPos val="ctr"/>
          <c:showLegendKey val="0"/>
          <c:showVal val="1"/>
          <c:showCatName val="0"/>
          <c:showSerName val="0"/>
          <c:showPercent val="0"/>
          <c:showBubbleSize val="0"/>
        </c:dLbls>
        <c:gapWidth val="30"/>
        <c:overlap val="100"/>
        <c:axId val="1774771568"/>
        <c:axId val="1774778640"/>
      </c:barChart>
      <c:catAx>
        <c:axId val="177477156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74778640"/>
        <c:crosses val="autoZero"/>
        <c:auto val="1"/>
        <c:lblAlgn val="ctr"/>
        <c:lblOffset val="100"/>
        <c:noMultiLvlLbl val="0"/>
      </c:catAx>
      <c:valAx>
        <c:axId val="17747786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solidFill>
                      <a:sysClr val="windowText" lastClr="000000"/>
                    </a:solidFill>
                  </a:rPr>
                  <a:t>Percentage</a:t>
                </a:r>
                <a:r>
                  <a:rPr lang="en-GB" baseline="0">
                    <a:solidFill>
                      <a:sysClr val="windowText" lastClr="000000"/>
                    </a:solidFill>
                  </a:rPr>
                  <a:t> by year</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747715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23268939143159"/>
          <c:y val="0.18820374818563668"/>
          <c:w val="0.7682646062726135"/>
          <c:h val="0.66072176336848609"/>
        </c:manualLayout>
      </c:layout>
      <c:barChart>
        <c:barDir val="bar"/>
        <c:grouping val="clustered"/>
        <c:varyColors val="0"/>
        <c:ser>
          <c:idx val="0"/>
          <c:order val="0"/>
          <c:tx>
            <c:strRef>
              <c:f>'Non uk passports 2021'!$D$4</c:f>
              <c:strCache>
                <c:ptCount val="1"/>
                <c:pt idx="0">
                  <c:v>Census 2021</c:v>
                </c:pt>
              </c:strCache>
            </c:strRef>
          </c:tx>
          <c:spPr>
            <a:solidFill>
              <a:srgbClr val="002F6D"/>
            </a:solidFill>
            <a:ln>
              <a:noFill/>
            </a:ln>
            <a:effectLst/>
          </c:spPr>
          <c:invertIfNegative val="0"/>
          <c:dLbls>
            <c:dLbl>
              <c:idx val="6"/>
              <c:layout>
                <c:manualLayout>
                  <c:x val="-8.0563298710315343E-3"/>
                  <c:y val="0"/>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53-4175-951B-160A0FC54299}"/>
                </c:ext>
              </c:extLst>
            </c:dLbl>
            <c:dLbl>
              <c:idx val="7"/>
              <c:layout>
                <c:manualLayout>
                  <c:x val="2.9115004069617473E-3"/>
                  <c:y val="0"/>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53-4175-951B-160A0FC54299}"/>
                </c:ext>
              </c:extLst>
            </c:dLbl>
            <c:dLbl>
              <c:idx val="8"/>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9D-418B-AC29-562A43612A6F}"/>
                </c:ext>
              </c:extLst>
            </c:dLbl>
            <c:dLbl>
              <c:idx val="9"/>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9D-418B-AC29-562A43612A6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'Non uk passports 2021'!$B$5:$B$14</c:f>
              <c:strCache>
                <c:ptCount val="10"/>
                <c:pt idx="0">
                  <c:v>Poland</c:v>
                </c:pt>
                <c:pt idx="1">
                  <c:v>Romania</c:v>
                </c:pt>
                <c:pt idx="2">
                  <c:v>Portugal</c:v>
                </c:pt>
                <c:pt idx="3">
                  <c:v>India</c:v>
                </c:pt>
                <c:pt idx="4">
                  <c:v>China</c:v>
                </c:pt>
                <c:pt idx="5">
                  <c:v>Italy</c:v>
                </c:pt>
                <c:pt idx="6">
                  <c:v>Ireland</c:v>
                </c:pt>
                <c:pt idx="7">
                  <c:v>Spain</c:v>
                </c:pt>
                <c:pt idx="8">
                  <c:v>Lithuania</c:v>
                </c:pt>
                <c:pt idx="9">
                  <c:v>Philippines</c:v>
                </c:pt>
              </c:strCache>
            </c:strRef>
          </c:cat>
          <c:val>
            <c:numRef>
              <c:f>'Non uk passports 2021'!$D$5:$D$14</c:f>
              <c:numCache>
                <c:formatCode>_-* #,##0_-;\-* #,##0_-;_-* "-"??_-;_-@_-</c:formatCode>
                <c:ptCount val="10"/>
                <c:pt idx="0">
                  <c:v>12393</c:v>
                </c:pt>
                <c:pt idx="1">
                  <c:v>3625</c:v>
                </c:pt>
                <c:pt idx="2">
                  <c:v>2530</c:v>
                </c:pt>
                <c:pt idx="3">
                  <c:v>2503</c:v>
                </c:pt>
                <c:pt idx="4">
                  <c:v>1953</c:v>
                </c:pt>
                <c:pt idx="5">
                  <c:v>1434</c:v>
                </c:pt>
                <c:pt idx="6">
                  <c:v>1238</c:v>
                </c:pt>
                <c:pt idx="7">
                  <c:v>1220</c:v>
                </c:pt>
                <c:pt idx="8">
                  <c:v>859</c:v>
                </c:pt>
                <c:pt idx="9">
                  <c:v>731</c:v>
                </c:pt>
              </c:numCache>
            </c:numRef>
          </c:val>
          <c:extLst>
            <c:ext xmlns:c16="http://schemas.microsoft.com/office/drawing/2014/chart" uri="{C3380CC4-5D6E-409C-BE32-E72D297353CC}">
              <c16:uniqueId val="{00000001-DF57-4318-9C62-D1F2B6866A52}"/>
            </c:ext>
          </c:extLst>
        </c:ser>
        <c:ser>
          <c:idx val="1"/>
          <c:order val="1"/>
          <c:tx>
            <c:strRef>
              <c:f>'Non uk passports 2021'!$C$4</c:f>
              <c:strCache>
                <c:ptCount val="1"/>
                <c:pt idx="0">
                  <c:v>Census 2011</c:v>
                </c:pt>
              </c:strCache>
            </c:strRef>
          </c:tx>
          <c:spPr>
            <a:solidFill>
              <a:srgbClr val="7CA0C5"/>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57-4318-9C62-D1F2B6866A52}"/>
                </c:ext>
              </c:extLst>
            </c:dLbl>
            <c:dLbl>
              <c:idx val="2"/>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57-4318-9C62-D1F2B6866A52}"/>
                </c:ext>
              </c:extLst>
            </c:dLbl>
            <c:dLbl>
              <c:idx val="5"/>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57-4318-9C62-D1F2B6866A52}"/>
                </c:ext>
              </c:extLst>
            </c:dLbl>
            <c:dLbl>
              <c:idx val="6"/>
              <c:layout>
                <c:manualLayout>
                  <c:x val="-1.8298053164940427E-3"/>
                  <c:y val="-3.1685678073511353E-3"/>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53-4175-951B-160A0FC54299}"/>
                </c:ext>
              </c:extLst>
            </c:dLbl>
            <c:dLbl>
              <c:idx val="7"/>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ysClr val="windowText" lastClr="000000"/>
                      </a:solidFill>
                      <a:latin typeface="Arial" panose="020B0604020202020204" pitchFamily="34" charset="0"/>
                      <a:ea typeface="Arial"/>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57-4318-9C62-D1F2B6866A52}"/>
                </c:ext>
              </c:extLst>
            </c:dLbl>
            <c:dLbl>
              <c:idx val="8"/>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tx1"/>
                      </a:solidFill>
                      <a:latin typeface="Arial" panose="020B0604020202020204" pitchFamily="34" charset="0"/>
                      <a:ea typeface="Arial"/>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57-4318-9C62-D1F2B6866A52}"/>
                </c:ext>
              </c:extLst>
            </c:dLbl>
            <c:dLbl>
              <c:idx val="9"/>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tx1"/>
                      </a:solidFill>
                      <a:latin typeface="Arial" panose="020B0604020202020204" pitchFamily="34" charset="0"/>
                      <a:ea typeface="Arial"/>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F57-4318-9C62-D1F2B6866A5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'Non uk passports 2021'!$B$5:$B$14</c:f>
              <c:strCache>
                <c:ptCount val="10"/>
                <c:pt idx="0">
                  <c:v>Poland</c:v>
                </c:pt>
                <c:pt idx="1">
                  <c:v>Romania</c:v>
                </c:pt>
                <c:pt idx="2">
                  <c:v>Portugal</c:v>
                </c:pt>
                <c:pt idx="3">
                  <c:v>India</c:v>
                </c:pt>
                <c:pt idx="4">
                  <c:v>China</c:v>
                </c:pt>
                <c:pt idx="5">
                  <c:v>Italy</c:v>
                </c:pt>
                <c:pt idx="6">
                  <c:v>Ireland</c:v>
                </c:pt>
                <c:pt idx="7">
                  <c:v>Spain</c:v>
                </c:pt>
                <c:pt idx="8">
                  <c:v>Lithuania</c:v>
                </c:pt>
                <c:pt idx="9">
                  <c:v>Philippines</c:v>
                </c:pt>
              </c:strCache>
            </c:strRef>
          </c:cat>
          <c:val>
            <c:numRef>
              <c:f>'Non uk passports 2021'!$C$5:$C$14</c:f>
              <c:numCache>
                <c:formatCode>#,##0</c:formatCode>
                <c:ptCount val="10"/>
                <c:pt idx="0">
                  <c:v>5886</c:v>
                </c:pt>
                <c:pt idx="1">
                  <c:v>277</c:v>
                </c:pt>
                <c:pt idx="2">
                  <c:v>504</c:v>
                </c:pt>
                <c:pt idx="3">
                  <c:v>1869</c:v>
                </c:pt>
                <c:pt idx="4">
                  <c:v>1436</c:v>
                </c:pt>
                <c:pt idx="5">
                  <c:v>516</c:v>
                </c:pt>
                <c:pt idx="6">
                  <c:v>1170</c:v>
                </c:pt>
                <c:pt idx="7">
                  <c:v>338</c:v>
                </c:pt>
                <c:pt idx="8">
                  <c:v>310</c:v>
                </c:pt>
                <c:pt idx="9">
                  <c:v>288</c:v>
                </c:pt>
              </c:numCache>
            </c:numRef>
          </c:val>
          <c:extLst>
            <c:ext xmlns:c16="http://schemas.microsoft.com/office/drawing/2014/chart" uri="{C3380CC4-5D6E-409C-BE32-E72D297353CC}">
              <c16:uniqueId val="{0000000C-DF57-4318-9C62-D1F2B6866A52}"/>
            </c:ext>
          </c:extLst>
        </c:ser>
        <c:dLbls>
          <c:dLblPos val="inBase"/>
          <c:showLegendKey val="0"/>
          <c:showVal val="1"/>
          <c:showCatName val="0"/>
          <c:showSerName val="0"/>
          <c:showPercent val="0"/>
          <c:showBubbleSize val="0"/>
        </c:dLbls>
        <c:gapWidth val="35"/>
        <c:axId val="2122412624"/>
        <c:axId val="1984951632"/>
      </c:barChart>
      <c:catAx>
        <c:axId val="2122412624"/>
        <c:scaling>
          <c:orientation val="minMax"/>
        </c:scaling>
        <c:delete val="0"/>
        <c:axPos val="l"/>
        <c:title>
          <c:tx>
            <c:rich>
              <a:bodyPr rot="-540000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r>
                  <a:rPr lang="en-GB" sz="900" b="0" i="0" u="none" strike="noStrike" kern="1200" baseline="0">
                    <a:solidFill>
                      <a:srgbClr val="000000"/>
                    </a:solidFill>
                    <a:latin typeface="Arial"/>
                    <a:ea typeface="Arial"/>
                    <a:cs typeface="Arial"/>
                  </a:rPr>
                  <a:t>Country of passport issued </a:t>
                </a:r>
              </a:p>
            </c:rich>
          </c:tx>
          <c:layout>
            <c:manualLayout>
              <c:xMode val="edge"/>
              <c:yMode val="edge"/>
              <c:x val="9.4161976022431315E-3"/>
              <c:y val="0.37169122212088912"/>
            </c:manualLayout>
          </c:layout>
          <c:overlay val="0"/>
          <c:spPr>
            <a:noFill/>
            <a:ln>
              <a:noFill/>
            </a:ln>
            <a:effectLst/>
          </c:spPr>
          <c:txPr>
            <a:bodyPr rot="-540000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endParaRPr lang="en-US"/>
            </a:p>
          </c:txPr>
        </c:title>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lgn="ctr">
              <a:defRPr lang="en-US" sz="1000" b="0" i="0" u="none" strike="noStrike" kern="1200" baseline="0">
                <a:solidFill>
                  <a:srgbClr val="000000"/>
                </a:solidFill>
                <a:latin typeface="+mn-lt"/>
                <a:ea typeface="Arial"/>
                <a:cs typeface="Arial"/>
              </a:defRPr>
            </a:pPr>
            <a:endParaRPr lang="en-US"/>
          </a:p>
        </c:txPr>
        <c:crossAx val="1984951632"/>
        <c:crosses val="autoZero"/>
        <c:auto val="1"/>
        <c:lblAlgn val="ctr"/>
        <c:lblOffset val="100"/>
        <c:noMultiLvlLbl val="0"/>
      </c:catAx>
      <c:valAx>
        <c:axId val="1984951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GB" sz="900" b="0" i="0" u="none" strike="noStrike" kern="1200" baseline="0">
                    <a:solidFill>
                      <a:srgbClr val="000000"/>
                    </a:solidFill>
                    <a:latin typeface="+mn-lt"/>
                    <a:ea typeface="Arial"/>
                    <a:cs typeface="Arial"/>
                  </a:defRPr>
                </a:pPr>
                <a:r>
                  <a:rPr lang="en-GB" sz="900" b="0" i="0" u="none" strike="noStrike" kern="1200" baseline="0">
                    <a:solidFill>
                      <a:srgbClr val="000000"/>
                    </a:solidFill>
                    <a:latin typeface="+mn-lt"/>
                    <a:ea typeface="Arial"/>
                    <a:cs typeface="Arial"/>
                  </a:rPr>
                  <a:t>Number of passports held</a:t>
                </a:r>
              </a:p>
            </c:rich>
          </c:tx>
          <c:overlay val="0"/>
          <c:spPr>
            <a:noFill/>
            <a:ln>
              <a:noFill/>
            </a:ln>
            <a:effectLst/>
          </c:spPr>
          <c:txPr>
            <a:bodyPr rot="0" spcFirstLastPara="1" vertOverflow="ellipsis" vert="horz" wrap="square" anchor="ctr" anchorCtr="1"/>
            <a:lstStyle/>
            <a:p>
              <a:pPr algn="ctr" rtl="0">
                <a:defRPr lang="en-GB" sz="900" b="0" i="0" u="none" strike="noStrike" kern="1200" baseline="0">
                  <a:solidFill>
                    <a:srgbClr val="000000"/>
                  </a:solidFill>
                  <a:latin typeface="+mn-lt"/>
                  <a:ea typeface="Arial"/>
                  <a:cs typeface="Arial"/>
                </a:defRPr>
              </a:pPr>
              <a:endParaRPr lang="en-US"/>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lgn="ctr">
              <a:defRPr lang="en-US" sz="900" b="0" i="0" u="none" strike="noStrike" kern="1200" baseline="0">
                <a:solidFill>
                  <a:srgbClr val="000000"/>
                </a:solidFill>
                <a:latin typeface="+mn-lt"/>
                <a:ea typeface="Arial"/>
                <a:cs typeface="Arial"/>
              </a:defRPr>
            </a:pPr>
            <a:endParaRPr lang="en-US"/>
          </a:p>
        </c:txPr>
        <c:crossAx val="2122412624"/>
        <c:crosses val="autoZero"/>
        <c:crossBetween val="between"/>
      </c:valAx>
      <c:spPr>
        <a:noFill/>
        <a:ln>
          <a:noFill/>
        </a:ln>
        <a:effectLst/>
      </c:spPr>
    </c:plotArea>
    <c:legend>
      <c:legendPos val="b"/>
      <c:layout>
        <c:manualLayout>
          <c:xMode val="edge"/>
          <c:yMode val="edge"/>
          <c:x val="0.32747205460203749"/>
          <c:y val="0.11344191682401854"/>
          <c:w val="0.42034029196507966"/>
          <c:h val="5.3846878438726972E-2"/>
        </c:manualLayout>
      </c:layout>
      <c:overlay val="0"/>
      <c:spPr>
        <a:noFill/>
        <a:ln>
          <a:noFill/>
        </a:ln>
        <a:effectLst/>
      </c:spPr>
      <c:txPr>
        <a:bodyPr rot="0" spcFirstLastPara="1" vertOverflow="ellipsis" vert="horz" wrap="square" anchor="ctr" anchorCtr="1"/>
        <a:lstStyle/>
        <a:p>
          <a:pPr algn="ctr">
            <a:defRPr lang="en-US" sz="900" b="0" i="0" u="none" strike="noStrike" kern="1200" baseline="0">
              <a:solidFill>
                <a:srgbClr val="000000"/>
              </a:solidFill>
              <a:latin typeface="+mn-lt"/>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mn-lt"/>
                <a:ea typeface="Arial"/>
                <a:cs typeface="Arial"/>
              </a:defRPr>
            </a:pPr>
            <a:r>
              <a:rPr lang="en-GB" sz="1050">
                <a:latin typeface="+mn-lt"/>
              </a:rPr>
              <a:t>Population (Females) percentage change: Southampton and comparator Local Authorities: Census 2011 and 2021</a:t>
            </a:r>
          </a:p>
        </c:rich>
      </c:tx>
      <c:layout>
        <c:manualLayout>
          <c:xMode val="edge"/>
          <c:yMode val="edge"/>
          <c:x val="0.15289982425307558"/>
          <c:y val="9.3457943925233638E-3"/>
        </c:manualLayout>
      </c:layout>
      <c:overlay val="0"/>
      <c:spPr>
        <a:noFill/>
        <a:ln w="25400">
          <a:noFill/>
        </a:ln>
      </c:spPr>
    </c:title>
    <c:autoTitleDeleted val="0"/>
    <c:plotArea>
      <c:layout>
        <c:manualLayout>
          <c:layoutTarget val="inner"/>
          <c:xMode val="edge"/>
          <c:yMode val="edge"/>
          <c:x val="0.24997153914635889"/>
          <c:y val="0.13894080996884736"/>
          <c:w val="0.76098418277680135"/>
          <c:h val="0.69127888757566947"/>
        </c:manualLayout>
      </c:layout>
      <c:barChart>
        <c:barDir val="bar"/>
        <c:grouping val="clustered"/>
        <c:varyColors val="0"/>
        <c:ser>
          <c:idx val="0"/>
          <c:order val="0"/>
          <c:tx>
            <c:strRef>
              <c:f>'Population Census 2021'!$R$7</c:f>
              <c:strCache>
                <c:ptCount val="1"/>
                <c:pt idx="0">
                  <c:v>Percentage change</c:v>
                </c:pt>
              </c:strCache>
            </c:strRef>
          </c:tx>
          <c:spPr>
            <a:solidFill>
              <a:srgbClr val="002F6D"/>
            </a:solidFill>
          </c:spPr>
          <c:invertIfNegative val="0"/>
          <c:dPt>
            <c:idx val="1"/>
            <c:invertIfNegative val="0"/>
            <c:bubble3D val="0"/>
            <c:extLst>
              <c:ext xmlns:c16="http://schemas.microsoft.com/office/drawing/2014/chart" uri="{C3380CC4-5D6E-409C-BE32-E72D297353CC}">
                <c16:uniqueId val="{00000001-0358-49EB-95CE-88C0B956C258}"/>
              </c:ext>
            </c:extLst>
          </c:dPt>
          <c:dPt>
            <c:idx val="5"/>
            <c:invertIfNegative val="0"/>
            <c:bubble3D val="0"/>
            <c:spPr>
              <a:solidFill>
                <a:srgbClr val="1ECAD3"/>
              </a:solidFill>
            </c:spPr>
            <c:extLst>
              <c:ext xmlns:c16="http://schemas.microsoft.com/office/drawing/2014/chart" uri="{C3380CC4-5D6E-409C-BE32-E72D297353CC}">
                <c16:uniqueId val="{0000000B-EEC6-4BD3-9688-3B540A59D621}"/>
              </c:ext>
            </c:extLst>
          </c:dPt>
          <c:dPt>
            <c:idx val="6"/>
            <c:invertIfNegative val="0"/>
            <c:bubble3D val="0"/>
            <c:spPr>
              <a:solidFill>
                <a:srgbClr val="7CA0C5"/>
              </a:solidFill>
            </c:spPr>
            <c:extLst>
              <c:ext xmlns:c16="http://schemas.microsoft.com/office/drawing/2014/chart" uri="{C3380CC4-5D6E-409C-BE32-E72D297353CC}">
                <c16:uniqueId val="{00000009-EEC6-4BD3-9688-3B540A59D621}"/>
              </c:ext>
            </c:extLst>
          </c:dPt>
          <c:dPt>
            <c:idx val="9"/>
            <c:invertIfNegative val="0"/>
            <c:bubble3D val="0"/>
            <c:spPr>
              <a:solidFill>
                <a:srgbClr val="D50057"/>
              </a:solidFill>
            </c:spPr>
            <c:extLst>
              <c:ext xmlns:c16="http://schemas.microsoft.com/office/drawing/2014/chart" uri="{C3380CC4-5D6E-409C-BE32-E72D297353CC}">
                <c16:uniqueId val="{0000000A-EEC6-4BD3-9688-3B540A59D621}"/>
              </c:ext>
            </c:extLst>
          </c:dPt>
          <c:dPt>
            <c:idx val="12"/>
            <c:invertIfNegative val="0"/>
            <c:bubble3D val="0"/>
            <c:extLst>
              <c:ext xmlns:c16="http://schemas.microsoft.com/office/drawing/2014/chart" uri="{C3380CC4-5D6E-409C-BE32-E72D297353CC}">
                <c16:uniqueId val="{00000003-0358-49EB-95CE-88C0B956C258}"/>
              </c:ext>
            </c:extLst>
          </c:dPt>
          <c:dPt>
            <c:idx val="13"/>
            <c:invertIfNegative val="0"/>
            <c:bubble3D val="0"/>
            <c:spPr>
              <a:solidFill>
                <a:srgbClr val="7CA0C5"/>
              </a:solidFill>
            </c:spPr>
            <c:extLst>
              <c:ext xmlns:c16="http://schemas.microsoft.com/office/drawing/2014/chart" uri="{C3380CC4-5D6E-409C-BE32-E72D297353CC}">
                <c16:uniqueId val="{00000005-0358-49EB-95CE-88C0B956C258}"/>
              </c:ext>
            </c:extLst>
          </c:dPt>
          <c:dPt>
            <c:idx val="14"/>
            <c:invertIfNegative val="0"/>
            <c:bubble3D val="0"/>
            <c:extLst>
              <c:ext xmlns:c16="http://schemas.microsoft.com/office/drawing/2014/chart" uri="{C3380CC4-5D6E-409C-BE32-E72D297353CC}">
                <c16:uniqueId val="{00000007-0358-49EB-95CE-88C0B956C258}"/>
              </c:ext>
            </c:extLst>
          </c:dPt>
          <c:dLbls>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'Population Census 2021'!$N$8:$N$22</c:f>
              <c:strCache>
                <c:ptCount val="15"/>
                <c:pt idx="0">
                  <c:v>Bristol</c:v>
                </c:pt>
                <c:pt idx="1">
                  <c:v>Bath and North East Somerset</c:v>
                </c:pt>
                <c:pt idx="2">
                  <c:v>Coventry</c:v>
                </c:pt>
                <c:pt idx="3">
                  <c:v>Newcastle upon Tyne</c:v>
                </c:pt>
                <c:pt idx="4">
                  <c:v>Leeds</c:v>
                </c:pt>
                <c:pt idx="5">
                  <c:v>England</c:v>
                </c:pt>
                <c:pt idx="6">
                  <c:v>Hampshire</c:v>
                </c:pt>
                <c:pt idx="7">
                  <c:v>Bournemouth, Christchurch and Poole</c:v>
                </c:pt>
                <c:pt idx="8">
                  <c:v>Liverpool</c:v>
                </c:pt>
                <c:pt idx="9">
                  <c:v>Southampton</c:v>
                </c:pt>
                <c:pt idx="10">
                  <c:v>Plymouth</c:v>
                </c:pt>
                <c:pt idx="11">
                  <c:v>York</c:v>
                </c:pt>
                <c:pt idx="12">
                  <c:v>Portsmouth</c:v>
                </c:pt>
                <c:pt idx="13">
                  <c:v>Isle of Wight</c:v>
                </c:pt>
                <c:pt idx="14">
                  <c:v>Sheffield</c:v>
                </c:pt>
              </c:strCache>
            </c:strRef>
          </c:cat>
          <c:val>
            <c:numRef>
              <c:f>'Population Census 2021'!$R$8:$R$22</c:f>
              <c:numCache>
                <c:formatCode>0.0</c:formatCode>
                <c:ptCount val="15"/>
                <c:pt idx="0">
                  <c:v>10.586857405780734</c:v>
                </c:pt>
                <c:pt idx="1">
                  <c:v>10.089611313706305</c:v>
                </c:pt>
                <c:pt idx="2">
                  <c:v>8.6595246612568175</c:v>
                </c:pt>
                <c:pt idx="3">
                  <c:v>8.467963787325564</c:v>
                </c:pt>
                <c:pt idx="4">
                  <c:v>8.3506713596662756</c:v>
                </c:pt>
                <c:pt idx="5">
                  <c:v>7.0162282968371956</c:v>
                </c:pt>
                <c:pt idx="6">
                  <c:v>6.4302593445790297</c:v>
                </c:pt>
                <c:pt idx="7">
                  <c:v>6.3992478195598084</c:v>
                </c:pt>
                <c:pt idx="8">
                  <c:v>5.7338555176915378</c:v>
                </c:pt>
                <c:pt idx="9">
                  <c:v>5.5556974852889836</c:v>
                </c:pt>
                <c:pt idx="10">
                  <c:v>3.9198149575944488</c:v>
                </c:pt>
                <c:pt idx="11">
                  <c:v>3.4391976187903377</c:v>
                </c:pt>
                <c:pt idx="12">
                  <c:v>2.9306366894114184</c:v>
                </c:pt>
                <c:pt idx="13">
                  <c:v>2.1583546251464547</c:v>
                </c:pt>
                <c:pt idx="14">
                  <c:v>0.81774908315686856</c:v>
                </c:pt>
              </c:numCache>
            </c:numRef>
          </c:val>
          <c:extLst>
            <c:ext xmlns:c16="http://schemas.microsoft.com/office/drawing/2014/chart" uri="{C3380CC4-5D6E-409C-BE32-E72D297353CC}">
              <c16:uniqueId val="{00000008-0358-49EB-95CE-88C0B956C258}"/>
            </c:ext>
          </c:extLst>
        </c:ser>
        <c:dLbls>
          <c:showLegendKey val="0"/>
          <c:showVal val="0"/>
          <c:showCatName val="0"/>
          <c:showSerName val="0"/>
          <c:showPercent val="0"/>
          <c:showBubbleSize val="0"/>
        </c:dLbls>
        <c:gapWidth val="30"/>
        <c:axId val="729142736"/>
        <c:axId val="729143128"/>
      </c:barChart>
      <c:catAx>
        <c:axId val="729142736"/>
        <c:scaling>
          <c:orientation val="minMax"/>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3128"/>
        <c:crosses val="autoZero"/>
        <c:auto val="1"/>
        <c:lblAlgn val="ctr"/>
        <c:lblOffset val="100"/>
        <c:tickLblSkip val="1"/>
        <c:tickMarkSkip val="1"/>
        <c:noMultiLvlLbl val="0"/>
      </c:catAx>
      <c:valAx>
        <c:axId val="729143128"/>
        <c:scaling>
          <c:orientation val="minMax"/>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Arial"/>
                    <a:ea typeface="Arial"/>
                    <a:cs typeface="Arial"/>
                  </a:defRPr>
                </a:pPr>
                <a:r>
                  <a:rPr lang="en-GB"/>
                  <a:t>Percentage change</a:t>
                </a:r>
              </a:p>
            </c:rich>
          </c:tx>
          <c:layout>
            <c:manualLayout>
              <c:xMode val="edge"/>
              <c:yMode val="edge"/>
              <c:x val="0.52455218515223956"/>
              <c:y val="0.87648023512023987"/>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valAx>
      <c:spPr>
        <a:noFill/>
        <a:ln w="12700">
          <a:noFill/>
          <a:prstDash val="solid"/>
        </a:ln>
      </c:spPr>
    </c:plotArea>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050"/>
              <a:t>Percentage of passports held between Census 2011 and 2021: Southampton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994845097136471"/>
          <c:y val="0.20536475986859259"/>
          <c:w val="0.73890082517796218"/>
          <c:h val="0.59859414924127863"/>
        </c:manualLayout>
      </c:layout>
      <c:barChart>
        <c:barDir val="bar"/>
        <c:grouping val="clustered"/>
        <c:varyColors val="0"/>
        <c:ser>
          <c:idx val="0"/>
          <c:order val="0"/>
          <c:tx>
            <c:strRef>
              <c:f>'Non uk passports 2021'!$L$3:$M$3</c:f>
              <c:strCache>
                <c:ptCount val="1"/>
                <c:pt idx="0">
                  <c:v>2021 Census</c:v>
                </c:pt>
              </c:strCache>
            </c:strRef>
          </c:tx>
          <c:spPr>
            <a:solidFill>
              <a:srgbClr val="002F6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'Non uk passports 2021'!$I$5:$I$8</c15:sqref>
                  </c15:fullRef>
                </c:ext>
              </c:extLst>
              <c:f>('Non uk passports 2021'!$I$5:$I$6,'Non uk passports 2021'!$I$8)</c:f>
              <c:strCache>
                <c:ptCount val="3"/>
                <c:pt idx="0">
                  <c:v>UK passports</c:v>
                </c:pt>
                <c:pt idx="1">
                  <c:v>Non-Uk passports</c:v>
                </c:pt>
                <c:pt idx="2">
                  <c:v>No passports</c:v>
                </c:pt>
              </c:strCache>
            </c:strRef>
          </c:cat>
          <c:val>
            <c:numRef>
              <c:extLst>
                <c:ext xmlns:c15="http://schemas.microsoft.com/office/drawing/2012/chart" uri="{02D57815-91ED-43cb-92C2-25804820EDAC}">
                  <c15:fullRef>
                    <c15:sqref>'Non uk passports 2021'!$M$5:$M$8</c15:sqref>
                  </c15:fullRef>
                </c:ext>
              </c:extLst>
              <c:f>('Non uk passports 2021'!$M$5:$M$6,'Non uk passports 2021'!$M$8)</c:f>
              <c:numCache>
                <c:formatCode>0.0</c:formatCode>
                <c:ptCount val="3"/>
                <c:pt idx="0">
                  <c:v>69.048412950293468</c:v>
                </c:pt>
                <c:pt idx="1">
                  <c:v>17.334013602709295</c:v>
                </c:pt>
                <c:pt idx="2">
                  <c:v>13.617573446997239</c:v>
                </c:pt>
              </c:numCache>
            </c:numRef>
          </c:val>
          <c:extLst>
            <c:ext xmlns:c16="http://schemas.microsoft.com/office/drawing/2014/chart" uri="{C3380CC4-5D6E-409C-BE32-E72D297353CC}">
              <c16:uniqueId val="{00000000-96D1-4D5E-B63D-5B22504C8BCE}"/>
            </c:ext>
          </c:extLst>
        </c:ser>
        <c:ser>
          <c:idx val="1"/>
          <c:order val="1"/>
          <c:tx>
            <c:strRef>
              <c:f>'Non uk passports 2021'!$J$3:$K$3</c:f>
              <c:strCache>
                <c:ptCount val="1"/>
                <c:pt idx="0">
                  <c:v>2011 Census</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UK passports</c:v>
              </c:pt>
              <c:pt idx="1">
                <c:v>Non-Uk passports</c:v>
              </c:pt>
              <c:pt idx="2">
                <c:v>No passports</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'Non uk passports 2021'!$K$5:$K$8</c15:sqref>
                  </c15:fullRef>
                </c:ext>
              </c:extLst>
              <c:f>('Non uk passports 2021'!$K$5:$K$6,'Non uk passports 2021'!$K$8)</c:f>
              <c:numCache>
                <c:formatCode>0.0</c:formatCode>
                <c:ptCount val="3"/>
                <c:pt idx="0">
                  <c:v>70.788409419035631</c:v>
                </c:pt>
                <c:pt idx="1">
                  <c:v>12.832127388319922</c:v>
                </c:pt>
                <c:pt idx="2">
                  <c:v>17.40402394441114</c:v>
                </c:pt>
              </c:numCache>
            </c:numRef>
          </c:val>
          <c:extLst>
            <c:ext xmlns:c16="http://schemas.microsoft.com/office/drawing/2014/chart" uri="{C3380CC4-5D6E-409C-BE32-E72D297353CC}">
              <c16:uniqueId val="{00000002-96D1-4D5E-B63D-5B22504C8BCE}"/>
            </c:ext>
          </c:extLst>
        </c:ser>
        <c:dLbls>
          <c:showLegendKey val="0"/>
          <c:showVal val="0"/>
          <c:showCatName val="0"/>
          <c:showSerName val="0"/>
          <c:showPercent val="0"/>
          <c:showBubbleSize val="0"/>
        </c:dLbls>
        <c:gapWidth val="182"/>
        <c:axId val="640164240"/>
        <c:axId val="640175472"/>
      </c:barChart>
      <c:catAx>
        <c:axId val="640164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0175472"/>
        <c:crosses val="autoZero"/>
        <c:auto val="1"/>
        <c:lblAlgn val="ctr"/>
        <c:lblOffset val="100"/>
        <c:noMultiLvlLbl val="0"/>
      </c:catAx>
      <c:valAx>
        <c:axId val="640175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passports held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0164240"/>
        <c:crosses val="autoZero"/>
        <c:crossBetween val="between"/>
      </c:valAx>
      <c:spPr>
        <a:noFill/>
        <a:ln>
          <a:noFill/>
        </a:ln>
        <a:effectLst/>
      </c:spPr>
    </c:plotArea>
    <c:legend>
      <c:legendPos val="t"/>
      <c:layout>
        <c:manualLayout>
          <c:xMode val="edge"/>
          <c:yMode val="edge"/>
          <c:x val="0.33475781794142301"/>
          <c:y val="0.15735099337748346"/>
          <c:w val="0.26356451468301445"/>
          <c:h val="6.609917003617792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GB" sz="1100" b="1">
                <a:solidFill>
                  <a:sysClr val="windowText" lastClr="000000"/>
                </a:solidFill>
              </a:rPr>
              <a:t>Percentage of passports held between 2011 and 2021 Census: Southampton</a:t>
            </a:r>
          </a:p>
        </c:rich>
      </c:tx>
      <c:layout>
        <c:manualLayout>
          <c:xMode val="edge"/>
          <c:yMode val="edge"/>
          <c:x val="0.15303595991353899"/>
          <c:y val="3.950227138060438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9994845097136471"/>
          <c:y val="0.20536475986859259"/>
          <c:w val="0.73890082517796218"/>
          <c:h val="0.59859414924127863"/>
        </c:manualLayout>
      </c:layout>
      <c:barChart>
        <c:barDir val="bar"/>
        <c:grouping val="clustered"/>
        <c:varyColors val="0"/>
        <c:ser>
          <c:idx val="0"/>
          <c:order val="0"/>
          <c:tx>
            <c:strRef>
              <c:f>'Non uk passports 2021'!$L$3:$M$3</c:f>
              <c:strCache>
                <c:ptCount val="1"/>
                <c:pt idx="0">
                  <c:v>2021 Census</c:v>
                </c:pt>
              </c:strCache>
            </c:strRef>
          </c:tx>
          <c:spPr>
            <a:solidFill>
              <a:srgbClr val="002F6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'Non uk passports 2021'!$I$5:$I$8</c15:sqref>
                  </c15:fullRef>
                </c:ext>
              </c:extLst>
              <c:f>('Non uk passports 2021'!$I$5:$I$6,'Non uk passports 2021'!$I$8)</c:f>
              <c:strCache>
                <c:ptCount val="3"/>
                <c:pt idx="0">
                  <c:v>UK passports</c:v>
                </c:pt>
                <c:pt idx="1">
                  <c:v>Non-Uk passports</c:v>
                </c:pt>
                <c:pt idx="2">
                  <c:v>No passports</c:v>
                </c:pt>
              </c:strCache>
            </c:strRef>
          </c:cat>
          <c:val>
            <c:numRef>
              <c:extLst>
                <c:ext xmlns:c15="http://schemas.microsoft.com/office/drawing/2012/chart" uri="{02D57815-91ED-43cb-92C2-25804820EDAC}">
                  <c15:fullRef>
                    <c15:sqref>'Non uk passports 2021'!$M$5:$M$8</c15:sqref>
                  </c15:fullRef>
                </c:ext>
              </c:extLst>
              <c:f>('Non uk passports 2021'!$M$5:$M$6,'Non uk passports 2021'!$M$8)</c:f>
              <c:numCache>
                <c:formatCode>0.0</c:formatCode>
                <c:ptCount val="3"/>
                <c:pt idx="0">
                  <c:v>69.048412950293468</c:v>
                </c:pt>
                <c:pt idx="1">
                  <c:v>17.334013602709295</c:v>
                </c:pt>
                <c:pt idx="2">
                  <c:v>13.617573446997239</c:v>
                </c:pt>
              </c:numCache>
            </c:numRef>
          </c:val>
          <c:extLst>
            <c:ext xmlns:c16="http://schemas.microsoft.com/office/drawing/2014/chart" uri="{C3380CC4-5D6E-409C-BE32-E72D297353CC}">
              <c16:uniqueId val="{00000000-96D1-4D5E-B63D-5B22504C8BCE}"/>
            </c:ext>
          </c:extLst>
        </c:ser>
        <c:ser>
          <c:idx val="1"/>
          <c:order val="1"/>
          <c:tx>
            <c:strRef>
              <c:f>'Non uk passports 2021'!$J$3:$K$3</c:f>
              <c:strCache>
                <c:ptCount val="1"/>
                <c:pt idx="0">
                  <c:v>2011 Census</c:v>
                </c:pt>
              </c:strCache>
            </c:strRef>
          </c:tx>
          <c:spPr>
            <a:solidFill>
              <a:srgbClr val="7CA0C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UK passports</c:v>
              </c:pt>
              <c:pt idx="1">
                <c:v>Non-Uk passports</c:v>
              </c:pt>
              <c:pt idx="2">
                <c:v>No passports</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'Non uk passports 2021'!$K$5:$K$8</c15:sqref>
                  </c15:fullRef>
                </c:ext>
              </c:extLst>
              <c:f>('Non uk passports 2021'!$K$5:$K$6,'Non uk passports 2021'!$K$8)</c:f>
              <c:numCache>
                <c:formatCode>0.0</c:formatCode>
                <c:ptCount val="3"/>
                <c:pt idx="0">
                  <c:v>70.788409419035631</c:v>
                </c:pt>
                <c:pt idx="1">
                  <c:v>12.832127388319922</c:v>
                </c:pt>
                <c:pt idx="2">
                  <c:v>17.40402394441114</c:v>
                </c:pt>
              </c:numCache>
            </c:numRef>
          </c:val>
          <c:extLst>
            <c:ext xmlns:c16="http://schemas.microsoft.com/office/drawing/2014/chart" uri="{C3380CC4-5D6E-409C-BE32-E72D297353CC}">
              <c16:uniqueId val="{00000002-96D1-4D5E-B63D-5B22504C8BCE}"/>
            </c:ext>
          </c:extLst>
        </c:ser>
        <c:dLbls>
          <c:showLegendKey val="0"/>
          <c:showVal val="0"/>
          <c:showCatName val="0"/>
          <c:showSerName val="0"/>
          <c:showPercent val="0"/>
          <c:showBubbleSize val="0"/>
        </c:dLbls>
        <c:gapWidth val="35"/>
        <c:axId val="640164240"/>
        <c:axId val="640175472"/>
      </c:barChart>
      <c:catAx>
        <c:axId val="640164240"/>
        <c:scaling>
          <c:orientation val="minMax"/>
        </c:scaling>
        <c:delete val="0"/>
        <c:axPos val="l"/>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40175472"/>
        <c:crosses val="autoZero"/>
        <c:auto val="1"/>
        <c:lblAlgn val="ctr"/>
        <c:lblOffset val="100"/>
        <c:noMultiLvlLbl val="0"/>
      </c:catAx>
      <c:valAx>
        <c:axId val="640175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900">
                    <a:solidFill>
                      <a:sysClr val="windowText" lastClr="000000"/>
                    </a:solidFill>
                    <a:latin typeface="Arial" panose="020B0604020202020204" pitchFamily="34" charset="0"/>
                    <a:cs typeface="Arial" panose="020B0604020202020204" pitchFamily="34" charset="0"/>
                  </a:rPr>
                  <a:t>Percentage of passports held</a:t>
                </a:r>
              </a:p>
            </c:rich>
          </c:tx>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0164240"/>
        <c:crosses val="autoZero"/>
        <c:crossBetween val="between"/>
      </c:valAx>
      <c:spPr>
        <a:noFill/>
        <a:ln>
          <a:noFill/>
        </a:ln>
        <a:effectLst/>
      </c:spPr>
    </c:plotArea>
    <c:legend>
      <c:legendPos val="t"/>
      <c:layout>
        <c:manualLayout>
          <c:xMode val="edge"/>
          <c:yMode val="edge"/>
          <c:x val="0.36226816214685681"/>
          <c:y val="0.13364955886538279"/>
          <c:w val="0.26356451468301445"/>
          <c:h val="6.609917003617792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23268939143159"/>
          <c:y val="0.18820374818563668"/>
          <c:w val="0.7682646062726135"/>
          <c:h val="0.66072176336848609"/>
        </c:manualLayout>
      </c:layout>
      <c:barChart>
        <c:barDir val="bar"/>
        <c:grouping val="clustered"/>
        <c:varyColors val="0"/>
        <c:ser>
          <c:idx val="1"/>
          <c:order val="0"/>
          <c:tx>
            <c:strRef>
              <c:f>Veterans!$F$4</c:f>
              <c:strCache>
                <c:ptCount val="1"/>
                <c:pt idx="0">
                  <c:v>Previously served in UK armed forces</c:v>
                </c:pt>
              </c:strCache>
            </c:strRef>
          </c:tx>
          <c:spPr>
            <a:solidFill>
              <a:srgbClr val="002F6D"/>
            </a:solidFill>
            <a:ln>
              <a:noFill/>
            </a:ln>
            <a:effectLst/>
          </c:spPr>
          <c:invertIfNegative val="0"/>
          <c:dPt>
            <c:idx val="1"/>
            <c:invertIfNegative val="0"/>
            <c:bubble3D val="0"/>
            <c:spPr>
              <a:solidFill>
                <a:srgbClr val="7CA0C5"/>
              </a:solidFill>
              <a:ln>
                <a:noFill/>
              </a:ln>
              <a:effectLst/>
            </c:spPr>
            <c:extLst>
              <c:ext xmlns:c16="http://schemas.microsoft.com/office/drawing/2014/chart" uri="{C3380CC4-5D6E-409C-BE32-E72D297353CC}">
                <c16:uniqueId val="{00000005-A47E-4B25-BC02-16BDB4665C03}"/>
              </c:ext>
            </c:extLst>
          </c:dPt>
          <c:dPt>
            <c:idx val="2"/>
            <c:invertIfNegative val="0"/>
            <c:bubble3D val="0"/>
            <c:spPr>
              <a:solidFill>
                <a:srgbClr val="7CA0C5"/>
              </a:solidFill>
              <a:ln>
                <a:noFill/>
              </a:ln>
              <a:effectLst/>
            </c:spPr>
            <c:extLst>
              <c:ext xmlns:c16="http://schemas.microsoft.com/office/drawing/2014/chart" uri="{C3380CC4-5D6E-409C-BE32-E72D297353CC}">
                <c16:uniqueId val="{00000006-A47E-4B25-BC02-16BDB4665C03}"/>
              </c:ext>
            </c:extLst>
          </c:dPt>
          <c:dPt>
            <c:idx val="6"/>
            <c:invertIfNegative val="0"/>
            <c:bubble3D val="0"/>
            <c:spPr>
              <a:solidFill>
                <a:srgbClr val="1ECAD3"/>
              </a:solidFill>
              <a:ln>
                <a:noFill/>
              </a:ln>
              <a:effectLst/>
            </c:spPr>
            <c:extLst>
              <c:ext xmlns:c16="http://schemas.microsoft.com/office/drawing/2014/chart" uri="{C3380CC4-5D6E-409C-BE32-E72D297353CC}">
                <c16:uniqueId val="{00000008-A47E-4B25-BC02-16BDB4665C03}"/>
              </c:ext>
            </c:extLst>
          </c:dPt>
          <c:dPt>
            <c:idx val="8"/>
            <c:invertIfNegative val="0"/>
            <c:bubble3D val="0"/>
            <c:spPr>
              <a:solidFill>
                <a:srgbClr val="D50057"/>
              </a:solidFill>
              <a:ln>
                <a:noFill/>
              </a:ln>
              <a:effectLst/>
            </c:spPr>
            <c:extLst>
              <c:ext xmlns:c16="http://schemas.microsoft.com/office/drawing/2014/chart" uri="{C3380CC4-5D6E-409C-BE32-E72D297353CC}">
                <c16:uniqueId val="{0000000A-A47E-4B25-BC02-16BDB4665C03}"/>
              </c:ext>
            </c:extLst>
          </c:dPt>
          <c:dPt>
            <c:idx val="9"/>
            <c:invertIfNegative val="0"/>
            <c:bubble3D val="0"/>
            <c:spPr>
              <a:solidFill>
                <a:srgbClr val="002F6D"/>
              </a:solidFill>
              <a:ln>
                <a:noFill/>
              </a:ln>
              <a:effectLst/>
            </c:spPr>
            <c:extLst>
              <c:ext xmlns:c16="http://schemas.microsoft.com/office/drawing/2014/chart" uri="{C3380CC4-5D6E-409C-BE32-E72D297353CC}">
                <c16:uniqueId val="{0000000B-A47E-4B25-BC02-16BDB4665C03}"/>
              </c:ext>
            </c:extLst>
          </c:dPt>
          <c:dLbls>
            <c:dLbl>
              <c:idx val="7"/>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Arial" panose="020B0604020202020204" pitchFamily="34" charset="0"/>
                      <a:ea typeface="Arial"/>
                      <a:cs typeface="Arial" panose="020B0604020202020204"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9-A47E-4B25-BC02-16BDB4665C03}"/>
                </c:ext>
              </c:extLst>
            </c:dLbl>
            <c:dLbl>
              <c:idx val="8"/>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Arial" panose="020B0604020202020204" pitchFamily="34" charset="0"/>
                      <a:ea typeface="Arial"/>
                      <a:cs typeface="Arial" panose="020B0604020202020204"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A-A47E-4B25-BC02-16BDB4665C03}"/>
                </c:ext>
              </c:extLst>
            </c:dLbl>
            <c:dLbl>
              <c:idx val="9"/>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Arial" panose="020B0604020202020204" pitchFamily="34" charset="0"/>
                      <a:ea typeface="Arial"/>
                      <a:cs typeface="Arial" panose="020B0604020202020204"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B-A47E-4B25-BC02-16BDB4665C0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Veterans!$B$6:$B$20</c:f>
              <c:strCache>
                <c:ptCount val="15"/>
                <c:pt idx="0">
                  <c:v>Plymouth</c:v>
                </c:pt>
                <c:pt idx="1">
                  <c:v>Hampshire</c:v>
                </c:pt>
                <c:pt idx="2">
                  <c:v>Isle of Wight</c:v>
                </c:pt>
                <c:pt idx="3">
                  <c:v>Portsmouth</c:v>
                </c:pt>
                <c:pt idx="4">
                  <c:v>Bournemouth, Christchurch and Poole</c:v>
                </c:pt>
                <c:pt idx="5">
                  <c:v>York</c:v>
                </c:pt>
                <c:pt idx="6">
                  <c:v>England</c:v>
                </c:pt>
                <c:pt idx="7">
                  <c:v>Bath and North East Somerset</c:v>
                </c:pt>
                <c:pt idx="8">
                  <c:v>Southampton</c:v>
                </c:pt>
                <c:pt idx="9">
                  <c:v>Leeds</c:v>
                </c:pt>
                <c:pt idx="10">
                  <c:v>Newcastle upon Tyne</c:v>
                </c:pt>
                <c:pt idx="11">
                  <c:v>Sheffield</c:v>
                </c:pt>
                <c:pt idx="12">
                  <c:v>Liverpool</c:v>
                </c:pt>
                <c:pt idx="13">
                  <c:v>Coventry</c:v>
                </c:pt>
                <c:pt idx="14">
                  <c:v>Bristol</c:v>
                </c:pt>
              </c:strCache>
            </c:strRef>
          </c:cat>
          <c:val>
            <c:numRef>
              <c:f>Veterans!$G$6:$G$20</c:f>
              <c:numCache>
                <c:formatCode>_-* #,##0.0_-;\-* #,##0.0_-;_-* "-"??_-;_-@_-</c:formatCode>
                <c:ptCount val="15"/>
                <c:pt idx="0">
                  <c:v>7.0929998536299772</c:v>
                </c:pt>
                <c:pt idx="1">
                  <c:v>5.239734625284612</c:v>
                </c:pt>
                <c:pt idx="2">
                  <c:v>4.7505560851604711</c:v>
                </c:pt>
                <c:pt idx="3">
                  <c:v>4.4842524294579089</c:v>
                </c:pt>
                <c:pt idx="4">
                  <c:v>3.8049141707150298</c:v>
                </c:pt>
                <c:pt idx="5">
                  <c:v>3.2896724855303225</c:v>
                </c:pt>
                <c:pt idx="6">
                  <c:v>2.8807664892942171</c:v>
                </c:pt>
                <c:pt idx="7">
                  <c:v>2.6859631971686322</c:v>
                </c:pt>
                <c:pt idx="8">
                  <c:v>2.3340248962655603</c:v>
                </c:pt>
                <c:pt idx="9">
                  <c:v>2.249301791574724</c:v>
                </c:pt>
                <c:pt idx="10">
                  <c:v>2.1996377540752667</c:v>
                </c:pt>
                <c:pt idx="11">
                  <c:v>2.0291506849315066</c:v>
                </c:pt>
                <c:pt idx="12">
                  <c:v>1.9351012832855286</c:v>
                </c:pt>
                <c:pt idx="13">
                  <c:v>1.8459727022858856</c:v>
                </c:pt>
                <c:pt idx="14">
                  <c:v>1.6550895929506013</c:v>
                </c:pt>
              </c:numCache>
            </c:numRef>
          </c:val>
          <c:extLst>
            <c:ext xmlns:c16="http://schemas.microsoft.com/office/drawing/2014/chart" uri="{C3380CC4-5D6E-409C-BE32-E72D297353CC}">
              <c16:uniqueId val="{0000000C-A47E-4B25-BC02-16BDB4665C03}"/>
            </c:ext>
          </c:extLst>
        </c:ser>
        <c:dLbls>
          <c:dLblPos val="inBase"/>
          <c:showLegendKey val="0"/>
          <c:showVal val="1"/>
          <c:showCatName val="0"/>
          <c:showSerName val="0"/>
          <c:showPercent val="0"/>
          <c:showBubbleSize val="0"/>
        </c:dLbls>
        <c:gapWidth val="30"/>
        <c:axId val="2122412624"/>
        <c:axId val="1984951632"/>
      </c:barChart>
      <c:catAx>
        <c:axId val="2122412624"/>
        <c:scaling>
          <c:orientation val="minMax"/>
        </c:scaling>
        <c:delete val="0"/>
        <c:axPos val="l"/>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lgn="ctr">
              <a:defRPr lang="en-US" sz="800" b="0" i="0" u="none" strike="noStrike" kern="1200" baseline="0">
                <a:solidFill>
                  <a:srgbClr val="000000"/>
                </a:solidFill>
                <a:latin typeface="Arial" panose="020B0604020202020204" pitchFamily="34" charset="0"/>
                <a:ea typeface="Arial"/>
                <a:cs typeface="Arial" panose="020B0604020202020204" pitchFamily="34" charset="0"/>
              </a:defRPr>
            </a:pPr>
            <a:endParaRPr lang="en-US"/>
          </a:p>
        </c:txPr>
        <c:crossAx val="1984951632"/>
        <c:crosses val="autoZero"/>
        <c:auto val="1"/>
        <c:lblAlgn val="ctr"/>
        <c:lblOffset val="100"/>
        <c:noMultiLvlLbl val="0"/>
      </c:catAx>
      <c:valAx>
        <c:axId val="1984951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r>
                  <a:rPr lang="en-GB" sz="900" b="0" i="0" u="none" strike="noStrike" kern="1200" baseline="0">
                    <a:solidFill>
                      <a:srgbClr val="000000"/>
                    </a:solidFill>
                    <a:latin typeface="Arial"/>
                    <a:ea typeface="Arial"/>
                    <a:cs typeface="Arial"/>
                  </a:rPr>
                  <a:t>Percentage of people </a:t>
                </a:r>
              </a:p>
            </c:rich>
          </c:tx>
          <c:overlay val="0"/>
          <c:spPr>
            <a:noFill/>
            <a:ln>
              <a:noFill/>
            </a:ln>
            <a:effectLst/>
          </c:spPr>
          <c:txPr>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endParaRPr lang="en-US"/>
            </a:p>
          </c:txPr>
        </c:title>
        <c:numFmt formatCode="#,##0.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lgn="ctr">
              <a:defRPr lang="en-US" sz="800" b="0" i="0" u="none" strike="noStrike" kern="1200" baseline="0">
                <a:solidFill>
                  <a:srgbClr val="000000"/>
                </a:solidFill>
                <a:latin typeface="Arial"/>
                <a:ea typeface="Arial"/>
                <a:cs typeface="Arial"/>
              </a:defRPr>
            </a:pPr>
            <a:endParaRPr lang="en-US"/>
          </a:p>
        </c:txPr>
        <c:crossAx val="2122412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23268939143159"/>
          <c:y val="0.22610148952768463"/>
          <c:w val="0.7682646062726135"/>
          <c:h val="0.62291034502555365"/>
        </c:manualLayout>
      </c:layout>
      <c:barChart>
        <c:barDir val="bar"/>
        <c:grouping val="clustered"/>
        <c:varyColors val="0"/>
        <c:ser>
          <c:idx val="0"/>
          <c:order val="0"/>
          <c:tx>
            <c:strRef>
              <c:f>'Proficiency in English'!$Q$26:$U$26</c:f>
              <c:strCache>
                <c:ptCount val="1"/>
                <c:pt idx="0">
                  <c:v>Cannot speak English well</c:v>
                </c:pt>
              </c:strCache>
            </c:strRef>
          </c:tx>
          <c:spPr>
            <a:solidFill>
              <a:srgbClr val="002F6D"/>
            </a:solidFill>
            <a:ln>
              <a:noFill/>
            </a:ln>
            <a:effectLst/>
          </c:spPr>
          <c:invertIfNegative val="0"/>
          <c:dPt>
            <c:idx val="1"/>
            <c:invertIfNegative val="0"/>
            <c:bubble3D val="0"/>
            <c:spPr>
              <a:solidFill>
                <a:srgbClr val="002F6D"/>
              </a:solidFill>
              <a:ln>
                <a:noFill/>
              </a:ln>
              <a:effectLst/>
            </c:spPr>
            <c:extLst>
              <c:ext xmlns:c16="http://schemas.microsoft.com/office/drawing/2014/chart" uri="{C3380CC4-5D6E-409C-BE32-E72D297353CC}">
                <c16:uniqueId val="{00000012-64C7-4B20-97D3-1E29B9CEA4D7}"/>
              </c:ext>
            </c:extLst>
          </c:dPt>
          <c:dPt>
            <c:idx val="8"/>
            <c:invertIfNegative val="0"/>
            <c:bubble3D val="0"/>
            <c:spPr>
              <a:solidFill>
                <a:srgbClr val="1ECAD3"/>
              </a:solidFill>
              <a:ln>
                <a:noFill/>
              </a:ln>
              <a:effectLst/>
            </c:spPr>
            <c:extLst>
              <c:ext xmlns:c16="http://schemas.microsoft.com/office/drawing/2014/chart" uri="{C3380CC4-5D6E-409C-BE32-E72D297353CC}">
                <c16:uniqueId val="{00000011-64C7-4B20-97D3-1E29B9CEA4D7}"/>
              </c:ext>
            </c:extLst>
          </c:dPt>
          <c:dPt>
            <c:idx val="11"/>
            <c:invertIfNegative val="0"/>
            <c:bubble3D val="0"/>
            <c:spPr>
              <a:solidFill>
                <a:srgbClr val="D50057"/>
              </a:solidFill>
              <a:ln>
                <a:noFill/>
              </a:ln>
              <a:effectLst/>
            </c:spPr>
            <c:extLst>
              <c:ext xmlns:c16="http://schemas.microsoft.com/office/drawing/2014/chart" uri="{C3380CC4-5D6E-409C-BE32-E72D297353CC}">
                <c16:uniqueId val="{00000010-64C7-4B20-97D3-1E29B9CEA4D7}"/>
              </c:ext>
            </c:extLst>
          </c:dPt>
          <c:dPt>
            <c:idx val="13"/>
            <c:invertIfNegative val="0"/>
            <c:bubble3D val="0"/>
            <c:spPr>
              <a:solidFill>
                <a:srgbClr val="7CA0C5"/>
              </a:solidFill>
              <a:ln>
                <a:noFill/>
              </a:ln>
              <a:effectLst/>
            </c:spPr>
            <c:extLst>
              <c:ext xmlns:c16="http://schemas.microsoft.com/office/drawing/2014/chart" uri="{C3380CC4-5D6E-409C-BE32-E72D297353CC}">
                <c16:uniqueId val="{00000009-2E46-44CB-8D9F-78DD80467BD6}"/>
              </c:ext>
            </c:extLst>
          </c:dPt>
          <c:dPt>
            <c:idx val="14"/>
            <c:invertIfNegative val="0"/>
            <c:bubble3D val="0"/>
            <c:spPr>
              <a:solidFill>
                <a:srgbClr val="A0A7D8"/>
              </a:solidFill>
              <a:ln>
                <a:noFill/>
              </a:ln>
              <a:effectLst/>
            </c:spPr>
            <c:extLst>
              <c:ext xmlns:c16="http://schemas.microsoft.com/office/drawing/2014/chart" uri="{C3380CC4-5D6E-409C-BE32-E72D297353CC}">
                <c16:uniqueId val="{0000000F-64C7-4B20-97D3-1E29B9CEA4D7}"/>
              </c:ext>
            </c:extLst>
          </c:dPt>
          <c:dLbls>
            <c:dLbl>
              <c:idx val="14"/>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F-64C7-4B20-97D3-1E29B9CEA4D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'Proficiency in English'!$Q$28:$Q$42</c:f>
              <c:strCache>
                <c:ptCount val="15"/>
                <c:pt idx="0">
                  <c:v>Liverpool</c:v>
                </c:pt>
                <c:pt idx="1">
                  <c:v>Newcastle upon Tyne</c:v>
                </c:pt>
                <c:pt idx="2">
                  <c:v>Bournemouth, Christchurch and Poole</c:v>
                </c:pt>
                <c:pt idx="3">
                  <c:v>Leeds</c:v>
                </c:pt>
                <c:pt idx="4">
                  <c:v>Plymouth</c:v>
                </c:pt>
                <c:pt idx="5">
                  <c:v>Portsmouth</c:v>
                </c:pt>
                <c:pt idx="6">
                  <c:v>Coventry</c:v>
                </c:pt>
                <c:pt idx="7">
                  <c:v>England</c:v>
                </c:pt>
                <c:pt idx="8">
                  <c:v>Sheffield</c:v>
                </c:pt>
                <c:pt idx="9">
                  <c:v>York</c:v>
                </c:pt>
                <c:pt idx="10">
                  <c:v>Southampton</c:v>
                </c:pt>
                <c:pt idx="11">
                  <c:v>Bristol</c:v>
                </c:pt>
                <c:pt idx="12">
                  <c:v>Bath and North East Somerset</c:v>
                </c:pt>
                <c:pt idx="13">
                  <c:v>Hampshire</c:v>
                </c:pt>
                <c:pt idx="14">
                  <c:v>Isle of Wight</c:v>
                </c:pt>
              </c:strCache>
            </c:strRef>
          </c:cat>
          <c:val>
            <c:numRef>
              <c:f>'Proficiency in English'!$U$28:$U$42</c:f>
              <c:numCache>
                <c:formatCode>0.0</c:formatCode>
                <c:ptCount val="15"/>
                <c:pt idx="0">
                  <c:v>90.228945216680287</c:v>
                </c:pt>
                <c:pt idx="1">
                  <c:v>40.029725043349025</c:v>
                </c:pt>
                <c:pt idx="2">
                  <c:v>34.604419101924449</c:v>
                </c:pt>
                <c:pt idx="3">
                  <c:v>33.73809274573432</c:v>
                </c:pt>
                <c:pt idx="4">
                  <c:v>27.977161500815662</c:v>
                </c:pt>
                <c:pt idx="5">
                  <c:v>27.496450544249882</c:v>
                </c:pt>
                <c:pt idx="6">
                  <c:v>25.4797305883848</c:v>
                </c:pt>
                <c:pt idx="7">
                  <c:v>21.331751805280462</c:v>
                </c:pt>
                <c:pt idx="8">
                  <c:v>20.237327486134401</c:v>
                </c:pt>
                <c:pt idx="9">
                  <c:v>18.614270941054809</c:v>
                </c:pt>
                <c:pt idx="10">
                  <c:v>17.680401133638544</c:v>
                </c:pt>
                <c:pt idx="11">
                  <c:v>17.262918796138557</c:v>
                </c:pt>
                <c:pt idx="12">
                  <c:v>10.126582278481012</c:v>
                </c:pt>
                <c:pt idx="13">
                  <c:v>51.037953449360458</c:v>
                </c:pt>
                <c:pt idx="14">
                  <c:v>-0.32573289902280134</c:v>
                </c:pt>
              </c:numCache>
            </c:numRef>
          </c:val>
          <c:extLst>
            <c:ext xmlns:c16="http://schemas.microsoft.com/office/drawing/2014/chart" uri="{C3380CC4-5D6E-409C-BE32-E72D297353CC}">
              <c16:uniqueId val="{0000000D-64C7-4B20-97D3-1E29B9CEA4D7}"/>
            </c:ext>
          </c:extLst>
        </c:ser>
        <c:dLbls>
          <c:dLblPos val="inBase"/>
          <c:showLegendKey val="0"/>
          <c:showVal val="1"/>
          <c:showCatName val="0"/>
          <c:showSerName val="0"/>
          <c:showPercent val="0"/>
          <c:showBubbleSize val="0"/>
        </c:dLbls>
        <c:gapWidth val="30"/>
        <c:axId val="2122412624"/>
        <c:axId val="1984951632"/>
      </c:barChart>
      <c:catAx>
        <c:axId val="2122412624"/>
        <c:scaling>
          <c:orientation val="minMax"/>
        </c:scaling>
        <c:delete val="0"/>
        <c:axPos val="l"/>
        <c:numFmt formatCode="General" sourceLinked="1"/>
        <c:majorTickMark val="out"/>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lgn="ctr">
              <a:defRPr lang="en-US" sz="1000" b="0" i="0" u="none" strike="noStrike" kern="1200" baseline="0">
                <a:solidFill>
                  <a:srgbClr val="000000"/>
                </a:solidFill>
                <a:latin typeface="+mn-lt"/>
                <a:ea typeface="Arial"/>
                <a:cs typeface="Arial"/>
              </a:defRPr>
            </a:pPr>
            <a:endParaRPr lang="en-US"/>
          </a:p>
        </c:txPr>
        <c:crossAx val="1984951632"/>
        <c:crosses val="autoZero"/>
        <c:auto val="1"/>
        <c:lblAlgn val="ctr"/>
        <c:lblOffset val="100"/>
        <c:noMultiLvlLbl val="0"/>
      </c:catAx>
      <c:valAx>
        <c:axId val="1984951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GB" sz="900" b="0" i="0" u="none" strike="noStrike" kern="1200" baseline="0">
                    <a:solidFill>
                      <a:srgbClr val="000000"/>
                    </a:solidFill>
                    <a:latin typeface="+mn-lt"/>
                    <a:ea typeface="Arial"/>
                    <a:cs typeface="Arial"/>
                  </a:defRPr>
                </a:pPr>
                <a:r>
                  <a:rPr lang="en-GB" sz="900" b="0" i="0" u="none" strike="noStrike" kern="1200" baseline="0">
                    <a:solidFill>
                      <a:srgbClr val="000000"/>
                    </a:solidFill>
                    <a:latin typeface="+mn-lt"/>
                    <a:ea typeface="Arial"/>
                    <a:cs typeface="Arial"/>
                  </a:rPr>
                  <a:t>Percentage of people aged 3 or over </a:t>
                </a:r>
              </a:p>
            </c:rich>
          </c:tx>
          <c:overlay val="0"/>
          <c:spPr>
            <a:noFill/>
            <a:ln>
              <a:noFill/>
            </a:ln>
            <a:effectLst/>
          </c:spPr>
          <c:txPr>
            <a:bodyPr rot="0" spcFirstLastPara="1" vertOverflow="ellipsis" vert="horz" wrap="square" anchor="ctr" anchorCtr="1"/>
            <a:lstStyle/>
            <a:p>
              <a:pPr algn="ctr" rtl="0">
                <a:defRPr lang="en-GB" sz="900" b="0" i="0" u="none" strike="noStrike" kern="1200" baseline="0">
                  <a:solidFill>
                    <a:srgbClr val="000000"/>
                  </a:solidFill>
                  <a:latin typeface="+mn-lt"/>
                  <a:ea typeface="Arial"/>
                  <a:cs typeface="Arial"/>
                </a:defRPr>
              </a:pPr>
              <a:endParaRPr lang="en-US"/>
            </a:p>
          </c:txPr>
        </c:title>
        <c:numFmt formatCode="General"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lgn="ctr">
              <a:defRPr lang="en-US" sz="800" b="0" i="0" u="none" strike="noStrike" kern="1200" baseline="0">
                <a:solidFill>
                  <a:srgbClr val="000000"/>
                </a:solidFill>
                <a:latin typeface="Arial"/>
                <a:ea typeface="Arial"/>
                <a:cs typeface="Arial"/>
              </a:defRPr>
            </a:pPr>
            <a:endParaRPr lang="en-US"/>
          </a:p>
        </c:txPr>
        <c:crossAx val="2122412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23268939143159"/>
          <c:y val="0.21941257928586771"/>
          <c:w val="0.7682646062726135"/>
          <c:h val="0.62951282343221648"/>
        </c:manualLayout>
      </c:layout>
      <c:barChart>
        <c:barDir val="bar"/>
        <c:grouping val="clustered"/>
        <c:varyColors val="0"/>
        <c:ser>
          <c:idx val="0"/>
          <c:order val="0"/>
          <c:tx>
            <c:strRef>
              <c:f>'Proficiency in English'!$X$26:$AB$26</c:f>
              <c:strCache>
                <c:ptCount val="1"/>
                <c:pt idx="0">
                  <c:v>Cannot speak English</c:v>
                </c:pt>
              </c:strCache>
            </c:strRef>
          </c:tx>
          <c:spPr>
            <a:solidFill>
              <a:srgbClr val="002F6D"/>
            </a:solidFill>
            <a:ln>
              <a:noFill/>
            </a:ln>
            <a:effectLst/>
          </c:spPr>
          <c:invertIfNegative val="0"/>
          <c:dPt>
            <c:idx val="0"/>
            <c:invertIfNegative val="0"/>
            <c:bubble3D val="0"/>
            <c:spPr>
              <a:solidFill>
                <a:srgbClr val="002F6D"/>
              </a:solidFill>
              <a:ln>
                <a:noFill/>
              </a:ln>
              <a:effectLst/>
            </c:spPr>
            <c:extLst>
              <c:ext xmlns:c16="http://schemas.microsoft.com/office/drawing/2014/chart" uri="{C3380CC4-5D6E-409C-BE32-E72D297353CC}">
                <c16:uniqueId val="{0000000A-F487-443D-A335-2537531C7DC4}"/>
              </c:ext>
            </c:extLst>
          </c:dPt>
          <c:dPt>
            <c:idx val="1"/>
            <c:invertIfNegative val="0"/>
            <c:bubble3D val="0"/>
            <c:spPr>
              <a:solidFill>
                <a:srgbClr val="002F6D"/>
              </a:solidFill>
              <a:ln>
                <a:noFill/>
              </a:ln>
              <a:effectLst/>
            </c:spPr>
            <c:extLst>
              <c:ext xmlns:c16="http://schemas.microsoft.com/office/drawing/2014/chart" uri="{C3380CC4-5D6E-409C-BE32-E72D297353CC}">
                <c16:uniqueId val="{00000001-F487-443D-A335-2537531C7DC4}"/>
              </c:ext>
            </c:extLst>
          </c:dPt>
          <c:dPt>
            <c:idx val="6"/>
            <c:invertIfNegative val="0"/>
            <c:bubble3D val="0"/>
            <c:spPr>
              <a:solidFill>
                <a:srgbClr val="002F6D"/>
              </a:solidFill>
              <a:ln>
                <a:noFill/>
              </a:ln>
              <a:effectLst/>
            </c:spPr>
            <c:extLst>
              <c:ext xmlns:c16="http://schemas.microsoft.com/office/drawing/2014/chart" uri="{C3380CC4-5D6E-409C-BE32-E72D297353CC}">
                <c16:uniqueId val="{0000000E-F487-443D-A335-2537531C7DC4}"/>
              </c:ext>
            </c:extLst>
          </c:dPt>
          <c:dPt>
            <c:idx val="7"/>
            <c:invertIfNegative val="0"/>
            <c:bubble3D val="0"/>
            <c:spPr>
              <a:solidFill>
                <a:srgbClr val="1ECAD3"/>
              </a:solidFill>
              <a:ln>
                <a:noFill/>
              </a:ln>
              <a:effectLst/>
            </c:spPr>
            <c:extLst>
              <c:ext xmlns:c16="http://schemas.microsoft.com/office/drawing/2014/chart" uri="{C3380CC4-5D6E-409C-BE32-E72D297353CC}">
                <c16:uniqueId val="{00000012-6929-4D13-A688-3EECB18B114A}"/>
              </c:ext>
            </c:extLst>
          </c:dPt>
          <c:dPt>
            <c:idx val="8"/>
            <c:invertIfNegative val="0"/>
            <c:bubble3D val="0"/>
            <c:spPr>
              <a:solidFill>
                <a:srgbClr val="002F6D"/>
              </a:solidFill>
              <a:ln>
                <a:noFill/>
              </a:ln>
              <a:effectLst/>
            </c:spPr>
            <c:extLst>
              <c:ext xmlns:c16="http://schemas.microsoft.com/office/drawing/2014/chart" uri="{C3380CC4-5D6E-409C-BE32-E72D297353CC}">
                <c16:uniqueId val="{00000003-F487-443D-A335-2537531C7DC4}"/>
              </c:ext>
            </c:extLst>
          </c:dPt>
          <c:dPt>
            <c:idx val="9"/>
            <c:invertIfNegative val="0"/>
            <c:bubble3D val="0"/>
            <c:spPr>
              <a:solidFill>
                <a:srgbClr val="002F6D"/>
              </a:solidFill>
              <a:ln>
                <a:noFill/>
              </a:ln>
              <a:effectLst/>
            </c:spPr>
            <c:extLst>
              <c:ext xmlns:c16="http://schemas.microsoft.com/office/drawing/2014/chart" uri="{C3380CC4-5D6E-409C-BE32-E72D297353CC}">
                <c16:uniqueId val="{0000000D-F487-443D-A335-2537531C7DC4}"/>
              </c:ext>
            </c:extLst>
          </c:dPt>
          <c:dPt>
            <c:idx val="10"/>
            <c:invertIfNegative val="0"/>
            <c:bubble3D val="0"/>
            <c:spPr>
              <a:solidFill>
                <a:srgbClr val="D50057"/>
              </a:solidFill>
              <a:ln>
                <a:noFill/>
              </a:ln>
              <a:effectLst/>
            </c:spPr>
            <c:extLst>
              <c:ext xmlns:c16="http://schemas.microsoft.com/office/drawing/2014/chart" uri="{C3380CC4-5D6E-409C-BE32-E72D297353CC}">
                <c16:uniqueId val="{00000011-6929-4D13-A688-3EECB18B114A}"/>
              </c:ext>
            </c:extLst>
          </c:dPt>
          <c:dPt>
            <c:idx val="11"/>
            <c:invertIfNegative val="0"/>
            <c:bubble3D val="0"/>
            <c:spPr>
              <a:solidFill>
                <a:srgbClr val="002F6D"/>
              </a:solidFill>
              <a:ln>
                <a:noFill/>
              </a:ln>
              <a:effectLst/>
            </c:spPr>
            <c:extLst>
              <c:ext xmlns:c16="http://schemas.microsoft.com/office/drawing/2014/chart" uri="{C3380CC4-5D6E-409C-BE32-E72D297353CC}">
                <c16:uniqueId val="{00000005-F487-443D-A335-2537531C7DC4}"/>
              </c:ext>
            </c:extLst>
          </c:dPt>
          <c:dPt>
            <c:idx val="12"/>
            <c:invertIfNegative val="0"/>
            <c:bubble3D val="0"/>
            <c:spPr>
              <a:solidFill>
                <a:srgbClr val="002F6D"/>
              </a:solidFill>
              <a:ln>
                <a:noFill/>
              </a:ln>
              <a:effectLst/>
            </c:spPr>
            <c:extLst>
              <c:ext xmlns:c16="http://schemas.microsoft.com/office/drawing/2014/chart" uri="{C3380CC4-5D6E-409C-BE32-E72D297353CC}">
                <c16:uniqueId val="{0000000C-F487-443D-A335-2537531C7DC4}"/>
              </c:ext>
            </c:extLst>
          </c:dPt>
          <c:dPt>
            <c:idx val="13"/>
            <c:invertIfNegative val="0"/>
            <c:bubble3D val="0"/>
            <c:spPr>
              <a:solidFill>
                <a:srgbClr val="7CA0C5"/>
              </a:solidFill>
              <a:ln>
                <a:noFill/>
              </a:ln>
              <a:effectLst/>
            </c:spPr>
            <c:extLst>
              <c:ext xmlns:c16="http://schemas.microsoft.com/office/drawing/2014/chart" uri="{C3380CC4-5D6E-409C-BE32-E72D297353CC}">
                <c16:uniqueId val="{0000000B-F487-443D-A335-2537531C7DC4}"/>
              </c:ext>
            </c:extLst>
          </c:dPt>
          <c:dPt>
            <c:idx val="14"/>
            <c:invertIfNegative val="0"/>
            <c:bubble3D val="0"/>
            <c:spPr>
              <a:solidFill>
                <a:srgbClr val="7CA0C5"/>
              </a:solidFill>
              <a:ln>
                <a:noFill/>
              </a:ln>
              <a:effectLst/>
            </c:spPr>
            <c:extLst>
              <c:ext xmlns:c16="http://schemas.microsoft.com/office/drawing/2014/chart" uri="{C3380CC4-5D6E-409C-BE32-E72D297353CC}">
                <c16:uniqueId val="{00000007-F487-443D-A335-2537531C7DC4}"/>
              </c:ext>
            </c:extLst>
          </c:dPt>
          <c:dLbls>
            <c:dLbl>
              <c:idx val="9"/>
              <c:layout>
                <c:manualLayout>
                  <c:x val="2.393939951431162E-3"/>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487-443D-A335-2537531C7DC4}"/>
                </c:ext>
              </c:extLst>
            </c:dLbl>
            <c:dLbl>
              <c:idx val="10"/>
              <c:layout>
                <c:manualLayout>
                  <c:x val="3.362094341010398E-4"/>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929-4D13-A688-3EECB18B114A}"/>
                </c:ext>
              </c:extLst>
            </c:dLbl>
            <c:dLbl>
              <c:idx val="1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5-F487-443D-A335-2537531C7DC4}"/>
                </c:ext>
              </c:extLst>
            </c:dLbl>
            <c:dLbl>
              <c:idx val="12"/>
              <c:layout>
                <c:manualLayout>
                  <c:x val="-5.3451748763963256E-3"/>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487-443D-A335-2537531C7DC4}"/>
                </c:ext>
              </c:extLst>
            </c:dLbl>
            <c:dLbl>
              <c:idx val="13"/>
              <c:layout>
                <c:manualLayout>
                  <c:x val="-8.34579745872888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487-443D-A335-2537531C7DC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'Proficiency in English'!$X$28:$X$42</c:f>
              <c:strCache>
                <c:ptCount val="15"/>
                <c:pt idx="0">
                  <c:v>Liverpool</c:v>
                </c:pt>
                <c:pt idx="1">
                  <c:v>Bournemouth, Christchurch and Poole</c:v>
                </c:pt>
                <c:pt idx="2">
                  <c:v>Newcastle upon Tyne</c:v>
                </c:pt>
                <c:pt idx="3">
                  <c:v>Plymouth</c:v>
                </c:pt>
                <c:pt idx="4">
                  <c:v>Portsmouth</c:v>
                </c:pt>
                <c:pt idx="5">
                  <c:v>Bristol</c:v>
                </c:pt>
                <c:pt idx="6">
                  <c:v>Leeds</c:v>
                </c:pt>
                <c:pt idx="7">
                  <c:v>England</c:v>
                </c:pt>
                <c:pt idx="8">
                  <c:v>Sheffield</c:v>
                </c:pt>
                <c:pt idx="9">
                  <c:v>Coventry</c:v>
                </c:pt>
                <c:pt idx="10">
                  <c:v>Southampton</c:v>
                </c:pt>
                <c:pt idx="11">
                  <c:v>Bath and North East Somerset</c:v>
                </c:pt>
                <c:pt idx="12">
                  <c:v>York</c:v>
                </c:pt>
                <c:pt idx="13">
                  <c:v>Isle of Wight</c:v>
                </c:pt>
                <c:pt idx="14">
                  <c:v>Hampshire</c:v>
                </c:pt>
              </c:strCache>
            </c:strRef>
          </c:cat>
          <c:val>
            <c:numRef>
              <c:f>'Proficiency in English'!$AB$28:$AB$42</c:f>
              <c:numCache>
                <c:formatCode>0.0</c:formatCode>
                <c:ptCount val="15"/>
                <c:pt idx="0">
                  <c:v>60.27944111776447</c:v>
                </c:pt>
                <c:pt idx="1">
                  <c:v>44.444444444444443</c:v>
                </c:pt>
                <c:pt idx="2">
                  <c:v>33.147632311977716</c:v>
                </c:pt>
                <c:pt idx="3">
                  <c:v>24.120603015075378</c:v>
                </c:pt>
                <c:pt idx="4">
                  <c:v>23.475609756097562</c:v>
                </c:pt>
                <c:pt idx="5">
                  <c:v>18.114143920595531</c:v>
                </c:pt>
                <c:pt idx="6">
                  <c:v>17.340720221606649</c:v>
                </c:pt>
                <c:pt idx="7">
                  <c:v>17.098437861519745</c:v>
                </c:pt>
                <c:pt idx="8">
                  <c:v>15.753887762001353</c:v>
                </c:pt>
                <c:pt idx="9">
                  <c:v>10.415149308084485</c:v>
                </c:pt>
                <c:pt idx="10">
                  <c:v>6.1366806136680614</c:v>
                </c:pt>
                <c:pt idx="11">
                  <c:v>2.0270270270270272</c:v>
                </c:pt>
                <c:pt idx="12">
                  <c:v>-23.972602739726028</c:v>
                </c:pt>
                <c:pt idx="13">
                  <c:v>20.689655172413794</c:v>
                </c:pt>
                <c:pt idx="14">
                  <c:v>95.224977043158859</c:v>
                </c:pt>
              </c:numCache>
            </c:numRef>
          </c:val>
          <c:extLst>
            <c:ext xmlns:c16="http://schemas.microsoft.com/office/drawing/2014/chart" uri="{C3380CC4-5D6E-409C-BE32-E72D297353CC}">
              <c16:uniqueId val="{00000008-F487-443D-A335-2537531C7DC4}"/>
            </c:ext>
          </c:extLst>
        </c:ser>
        <c:dLbls>
          <c:dLblPos val="inBase"/>
          <c:showLegendKey val="0"/>
          <c:showVal val="1"/>
          <c:showCatName val="0"/>
          <c:showSerName val="0"/>
          <c:showPercent val="0"/>
          <c:showBubbleSize val="0"/>
        </c:dLbls>
        <c:gapWidth val="30"/>
        <c:axId val="2122412624"/>
        <c:axId val="1984951632"/>
      </c:barChart>
      <c:catAx>
        <c:axId val="2122412624"/>
        <c:scaling>
          <c:orientation val="minMax"/>
        </c:scaling>
        <c:delete val="0"/>
        <c:axPos val="l"/>
        <c:numFmt formatCode="General" sourceLinked="1"/>
        <c:majorTickMark val="out"/>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lgn="ctr">
              <a:defRPr lang="en-US" sz="1000" b="0" i="0" u="none" strike="noStrike" kern="1200" baseline="0">
                <a:solidFill>
                  <a:srgbClr val="000000"/>
                </a:solidFill>
                <a:latin typeface="+mn-lt"/>
                <a:ea typeface="Arial"/>
                <a:cs typeface="Arial"/>
              </a:defRPr>
            </a:pPr>
            <a:endParaRPr lang="en-US"/>
          </a:p>
        </c:txPr>
        <c:crossAx val="1984951632"/>
        <c:crosses val="autoZero"/>
        <c:auto val="1"/>
        <c:lblAlgn val="ctr"/>
        <c:lblOffset val="100"/>
        <c:noMultiLvlLbl val="0"/>
      </c:catAx>
      <c:valAx>
        <c:axId val="1984951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r>
                  <a:rPr lang="en-GB" sz="900" b="0" i="0" u="none" strike="noStrike" kern="1200" baseline="0">
                    <a:solidFill>
                      <a:srgbClr val="000000"/>
                    </a:solidFill>
                    <a:latin typeface="Arial"/>
                    <a:ea typeface="Arial"/>
                    <a:cs typeface="Arial"/>
                  </a:rPr>
                  <a:t>Percentage of people aged 3 or over </a:t>
                </a:r>
              </a:p>
            </c:rich>
          </c:tx>
          <c:overlay val="0"/>
          <c:spPr>
            <a:noFill/>
            <a:ln>
              <a:noFill/>
            </a:ln>
            <a:effectLst/>
          </c:spPr>
          <c:txPr>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endParaRPr lang="en-US"/>
            </a:p>
          </c:txPr>
        </c:title>
        <c:numFmt formatCode="General"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lgn="ctr">
              <a:defRPr lang="en-US" sz="800" b="0" i="0" u="none" strike="noStrike" kern="1200" baseline="0">
                <a:solidFill>
                  <a:srgbClr val="000000"/>
                </a:solidFill>
                <a:latin typeface="Arial"/>
                <a:ea typeface="Arial"/>
                <a:cs typeface="Arial"/>
              </a:defRPr>
            </a:pPr>
            <a:endParaRPr lang="en-US"/>
          </a:p>
        </c:txPr>
        <c:crossAx val="2122412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77406164125316"/>
          <c:y val="0.15006559240952949"/>
          <c:w val="0.69772335667121199"/>
          <c:h val="0.69885980780349855"/>
        </c:manualLayout>
      </c:layout>
      <c:barChart>
        <c:barDir val="bar"/>
        <c:grouping val="clustered"/>
        <c:varyColors val="0"/>
        <c:ser>
          <c:idx val="0"/>
          <c:order val="0"/>
          <c:tx>
            <c:strRef>
              <c:f>'Proficiency in English'!$C$46</c:f>
              <c:strCache>
                <c:ptCount val="1"/>
                <c:pt idx="0">
                  <c:v>Cannot speak English well</c:v>
                </c:pt>
              </c:strCache>
            </c:strRef>
          </c:tx>
          <c:spPr>
            <a:solidFill>
              <a:srgbClr val="002F6D"/>
            </a:solidFill>
            <a:ln>
              <a:noFill/>
            </a:ln>
            <a:effectLst/>
          </c:spPr>
          <c:invertIfNegative val="0"/>
          <c:dPt>
            <c:idx val="1"/>
            <c:invertIfNegative val="0"/>
            <c:bubble3D val="0"/>
            <c:spPr>
              <a:solidFill>
                <a:srgbClr val="002F6D"/>
              </a:solidFill>
              <a:ln>
                <a:noFill/>
              </a:ln>
              <a:effectLst/>
            </c:spPr>
            <c:extLst>
              <c:ext xmlns:c16="http://schemas.microsoft.com/office/drawing/2014/chart" uri="{C3380CC4-5D6E-409C-BE32-E72D297353CC}">
                <c16:uniqueId val="{00000001-74C6-4342-9226-B76F5DFFAC9B}"/>
              </c:ext>
            </c:extLst>
          </c:dPt>
          <c:dPt>
            <c:idx val="4"/>
            <c:invertIfNegative val="0"/>
            <c:bubble3D val="0"/>
            <c:spPr>
              <a:solidFill>
                <a:srgbClr val="1ECAD3"/>
              </a:solidFill>
              <a:ln>
                <a:noFill/>
              </a:ln>
              <a:effectLst/>
            </c:spPr>
            <c:extLst>
              <c:ext xmlns:c16="http://schemas.microsoft.com/office/drawing/2014/chart" uri="{C3380CC4-5D6E-409C-BE32-E72D297353CC}">
                <c16:uniqueId val="{0000000C-74C6-4342-9226-B76F5DFFAC9B}"/>
              </c:ext>
            </c:extLst>
          </c:dPt>
          <c:dPt>
            <c:idx val="6"/>
            <c:invertIfNegative val="0"/>
            <c:bubble3D val="0"/>
            <c:spPr>
              <a:solidFill>
                <a:srgbClr val="D50057"/>
              </a:solidFill>
              <a:ln>
                <a:noFill/>
              </a:ln>
              <a:effectLst/>
            </c:spPr>
            <c:extLst>
              <c:ext xmlns:c16="http://schemas.microsoft.com/office/drawing/2014/chart" uri="{C3380CC4-5D6E-409C-BE32-E72D297353CC}">
                <c16:uniqueId val="{0000000B-74C6-4342-9226-B76F5DFFAC9B}"/>
              </c:ext>
            </c:extLst>
          </c:dPt>
          <c:dPt>
            <c:idx val="8"/>
            <c:invertIfNegative val="0"/>
            <c:bubble3D val="0"/>
            <c:spPr>
              <a:solidFill>
                <a:srgbClr val="002F6D"/>
              </a:solidFill>
              <a:ln>
                <a:noFill/>
              </a:ln>
              <a:effectLst/>
            </c:spPr>
            <c:extLst>
              <c:ext xmlns:c16="http://schemas.microsoft.com/office/drawing/2014/chart" uri="{C3380CC4-5D6E-409C-BE32-E72D297353CC}">
                <c16:uniqueId val="{00000003-74C6-4342-9226-B76F5DFFAC9B}"/>
              </c:ext>
            </c:extLst>
          </c:dPt>
          <c:dPt>
            <c:idx val="10"/>
            <c:invertIfNegative val="0"/>
            <c:bubble3D val="0"/>
            <c:spPr>
              <a:solidFill>
                <a:srgbClr val="002F6D"/>
              </a:solidFill>
              <a:ln>
                <a:noFill/>
              </a:ln>
              <a:effectLst/>
            </c:spPr>
            <c:extLst>
              <c:ext xmlns:c16="http://schemas.microsoft.com/office/drawing/2014/chart" uri="{C3380CC4-5D6E-409C-BE32-E72D297353CC}">
                <c16:uniqueId val="{0000000A-74C6-4342-9226-B76F5DFFAC9B}"/>
              </c:ext>
            </c:extLst>
          </c:dPt>
          <c:dPt>
            <c:idx val="11"/>
            <c:invertIfNegative val="0"/>
            <c:bubble3D val="0"/>
            <c:spPr>
              <a:solidFill>
                <a:srgbClr val="002F6D"/>
              </a:solidFill>
              <a:ln>
                <a:noFill/>
              </a:ln>
              <a:effectLst/>
            </c:spPr>
            <c:extLst>
              <c:ext xmlns:c16="http://schemas.microsoft.com/office/drawing/2014/chart" uri="{C3380CC4-5D6E-409C-BE32-E72D297353CC}">
                <c16:uniqueId val="{00000005-74C6-4342-9226-B76F5DFFAC9B}"/>
              </c:ext>
            </c:extLst>
          </c:dPt>
          <c:dPt>
            <c:idx val="13"/>
            <c:invertIfNegative val="0"/>
            <c:bubble3D val="0"/>
            <c:spPr>
              <a:solidFill>
                <a:srgbClr val="7CA0C5"/>
              </a:solidFill>
              <a:ln>
                <a:noFill/>
              </a:ln>
              <a:effectLst/>
            </c:spPr>
            <c:extLst>
              <c:ext xmlns:c16="http://schemas.microsoft.com/office/drawing/2014/chart" uri="{C3380CC4-5D6E-409C-BE32-E72D297353CC}">
                <c16:uniqueId val="{0000000F-5D25-41C6-8D5F-6E52AE7111D9}"/>
              </c:ext>
            </c:extLst>
          </c:dPt>
          <c:dPt>
            <c:idx val="14"/>
            <c:invertIfNegative val="0"/>
            <c:bubble3D val="0"/>
            <c:spPr>
              <a:solidFill>
                <a:srgbClr val="7CA0C5"/>
              </a:solidFill>
              <a:ln>
                <a:noFill/>
              </a:ln>
              <a:effectLst/>
            </c:spPr>
            <c:extLst>
              <c:ext xmlns:c16="http://schemas.microsoft.com/office/drawing/2014/chart" uri="{C3380CC4-5D6E-409C-BE32-E72D297353CC}">
                <c16:uniqueId val="{00000007-74C6-4342-9226-B76F5DFFAC9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'Proficiency in English'!$J$47:$J$61</c:f>
                <c:numCache>
                  <c:formatCode>General</c:formatCode>
                  <c:ptCount val="15"/>
                  <c:pt idx="0">
                    <c:v>0.37678612018417823</c:v>
                  </c:pt>
                  <c:pt idx="1">
                    <c:v>0.36073055873681525</c:v>
                  </c:pt>
                  <c:pt idx="2">
                    <c:v>0.43508389441029394</c:v>
                  </c:pt>
                  <c:pt idx="3">
                    <c:v>0.28329303307495124</c:v>
                  </c:pt>
                  <c:pt idx="4">
                    <c:v>3.2922978557071048E-2</c:v>
                  </c:pt>
                  <c:pt idx="5">
                    <c:v>0.30648624935505353</c:v>
                  </c:pt>
                  <c:pt idx="6">
                    <c:v>0.36296532010925553</c:v>
                  </c:pt>
                  <c:pt idx="7">
                    <c:v>0.514520717957895</c:v>
                  </c:pt>
                  <c:pt idx="8">
                    <c:v>0.63646338619567189</c:v>
                  </c:pt>
                  <c:pt idx="9">
                    <c:v>0.313528769136731</c:v>
                  </c:pt>
                  <c:pt idx="10">
                    <c:v>0.35588724545156047</c:v>
                  </c:pt>
                  <c:pt idx="11">
                    <c:v>0.63621851039821742</c:v>
                  </c:pt>
                  <c:pt idx="12">
                    <c:v>0.58614804382520624</c:v>
                  </c:pt>
                  <c:pt idx="13">
                    <c:v>0.26873561729836304</c:v>
                  </c:pt>
                  <c:pt idx="14">
                    <c:v>1.3183056711579137</c:v>
                  </c:pt>
                </c:numCache>
              </c:numRef>
            </c:plus>
            <c:minus>
              <c:numRef>
                <c:f>'Proficiency in English'!$I$47:$I$61</c:f>
                <c:numCache>
                  <c:formatCode>General</c:formatCode>
                  <c:ptCount val="15"/>
                  <c:pt idx="0">
                    <c:v>0.37178030673196716</c:v>
                  </c:pt>
                  <c:pt idx="1">
                    <c:v>0.35581184557945988</c:v>
                  </c:pt>
                  <c:pt idx="2">
                    <c:v>0.42720103112102947</c:v>
                  </c:pt>
                  <c:pt idx="3">
                    <c:v>0.27983589349274496</c:v>
                  </c:pt>
                  <c:pt idx="4">
                    <c:v>3.2872780423112147E-2</c:v>
                  </c:pt>
                  <c:pt idx="5">
                    <c:v>0.30213051789094081</c:v>
                  </c:pt>
                  <c:pt idx="6">
                    <c:v>0.35561829347226137</c:v>
                  </c:pt>
                  <c:pt idx="7">
                    <c:v>0.49982728576245883</c:v>
                  </c:pt>
                  <c:pt idx="8">
                    <c:v>0.61226137507203227</c:v>
                  </c:pt>
                  <c:pt idx="9">
                    <c:v>0.30744740530288439</c:v>
                  </c:pt>
                  <c:pt idx="10">
                    <c:v>0.34675982282951701</c:v>
                  </c:pt>
                  <c:pt idx="11">
                    <c:v>0.60673940927869552</c:v>
                  </c:pt>
                  <c:pt idx="12">
                    <c:v>0.55158955913801577</c:v>
                  </c:pt>
                  <c:pt idx="13">
                    <c:v>0.26378652635396094</c:v>
                  </c:pt>
                  <c:pt idx="14">
                    <c:v>1.2040179488813063</c:v>
                  </c:pt>
                </c:numCache>
              </c:numRef>
            </c:minus>
            <c:spPr>
              <a:noFill/>
              <a:ln w="9525" cap="flat" cmpd="sng" algn="ctr">
                <a:solidFill>
                  <a:schemeClr val="tx1">
                    <a:lumMod val="65000"/>
                    <a:lumOff val="35000"/>
                  </a:schemeClr>
                </a:solidFill>
                <a:round/>
              </a:ln>
              <a:effectLst/>
            </c:spPr>
          </c:errBars>
          <c:cat>
            <c:strRef>
              <c:f>'Proficiency in English'!$B$47:$B$61</c:f>
              <c:strCache>
                <c:ptCount val="15"/>
                <c:pt idx="0">
                  <c:v>Liverpool</c:v>
                </c:pt>
                <c:pt idx="1">
                  <c:v>Sheffield</c:v>
                </c:pt>
                <c:pt idx="2">
                  <c:v>Newcastle upon Tyne</c:v>
                </c:pt>
                <c:pt idx="3">
                  <c:v>Leeds</c:v>
                </c:pt>
                <c:pt idx="4">
                  <c:v>England</c:v>
                </c:pt>
                <c:pt idx="5">
                  <c:v>Coventry</c:v>
                </c:pt>
                <c:pt idx="6">
                  <c:v>Southampton</c:v>
                </c:pt>
                <c:pt idx="7">
                  <c:v>Portsmouth</c:v>
                </c:pt>
                <c:pt idx="8">
                  <c:v>Plymouth</c:v>
                </c:pt>
                <c:pt idx="9">
                  <c:v>Bristol</c:v>
                </c:pt>
                <c:pt idx="10">
                  <c:v>Bournemouth, Christchurch and Poole</c:v>
                </c:pt>
                <c:pt idx="11">
                  <c:v>York</c:v>
                </c:pt>
                <c:pt idx="12">
                  <c:v>Bath and North East Somerset</c:v>
                </c:pt>
                <c:pt idx="13">
                  <c:v>Hampshire</c:v>
                </c:pt>
                <c:pt idx="14">
                  <c:v>Isle of Wight</c:v>
                </c:pt>
              </c:strCache>
            </c:strRef>
          </c:cat>
          <c:val>
            <c:numRef>
              <c:f>'Proficiency in English'!$C$47:$C$61</c:f>
              <c:numCache>
                <c:formatCode>0.0</c:formatCode>
                <c:ptCount val="15"/>
                <c:pt idx="0">
                  <c:v>20.685516137636704</c:v>
                </c:pt>
                <c:pt idx="1">
                  <c:v>19.694920983689681</c:v>
                </c:pt>
                <c:pt idx="2">
                  <c:v>18.298051401566646</c:v>
                </c:pt>
                <c:pt idx="3">
                  <c:v>17.923429805979154</c:v>
                </c:pt>
                <c:pt idx="4">
                  <c:v>17.109691276319701</c:v>
                </c:pt>
                <c:pt idx="5">
                  <c:v>16.9272440512926</c:v>
                </c:pt>
                <c:pt idx="6">
                  <c:v>14.571860490227838</c:v>
                </c:pt>
                <c:pt idx="7">
                  <c:v>14.527610008628129</c:v>
                </c:pt>
                <c:pt idx="8">
                  <c:v>13.572664359861593</c:v>
                </c:pt>
                <c:pt idx="9">
                  <c:v>13.398360620282457</c:v>
                </c:pt>
                <c:pt idx="10">
                  <c:v>11.724715962004097</c:v>
                </c:pt>
                <c:pt idx="11">
                  <c:v>11.40839466878854</c:v>
                </c:pt>
                <c:pt idx="12">
                  <c:v>8.4878048780487809</c:v>
                </c:pt>
                <c:pt idx="13">
                  <c:v>12.31239957608287</c:v>
                </c:pt>
                <c:pt idx="14">
                  <c:v>11.995295962367699</c:v>
                </c:pt>
              </c:numCache>
            </c:numRef>
          </c:val>
          <c:extLst>
            <c:ext xmlns:c16="http://schemas.microsoft.com/office/drawing/2014/chart" uri="{C3380CC4-5D6E-409C-BE32-E72D297353CC}">
              <c16:uniqueId val="{00000008-74C6-4342-9226-B76F5DFFAC9B}"/>
            </c:ext>
          </c:extLst>
        </c:ser>
        <c:dLbls>
          <c:dLblPos val="inBase"/>
          <c:showLegendKey val="0"/>
          <c:showVal val="1"/>
          <c:showCatName val="0"/>
          <c:showSerName val="0"/>
          <c:showPercent val="0"/>
          <c:showBubbleSize val="0"/>
        </c:dLbls>
        <c:gapWidth val="30"/>
        <c:axId val="2122412624"/>
        <c:axId val="1984951632"/>
      </c:barChart>
      <c:catAx>
        <c:axId val="2122412624"/>
        <c:scaling>
          <c:orientation val="minMax"/>
        </c:scaling>
        <c:delete val="0"/>
        <c:axPos val="l"/>
        <c:numFmt formatCode="General" sourceLinked="1"/>
        <c:majorTickMark val="out"/>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lgn="ctr">
              <a:defRPr lang="en-US" sz="1000" b="0" i="0" u="none" strike="noStrike" kern="1200" baseline="0">
                <a:solidFill>
                  <a:srgbClr val="000000"/>
                </a:solidFill>
                <a:latin typeface="+mn-lt"/>
                <a:ea typeface="Arial"/>
                <a:cs typeface="Arial"/>
              </a:defRPr>
            </a:pPr>
            <a:endParaRPr lang="en-US"/>
          </a:p>
        </c:txPr>
        <c:crossAx val="1984951632"/>
        <c:crosses val="autoZero"/>
        <c:auto val="1"/>
        <c:lblAlgn val="ctr"/>
        <c:lblOffset val="100"/>
        <c:noMultiLvlLbl val="0"/>
      </c:catAx>
      <c:valAx>
        <c:axId val="1984951632"/>
        <c:scaling>
          <c:orientation val="minMax"/>
          <c:max val="2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r>
                  <a:rPr lang="en-GB" sz="900" b="0" i="0" u="none" strike="noStrike" kern="1200" baseline="0">
                    <a:solidFill>
                      <a:srgbClr val="000000"/>
                    </a:solidFill>
                    <a:latin typeface="Arial"/>
                    <a:ea typeface="Arial"/>
                    <a:cs typeface="Arial"/>
                  </a:rPr>
                  <a:t>Percentage of people aged 3 or over </a:t>
                </a:r>
              </a:p>
            </c:rich>
          </c:tx>
          <c:overlay val="0"/>
          <c:spPr>
            <a:noFill/>
            <a:ln>
              <a:noFill/>
            </a:ln>
            <a:effectLst/>
          </c:spPr>
          <c:txPr>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endParaRPr lang="en-US"/>
            </a:p>
          </c:txPr>
        </c:title>
        <c:numFmt formatCode="General"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lgn="ctr">
              <a:defRPr lang="en-US" sz="800" b="0" i="0" u="none" strike="noStrike" kern="1200" baseline="0">
                <a:solidFill>
                  <a:srgbClr val="000000"/>
                </a:solidFill>
                <a:latin typeface="Arial"/>
                <a:ea typeface="Arial"/>
                <a:cs typeface="Arial"/>
              </a:defRPr>
            </a:pPr>
            <a:endParaRPr lang="en-US"/>
          </a:p>
        </c:txPr>
        <c:crossAx val="2122412624"/>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338104568243291"/>
          <c:y val="0.15006559240952949"/>
          <c:w val="0.70111628867293019"/>
          <c:h val="0.69885980780349855"/>
        </c:manualLayout>
      </c:layout>
      <c:barChart>
        <c:barDir val="bar"/>
        <c:grouping val="clustered"/>
        <c:varyColors val="0"/>
        <c:ser>
          <c:idx val="0"/>
          <c:order val="0"/>
          <c:tx>
            <c:strRef>
              <c:f>'Proficiency in English'!$M$46</c:f>
              <c:strCache>
                <c:ptCount val="1"/>
                <c:pt idx="0">
                  <c:v>Cannot speak English</c:v>
                </c:pt>
              </c:strCache>
            </c:strRef>
          </c:tx>
          <c:spPr>
            <a:solidFill>
              <a:srgbClr val="002F6D"/>
            </a:solidFill>
            <a:ln>
              <a:noFill/>
            </a:ln>
            <a:effectLst/>
          </c:spPr>
          <c:invertIfNegative val="0"/>
          <c:dPt>
            <c:idx val="0"/>
            <c:invertIfNegative val="0"/>
            <c:bubble3D val="0"/>
            <c:spPr>
              <a:solidFill>
                <a:srgbClr val="002F6D"/>
              </a:solidFill>
              <a:ln>
                <a:noFill/>
              </a:ln>
              <a:effectLst/>
            </c:spPr>
            <c:extLst>
              <c:ext xmlns:c16="http://schemas.microsoft.com/office/drawing/2014/chart" uri="{C3380CC4-5D6E-409C-BE32-E72D297353CC}">
                <c16:uniqueId val="{00000010-E0B1-4DD0-A67A-9938D50894EF}"/>
              </c:ext>
            </c:extLst>
          </c:dPt>
          <c:dPt>
            <c:idx val="1"/>
            <c:invertIfNegative val="0"/>
            <c:bubble3D val="0"/>
            <c:spPr>
              <a:solidFill>
                <a:srgbClr val="002F6D"/>
              </a:solidFill>
              <a:ln>
                <a:noFill/>
              </a:ln>
              <a:effectLst/>
            </c:spPr>
            <c:extLst>
              <c:ext xmlns:c16="http://schemas.microsoft.com/office/drawing/2014/chart" uri="{C3380CC4-5D6E-409C-BE32-E72D297353CC}">
                <c16:uniqueId val="{00000001-E0B1-4DD0-A67A-9938D50894EF}"/>
              </c:ext>
            </c:extLst>
          </c:dPt>
          <c:dPt>
            <c:idx val="2"/>
            <c:invertIfNegative val="0"/>
            <c:bubble3D val="0"/>
            <c:spPr>
              <a:solidFill>
                <a:srgbClr val="D50057"/>
              </a:solidFill>
              <a:ln>
                <a:noFill/>
              </a:ln>
              <a:effectLst/>
            </c:spPr>
            <c:extLst>
              <c:ext xmlns:c16="http://schemas.microsoft.com/office/drawing/2014/chart" uri="{C3380CC4-5D6E-409C-BE32-E72D297353CC}">
                <c16:uniqueId val="{00000015-ECB6-4B90-9976-E637EF167521}"/>
              </c:ext>
            </c:extLst>
          </c:dPt>
          <c:dPt>
            <c:idx val="3"/>
            <c:invertIfNegative val="0"/>
            <c:bubble3D val="0"/>
            <c:spPr>
              <a:solidFill>
                <a:srgbClr val="002F6D"/>
              </a:solidFill>
              <a:ln>
                <a:noFill/>
              </a:ln>
              <a:effectLst/>
            </c:spPr>
            <c:extLst>
              <c:ext xmlns:c16="http://schemas.microsoft.com/office/drawing/2014/chart" uri="{C3380CC4-5D6E-409C-BE32-E72D297353CC}">
                <c16:uniqueId val="{00000011-E0B1-4DD0-A67A-9938D50894EF}"/>
              </c:ext>
            </c:extLst>
          </c:dPt>
          <c:dPt>
            <c:idx val="4"/>
            <c:invertIfNegative val="0"/>
            <c:bubble3D val="0"/>
            <c:spPr>
              <a:solidFill>
                <a:srgbClr val="002F6D"/>
              </a:solidFill>
              <a:ln>
                <a:noFill/>
              </a:ln>
              <a:effectLst/>
            </c:spPr>
            <c:extLst>
              <c:ext xmlns:c16="http://schemas.microsoft.com/office/drawing/2014/chart" uri="{C3380CC4-5D6E-409C-BE32-E72D297353CC}">
                <c16:uniqueId val="{00000003-E0B1-4DD0-A67A-9938D50894EF}"/>
              </c:ext>
            </c:extLst>
          </c:dPt>
          <c:dPt>
            <c:idx val="6"/>
            <c:invertIfNegative val="0"/>
            <c:bubble3D val="0"/>
            <c:spPr>
              <a:solidFill>
                <a:srgbClr val="002F6D"/>
              </a:solidFill>
              <a:ln>
                <a:noFill/>
              </a:ln>
              <a:effectLst/>
            </c:spPr>
            <c:extLst>
              <c:ext xmlns:c16="http://schemas.microsoft.com/office/drawing/2014/chart" uri="{C3380CC4-5D6E-409C-BE32-E72D297353CC}">
                <c16:uniqueId val="{00000005-E0B1-4DD0-A67A-9938D50894EF}"/>
              </c:ext>
            </c:extLst>
          </c:dPt>
          <c:dPt>
            <c:idx val="8"/>
            <c:invertIfNegative val="0"/>
            <c:bubble3D val="0"/>
            <c:spPr>
              <a:solidFill>
                <a:srgbClr val="002F6D"/>
              </a:solidFill>
              <a:ln>
                <a:noFill/>
              </a:ln>
              <a:effectLst/>
            </c:spPr>
            <c:extLst>
              <c:ext xmlns:c16="http://schemas.microsoft.com/office/drawing/2014/chart" uri="{C3380CC4-5D6E-409C-BE32-E72D297353CC}">
                <c16:uniqueId val="{00000007-E0B1-4DD0-A67A-9938D50894EF}"/>
              </c:ext>
            </c:extLst>
          </c:dPt>
          <c:dPt>
            <c:idx val="9"/>
            <c:invertIfNegative val="0"/>
            <c:bubble3D val="0"/>
            <c:spPr>
              <a:solidFill>
                <a:srgbClr val="D50057"/>
              </a:solidFill>
              <a:ln>
                <a:noFill/>
              </a:ln>
              <a:effectLst/>
            </c:spPr>
            <c:extLst>
              <c:ext xmlns:c16="http://schemas.microsoft.com/office/drawing/2014/chart" uri="{C3380CC4-5D6E-409C-BE32-E72D297353CC}">
                <c16:uniqueId val="{00000014-ECB6-4B90-9976-E637EF167521}"/>
              </c:ext>
            </c:extLst>
          </c:dPt>
          <c:dPt>
            <c:idx val="10"/>
            <c:invertIfNegative val="0"/>
            <c:bubble3D val="0"/>
            <c:spPr>
              <a:solidFill>
                <a:srgbClr val="002F6D"/>
              </a:solidFill>
              <a:ln>
                <a:noFill/>
              </a:ln>
              <a:effectLst/>
            </c:spPr>
            <c:extLst>
              <c:ext xmlns:c16="http://schemas.microsoft.com/office/drawing/2014/chart" uri="{C3380CC4-5D6E-409C-BE32-E72D297353CC}">
                <c16:uniqueId val="{00000009-E0B1-4DD0-A67A-9938D50894EF}"/>
              </c:ext>
            </c:extLst>
          </c:dPt>
          <c:dPt>
            <c:idx val="11"/>
            <c:invertIfNegative val="0"/>
            <c:bubble3D val="0"/>
            <c:spPr>
              <a:solidFill>
                <a:srgbClr val="002F6D"/>
              </a:solidFill>
              <a:ln>
                <a:noFill/>
              </a:ln>
              <a:effectLst/>
            </c:spPr>
            <c:extLst>
              <c:ext xmlns:c16="http://schemas.microsoft.com/office/drawing/2014/chart" uri="{C3380CC4-5D6E-409C-BE32-E72D297353CC}">
                <c16:uniqueId val="{0000000B-E0B1-4DD0-A67A-9938D50894EF}"/>
              </c:ext>
            </c:extLst>
          </c:dPt>
          <c:dPt>
            <c:idx val="13"/>
            <c:invertIfNegative val="0"/>
            <c:bubble3D val="0"/>
            <c:spPr>
              <a:solidFill>
                <a:srgbClr val="7CA0C5"/>
              </a:solidFill>
              <a:ln>
                <a:noFill/>
              </a:ln>
              <a:effectLst/>
            </c:spPr>
            <c:extLst>
              <c:ext xmlns:c16="http://schemas.microsoft.com/office/drawing/2014/chart" uri="{C3380CC4-5D6E-409C-BE32-E72D297353CC}">
                <c16:uniqueId val="{00000013-ECB6-4B90-9976-E637EF167521}"/>
              </c:ext>
            </c:extLst>
          </c:dPt>
          <c:dPt>
            <c:idx val="14"/>
            <c:invertIfNegative val="0"/>
            <c:bubble3D val="0"/>
            <c:spPr>
              <a:solidFill>
                <a:srgbClr val="7CA0C5"/>
              </a:solidFill>
              <a:ln>
                <a:noFill/>
              </a:ln>
              <a:effectLst/>
            </c:spPr>
            <c:extLst>
              <c:ext xmlns:c16="http://schemas.microsoft.com/office/drawing/2014/chart" uri="{C3380CC4-5D6E-409C-BE32-E72D297353CC}">
                <c16:uniqueId val="{0000000D-E0B1-4DD0-A67A-9938D50894E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'Proficiency in English'!$T$47:$T$61</c:f>
                <c:numCache>
                  <c:formatCode>General</c:formatCode>
                  <c:ptCount val="15"/>
                  <c:pt idx="0">
                    <c:v>0.17200690912459349</c:v>
                  </c:pt>
                  <c:pt idx="1">
                    <c:v>0.17545005903966793</c:v>
                  </c:pt>
                  <c:pt idx="2">
                    <c:v>1.5215637682048033E-2</c:v>
                  </c:pt>
                  <c:pt idx="3">
                    <c:v>0.19900545297073657</c:v>
                  </c:pt>
                  <c:pt idx="4">
                    <c:v>0.12720529507951817</c:v>
                  </c:pt>
                  <c:pt idx="5">
                    <c:v>0.13226868852304507</c:v>
                  </c:pt>
                  <c:pt idx="6">
                    <c:v>0.22048119637557217</c:v>
                  </c:pt>
                  <c:pt idx="7">
                    <c:v>0.27993738283152814</c:v>
                  </c:pt>
                  <c:pt idx="8">
                    <c:v>0.13347583772744098</c:v>
                  </c:pt>
                  <c:pt idx="9">
                    <c:v>0.14949870687578004</c:v>
                  </c:pt>
                  <c:pt idx="10">
                    <c:v>0.14845864612326021</c:v>
                  </c:pt>
                  <c:pt idx="11">
                    <c:v>0.27979094646543845</c:v>
                  </c:pt>
                  <c:pt idx="12">
                    <c:v>0.22373732345442221</c:v>
                  </c:pt>
                  <c:pt idx="13">
                    <c:v>0.15471238414562682</c:v>
                  </c:pt>
                  <c:pt idx="14">
                    <c:v>0.70848497005887889</c:v>
                  </c:pt>
                </c:numCache>
              </c:numRef>
            </c:plus>
            <c:minus>
              <c:numRef>
                <c:f>'Proficiency in English'!$S$47:$S$61</c:f>
                <c:numCache>
                  <c:formatCode>General</c:formatCode>
                  <c:ptCount val="15"/>
                  <c:pt idx="0">
                    <c:v>0.16447864443854954</c:v>
                  </c:pt>
                  <c:pt idx="1">
                    <c:v>0.16752153072682274</c:v>
                  </c:pt>
                  <c:pt idx="2">
                    <c:v>1.5144083038199696E-2</c:v>
                  </c:pt>
                  <c:pt idx="3">
                    <c:v>0.18734213135293487</c:v>
                  </c:pt>
                  <c:pt idx="4">
                    <c:v>0.12213665322666145</c:v>
                  </c:pt>
                  <c:pt idx="5">
                    <c:v>0.12602589487890636</c:v>
                  </c:pt>
                  <c:pt idx="6">
                    <c:v>0.20067477143228407</c:v>
                  </c:pt>
                  <c:pt idx="7">
                    <c:v>0.24813740003715612</c:v>
                  </c:pt>
                  <c:pt idx="8">
                    <c:v>0.12551043155124275</c:v>
                  </c:pt>
                  <c:pt idx="9">
                    <c:v>0.13955581293340757</c:v>
                  </c:pt>
                  <c:pt idx="10">
                    <c:v>0.13694906243084115</c:v>
                  </c:pt>
                  <c:pt idx="11">
                    <c:v>0.23952911608760519</c:v>
                  </c:pt>
                  <c:pt idx="12">
                    <c:v>0.18638699842773354</c:v>
                  </c:pt>
                  <c:pt idx="13">
                    <c:v>0.14862366444919539</c:v>
                  </c:pt>
                  <c:pt idx="14">
                    <c:v>0.56637682234928421</c:v>
                  </c:pt>
                </c:numCache>
              </c:numRef>
            </c:minus>
            <c:spPr>
              <a:noFill/>
              <a:ln w="9525" cap="flat" cmpd="sng" algn="ctr">
                <a:solidFill>
                  <a:schemeClr val="tx1">
                    <a:lumMod val="65000"/>
                    <a:lumOff val="35000"/>
                  </a:schemeClr>
                </a:solidFill>
                <a:round/>
              </a:ln>
              <a:effectLst/>
            </c:spPr>
          </c:errBars>
          <c:cat>
            <c:strRef>
              <c:f>'Proficiency in English'!$L$47:$L$61</c:f>
              <c:strCache>
                <c:ptCount val="15"/>
                <c:pt idx="0">
                  <c:v>Sheffield</c:v>
                </c:pt>
                <c:pt idx="1">
                  <c:v>Liverpool</c:v>
                </c:pt>
                <c:pt idx="2">
                  <c:v>England</c:v>
                </c:pt>
                <c:pt idx="3">
                  <c:v>Newcastle upon Tyne</c:v>
                </c:pt>
                <c:pt idx="4">
                  <c:v>Leeds</c:v>
                </c:pt>
                <c:pt idx="5">
                  <c:v>Coventry</c:v>
                </c:pt>
                <c:pt idx="6">
                  <c:v>Portsmouth</c:v>
                </c:pt>
                <c:pt idx="7">
                  <c:v>Plymouth</c:v>
                </c:pt>
                <c:pt idx="8">
                  <c:v>Bristol</c:v>
                </c:pt>
                <c:pt idx="9">
                  <c:v>Southampton</c:v>
                </c:pt>
                <c:pt idx="10">
                  <c:v>Bournemouth, Christchurch and Poole</c:v>
                </c:pt>
                <c:pt idx="11">
                  <c:v>Bath and North East Somerset</c:v>
                </c:pt>
                <c:pt idx="12">
                  <c:v>York</c:v>
                </c:pt>
                <c:pt idx="13">
                  <c:v>Hampshire</c:v>
                </c:pt>
                <c:pt idx="14">
                  <c:v>Isle of Wight</c:v>
                </c:pt>
              </c:strCache>
            </c:strRef>
          </c:cat>
          <c:val>
            <c:numRef>
              <c:f>'Proficiency in English'!$M$47:$M$61</c:f>
              <c:numCache>
                <c:formatCode>0.00</c:formatCode>
                <c:ptCount val="15"/>
                <c:pt idx="0">
                  <c:v>3.6170032958674891</c:v>
                </c:pt>
                <c:pt idx="1">
                  <c:v>3.5698408464479416</c:v>
                </c:pt>
                <c:pt idx="2">
                  <c:v>3.116696951222298</c:v>
                </c:pt>
                <c:pt idx="3" formatCode="0.0">
                  <c:v>3.0944519971515505</c:v>
                </c:pt>
                <c:pt idx="4" formatCode="0.0">
                  <c:v>2.9713387859317351</c:v>
                </c:pt>
                <c:pt idx="5" formatCode="0.0">
                  <c:v>2.5989165466639235</c:v>
                </c:pt>
                <c:pt idx="6" formatCode="0.0">
                  <c:v>2.1839948231233821</c:v>
                </c:pt>
                <c:pt idx="7" formatCode="0.0">
                  <c:v>2.1366782006920415</c:v>
                </c:pt>
                <c:pt idx="8" formatCode="0.0">
                  <c:v>2.0589571122693946</c:v>
                </c:pt>
                <c:pt idx="9" formatCode="0.0">
                  <c:v>2.0543137890076664</c:v>
                </c:pt>
                <c:pt idx="10" formatCode="0.0">
                  <c:v>1.7352703793381761</c:v>
                </c:pt>
                <c:pt idx="11" formatCode="0.0">
                  <c:v>1.6368563685636857</c:v>
                </c:pt>
                <c:pt idx="12" formatCode="0.0">
                  <c:v>1.1040381937537298</c:v>
                </c:pt>
                <c:pt idx="13" formatCode="0.0">
                  <c:v>3.6340637926908483</c:v>
                </c:pt>
                <c:pt idx="14" formatCode="0.0">
                  <c:v>2.7440219521756171</c:v>
                </c:pt>
              </c:numCache>
            </c:numRef>
          </c:val>
          <c:extLst>
            <c:ext xmlns:c16="http://schemas.microsoft.com/office/drawing/2014/chart" uri="{C3380CC4-5D6E-409C-BE32-E72D297353CC}">
              <c16:uniqueId val="{0000000E-E0B1-4DD0-A67A-9938D50894EF}"/>
            </c:ext>
          </c:extLst>
        </c:ser>
        <c:dLbls>
          <c:dLblPos val="inBase"/>
          <c:showLegendKey val="0"/>
          <c:showVal val="1"/>
          <c:showCatName val="0"/>
          <c:showSerName val="0"/>
          <c:showPercent val="0"/>
          <c:showBubbleSize val="0"/>
        </c:dLbls>
        <c:gapWidth val="30"/>
        <c:axId val="2122412624"/>
        <c:axId val="1984951632"/>
      </c:barChart>
      <c:catAx>
        <c:axId val="2122412624"/>
        <c:scaling>
          <c:orientation val="minMax"/>
        </c:scaling>
        <c:delete val="0"/>
        <c:axPos val="l"/>
        <c:numFmt formatCode="General" sourceLinked="1"/>
        <c:majorTickMark val="out"/>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lgn="ctr">
              <a:defRPr lang="en-US" sz="1000" b="0" i="0" u="none" strike="noStrike" kern="1200" baseline="0">
                <a:solidFill>
                  <a:srgbClr val="000000"/>
                </a:solidFill>
                <a:latin typeface="+mn-lt"/>
                <a:ea typeface="Arial"/>
                <a:cs typeface="Arial"/>
              </a:defRPr>
            </a:pPr>
            <a:endParaRPr lang="en-US"/>
          </a:p>
        </c:txPr>
        <c:crossAx val="1984951632"/>
        <c:crosses val="autoZero"/>
        <c:auto val="1"/>
        <c:lblAlgn val="ctr"/>
        <c:lblOffset val="100"/>
        <c:noMultiLvlLbl val="0"/>
      </c:catAx>
      <c:valAx>
        <c:axId val="1984951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r>
                  <a:rPr lang="en-GB" sz="900" b="0" i="0" u="none" strike="noStrike" kern="1200" baseline="0">
                    <a:solidFill>
                      <a:srgbClr val="000000"/>
                    </a:solidFill>
                    <a:latin typeface="Arial"/>
                    <a:ea typeface="Arial"/>
                    <a:cs typeface="Arial"/>
                  </a:rPr>
                  <a:t>Percentage of people aged 3 or over </a:t>
                </a:r>
              </a:p>
            </c:rich>
          </c:tx>
          <c:overlay val="0"/>
          <c:spPr>
            <a:noFill/>
            <a:ln>
              <a:noFill/>
            </a:ln>
            <a:effectLst/>
          </c:spPr>
          <c:txPr>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endParaRPr lang="en-US"/>
            </a:p>
          </c:txPr>
        </c:title>
        <c:numFmt formatCode="#,##0.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lgn="ctr">
              <a:defRPr lang="en-US" sz="800" b="0" i="0" u="none" strike="noStrike" kern="1200" baseline="0">
                <a:solidFill>
                  <a:srgbClr val="000000"/>
                </a:solidFill>
                <a:latin typeface="Arial"/>
                <a:ea typeface="Arial"/>
                <a:cs typeface="Arial"/>
              </a:defRPr>
            </a:pPr>
            <a:endParaRPr lang="en-US"/>
          </a:p>
        </c:txPr>
        <c:crossAx val="2122412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23268939143159"/>
          <c:y val="0.18820374818563668"/>
          <c:w val="0.7682646062726135"/>
          <c:h val="0.66072176336848609"/>
        </c:manualLayout>
      </c:layout>
      <c:barChart>
        <c:barDir val="bar"/>
        <c:grouping val="percentStacked"/>
        <c:varyColors val="0"/>
        <c:ser>
          <c:idx val="1"/>
          <c:order val="0"/>
          <c:tx>
            <c:strRef>
              <c:f>'Language comp'!$J$5</c:f>
              <c:strCache>
                <c:ptCount val="1"/>
                <c:pt idx="0">
                  <c:v>English</c:v>
                </c:pt>
              </c:strCache>
            </c:strRef>
          </c:tx>
          <c:spPr>
            <a:solidFill>
              <a:srgbClr val="002F6D"/>
            </a:solidFill>
            <a:ln>
              <a:noFill/>
            </a:ln>
            <a:effectLst/>
          </c:spPr>
          <c:invertIfNegative val="0"/>
          <c:dPt>
            <c:idx val="1"/>
            <c:invertIfNegative val="0"/>
            <c:bubble3D val="0"/>
            <c:spPr>
              <a:solidFill>
                <a:srgbClr val="002F6D"/>
              </a:solidFill>
              <a:ln>
                <a:noFill/>
              </a:ln>
              <a:effectLst/>
            </c:spPr>
            <c:extLst>
              <c:ext xmlns:c16="http://schemas.microsoft.com/office/drawing/2014/chart" uri="{C3380CC4-5D6E-409C-BE32-E72D297353CC}">
                <c16:uniqueId val="{00000001-ABEB-42A3-833C-84FB43530706}"/>
              </c:ext>
            </c:extLst>
          </c:dPt>
          <c:dPt>
            <c:idx val="2"/>
            <c:invertIfNegative val="0"/>
            <c:bubble3D val="0"/>
            <c:spPr>
              <a:solidFill>
                <a:srgbClr val="002F6D"/>
              </a:solidFill>
              <a:ln>
                <a:noFill/>
              </a:ln>
              <a:effectLst/>
            </c:spPr>
            <c:extLst>
              <c:ext xmlns:c16="http://schemas.microsoft.com/office/drawing/2014/chart" uri="{C3380CC4-5D6E-409C-BE32-E72D297353CC}">
                <c16:uniqueId val="{00000003-ABEB-42A3-833C-84FB43530706}"/>
              </c:ext>
            </c:extLst>
          </c:dPt>
          <c:dPt>
            <c:idx val="6"/>
            <c:invertIfNegative val="0"/>
            <c:bubble3D val="0"/>
            <c:spPr>
              <a:solidFill>
                <a:srgbClr val="002F6D"/>
              </a:solidFill>
              <a:ln>
                <a:noFill/>
              </a:ln>
              <a:effectLst/>
            </c:spPr>
            <c:extLst>
              <c:ext xmlns:c16="http://schemas.microsoft.com/office/drawing/2014/chart" uri="{C3380CC4-5D6E-409C-BE32-E72D297353CC}">
                <c16:uniqueId val="{00000005-ABEB-42A3-833C-84FB43530706}"/>
              </c:ext>
            </c:extLst>
          </c:dPt>
          <c:dPt>
            <c:idx val="8"/>
            <c:invertIfNegative val="0"/>
            <c:bubble3D val="0"/>
            <c:spPr>
              <a:solidFill>
                <a:srgbClr val="002F6D"/>
              </a:solidFill>
              <a:ln>
                <a:noFill/>
              </a:ln>
              <a:effectLst/>
            </c:spPr>
            <c:extLst>
              <c:ext xmlns:c16="http://schemas.microsoft.com/office/drawing/2014/chart" uri="{C3380CC4-5D6E-409C-BE32-E72D297353CC}">
                <c16:uniqueId val="{00000007-ABEB-42A3-833C-84FB43530706}"/>
              </c:ext>
            </c:extLst>
          </c:dPt>
          <c:dPt>
            <c:idx val="9"/>
            <c:invertIfNegative val="0"/>
            <c:bubble3D val="0"/>
            <c:spPr>
              <a:solidFill>
                <a:srgbClr val="002F6D"/>
              </a:solidFill>
              <a:ln>
                <a:noFill/>
              </a:ln>
              <a:effectLst/>
            </c:spPr>
            <c:extLst>
              <c:ext xmlns:c16="http://schemas.microsoft.com/office/drawing/2014/chart" uri="{C3380CC4-5D6E-409C-BE32-E72D297353CC}">
                <c16:uniqueId val="{00000009-ABEB-42A3-833C-84FB43530706}"/>
              </c:ext>
            </c:extLst>
          </c:dPt>
          <c:dLbls>
            <c:dLbl>
              <c:idx val="7"/>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Arial" panose="020B0604020202020204" pitchFamily="34" charset="0"/>
                      <a:ea typeface="Arial"/>
                      <a:cs typeface="Arial" panose="020B0604020202020204" pitchFamily="34" charset="0"/>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A-ABEB-42A3-833C-84FB43530706}"/>
                </c:ext>
              </c:extLst>
            </c:dLbl>
            <c:dLbl>
              <c:idx val="8"/>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Arial" panose="020B0604020202020204" pitchFamily="34" charset="0"/>
                      <a:ea typeface="Arial"/>
                      <a:cs typeface="Arial" panose="020B0604020202020204" pitchFamily="34" charset="0"/>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7-ABEB-42A3-833C-84FB43530706}"/>
                </c:ext>
              </c:extLst>
            </c:dLbl>
            <c:dLbl>
              <c:idx val="9"/>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Arial" panose="020B0604020202020204" pitchFamily="34" charset="0"/>
                      <a:ea typeface="Arial"/>
                      <a:cs typeface="Arial" panose="020B0604020202020204" pitchFamily="34" charset="0"/>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9-ABEB-42A3-833C-84FB4353070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'Language comp'!$I$6:$I$20</c:f>
              <c:strCache>
                <c:ptCount val="15"/>
                <c:pt idx="0">
                  <c:v>Isle of Wight</c:v>
                </c:pt>
                <c:pt idx="1">
                  <c:v>Hampshire</c:v>
                </c:pt>
                <c:pt idx="2">
                  <c:v>Plymouth</c:v>
                </c:pt>
                <c:pt idx="3">
                  <c:v>Bath and North East Somerset</c:v>
                </c:pt>
                <c:pt idx="4">
                  <c:v>York</c:v>
                </c:pt>
                <c:pt idx="5">
                  <c:v>Bournemouth, Christchurch and Poole</c:v>
                </c:pt>
                <c:pt idx="6">
                  <c:v>Sheffield</c:v>
                </c:pt>
                <c:pt idx="7">
                  <c:v>Leeds</c:v>
                </c:pt>
                <c:pt idx="8">
                  <c:v>England</c:v>
                </c:pt>
                <c:pt idx="9">
                  <c:v>Portsmouth</c:v>
                </c:pt>
                <c:pt idx="10">
                  <c:v>Liverpool</c:v>
                </c:pt>
                <c:pt idx="11">
                  <c:v>Bristol, City of</c:v>
                </c:pt>
                <c:pt idx="12">
                  <c:v>Newcastle upon Tyne</c:v>
                </c:pt>
                <c:pt idx="13">
                  <c:v>Southampton</c:v>
                </c:pt>
                <c:pt idx="14">
                  <c:v>Coventry</c:v>
                </c:pt>
              </c:strCache>
            </c:strRef>
          </c:cat>
          <c:val>
            <c:numRef>
              <c:f>'Language comp'!$J$6:$J$20</c:f>
              <c:numCache>
                <c:formatCode>#,##0.0</c:formatCode>
                <c:ptCount val="15"/>
                <c:pt idx="0">
                  <c:v>98.138301746616747</c:v>
                </c:pt>
                <c:pt idx="1">
                  <c:v>95.696141642284388</c:v>
                </c:pt>
                <c:pt idx="2">
                  <c:v>95.502648591634269</c:v>
                </c:pt>
                <c:pt idx="3">
                  <c:v>95.099242726185736</c:v>
                </c:pt>
                <c:pt idx="4">
                  <c:v>94.912031394602025</c:v>
                </c:pt>
                <c:pt idx="5">
                  <c:v>91.72298078553699</c:v>
                </c:pt>
                <c:pt idx="6">
                  <c:v>91.215794865703558</c:v>
                </c:pt>
                <c:pt idx="7">
                  <c:v>90.91292713181852</c:v>
                </c:pt>
                <c:pt idx="8">
                  <c:v>90.794889018115342</c:v>
                </c:pt>
                <c:pt idx="9">
                  <c:v>90.785832459744526</c:v>
                </c:pt>
                <c:pt idx="10">
                  <c:v>90.4372299065341</c:v>
                </c:pt>
                <c:pt idx="11">
                  <c:v>89.88151513559886</c:v>
                </c:pt>
                <c:pt idx="12">
                  <c:v>89.382155119379433</c:v>
                </c:pt>
                <c:pt idx="13">
                  <c:v>84.60720147935757</c:v>
                </c:pt>
                <c:pt idx="14">
                  <c:v>82.493532684701123</c:v>
                </c:pt>
              </c:numCache>
            </c:numRef>
          </c:val>
          <c:extLst>
            <c:ext xmlns:c16="http://schemas.microsoft.com/office/drawing/2014/chart" uri="{C3380CC4-5D6E-409C-BE32-E72D297353CC}">
              <c16:uniqueId val="{0000000B-ABEB-42A3-833C-84FB43530706}"/>
            </c:ext>
          </c:extLst>
        </c:ser>
        <c:ser>
          <c:idx val="0"/>
          <c:order val="1"/>
          <c:tx>
            <c:strRef>
              <c:f>'Language comp'!$K$5</c:f>
              <c:strCache>
                <c:ptCount val="1"/>
                <c:pt idx="0">
                  <c:v>Other than English</c:v>
                </c:pt>
              </c:strCache>
            </c:strRef>
          </c:tx>
          <c:spPr>
            <a:solidFill>
              <a:srgbClr val="D50057"/>
            </a:solidFill>
            <a:ln>
              <a:noFill/>
            </a:ln>
            <a:effectLst/>
          </c:spPr>
          <c:invertIfNegative val="0"/>
          <c:dLbls>
            <c:dLbl>
              <c:idx val="0"/>
              <c:layout>
                <c:manualLayout>
                  <c:x val="3.0080842263583381E-2"/>
                  <c:y val="-1.0641777128166472E-16"/>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BEB-42A3-833C-84FB4353070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'Language comp'!$I$6:$I$20</c:f>
              <c:strCache>
                <c:ptCount val="15"/>
                <c:pt idx="0">
                  <c:v>Isle of Wight</c:v>
                </c:pt>
                <c:pt idx="1">
                  <c:v>Hampshire</c:v>
                </c:pt>
                <c:pt idx="2">
                  <c:v>Plymouth</c:v>
                </c:pt>
                <c:pt idx="3">
                  <c:v>Bath and North East Somerset</c:v>
                </c:pt>
                <c:pt idx="4">
                  <c:v>York</c:v>
                </c:pt>
                <c:pt idx="5">
                  <c:v>Bournemouth, Christchurch and Poole</c:v>
                </c:pt>
                <c:pt idx="6">
                  <c:v>Sheffield</c:v>
                </c:pt>
                <c:pt idx="7">
                  <c:v>Leeds</c:v>
                </c:pt>
                <c:pt idx="8">
                  <c:v>England</c:v>
                </c:pt>
                <c:pt idx="9">
                  <c:v>Portsmouth</c:v>
                </c:pt>
                <c:pt idx="10">
                  <c:v>Liverpool</c:v>
                </c:pt>
                <c:pt idx="11">
                  <c:v>Bristol, City of</c:v>
                </c:pt>
                <c:pt idx="12">
                  <c:v>Newcastle upon Tyne</c:v>
                </c:pt>
                <c:pt idx="13">
                  <c:v>Southampton</c:v>
                </c:pt>
                <c:pt idx="14">
                  <c:v>Coventry</c:v>
                </c:pt>
              </c:strCache>
            </c:strRef>
          </c:cat>
          <c:val>
            <c:numRef>
              <c:f>'Language comp'!$K$6:$K$20</c:f>
              <c:numCache>
                <c:formatCode>0.0</c:formatCode>
                <c:ptCount val="15"/>
                <c:pt idx="0">
                  <c:v>1.8616982533832505</c:v>
                </c:pt>
                <c:pt idx="1">
                  <c:v>4.3038583577156118</c:v>
                </c:pt>
                <c:pt idx="2">
                  <c:v>4.4973514083657351</c:v>
                </c:pt>
                <c:pt idx="3">
                  <c:v>4.9007572738142686</c:v>
                </c:pt>
                <c:pt idx="4">
                  <c:v>5.08796860539797</c:v>
                </c:pt>
                <c:pt idx="5">
                  <c:v>8.2770192144630066</c:v>
                </c:pt>
                <c:pt idx="6">
                  <c:v>8.7842051342964478</c:v>
                </c:pt>
                <c:pt idx="7">
                  <c:v>9.0870728681814761</c:v>
                </c:pt>
                <c:pt idx="8">
                  <c:v>9.2051109818846619</c:v>
                </c:pt>
                <c:pt idx="9">
                  <c:v>9.2141675402554686</c:v>
                </c:pt>
                <c:pt idx="10">
                  <c:v>9.5627700934658897</c:v>
                </c:pt>
                <c:pt idx="11">
                  <c:v>10.118484864401141</c:v>
                </c:pt>
                <c:pt idx="12">
                  <c:v>10.617844880620559</c:v>
                </c:pt>
                <c:pt idx="13">
                  <c:v>15.392798520642442</c:v>
                </c:pt>
                <c:pt idx="14">
                  <c:v>17.506467315298877</c:v>
                </c:pt>
              </c:numCache>
            </c:numRef>
          </c:val>
          <c:extLst>
            <c:ext xmlns:c16="http://schemas.microsoft.com/office/drawing/2014/chart" uri="{C3380CC4-5D6E-409C-BE32-E72D297353CC}">
              <c16:uniqueId val="{0000000D-ABEB-42A3-833C-84FB43530706}"/>
            </c:ext>
          </c:extLst>
        </c:ser>
        <c:dLbls>
          <c:dLblPos val="inBase"/>
          <c:showLegendKey val="0"/>
          <c:showVal val="1"/>
          <c:showCatName val="0"/>
          <c:showSerName val="0"/>
          <c:showPercent val="0"/>
          <c:showBubbleSize val="0"/>
        </c:dLbls>
        <c:gapWidth val="30"/>
        <c:overlap val="100"/>
        <c:axId val="2122412624"/>
        <c:axId val="1984951632"/>
      </c:barChart>
      <c:catAx>
        <c:axId val="2122412624"/>
        <c:scaling>
          <c:orientation val="minMax"/>
        </c:scaling>
        <c:delete val="0"/>
        <c:axPos val="l"/>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lgn="ctr">
              <a:defRPr lang="en-US" sz="800" b="0" i="0" u="none" strike="noStrike" kern="1200" baseline="0">
                <a:solidFill>
                  <a:srgbClr val="000000"/>
                </a:solidFill>
                <a:latin typeface="Arial" panose="020B0604020202020204" pitchFamily="34" charset="0"/>
                <a:ea typeface="Arial"/>
                <a:cs typeface="Arial" panose="020B0604020202020204" pitchFamily="34" charset="0"/>
              </a:defRPr>
            </a:pPr>
            <a:endParaRPr lang="en-US"/>
          </a:p>
        </c:txPr>
        <c:crossAx val="1984951632"/>
        <c:crosses val="autoZero"/>
        <c:auto val="1"/>
        <c:lblAlgn val="ctr"/>
        <c:lblOffset val="100"/>
        <c:noMultiLvlLbl val="0"/>
      </c:catAx>
      <c:valAx>
        <c:axId val="1984951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r>
                  <a:rPr lang="en-GB" sz="900" b="0" i="0" u="none" strike="noStrike" kern="1200" baseline="0">
                    <a:solidFill>
                      <a:srgbClr val="000000"/>
                    </a:solidFill>
                    <a:latin typeface="Arial"/>
                    <a:ea typeface="Arial"/>
                    <a:cs typeface="Arial"/>
                  </a:rPr>
                  <a:t>Percentage of people aged 3 or over </a:t>
                </a:r>
              </a:p>
            </c:rich>
          </c:tx>
          <c:overlay val="0"/>
          <c:spPr>
            <a:noFill/>
            <a:ln>
              <a:noFill/>
            </a:ln>
            <a:effectLst/>
          </c:spPr>
          <c:txPr>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endParaRPr lang="en-US"/>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lgn="ctr">
              <a:defRPr lang="en-US" sz="800" b="0" i="0" u="none" strike="noStrike" kern="1200" baseline="0">
                <a:solidFill>
                  <a:srgbClr val="000000"/>
                </a:solidFill>
                <a:latin typeface="Arial"/>
                <a:ea typeface="Arial"/>
                <a:cs typeface="Arial"/>
              </a:defRPr>
            </a:pPr>
            <a:endParaRPr lang="en-US"/>
          </a:p>
        </c:txPr>
        <c:crossAx val="2122412624"/>
        <c:crosses val="autoZero"/>
        <c:crossBetween val="between"/>
      </c:valAx>
      <c:spPr>
        <a:noFill/>
        <a:ln>
          <a:noFill/>
        </a:ln>
        <a:effectLst/>
      </c:spPr>
    </c:plotArea>
    <c:legend>
      <c:legendPos val="r"/>
      <c:layout>
        <c:manualLayout>
          <c:xMode val="edge"/>
          <c:yMode val="edge"/>
          <c:x val="0.29534339087478706"/>
          <c:y val="0.12305860548450163"/>
          <c:w val="0.462129818375072"/>
          <c:h val="5.732182911180507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23268939143159"/>
          <c:y val="0.18820374818563668"/>
          <c:w val="0.7682646062726135"/>
          <c:h val="0.66072176336848609"/>
        </c:manualLayout>
      </c:layout>
      <c:barChart>
        <c:barDir val="bar"/>
        <c:grouping val="clustered"/>
        <c:varyColors val="0"/>
        <c:ser>
          <c:idx val="1"/>
          <c:order val="0"/>
          <c:tx>
            <c:strRef>
              <c:f>'Veteran HH'!$L$4</c:f>
              <c:strCache>
                <c:ptCount val="1"/>
                <c:pt idx="0">
                  <c:v>1 or more people in the household previously served in UK armed forces</c:v>
                </c:pt>
              </c:strCache>
            </c:strRef>
          </c:tx>
          <c:spPr>
            <a:solidFill>
              <a:srgbClr val="002F6D"/>
            </a:solidFill>
            <a:ln>
              <a:noFill/>
            </a:ln>
            <a:effectLst/>
          </c:spPr>
          <c:invertIfNegative val="0"/>
          <c:dPt>
            <c:idx val="1"/>
            <c:invertIfNegative val="0"/>
            <c:bubble3D val="0"/>
            <c:spPr>
              <a:solidFill>
                <a:srgbClr val="7CA0C5"/>
              </a:solidFill>
              <a:ln>
                <a:noFill/>
              </a:ln>
              <a:effectLst/>
            </c:spPr>
            <c:extLst>
              <c:ext xmlns:c16="http://schemas.microsoft.com/office/drawing/2014/chart" uri="{C3380CC4-5D6E-409C-BE32-E72D297353CC}">
                <c16:uniqueId val="{00000001-834A-4EDB-97A8-56BC5A44117C}"/>
              </c:ext>
            </c:extLst>
          </c:dPt>
          <c:dPt>
            <c:idx val="2"/>
            <c:invertIfNegative val="0"/>
            <c:bubble3D val="0"/>
            <c:spPr>
              <a:solidFill>
                <a:srgbClr val="7CA0C5"/>
              </a:solidFill>
              <a:ln>
                <a:noFill/>
              </a:ln>
              <a:effectLst/>
            </c:spPr>
            <c:extLst>
              <c:ext xmlns:c16="http://schemas.microsoft.com/office/drawing/2014/chart" uri="{C3380CC4-5D6E-409C-BE32-E72D297353CC}">
                <c16:uniqueId val="{00000003-834A-4EDB-97A8-56BC5A44117C}"/>
              </c:ext>
            </c:extLst>
          </c:dPt>
          <c:dPt>
            <c:idx val="6"/>
            <c:invertIfNegative val="0"/>
            <c:bubble3D val="0"/>
            <c:spPr>
              <a:solidFill>
                <a:srgbClr val="1ECAD3"/>
              </a:solidFill>
              <a:ln>
                <a:noFill/>
              </a:ln>
              <a:effectLst/>
            </c:spPr>
            <c:extLst>
              <c:ext xmlns:c16="http://schemas.microsoft.com/office/drawing/2014/chart" uri="{C3380CC4-5D6E-409C-BE32-E72D297353CC}">
                <c16:uniqueId val="{00000005-834A-4EDB-97A8-56BC5A44117C}"/>
              </c:ext>
            </c:extLst>
          </c:dPt>
          <c:dPt>
            <c:idx val="9"/>
            <c:invertIfNegative val="0"/>
            <c:bubble3D val="0"/>
            <c:spPr>
              <a:solidFill>
                <a:srgbClr val="D50057"/>
              </a:solidFill>
              <a:ln>
                <a:noFill/>
              </a:ln>
              <a:effectLst/>
            </c:spPr>
            <c:extLst>
              <c:ext xmlns:c16="http://schemas.microsoft.com/office/drawing/2014/chart" uri="{C3380CC4-5D6E-409C-BE32-E72D297353CC}">
                <c16:uniqueId val="{00000007-834A-4EDB-97A8-56BC5A44117C}"/>
              </c:ext>
            </c:extLst>
          </c:dPt>
          <c:dLbls>
            <c:dLbl>
              <c:idx val="7"/>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Arial" panose="020B0604020202020204" pitchFamily="34" charset="0"/>
                      <a:ea typeface="Arial"/>
                      <a:cs typeface="Arial" panose="020B0604020202020204"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8-834A-4EDB-97A8-56BC5A44117C}"/>
                </c:ext>
              </c:extLst>
            </c:dLbl>
            <c:dLbl>
              <c:idx val="8"/>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Arial" panose="020B0604020202020204" pitchFamily="34" charset="0"/>
                      <a:ea typeface="Arial"/>
                      <a:cs typeface="Arial" panose="020B0604020202020204"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9-834A-4EDB-97A8-56BC5A44117C}"/>
                </c:ext>
              </c:extLst>
            </c:dLbl>
            <c:dLbl>
              <c:idx val="9"/>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Arial" panose="020B0604020202020204" pitchFamily="34" charset="0"/>
                      <a:ea typeface="Arial"/>
                      <a:cs typeface="Arial" panose="020B0604020202020204"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7-834A-4EDB-97A8-56BC5A44117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'Veteran HH'!$Q$6:$Q$20</c:f>
                <c:numCache>
                  <c:formatCode>General</c:formatCode>
                  <c:ptCount val="15"/>
                  <c:pt idx="0">
                    <c:v>0.20696974200610008</c:v>
                  </c:pt>
                  <c:pt idx="1">
                    <c:v>8.1913361398367357E-2</c:v>
                  </c:pt>
                  <c:pt idx="2">
                    <c:v>0.23731619698601314</c:v>
                  </c:pt>
                  <c:pt idx="3">
                    <c:v>0.203423403656668</c:v>
                  </c:pt>
                  <c:pt idx="4">
                    <c:v>0.13274790106257939</c:v>
                  </c:pt>
                  <c:pt idx="5">
                    <c:v>0.18489420772250575</c:v>
                  </c:pt>
                  <c:pt idx="6">
                    <c:v>1.0324868271384346E-2</c:v>
                  </c:pt>
                  <c:pt idx="7">
                    <c:v>0.17928098262975833</c:v>
                  </c:pt>
                  <c:pt idx="8">
                    <c:v>0.14080001405062781</c:v>
                  </c:pt>
                  <c:pt idx="9">
                    <c:v>0.14580920795986696</c:v>
                  </c:pt>
                  <c:pt idx="10">
                    <c:v>0.10060392526458539</c:v>
                  </c:pt>
                  <c:pt idx="11">
                    <c:v>7.8228872533244953E-2</c:v>
                  </c:pt>
                  <c:pt idx="12">
                    <c:v>9.2647201626306241E-2</c:v>
                  </c:pt>
                  <c:pt idx="13">
                    <c:v>0.11753128235722698</c:v>
                  </c:pt>
                  <c:pt idx="14">
                    <c:v>9.5378610466453573E-2</c:v>
                  </c:pt>
                </c:numCache>
              </c:numRef>
            </c:plus>
            <c:minus>
              <c:numRef>
                <c:f>'Veteran HH'!$P$6:$P$20</c:f>
                <c:numCache>
                  <c:formatCode>General</c:formatCode>
                  <c:ptCount val="15"/>
                  <c:pt idx="0">
                    <c:v>0.20461101650943903</c:v>
                  </c:pt>
                  <c:pt idx="1">
                    <c:v>8.1410472600964567E-2</c:v>
                  </c:pt>
                  <c:pt idx="2">
                    <c:v>0.23261815554507415</c:v>
                  </c:pt>
                  <c:pt idx="3">
                    <c:v>0.19986984148089171</c:v>
                  </c:pt>
                  <c:pt idx="4">
                    <c:v>0.1309185192741964</c:v>
                  </c:pt>
                  <c:pt idx="5">
                    <c:v>0.18112820928780948</c:v>
                  </c:pt>
                  <c:pt idx="6">
                    <c:v>1.0310766028986507E-2</c:v>
                  </c:pt>
                  <c:pt idx="7">
                    <c:v>0.17510880452761413</c:v>
                  </c:pt>
                  <c:pt idx="8">
                    <c:v>0.1380884603963537</c:v>
                  </c:pt>
                  <c:pt idx="9">
                    <c:v>0.142495422327511</c:v>
                  </c:pt>
                  <c:pt idx="10">
                    <c:v>9.8963721380823877E-2</c:v>
                  </c:pt>
                  <c:pt idx="11">
                    <c:v>7.7232024223222062E-2</c:v>
                  </c:pt>
                  <c:pt idx="12">
                    <c:v>9.1169628860157559E-2</c:v>
                  </c:pt>
                  <c:pt idx="13">
                    <c:v>0.11495189811630357</c:v>
                  </c:pt>
                  <c:pt idx="14">
                    <c:v>9.356128729033486E-2</c:v>
                  </c:pt>
                </c:numCache>
              </c:numRef>
            </c:minus>
            <c:spPr>
              <a:noFill/>
              <a:ln w="9525" cap="flat" cmpd="sng" algn="ctr">
                <a:solidFill>
                  <a:schemeClr val="tx1">
                    <a:lumMod val="65000"/>
                    <a:lumOff val="35000"/>
                  </a:schemeClr>
                </a:solidFill>
                <a:round/>
              </a:ln>
              <a:effectLst/>
            </c:spPr>
          </c:errBars>
          <c:cat>
            <c:strRef>
              <c:f>'Veteran HH'!$B$6:$B$20</c:f>
              <c:strCache>
                <c:ptCount val="15"/>
                <c:pt idx="0">
                  <c:v>Plymouth</c:v>
                </c:pt>
                <c:pt idx="1">
                  <c:v>Hampshire</c:v>
                </c:pt>
                <c:pt idx="2">
                  <c:v>Isle of Wight</c:v>
                </c:pt>
                <c:pt idx="3">
                  <c:v>Portsmouth</c:v>
                </c:pt>
                <c:pt idx="4">
                  <c:v>Bournemouth, Christchurch and Poole</c:v>
                </c:pt>
                <c:pt idx="5">
                  <c:v>York</c:v>
                </c:pt>
                <c:pt idx="6">
                  <c:v>England</c:v>
                </c:pt>
                <c:pt idx="7">
                  <c:v>Bath and North East Somerset</c:v>
                </c:pt>
                <c:pt idx="8">
                  <c:v>Newcastle upon Tyne</c:v>
                </c:pt>
                <c:pt idx="9">
                  <c:v>Southampton</c:v>
                </c:pt>
                <c:pt idx="10">
                  <c:v>Liverpool</c:v>
                </c:pt>
                <c:pt idx="11">
                  <c:v>Leeds</c:v>
                </c:pt>
                <c:pt idx="12">
                  <c:v>Sheffield</c:v>
                </c:pt>
                <c:pt idx="13">
                  <c:v>Coventry</c:v>
                </c:pt>
                <c:pt idx="14">
                  <c:v>Bristol</c:v>
                </c:pt>
              </c:strCache>
            </c:strRef>
          </c:cat>
          <c:val>
            <c:numRef>
              <c:f>'Veteran HH'!$M$6:$M$20</c:f>
              <c:numCache>
                <c:formatCode>_(* #,##0.00_);_(* \(#,##0.00\);_(* "-"??_);_(@_)</c:formatCode>
                <c:ptCount val="15"/>
                <c:pt idx="0">
                  <c:v>14.828167145313769</c:v>
                </c:pt>
                <c:pt idx="1">
                  <c:v>11.532041388956479</c:v>
                </c:pt>
                <c:pt idx="2">
                  <c:v>10.388267078348129</c:v>
                </c:pt>
                <c:pt idx="3">
                  <c:v>10.14914978817248</c:v>
                </c:pt>
                <c:pt idx="4">
                  <c:v>8.6055153530217083</c:v>
                </c:pt>
                <c:pt idx="5">
                  <c:v>8.1079816052141958</c:v>
                </c:pt>
                <c:pt idx="6">
                  <c:v>6.9823052783773401</c:v>
                </c:pt>
                <c:pt idx="7">
                  <c:v>6.9615141955835966</c:v>
                </c:pt>
                <c:pt idx="8">
                  <c:v>6.6588490134284477</c:v>
                </c:pt>
                <c:pt idx="9">
                  <c:v>5.8783275165948128</c:v>
                </c:pt>
                <c:pt idx="10">
                  <c:v>5.7029529276250797</c:v>
                </c:pt>
                <c:pt idx="11">
                  <c:v>5.6948735595156164</c:v>
                </c:pt>
                <c:pt idx="12">
                  <c:v>5.3908169864194866</c:v>
                </c:pt>
                <c:pt idx="13">
                  <c:v>4.9642534982369035</c:v>
                </c:pt>
                <c:pt idx="14">
                  <c:v>4.6698393813206422</c:v>
                </c:pt>
              </c:numCache>
            </c:numRef>
          </c:val>
          <c:extLst>
            <c:ext xmlns:c16="http://schemas.microsoft.com/office/drawing/2014/chart" uri="{C3380CC4-5D6E-409C-BE32-E72D297353CC}">
              <c16:uniqueId val="{0000000A-834A-4EDB-97A8-56BC5A44117C}"/>
            </c:ext>
          </c:extLst>
        </c:ser>
        <c:dLbls>
          <c:dLblPos val="inBase"/>
          <c:showLegendKey val="0"/>
          <c:showVal val="1"/>
          <c:showCatName val="0"/>
          <c:showSerName val="0"/>
          <c:showPercent val="0"/>
          <c:showBubbleSize val="0"/>
        </c:dLbls>
        <c:gapWidth val="30"/>
        <c:axId val="2122412624"/>
        <c:axId val="1984951632"/>
      </c:barChart>
      <c:catAx>
        <c:axId val="2122412624"/>
        <c:scaling>
          <c:orientation val="minMax"/>
        </c:scaling>
        <c:delete val="0"/>
        <c:axPos val="l"/>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lgn="ctr">
              <a:defRPr lang="en-US" sz="1000" b="0" i="0" u="none" strike="noStrike" kern="1200" baseline="0">
                <a:solidFill>
                  <a:srgbClr val="000000"/>
                </a:solidFill>
                <a:latin typeface="+mn-lt"/>
                <a:ea typeface="Arial"/>
                <a:cs typeface="Arial"/>
              </a:defRPr>
            </a:pPr>
            <a:endParaRPr lang="en-US"/>
          </a:p>
        </c:txPr>
        <c:crossAx val="1984951632"/>
        <c:crosses val="autoZero"/>
        <c:auto val="1"/>
        <c:lblAlgn val="ctr"/>
        <c:lblOffset val="100"/>
        <c:noMultiLvlLbl val="0"/>
      </c:catAx>
      <c:valAx>
        <c:axId val="1984951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r>
                  <a:rPr lang="en-GB" sz="900" b="0" i="0" u="none" strike="noStrike" kern="1200" baseline="0">
                    <a:solidFill>
                      <a:srgbClr val="000000"/>
                    </a:solidFill>
                    <a:latin typeface="Arial"/>
                    <a:ea typeface="Arial"/>
                    <a:cs typeface="Arial"/>
                  </a:rPr>
                  <a:t>Percentage of people </a:t>
                </a:r>
              </a:p>
            </c:rich>
          </c:tx>
          <c:overlay val="0"/>
          <c:spPr>
            <a:noFill/>
            <a:ln>
              <a:noFill/>
            </a:ln>
            <a:effectLst/>
          </c:spPr>
          <c:txPr>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endParaRPr lang="en-US"/>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lgn="ctr">
              <a:defRPr lang="en-US" sz="800" b="0" i="0" u="none" strike="noStrike" kern="1200" baseline="0">
                <a:solidFill>
                  <a:srgbClr val="000000"/>
                </a:solidFill>
                <a:latin typeface="Arial"/>
                <a:ea typeface="Arial"/>
                <a:cs typeface="Arial"/>
              </a:defRPr>
            </a:pPr>
            <a:endParaRPr lang="en-US"/>
          </a:p>
        </c:txPr>
        <c:crossAx val="2122412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853212522204845"/>
          <c:y val="0.13050626519521641"/>
          <c:w val="0.6759650983861567"/>
          <c:h val="0.71841914727251277"/>
        </c:manualLayout>
      </c:layout>
      <c:barChart>
        <c:barDir val="bar"/>
        <c:grouping val="clustered"/>
        <c:varyColors val="0"/>
        <c:ser>
          <c:idx val="0"/>
          <c:order val="0"/>
          <c:tx>
            <c:strRef>
              <c:f>'Language comp 2011-21'!$I$4</c:f>
              <c:strCache>
                <c:ptCount val="1"/>
                <c:pt idx="0">
                  <c:v>Census 2021</c:v>
                </c:pt>
              </c:strCache>
            </c:strRef>
          </c:tx>
          <c:spPr>
            <a:solidFill>
              <a:srgbClr val="002F6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'Language comp 2011-21'!$B$6:$B$20</c:f>
              <c:strCache>
                <c:ptCount val="15"/>
                <c:pt idx="0">
                  <c:v>Coventry</c:v>
                </c:pt>
                <c:pt idx="1">
                  <c:v>Southampton</c:v>
                </c:pt>
                <c:pt idx="2">
                  <c:v>Newcastle upon Tyne</c:v>
                </c:pt>
                <c:pt idx="3">
                  <c:v>Bristol</c:v>
                </c:pt>
                <c:pt idx="4">
                  <c:v>Liverpool</c:v>
                </c:pt>
                <c:pt idx="5">
                  <c:v>Portsmouth</c:v>
                </c:pt>
                <c:pt idx="6">
                  <c:v>England</c:v>
                </c:pt>
                <c:pt idx="7">
                  <c:v>Leeds</c:v>
                </c:pt>
                <c:pt idx="8">
                  <c:v>Sheffield</c:v>
                </c:pt>
                <c:pt idx="9">
                  <c:v>Bournemouth, Christchurch and Poole</c:v>
                </c:pt>
                <c:pt idx="10">
                  <c:v>York</c:v>
                </c:pt>
                <c:pt idx="11">
                  <c:v>Bath and North East Somerset</c:v>
                </c:pt>
                <c:pt idx="12">
                  <c:v>Plymouth</c:v>
                </c:pt>
                <c:pt idx="13">
                  <c:v>Hampshire</c:v>
                </c:pt>
                <c:pt idx="14">
                  <c:v>Isle of Wight</c:v>
                </c:pt>
              </c:strCache>
            </c:strRef>
          </c:cat>
          <c:val>
            <c:numRef>
              <c:f>'Language comp 2011-21'!$N$6:$N$20</c:f>
              <c:numCache>
                <c:formatCode>_-* #,##0.0_-;\-* #,##0.0_-;_-* "-"??_-;_-@_-</c:formatCode>
                <c:ptCount val="15"/>
                <c:pt idx="0">
                  <c:v>17.506467315298877</c:v>
                </c:pt>
                <c:pt idx="1">
                  <c:v>15.392798520642442</c:v>
                </c:pt>
                <c:pt idx="2">
                  <c:v>10.617844880620559</c:v>
                </c:pt>
                <c:pt idx="3">
                  <c:v>10.118484864401141</c:v>
                </c:pt>
                <c:pt idx="4">
                  <c:v>9.5627700934658897</c:v>
                </c:pt>
                <c:pt idx="5">
                  <c:v>9.2141675402554686</c:v>
                </c:pt>
                <c:pt idx="6">
                  <c:v>9.2051109818846619</c:v>
                </c:pt>
                <c:pt idx="7">
                  <c:v>9.0870728681814761</c:v>
                </c:pt>
                <c:pt idx="8">
                  <c:v>8.7842051342964478</c:v>
                </c:pt>
                <c:pt idx="9">
                  <c:v>8.2770192144630066</c:v>
                </c:pt>
                <c:pt idx="10">
                  <c:v>5.08796860539797</c:v>
                </c:pt>
                <c:pt idx="11">
                  <c:v>4.9007572738142686</c:v>
                </c:pt>
                <c:pt idx="12">
                  <c:v>4.4973514083657351</c:v>
                </c:pt>
                <c:pt idx="13">
                  <c:v>4.3038583577156118</c:v>
                </c:pt>
                <c:pt idx="14">
                  <c:v>1.8616982533832505</c:v>
                </c:pt>
              </c:numCache>
            </c:numRef>
          </c:val>
          <c:extLst>
            <c:ext xmlns:c16="http://schemas.microsoft.com/office/drawing/2014/chart" uri="{C3380CC4-5D6E-409C-BE32-E72D297353CC}">
              <c16:uniqueId val="{0000000D-0F52-4EDA-BE32-242C6D5E8A50}"/>
            </c:ext>
          </c:extLst>
        </c:ser>
        <c:ser>
          <c:idx val="1"/>
          <c:order val="1"/>
          <c:tx>
            <c:strRef>
              <c:f>'Language comp 2011-21'!$B$4</c:f>
              <c:strCache>
                <c:ptCount val="1"/>
                <c:pt idx="0">
                  <c:v>Census 2011</c:v>
                </c:pt>
              </c:strCache>
            </c:strRef>
          </c:tx>
          <c:spPr>
            <a:solidFill>
              <a:srgbClr val="7CA0C5"/>
            </a:solidFill>
            <a:ln>
              <a:noFill/>
            </a:ln>
            <a:effectLst/>
          </c:spPr>
          <c:invertIfNegative val="0"/>
          <c:dPt>
            <c:idx val="1"/>
            <c:invertIfNegative val="0"/>
            <c:bubble3D val="0"/>
            <c:spPr>
              <a:solidFill>
                <a:srgbClr val="7CA0C5"/>
              </a:solidFill>
              <a:ln>
                <a:noFill/>
              </a:ln>
              <a:effectLst/>
            </c:spPr>
            <c:extLst>
              <c:ext xmlns:c16="http://schemas.microsoft.com/office/drawing/2014/chart" uri="{C3380CC4-5D6E-409C-BE32-E72D297353CC}">
                <c16:uniqueId val="{00000001-0F52-4EDA-BE32-242C6D5E8A50}"/>
              </c:ext>
            </c:extLst>
          </c:dPt>
          <c:dPt>
            <c:idx val="2"/>
            <c:invertIfNegative val="0"/>
            <c:bubble3D val="0"/>
            <c:spPr>
              <a:solidFill>
                <a:srgbClr val="7CA0C5"/>
              </a:solidFill>
              <a:ln>
                <a:noFill/>
              </a:ln>
              <a:effectLst/>
            </c:spPr>
            <c:extLst>
              <c:ext xmlns:c16="http://schemas.microsoft.com/office/drawing/2014/chart" uri="{C3380CC4-5D6E-409C-BE32-E72D297353CC}">
                <c16:uniqueId val="{00000003-0F52-4EDA-BE32-242C6D5E8A50}"/>
              </c:ext>
            </c:extLst>
          </c:dPt>
          <c:dPt>
            <c:idx val="6"/>
            <c:invertIfNegative val="0"/>
            <c:bubble3D val="0"/>
            <c:spPr>
              <a:solidFill>
                <a:srgbClr val="7CA0C5"/>
              </a:solidFill>
              <a:ln>
                <a:noFill/>
              </a:ln>
              <a:effectLst/>
            </c:spPr>
            <c:extLst>
              <c:ext xmlns:c16="http://schemas.microsoft.com/office/drawing/2014/chart" uri="{C3380CC4-5D6E-409C-BE32-E72D297353CC}">
                <c16:uniqueId val="{00000005-0F52-4EDA-BE32-242C6D5E8A50}"/>
              </c:ext>
            </c:extLst>
          </c:dPt>
          <c:dPt>
            <c:idx val="8"/>
            <c:invertIfNegative val="0"/>
            <c:bubble3D val="0"/>
            <c:spPr>
              <a:solidFill>
                <a:srgbClr val="7CA0C5"/>
              </a:solidFill>
              <a:ln>
                <a:noFill/>
              </a:ln>
              <a:effectLst/>
            </c:spPr>
            <c:extLst>
              <c:ext xmlns:c16="http://schemas.microsoft.com/office/drawing/2014/chart" uri="{C3380CC4-5D6E-409C-BE32-E72D297353CC}">
                <c16:uniqueId val="{00000007-0F52-4EDA-BE32-242C6D5E8A50}"/>
              </c:ext>
            </c:extLst>
          </c:dPt>
          <c:dPt>
            <c:idx val="9"/>
            <c:invertIfNegative val="0"/>
            <c:bubble3D val="0"/>
            <c:spPr>
              <a:solidFill>
                <a:srgbClr val="7CA0C5"/>
              </a:solidFill>
              <a:ln>
                <a:noFill/>
              </a:ln>
              <a:effectLst/>
            </c:spPr>
            <c:extLst>
              <c:ext xmlns:c16="http://schemas.microsoft.com/office/drawing/2014/chart" uri="{C3380CC4-5D6E-409C-BE32-E72D297353CC}">
                <c16:uniqueId val="{00000009-0F52-4EDA-BE32-242C6D5E8A50}"/>
              </c:ext>
            </c:extLst>
          </c:dPt>
          <c:dLbls>
            <c:dLbl>
              <c:idx val="7"/>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Arial" panose="020B0604020202020204" pitchFamily="34" charset="0"/>
                      <a:ea typeface="Arial"/>
                      <a:cs typeface="Arial" panose="020B0604020202020204"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A-0F52-4EDA-BE32-242C6D5E8A50}"/>
                </c:ext>
              </c:extLst>
            </c:dLbl>
            <c:dLbl>
              <c:idx val="8"/>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Arial" panose="020B0604020202020204" pitchFamily="34" charset="0"/>
                      <a:ea typeface="Arial"/>
                      <a:cs typeface="Arial" panose="020B0604020202020204"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7-0F52-4EDA-BE32-242C6D5E8A50}"/>
                </c:ext>
              </c:extLst>
            </c:dLbl>
            <c:dLbl>
              <c:idx val="9"/>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Arial" panose="020B0604020202020204" pitchFamily="34" charset="0"/>
                      <a:ea typeface="Arial"/>
                      <a:cs typeface="Arial" panose="020B0604020202020204"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9-0F52-4EDA-BE32-242C6D5E8A5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'Language comp 2011-21'!$B$6:$B$20</c:f>
              <c:strCache>
                <c:ptCount val="15"/>
                <c:pt idx="0">
                  <c:v>Coventry</c:v>
                </c:pt>
                <c:pt idx="1">
                  <c:v>Southampton</c:v>
                </c:pt>
                <c:pt idx="2">
                  <c:v>Newcastle upon Tyne</c:v>
                </c:pt>
                <c:pt idx="3">
                  <c:v>Bristol</c:v>
                </c:pt>
                <c:pt idx="4">
                  <c:v>Liverpool</c:v>
                </c:pt>
                <c:pt idx="5">
                  <c:v>Portsmouth</c:v>
                </c:pt>
                <c:pt idx="6">
                  <c:v>England</c:v>
                </c:pt>
                <c:pt idx="7">
                  <c:v>Leeds</c:v>
                </c:pt>
                <c:pt idx="8">
                  <c:v>Sheffield</c:v>
                </c:pt>
                <c:pt idx="9">
                  <c:v>Bournemouth, Christchurch and Poole</c:v>
                </c:pt>
                <c:pt idx="10">
                  <c:v>York</c:v>
                </c:pt>
                <c:pt idx="11">
                  <c:v>Bath and North East Somerset</c:v>
                </c:pt>
                <c:pt idx="12">
                  <c:v>Plymouth</c:v>
                </c:pt>
                <c:pt idx="13">
                  <c:v>Hampshire</c:v>
                </c:pt>
                <c:pt idx="14">
                  <c:v>Isle of Wight</c:v>
                </c:pt>
              </c:strCache>
            </c:strRef>
          </c:cat>
          <c:val>
            <c:numRef>
              <c:f>'Language comp 2011-21'!$G$6:$G$20</c:f>
              <c:numCache>
                <c:formatCode>_-* #,##0.0_-;\-* #,##0.0_-;_-* "-"??_-;_-@_-</c:formatCode>
                <c:ptCount val="15"/>
                <c:pt idx="0">
                  <c:v>13.85973014878105</c:v>
                </c:pt>
                <c:pt idx="1">
                  <c:v>11.848328720834562</c:v>
                </c:pt>
                <c:pt idx="2">
                  <c:v>9.4581080080005915</c:v>
                </c:pt>
                <c:pt idx="3">
                  <c:v>8.5401930202246543</c:v>
                </c:pt>
                <c:pt idx="4">
                  <c:v>6.2971900745716951</c:v>
                </c:pt>
                <c:pt idx="5">
                  <c:v>7.1205620399365577</c:v>
                </c:pt>
                <c:pt idx="6">
                  <c:v>7.9772205449557418</c:v>
                </c:pt>
                <c:pt idx="7">
                  <c:v>7.0955891010997814</c:v>
                </c:pt>
                <c:pt idx="8">
                  <c:v>7.846641260964665</c:v>
                </c:pt>
                <c:pt idx="9">
                  <c:v>6.1358472428558937</c:v>
                </c:pt>
                <c:pt idx="10">
                  <c:v>4.9211037131347704</c:v>
                </c:pt>
                <c:pt idx="11">
                  <c:v>4.2601199092768525</c:v>
                </c:pt>
                <c:pt idx="12">
                  <c:v>3.5502479506122864</c:v>
                </c:pt>
                <c:pt idx="13">
                  <c:v>3.2158707392484533</c:v>
                </c:pt>
                <c:pt idx="14">
                  <c:v>1.8363902663881104</c:v>
                </c:pt>
              </c:numCache>
            </c:numRef>
          </c:val>
          <c:extLst>
            <c:ext xmlns:c16="http://schemas.microsoft.com/office/drawing/2014/chart" uri="{C3380CC4-5D6E-409C-BE32-E72D297353CC}">
              <c16:uniqueId val="{0000000B-0F52-4EDA-BE32-242C6D5E8A50}"/>
            </c:ext>
          </c:extLst>
        </c:ser>
        <c:dLbls>
          <c:dLblPos val="inBase"/>
          <c:showLegendKey val="0"/>
          <c:showVal val="1"/>
          <c:showCatName val="0"/>
          <c:showSerName val="0"/>
          <c:showPercent val="0"/>
          <c:showBubbleSize val="0"/>
        </c:dLbls>
        <c:gapWidth val="35"/>
        <c:axId val="2122412624"/>
        <c:axId val="1984951632"/>
      </c:barChart>
      <c:catAx>
        <c:axId val="2122412624"/>
        <c:scaling>
          <c:orientation val="minMax"/>
        </c:scaling>
        <c:delete val="0"/>
        <c:axPos val="l"/>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lgn="ctr">
              <a:defRPr lang="en-US" sz="1000" b="0" i="0" u="none" strike="noStrike" kern="1200" baseline="0">
                <a:solidFill>
                  <a:srgbClr val="000000"/>
                </a:solidFill>
                <a:latin typeface="+mn-lt"/>
                <a:ea typeface="Arial"/>
                <a:cs typeface="Arial"/>
              </a:defRPr>
            </a:pPr>
            <a:endParaRPr lang="en-US"/>
          </a:p>
        </c:txPr>
        <c:crossAx val="1984951632"/>
        <c:crosses val="autoZero"/>
        <c:auto val="1"/>
        <c:lblAlgn val="ctr"/>
        <c:lblOffset val="100"/>
        <c:noMultiLvlLbl val="0"/>
      </c:catAx>
      <c:valAx>
        <c:axId val="1984951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r>
                  <a:rPr lang="en-GB" sz="900" b="0" i="0" u="none" strike="noStrike" kern="1200" baseline="0">
                    <a:solidFill>
                      <a:srgbClr val="000000"/>
                    </a:solidFill>
                    <a:latin typeface="Arial"/>
                    <a:ea typeface="Arial"/>
                    <a:cs typeface="Arial"/>
                  </a:rPr>
                  <a:t>Percentage of people aged 3 or over </a:t>
                </a:r>
              </a:p>
            </c:rich>
          </c:tx>
          <c:overlay val="0"/>
          <c:spPr>
            <a:noFill/>
            <a:ln>
              <a:noFill/>
            </a:ln>
            <a:effectLst/>
          </c:spPr>
          <c:txPr>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endParaRPr lang="en-US"/>
            </a:p>
          </c:txPr>
        </c:title>
        <c:numFmt formatCode="General"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lgn="ctr">
              <a:defRPr lang="en-US" sz="800" b="0" i="0" u="none" strike="noStrike" kern="1200" baseline="0">
                <a:solidFill>
                  <a:srgbClr val="000000"/>
                </a:solidFill>
                <a:latin typeface="Arial"/>
                <a:ea typeface="Arial"/>
                <a:cs typeface="Arial"/>
              </a:defRPr>
            </a:pPr>
            <a:endParaRPr lang="en-US"/>
          </a:p>
        </c:txPr>
        <c:crossAx val="2122412624"/>
        <c:crosses val="autoZero"/>
        <c:crossBetween val="between"/>
      </c:valAx>
      <c:spPr>
        <a:noFill/>
        <a:ln>
          <a:noFill/>
        </a:ln>
        <a:effectLst/>
      </c:spPr>
    </c:plotArea>
    <c:legend>
      <c:legendPos val="r"/>
      <c:layout>
        <c:manualLayout>
          <c:xMode val="edge"/>
          <c:yMode val="edge"/>
          <c:x val="0.29534338773329954"/>
          <c:y val="9.1004465536420484E-2"/>
          <c:w val="0.45662081039482583"/>
          <c:h val="5.1456927065051415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mn-lt"/>
                <a:ea typeface="Arial"/>
                <a:cs typeface="Arial"/>
              </a:defRPr>
            </a:pPr>
            <a:r>
              <a:rPr lang="en-GB" sz="1050">
                <a:latin typeface="+mn-lt"/>
              </a:rPr>
              <a:t>Population (persons) percentage change: Southampton and ONS comparator Local Authorities: Census 2011 and 2021</a:t>
            </a:r>
          </a:p>
        </c:rich>
      </c:tx>
      <c:layout>
        <c:manualLayout>
          <c:xMode val="edge"/>
          <c:yMode val="edge"/>
          <c:x val="0.15289982425307558"/>
          <c:y val="9.3457943925233638E-3"/>
        </c:manualLayout>
      </c:layout>
      <c:overlay val="0"/>
      <c:spPr>
        <a:noFill/>
        <a:ln w="25400">
          <a:noFill/>
        </a:ln>
      </c:spPr>
    </c:title>
    <c:autoTitleDeleted val="0"/>
    <c:plotArea>
      <c:layout>
        <c:manualLayout>
          <c:layoutTarget val="inner"/>
          <c:xMode val="edge"/>
          <c:yMode val="edge"/>
          <c:x val="0.24997153914635889"/>
          <c:y val="0.13894080996884736"/>
          <c:w val="0.76098418277680135"/>
          <c:h val="0.69127888757566947"/>
        </c:manualLayout>
      </c:layout>
      <c:barChart>
        <c:barDir val="bar"/>
        <c:grouping val="clustered"/>
        <c:varyColors val="0"/>
        <c:ser>
          <c:idx val="0"/>
          <c:order val="0"/>
          <c:tx>
            <c:strRef>
              <c:f>'Population Census 2021 (full)'!$F$7</c:f>
              <c:strCache>
                <c:ptCount val="1"/>
                <c:pt idx="0">
                  <c:v>Percentage change</c:v>
                </c:pt>
              </c:strCache>
            </c:strRef>
          </c:tx>
          <c:spPr>
            <a:solidFill>
              <a:srgbClr val="002F6D"/>
            </a:solidFill>
          </c:spPr>
          <c:invertIfNegative val="0"/>
          <c:dPt>
            <c:idx val="1"/>
            <c:invertIfNegative val="0"/>
            <c:bubble3D val="0"/>
            <c:extLst>
              <c:ext xmlns:c16="http://schemas.microsoft.com/office/drawing/2014/chart" uri="{C3380CC4-5D6E-409C-BE32-E72D297353CC}">
                <c16:uniqueId val="{00000000-5B43-41EE-BBA4-BE969F96FCF9}"/>
              </c:ext>
            </c:extLst>
          </c:dPt>
          <c:dPt>
            <c:idx val="12"/>
            <c:invertIfNegative val="0"/>
            <c:bubble3D val="0"/>
            <c:extLst>
              <c:ext xmlns:c16="http://schemas.microsoft.com/office/drawing/2014/chart" uri="{C3380CC4-5D6E-409C-BE32-E72D297353CC}">
                <c16:uniqueId val="{00000001-5B43-41EE-BBA4-BE969F96FCF9}"/>
              </c:ext>
            </c:extLst>
          </c:dPt>
          <c:dPt>
            <c:idx val="13"/>
            <c:invertIfNegative val="0"/>
            <c:bubble3D val="0"/>
            <c:extLst>
              <c:ext xmlns:c16="http://schemas.microsoft.com/office/drawing/2014/chart" uri="{C3380CC4-5D6E-409C-BE32-E72D297353CC}">
                <c16:uniqueId val="{00000002-5B43-41EE-BBA4-BE969F96FCF9}"/>
              </c:ext>
            </c:extLst>
          </c:dPt>
          <c:dPt>
            <c:idx val="14"/>
            <c:invertIfNegative val="0"/>
            <c:bubble3D val="0"/>
            <c:extLst>
              <c:ext xmlns:c16="http://schemas.microsoft.com/office/drawing/2014/chart" uri="{C3380CC4-5D6E-409C-BE32-E72D297353CC}">
                <c16:uniqueId val="{00000003-5B43-41EE-BBA4-BE969F96FCF9}"/>
              </c:ext>
            </c:extLst>
          </c:dPt>
          <c:dLbls>
            <c:spPr>
              <a:noFill/>
              <a:ln>
                <a:noFill/>
              </a:ln>
              <a:effectLst/>
            </c:spPr>
            <c:txPr>
              <a:bodyPr wrap="square" lIns="38100" tIns="19050" rIns="38100" bIns="19050" anchor="ctr">
                <a:spAutoFit/>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'Population Census 2021 (full)'!$B$8:$B$22</c:f>
              <c:strCache>
                <c:ptCount val="15"/>
                <c:pt idx="0">
                  <c:v>Coventry</c:v>
                </c:pt>
                <c:pt idx="1">
                  <c:v>Bath and North East Somerset</c:v>
                </c:pt>
                <c:pt idx="2">
                  <c:v>Newcastle upon Tyne</c:v>
                </c:pt>
                <c:pt idx="3">
                  <c:v>Bristol</c:v>
                </c:pt>
                <c:pt idx="4">
                  <c:v>Liverpool</c:v>
                </c:pt>
                <c:pt idx="5">
                  <c:v>Southampton</c:v>
                </c:pt>
                <c:pt idx="6">
                  <c:v>England</c:v>
                </c:pt>
                <c:pt idx="7">
                  <c:v>Sheffield</c:v>
                </c:pt>
                <c:pt idx="8">
                  <c:v>York</c:v>
                </c:pt>
                <c:pt idx="9">
                  <c:v>Leeds</c:v>
                </c:pt>
                <c:pt idx="10">
                  <c:v>Bournemouth</c:v>
                </c:pt>
                <c:pt idx="11">
                  <c:v>Hampshire</c:v>
                </c:pt>
                <c:pt idx="12">
                  <c:v>Portsmouth</c:v>
                </c:pt>
                <c:pt idx="13">
                  <c:v>Isle of Wight</c:v>
                </c:pt>
                <c:pt idx="14">
                  <c:v>Plymouth</c:v>
                </c:pt>
              </c:strCache>
            </c:strRef>
          </c:cat>
          <c:val>
            <c:numRef>
              <c:f>'Population Census 2021 (full)'!$F$8:$F$22</c:f>
              <c:numCache>
                <c:formatCode>0.0</c:formatCode>
                <c:ptCount val="15"/>
                <c:pt idx="0">
                  <c:v>19.695545179202423</c:v>
                </c:pt>
                <c:pt idx="1">
                  <c:v>11.556335787655668</c:v>
                </c:pt>
                <c:pt idx="2">
                  <c:v>9.5107735467222501</c:v>
                </c:pt>
                <c:pt idx="3">
                  <c:v>8.7877188639855781</c:v>
                </c:pt>
                <c:pt idx="4">
                  <c:v>7.3022951663218381</c:v>
                </c:pt>
                <c:pt idx="5">
                  <c:v>6.7501963002676435</c:v>
                </c:pt>
                <c:pt idx="6">
                  <c:v>6.6733033459155324</c:v>
                </c:pt>
                <c:pt idx="7">
                  <c:v>6.6068630608397356</c:v>
                </c:pt>
                <c:pt idx="8">
                  <c:v>6.5442739496392344</c:v>
                </c:pt>
                <c:pt idx="9">
                  <c:v>6.2943372123196069</c:v>
                </c:pt>
                <c:pt idx="10">
                  <c:v>6.0787722558599597</c:v>
                </c:pt>
                <c:pt idx="11">
                  <c:v>5.4195363745913614</c:v>
                </c:pt>
                <c:pt idx="12">
                  <c:v>4.6992041198501875</c:v>
                </c:pt>
                <c:pt idx="13">
                  <c:v>2.915416048891621</c:v>
                </c:pt>
                <c:pt idx="14">
                  <c:v>2.5177078132800799</c:v>
                </c:pt>
              </c:numCache>
            </c:numRef>
          </c:val>
          <c:extLst>
            <c:ext xmlns:c16="http://schemas.microsoft.com/office/drawing/2014/chart" uri="{C3380CC4-5D6E-409C-BE32-E72D297353CC}">
              <c16:uniqueId val="{00000004-5B43-41EE-BBA4-BE969F96FCF9}"/>
            </c:ext>
          </c:extLst>
        </c:ser>
        <c:dLbls>
          <c:showLegendKey val="0"/>
          <c:showVal val="0"/>
          <c:showCatName val="0"/>
          <c:showSerName val="0"/>
          <c:showPercent val="0"/>
          <c:showBubbleSize val="0"/>
        </c:dLbls>
        <c:gapWidth val="30"/>
        <c:axId val="729142736"/>
        <c:axId val="729143128"/>
      </c:barChart>
      <c:catAx>
        <c:axId val="729142736"/>
        <c:scaling>
          <c:orientation val="minMax"/>
        </c:scaling>
        <c:delete val="0"/>
        <c:axPos val="l"/>
        <c:numFmt formatCode="General" sourceLinked="1"/>
        <c:majorTickMark val="out"/>
        <c:minorTickMark val="none"/>
        <c:tickLblPos val="nextTo"/>
        <c:spPr>
          <a:ln w="3175">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3128"/>
        <c:crosses val="autoZero"/>
        <c:auto val="1"/>
        <c:lblAlgn val="ctr"/>
        <c:lblOffset val="100"/>
        <c:tickLblSkip val="1"/>
        <c:tickMarkSkip val="1"/>
        <c:noMultiLvlLbl val="0"/>
      </c:catAx>
      <c:valAx>
        <c:axId val="729143128"/>
        <c:scaling>
          <c:orientation val="minMax"/>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Arial"/>
                    <a:ea typeface="Arial"/>
                    <a:cs typeface="Arial"/>
                  </a:defRPr>
                </a:pPr>
                <a:r>
                  <a:rPr lang="en-GB"/>
                  <a:t>Density, hectares</a:t>
                </a:r>
              </a:p>
            </c:rich>
          </c:tx>
          <c:layout>
            <c:manualLayout>
              <c:xMode val="edge"/>
              <c:yMode val="edge"/>
              <c:x val="0.5245522391892794"/>
              <c:y val="0.88185224863692391"/>
            </c:manualLayout>
          </c:layout>
          <c:overlay val="0"/>
          <c:spPr>
            <a:noFill/>
            <a:ln w="25400">
              <a:noFill/>
            </a:ln>
          </c:spPr>
        </c:title>
        <c:numFmt formatCode="0" sourceLinked="0"/>
        <c:majorTickMark val="out"/>
        <c:minorTickMark val="none"/>
        <c:tickLblPos val="nextTo"/>
        <c:spPr>
          <a:ln w="3175">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valAx>
      <c:spPr>
        <a:noFill/>
        <a:ln w="12700">
          <a:noFill/>
          <a:prstDash val="solid"/>
        </a:ln>
      </c:spPr>
    </c:plotArea>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788218539001557"/>
          <c:y val="0.13133567107613783"/>
          <c:w val="0.6759650983861567"/>
          <c:h val="0.74205188312110548"/>
        </c:manualLayout>
      </c:layout>
      <c:barChart>
        <c:barDir val="bar"/>
        <c:grouping val="clustered"/>
        <c:varyColors val="0"/>
        <c:ser>
          <c:idx val="0"/>
          <c:order val="0"/>
          <c:tx>
            <c:strRef>
              <c:f>'Language comp 2011-21'!$X$5</c:f>
              <c:strCache>
                <c:ptCount val="1"/>
                <c:pt idx="0">
                  <c:v>Percentage change 2011 to 2021 Census</c:v>
                </c:pt>
              </c:strCache>
            </c:strRef>
          </c:tx>
          <c:spPr>
            <a:solidFill>
              <a:srgbClr val="002F6D"/>
            </a:solidFill>
            <a:ln>
              <a:noFill/>
            </a:ln>
            <a:effectLst/>
          </c:spPr>
          <c:invertIfNegative val="0"/>
          <c:dPt>
            <c:idx val="2"/>
            <c:invertIfNegative val="0"/>
            <c:bubble3D val="0"/>
            <c:spPr>
              <a:solidFill>
                <a:srgbClr val="002F6D"/>
              </a:solidFill>
              <a:ln>
                <a:noFill/>
              </a:ln>
              <a:effectLst/>
            </c:spPr>
            <c:extLst>
              <c:ext xmlns:c16="http://schemas.microsoft.com/office/drawing/2014/chart" uri="{C3380CC4-5D6E-409C-BE32-E72D297353CC}">
                <c16:uniqueId val="{00000011-6E9E-490F-ACC5-8338B295B772}"/>
              </c:ext>
            </c:extLst>
          </c:dPt>
          <c:dPt>
            <c:idx val="4"/>
            <c:invertIfNegative val="0"/>
            <c:bubble3D val="0"/>
            <c:spPr>
              <a:solidFill>
                <a:srgbClr val="D50057"/>
              </a:solidFill>
              <a:ln>
                <a:noFill/>
              </a:ln>
              <a:effectLst/>
            </c:spPr>
            <c:extLst>
              <c:ext xmlns:c16="http://schemas.microsoft.com/office/drawing/2014/chart" uri="{C3380CC4-5D6E-409C-BE32-E72D297353CC}">
                <c16:uniqueId val="{0000000B-D402-4CC4-A17E-EB18FEDF5E03}"/>
              </c:ext>
            </c:extLst>
          </c:dPt>
          <c:dPt>
            <c:idx val="5"/>
            <c:invertIfNegative val="0"/>
            <c:bubble3D val="0"/>
            <c:spPr>
              <a:solidFill>
                <a:srgbClr val="002F6D"/>
              </a:solidFill>
              <a:ln>
                <a:noFill/>
              </a:ln>
              <a:effectLst/>
            </c:spPr>
            <c:extLst>
              <c:ext xmlns:c16="http://schemas.microsoft.com/office/drawing/2014/chart" uri="{C3380CC4-5D6E-409C-BE32-E72D297353CC}">
                <c16:uniqueId val="{00000010-6E9E-490F-ACC5-8338B295B772}"/>
              </c:ext>
            </c:extLst>
          </c:dPt>
          <c:dPt>
            <c:idx val="9"/>
            <c:invertIfNegative val="0"/>
            <c:bubble3D val="0"/>
            <c:spPr>
              <a:solidFill>
                <a:srgbClr val="1ECAD3"/>
              </a:solidFill>
              <a:ln>
                <a:noFill/>
              </a:ln>
              <a:effectLst/>
            </c:spPr>
            <c:extLst>
              <c:ext xmlns:c16="http://schemas.microsoft.com/office/drawing/2014/chart" uri="{C3380CC4-5D6E-409C-BE32-E72D297353CC}">
                <c16:uniqueId val="{0000000A-D402-4CC4-A17E-EB18FEDF5E03}"/>
              </c:ext>
            </c:extLst>
          </c:dPt>
          <c:dPt>
            <c:idx val="10"/>
            <c:invertIfNegative val="0"/>
            <c:bubble3D val="0"/>
            <c:spPr>
              <a:solidFill>
                <a:srgbClr val="002F6D"/>
              </a:solidFill>
              <a:ln>
                <a:noFill/>
              </a:ln>
              <a:effectLst/>
            </c:spPr>
            <c:extLst>
              <c:ext xmlns:c16="http://schemas.microsoft.com/office/drawing/2014/chart" uri="{C3380CC4-5D6E-409C-BE32-E72D297353CC}">
                <c16:uniqueId val="{00000012-6E9E-490F-ACC5-8338B295B772}"/>
              </c:ext>
            </c:extLst>
          </c:dPt>
          <c:dPt>
            <c:idx val="13"/>
            <c:invertIfNegative val="0"/>
            <c:bubble3D val="0"/>
            <c:spPr>
              <a:solidFill>
                <a:srgbClr val="7CA0C5"/>
              </a:solidFill>
              <a:ln>
                <a:noFill/>
              </a:ln>
              <a:effectLst/>
            </c:spPr>
            <c:extLst>
              <c:ext xmlns:c16="http://schemas.microsoft.com/office/drawing/2014/chart" uri="{C3380CC4-5D6E-409C-BE32-E72D297353CC}">
                <c16:uniqueId val="{00000009-D402-4CC4-A17E-EB18FEDF5E03}"/>
              </c:ext>
            </c:extLst>
          </c:dPt>
          <c:dPt>
            <c:idx val="14"/>
            <c:invertIfNegative val="0"/>
            <c:bubble3D val="0"/>
            <c:spPr>
              <a:solidFill>
                <a:srgbClr val="7CA0C5"/>
              </a:solidFill>
              <a:ln>
                <a:noFill/>
              </a:ln>
              <a:effectLst/>
            </c:spPr>
            <c:extLst>
              <c:ext xmlns:c16="http://schemas.microsoft.com/office/drawing/2014/chart" uri="{C3380CC4-5D6E-409C-BE32-E72D297353CC}">
                <c16:uniqueId val="{0000000F-6E9E-490F-ACC5-8338B295B772}"/>
              </c:ext>
            </c:extLst>
          </c:dPt>
          <c:dLbls>
            <c:dLbl>
              <c:idx val="14"/>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E9E-490F-ACC5-8338B295B77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'Language comp 2011-21'!$W$6:$W$20</c:f>
              <c:strCache>
                <c:ptCount val="15"/>
                <c:pt idx="0">
                  <c:v>Liverpool</c:v>
                </c:pt>
                <c:pt idx="1">
                  <c:v>Bournemouth, Christchurch and Poole</c:v>
                </c:pt>
                <c:pt idx="2">
                  <c:v>Leeds</c:v>
                </c:pt>
                <c:pt idx="3">
                  <c:v>Coventry</c:v>
                </c:pt>
                <c:pt idx="4">
                  <c:v>Southampton</c:v>
                </c:pt>
                <c:pt idx="5">
                  <c:v>Portsmouth</c:v>
                </c:pt>
                <c:pt idx="6">
                  <c:v>Bristol</c:v>
                </c:pt>
                <c:pt idx="7">
                  <c:v>Plymouth</c:v>
                </c:pt>
                <c:pt idx="8">
                  <c:v>Bath and North East Somerset</c:v>
                </c:pt>
                <c:pt idx="9">
                  <c:v>England</c:v>
                </c:pt>
                <c:pt idx="10">
                  <c:v>Newcastle upon Tyne</c:v>
                </c:pt>
                <c:pt idx="11">
                  <c:v>Sheffield</c:v>
                </c:pt>
                <c:pt idx="12">
                  <c:v>York</c:v>
                </c:pt>
                <c:pt idx="13">
                  <c:v>Hampshire</c:v>
                </c:pt>
                <c:pt idx="14">
                  <c:v>Isle of Wight</c:v>
                </c:pt>
              </c:strCache>
            </c:strRef>
          </c:cat>
          <c:val>
            <c:numRef>
              <c:f>'Language comp 2011-21'!$X$6:$X$20</c:f>
              <c:numCache>
                <c:formatCode>_-* #,##0.0_-;\-* #,##0.0_-;_-* "-"??_-;_-@_-</c:formatCode>
                <c:ptCount val="15"/>
                <c:pt idx="0">
                  <c:v>58.600387801868507</c:v>
                </c:pt>
                <c:pt idx="1">
                  <c:v>43.372796866654795</c:v>
                </c:pt>
                <c:pt idx="2">
                  <c:v>39.157767321996836</c:v>
                </c:pt>
                <c:pt idx="3">
                  <c:v>38.847499583462259</c:v>
                </c:pt>
                <c:pt idx="4">
                  <c:v>37.55430948048572</c:v>
                </c:pt>
                <c:pt idx="5">
                  <c:v>32.40522595844935</c:v>
                </c:pt>
                <c:pt idx="6">
                  <c:v>32.141530195204211</c:v>
                </c:pt>
                <c:pt idx="7">
                  <c:v>31.755986316989738</c:v>
                </c:pt>
                <c:pt idx="8">
                  <c:v>26.867519603796946</c:v>
                </c:pt>
                <c:pt idx="9">
                  <c:v>23.71898064062642</c:v>
                </c:pt>
                <c:pt idx="10">
                  <c:v>20.986880751909144</c:v>
                </c:pt>
                <c:pt idx="11">
                  <c:v>13.346265296836458</c:v>
                </c:pt>
                <c:pt idx="12">
                  <c:v>6.6800975506308982</c:v>
                </c:pt>
                <c:pt idx="13">
                  <c:v>43.078954446536414</c:v>
                </c:pt>
                <c:pt idx="14">
                  <c:v>3.4817813765182186</c:v>
                </c:pt>
              </c:numCache>
            </c:numRef>
          </c:val>
          <c:extLst>
            <c:ext xmlns:c16="http://schemas.microsoft.com/office/drawing/2014/chart" uri="{C3380CC4-5D6E-409C-BE32-E72D297353CC}">
              <c16:uniqueId val="{0000000D-6E9E-490F-ACC5-8338B295B772}"/>
            </c:ext>
          </c:extLst>
        </c:ser>
        <c:dLbls>
          <c:dLblPos val="inBase"/>
          <c:showLegendKey val="0"/>
          <c:showVal val="1"/>
          <c:showCatName val="0"/>
          <c:showSerName val="0"/>
          <c:showPercent val="0"/>
          <c:showBubbleSize val="0"/>
        </c:dLbls>
        <c:gapWidth val="30"/>
        <c:axId val="2122412624"/>
        <c:axId val="1984951632"/>
      </c:barChart>
      <c:catAx>
        <c:axId val="2122412624"/>
        <c:scaling>
          <c:orientation val="minMax"/>
        </c:scaling>
        <c:delete val="0"/>
        <c:axPos val="l"/>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lgn="ctr">
              <a:defRPr lang="en-US" sz="1000" b="0" i="0" u="none" strike="noStrike" kern="1200" baseline="0">
                <a:solidFill>
                  <a:srgbClr val="000000"/>
                </a:solidFill>
                <a:latin typeface="+mn-lt"/>
                <a:ea typeface="Arial"/>
                <a:cs typeface="Arial"/>
              </a:defRPr>
            </a:pPr>
            <a:endParaRPr lang="en-US"/>
          </a:p>
        </c:txPr>
        <c:crossAx val="1984951632"/>
        <c:crosses val="autoZero"/>
        <c:auto val="1"/>
        <c:lblAlgn val="ctr"/>
        <c:lblOffset val="100"/>
        <c:noMultiLvlLbl val="0"/>
      </c:catAx>
      <c:valAx>
        <c:axId val="1984951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r>
                  <a:rPr lang="en-GB" sz="900" b="0" i="0" u="none" strike="noStrike" kern="1200" baseline="0">
                    <a:solidFill>
                      <a:srgbClr val="000000"/>
                    </a:solidFill>
                    <a:latin typeface="Arial"/>
                    <a:ea typeface="Arial"/>
                    <a:cs typeface="Arial"/>
                  </a:rPr>
                  <a:t>Percentage of people aged 3 or over </a:t>
                </a:r>
              </a:p>
            </c:rich>
          </c:tx>
          <c:layout>
            <c:manualLayout>
              <c:xMode val="edge"/>
              <c:yMode val="edge"/>
              <c:x val="0.46553387635099736"/>
              <c:y val="0.91147022099850317"/>
            </c:manualLayout>
          </c:layout>
          <c:overlay val="0"/>
          <c:spPr>
            <a:noFill/>
            <a:ln>
              <a:noFill/>
            </a:ln>
            <a:effectLst/>
          </c:spPr>
          <c:txPr>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endParaRPr lang="en-US"/>
            </a:p>
          </c:txPr>
        </c:title>
        <c:numFmt formatCode="General"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lgn="ctr">
              <a:defRPr lang="en-US" sz="800" b="0" i="0" u="none" strike="noStrike" kern="1200" baseline="0">
                <a:solidFill>
                  <a:srgbClr val="000000"/>
                </a:solidFill>
                <a:latin typeface="Arial"/>
                <a:ea typeface="Arial"/>
                <a:cs typeface="Arial"/>
              </a:defRPr>
            </a:pPr>
            <a:endParaRPr lang="en-US"/>
          </a:p>
        </c:txPr>
        <c:crossAx val="2122412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94387177137806"/>
          <c:y val="0.15257490059604162"/>
          <c:w val="0.70355338355305608"/>
          <c:h val="0.69635068606756378"/>
        </c:manualLayout>
      </c:layout>
      <c:barChart>
        <c:barDir val="bar"/>
        <c:grouping val="clustered"/>
        <c:varyColors val="0"/>
        <c:ser>
          <c:idx val="0"/>
          <c:order val="0"/>
          <c:tx>
            <c:strRef>
              <c:f>'Language detailed'!$M$6</c:f>
              <c:strCache>
                <c:ptCount val="1"/>
                <c:pt idx="0">
                  <c:v>Percent</c:v>
                </c:pt>
              </c:strCache>
            </c:strRef>
          </c:tx>
          <c:spPr>
            <a:solidFill>
              <a:srgbClr val="002F6D"/>
            </a:solidFill>
            <a:ln>
              <a:noFill/>
            </a:ln>
            <a:effectLst/>
          </c:spPr>
          <c:invertIfNegative val="0"/>
          <c:dPt>
            <c:idx val="12"/>
            <c:invertIfNegative val="0"/>
            <c:bubble3D val="0"/>
            <c:spPr>
              <a:solidFill>
                <a:srgbClr val="002F6D"/>
              </a:solidFill>
              <a:ln>
                <a:noFill/>
              </a:ln>
              <a:effectLst/>
            </c:spPr>
            <c:extLst>
              <c:ext xmlns:c16="http://schemas.microsoft.com/office/drawing/2014/chart" uri="{C3380CC4-5D6E-409C-BE32-E72D297353CC}">
                <c16:uniqueId val="{00000001-4759-46E2-B469-12380C02BE83}"/>
              </c:ext>
            </c:extLst>
          </c:dPt>
          <c:dPt>
            <c:idx val="13"/>
            <c:invertIfNegative val="0"/>
            <c:bubble3D val="0"/>
            <c:spPr>
              <a:solidFill>
                <a:srgbClr val="002F6D"/>
              </a:solidFill>
              <a:ln>
                <a:noFill/>
              </a:ln>
              <a:effectLst/>
            </c:spPr>
            <c:extLst>
              <c:ext xmlns:c16="http://schemas.microsoft.com/office/drawing/2014/chart" uri="{C3380CC4-5D6E-409C-BE32-E72D297353CC}">
                <c16:uniqueId val="{00000003-4759-46E2-B469-12380C02BE83}"/>
              </c:ext>
            </c:extLst>
          </c:dPt>
          <c:dPt>
            <c:idx val="14"/>
            <c:invertIfNegative val="0"/>
            <c:bubble3D val="0"/>
            <c:spPr>
              <a:solidFill>
                <a:srgbClr val="002F6D"/>
              </a:solidFill>
              <a:ln>
                <a:noFill/>
              </a:ln>
              <a:effectLst/>
            </c:spPr>
            <c:extLst>
              <c:ext xmlns:c16="http://schemas.microsoft.com/office/drawing/2014/chart" uri="{C3380CC4-5D6E-409C-BE32-E72D297353CC}">
                <c16:uniqueId val="{00000005-4759-46E2-B469-12380C02BE83}"/>
              </c:ext>
            </c:extLst>
          </c:dPt>
          <c:dPt>
            <c:idx val="15"/>
            <c:invertIfNegative val="0"/>
            <c:bubble3D val="0"/>
            <c:spPr>
              <a:solidFill>
                <a:srgbClr val="002F6D"/>
              </a:solidFill>
              <a:ln>
                <a:noFill/>
              </a:ln>
              <a:effectLst/>
            </c:spPr>
            <c:extLst>
              <c:ext xmlns:c16="http://schemas.microsoft.com/office/drawing/2014/chart" uri="{C3380CC4-5D6E-409C-BE32-E72D297353CC}">
                <c16:uniqueId val="{00000007-4759-46E2-B469-12380C02BE83}"/>
              </c:ext>
            </c:extLst>
          </c:dPt>
          <c:dPt>
            <c:idx val="16"/>
            <c:invertIfNegative val="0"/>
            <c:bubble3D val="0"/>
            <c:spPr>
              <a:solidFill>
                <a:srgbClr val="002F6D"/>
              </a:solidFill>
              <a:ln>
                <a:noFill/>
              </a:ln>
              <a:effectLst/>
            </c:spPr>
            <c:extLst>
              <c:ext xmlns:c16="http://schemas.microsoft.com/office/drawing/2014/chart" uri="{C3380CC4-5D6E-409C-BE32-E72D297353CC}">
                <c16:uniqueId val="{00000009-4759-46E2-B469-12380C02BE83}"/>
              </c:ext>
            </c:extLst>
          </c:dPt>
          <c:dPt>
            <c:idx val="17"/>
            <c:invertIfNegative val="0"/>
            <c:bubble3D val="0"/>
            <c:spPr>
              <a:solidFill>
                <a:srgbClr val="002F6D"/>
              </a:solidFill>
              <a:ln>
                <a:noFill/>
              </a:ln>
              <a:effectLst/>
            </c:spPr>
            <c:extLst>
              <c:ext xmlns:c16="http://schemas.microsoft.com/office/drawing/2014/chart" uri="{C3380CC4-5D6E-409C-BE32-E72D297353CC}">
                <c16:uniqueId val="{0000000B-4759-46E2-B469-12380C02BE83}"/>
              </c:ext>
            </c:extLst>
          </c:dPt>
          <c:dPt>
            <c:idx val="18"/>
            <c:invertIfNegative val="0"/>
            <c:bubble3D val="0"/>
            <c:spPr>
              <a:solidFill>
                <a:srgbClr val="002F6D"/>
              </a:solidFill>
              <a:ln>
                <a:noFill/>
              </a:ln>
              <a:effectLst/>
            </c:spPr>
            <c:extLst>
              <c:ext xmlns:c16="http://schemas.microsoft.com/office/drawing/2014/chart" uri="{C3380CC4-5D6E-409C-BE32-E72D297353CC}">
                <c16:uniqueId val="{0000000D-4759-46E2-B469-12380C02BE83}"/>
              </c:ext>
            </c:extLst>
          </c:dPt>
          <c:dLbls>
            <c:dLbl>
              <c:idx val="8"/>
              <c:layout>
                <c:manualLayout>
                  <c:x val="7.9373981697967392E-3"/>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F03-4970-B3DC-8B5EA581168C}"/>
                </c:ext>
              </c:extLst>
            </c:dLbl>
            <c:dLbl>
              <c:idx val="9"/>
              <c:layout>
                <c:manualLayout>
                  <c:x val="1.3505559862981893E-2"/>
                  <c:y val="-2.7629670129240665E-1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F03-4970-B3DC-8B5EA581168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'Language detailed'!$Q$8:$Q$18</c:f>
                <c:numCache>
                  <c:formatCode>General</c:formatCode>
                  <c:ptCount val="11"/>
                  <c:pt idx="0">
                    <c:v>0.14363315452042968</c:v>
                  </c:pt>
                  <c:pt idx="1">
                    <c:v>8.2110284432640235E-2</c:v>
                  </c:pt>
                  <c:pt idx="2">
                    <c:v>4.6379313918932796E-2</c:v>
                  </c:pt>
                  <c:pt idx="3">
                    <c:v>3.7750286326589721E-2</c:v>
                  </c:pt>
                  <c:pt idx="4">
                    <c:v>3.6485576411472542E-2</c:v>
                  </c:pt>
                  <c:pt idx="5">
                    <c:v>3.3527570597694512E-2</c:v>
                  </c:pt>
                  <c:pt idx="6">
                    <c:v>2.9793894045648139E-2</c:v>
                  </c:pt>
                  <c:pt idx="7">
                    <c:v>2.9211237315826089E-2</c:v>
                  </c:pt>
                  <c:pt idx="8">
                    <c:v>2.5700032691781449E-2</c:v>
                  </c:pt>
                  <c:pt idx="9">
                    <c:v>2.4018131683423427E-2</c:v>
                  </c:pt>
                  <c:pt idx="10">
                    <c:v>2.3790166551026115E-2</c:v>
                  </c:pt>
                </c:numCache>
              </c:numRef>
            </c:plus>
            <c:minus>
              <c:numRef>
                <c:f>'Language detailed'!$P$8:$P$18</c:f>
                <c:numCache>
                  <c:formatCode>General</c:formatCode>
                  <c:ptCount val="11"/>
                  <c:pt idx="0">
                    <c:v>0.14473801867501379</c:v>
                  </c:pt>
                  <c:pt idx="1">
                    <c:v>8.0652444302953263E-2</c:v>
                  </c:pt>
                  <c:pt idx="2">
                    <c:v>4.4825156959230839E-2</c:v>
                  </c:pt>
                  <c:pt idx="3">
                    <c:v>3.6181549174575611E-2</c:v>
                  </c:pt>
                  <c:pt idx="4">
                    <c:v>3.4914968643338318E-2</c:v>
                  </c:pt>
                  <c:pt idx="5">
                    <c:v>3.1952850127452082E-2</c:v>
                  </c:pt>
                  <c:pt idx="6">
                    <c:v>2.8214503668495872E-2</c:v>
                  </c:pt>
                  <c:pt idx="7">
                    <c:v>2.7631170332843014E-2</c:v>
                  </c:pt>
                  <c:pt idx="8">
                    <c:v>2.4116184676215346E-2</c:v>
                  </c:pt>
                  <c:pt idx="9">
                    <c:v>2.243265185379506E-2</c:v>
                  </c:pt>
                  <c:pt idx="10">
                    <c:v>2.2204474452901801E-2</c:v>
                  </c:pt>
                </c:numCache>
              </c:numRef>
            </c:minus>
            <c:spPr>
              <a:noFill/>
              <a:ln w="9525" cap="flat" cmpd="sng" algn="ctr">
                <a:solidFill>
                  <a:schemeClr val="tx1">
                    <a:lumMod val="65000"/>
                    <a:lumOff val="35000"/>
                  </a:schemeClr>
                </a:solidFill>
                <a:round/>
              </a:ln>
              <a:effectLst/>
            </c:spPr>
          </c:errBars>
          <c:cat>
            <c:strRef>
              <c:f>'Language detailed'!$K$9:$K$18</c:f>
              <c:strCache>
                <c:ptCount val="10"/>
                <c:pt idx="0">
                  <c:v>Polish</c:v>
                </c:pt>
                <c:pt idx="1">
                  <c:v>Romanian</c:v>
                </c:pt>
                <c:pt idx="2">
                  <c:v>Chinese (all other)</c:v>
                </c:pt>
                <c:pt idx="3">
                  <c:v>Portuguese</c:v>
                </c:pt>
                <c:pt idx="4">
                  <c:v>Panjabi</c:v>
                </c:pt>
                <c:pt idx="5">
                  <c:v>Spanish</c:v>
                </c:pt>
                <c:pt idx="6">
                  <c:v>Persian or Farsi</c:v>
                </c:pt>
                <c:pt idx="7">
                  <c:v>Arabic</c:v>
                </c:pt>
                <c:pt idx="8">
                  <c:v>Greek</c:v>
                </c:pt>
                <c:pt idx="9">
                  <c:v>Bulgarian</c:v>
                </c:pt>
              </c:strCache>
            </c:strRef>
          </c:cat>
          <c:val>
            <c:numRef>
              <c:f>'Language detailed'!$M$9:$M$18</c:f>
              <c:numCache>
                <c:formatCode>0.00</c:formatCode>
                <c:ptCount val="10"/>
                <c:pt idx="0">
                  <c:v>4.3366785098381433</c:v>
                </c:pt>
                <c:pt idx="1">
                  <c:v>1.3197864073635439</c:v>
                </c:pt>
                <c:pt idx="2">
                  <c:v>0.86309709322861483</c:v>
                </c:pt>
                <c:pt idx="3">
                  <c:v>0.80450456065989329</c:v>
                </c:pt>
                <c:pt idx="4">
                  <c:v>0.67568409898398063</c:v>
                </c:pt>
                <c:pt idx="5">
                  <c:v>0.52941054250036368</c:v>
                </c:pt>
                <c:pt idx="6">
                  <c:v>0.5082174988052941</c:v>
                </c:pt>
                <c:pt idx="7">
                  <c:v>0.38978578403872927</c:v>
                </c:pt>
                <c:pt idx="8">
                  <c:v>0.33867314924473813</c:v>
                </c:pt>
                <c:pt idx="9">
                  <c:v>0.33202435122275553</c:v>
                </c:pt>
              </c:numCache>
            </c:numRef>
          </c:val>
          <c:extLst>
            <c:ext xmlns:c16="http://schemas.microsoft.com/office/drawing/2014/chart" uri="{C3380CC4-5D6E-409C-BE32-E72D297353CC}">
              <c16:uniqueId val="{00000013-4759-46E2-B469-12380C02BE83}"/>
            </c:ext>
          </c:extLst>
        </c:ser>
        <c:dLbls>
          <c:dLblPos val="inBase"/>
          <c:showLegendKey val="0"/>
          <c:showVal val="1"/>
          <c:showCatName val="0"/>
          <c:showSerName val="0"/>
          <c:showPercent val="0"/>
          <c:showBubbleSize val="0"/>
        </c:dLbls>
        <c:gapWidth val="30"/>
        <c:axId val="2122412624"/>
        <c:axId val="1984951632"/>
      </c:barChart>
      <c:catAx>
        <c:axId val="2122412624"/>
        <c:scaling>
          <c:orientation val="minMax"/>
        </c:scaling>
        <c:delete val="0"/>
        <c:axPos val="l"/>
        <c:numFmt formatCode="General" sourceLinked="1"/>
        <c:majorTickMark val="out"/>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lgn="ctr">
              <a:defRPr lang="en-US" sz="1000" b="0" i="0" u="none" strike="noStrike" kern="1200" baseline="0">
                <a:solidFill>
                  <a:srgbClr val="000000"/>
                </a:solidFill>
                <a:latin typeface="+mn-lt"/>
                <a:ea typeface="Arial"/>
                <a:cs typeface="Arial"/>
              </a:defRPr>
            </a:pPr>
            <a:endParaRPr lang="en-US"/>
          </a:p>
        </c:txPr>
        <c:crossAx val="1984951632"/>
        <c:crosses val="autoZero"/>
        <c:auto val="1"/>
        <c:lblAlgn val="ctr"/>
        <c:lblOffset val="100"/>
        <c:noMultiLvlLbl val="0"/>
      </c:catAx>
      <c:valAx>
        <c:axId val="1984951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r>
                  <a:rPr lang="en-GB" sz="900" b="0" i="0" u="none" strike="noStrike" kern="1200" baseline="0">
                    <a:solidFill>
                      <a:srgbClr val="000000"/>
                    </a:solidFill>
                    <a:latin typeface="Arial"/>
                    <a:ea typeface="Arial"/>
                    <a:cs typeface="Arial"/>
                  </a:rPr>
                  <a:t>Percentage of residents aged 3 and over </a:t>
                </a:r>
              </a:p>
            </c:rich>
          </c:tx>
          <c:overlay val="0"/>
          <c:spPr>
            <a:noFill/>
            <a:ln>
              <a:noFill/>
            </a:ln>
            <a:effectLst/>
          </c:spPr>
          <c:txPr>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endParaRPr lang="en-US"/>
            </a:p>
          </c:txPr>
        </c:title>
        <c:numFmt formatCode="#,##0.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lgn="ctr">
              <a:defRPr lang="en-US" sz="800" b="0" i="0" u="none" strike="noStrike" kern="1200" baseline="0">
                <a:solidFill>
                  <a:srgbClr val="000000"/>
                </a:solidFill>
                <a:latin typeface="Arial"/>
                <a:ea typeface="Arial"/>
                <a:cs typeface="Arial"/>
              </a:defRPr>
            </a:pPr>
            <a:endParaRPr lang="en-US"/>
          </a:p>
        </c:txPr>
        <c:crossAx val="212241262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11498255438359"/>
          <c:y val="0.14042179188810594"/>
          <c:w val="0.77978133037924036"/>
          <c:h val="0.70850377634120976"/>
        </c:manualLayout>
      </c:layout>
      <c:barChart>
        <c:barDir val="bar"/>
        <c:grouping val="clustered"/>
        <c:varyColors val="0"/>
        <c:ser>
          <c:idx val="0"/>
          <c:order val="0"/>
          <c:tx>
            <c:strRef>
              <c:f>'Language detailed'!$Z$5:$Z$6</c:f>
              <c:strCache>
                <c:ptCount val="2"/>
                <c:pt idx="0">
                  <c:v>Percentage change</c:v>
                </c:pt>
              </c:strCache>
            </c:strRef>
          </c:tx>
          <c:spPr>
            <a:solidFill>
              <a:srgbClr val="002F6D"/>
            </a:solidFill>
            <a:ln>
              <a:noFill/>
            </a:ln>
            <a:effectLst/>
          </c:spPr>
          <c:invertIfNegative val="0"/>
          <c:dPt>
            <c:idx val="10"/>
            <c:invertIfNegative val="0"/>
            <c:bubble3D val="0"/>
            <c:spPr>
              <a:solidFill>
                <a:srgbClr val="D50057"/>
              </a:solidFill>
              <a:ln>
                <a:noFill/>
              </a:ln>
              <a:effectLst/>
            </c:spPr>
            <c:extLst>
              <c:ext xmlns:c16="http://schemas.microsoft.com/office/drawing/2014/chart" uri="{C3380CC4-5D6E-409C-BE32-E72D297353CC}">
                <c16:uniqueId val="{0000000F-13B0-464B-B15B-942323BD2829}"/>
              </c:ext>
            </c:extLst>
          </c:dPt>
          <c:dPt>
            <c:idx val="12"/>
            <c:invertIfNegative val="0"/>
            <c:bubble3D val="0"/>
            <c:spPr>
              <a:solidFill>
                <a:srgbClr val="002F6D"/>
              </a:solidFill>
              <a:ln>
                <a:noFill/>
              </a:ln>
              <a:effectLst/>
            </c:spPr>
            <c:extLst>
              <c:ext xmlns:c16="http://schemas.microsoft.com/office/drawing/2014/chart" uri="{C3380CC4-5D6E-409C-BE32-E72D297353CC}">
                <c16:uniqueId val="{00000001-C7E3-4A0C-A0D9-E5DC980D69AE}"/>
              </c:ext>
            </c:extLst>
          </c:dPt>
          <c:dPt>
            <c:idx val="13"/>
            <c:invertIfNegative val="0"/>
            <c:bubble3D val="0"/>
            <c:spPr>
              <a:solidFill>
                <a:srgbClr val="002F6D"/>
              </a:solidFill>
              <a:ln>
                <a:noFill/>
              </a:ln>
              <a:effectLst/>
            </c:spPr>
            <c:extLst>
              <c:ext xmlns:c16="http://schemas.microsoft.com/office/drawing/2014/chart" uri="{C3380CC4-5D6E-409C-BE32-E72D297353CC}">
                <c16:uniqueId val="{00000003-C7E3-4A0C-A0D9-E5DC980D69AE}"/>
              </c:ext>
            </c:extLst>
          </c:dPt>
          <c:dPt>
            <c:idx val="14"/>
            <c:invertIfNegative val="0"/>
            <c:bubble3D val="0"/>
            <c:spPr>
              <a:solidFill>
                <a:srgbClr val="002F6D"/>
              </a:solidFill>
              <a:ln>
                <a:noFill/>
              </a:ln>
              <a:effectLst/>
            </c:spPr>
            <c:extLst>
              <c:ext xmlns:c16="http://schemas.microsoft.com/office/drawing/2014/chart" uri="{C3380CC4-5D6E-409C-BE32-E72D297353CC}">
                <c16:uniqueId val="{00000005-C7E3-4A0C-A0D9-E5DC980D69AE}"/>
              </c:ext>
            </c:extLst>
          </c:dPt>
          <c:dPt>
            <c:idx val="15"/>
            <c:invertIfNegative val="0"/>
            <c:bubble3D val="0"/>
            <c:spPr>
              <a:solidFill>
                <a:srgbClr val="002F6D"/>
              </a:solidFill>
              <a:ln>
                <a:noFill/>
              </a:ln>
              <a:effectLst/>
            </c:spPr>
            <c:extLst>
              <c:ext xmlns:c16="http://schemas.microsoft.com/office/drawing/2014/chart" uri="{C3380CC4-5D6E-409C-BE32-E72D297353CC}">
                <c16:uniqueId val="{00000007-C7E3-4A0C-A0D9-E5DC980D69AE}"/>
              </c:ext>
            </c:extLst>
          </c:dPt>
          <c:dPt>
            <c:idx val="16"/>
            <c:invertIfNegative val="0"/>
            <c:bubble3D val="0"/>
            <c:spPr>
              <a:solidFill>
                <a:srgbClr val="002F6D"/>
              </a:solidFill>
              <a:ln>
                <a:noFill/>
              </a:ln>
              <a:effectLst/>
            </c:spPr>
            <c:extLst>
              <c:ext xmlns:c16="http://schemas.microsoft.com/office/drawing/2014/chart" uri="{C3380CC4-5D6E-409C-BE32-E72D297353CC}">
                <c16:uniqueId val="{00000009-C7E3-4A0C-A0D9-E5DC980D69AE}"/>
              </c:ext>
            </c:extLst>
          </c:dPt>
          <c:dPt>
            <c:idx val="17"/>
            <c:invertIfNegative val="0"/>
            <c:bubble3D val="0"/>
            <c:spPr>
              <a:solidFill>
                <a:srgbClr val="002F6D"/>
              </a:solidFill>
              <a:ln>
                <a:noFill/>
              </a:ln>
              <a:effectLst/>
            </c:spPr>
            <c:extLst>
              <c:ext xmlns:c16="http://schemas.microsoft.com/office/drawing/2014/chart" uri="{C3380CC4-5D6E-409C-BE32-E72D297353CC}">
                <c16:uniqueId val="{0000000B-C7E3-4A0C-A0D9-E5DC980D69AE}"/>
              </c:ext>
            </c:extLst>
          </c:dPt>
          <c:dPt>
            <c:idx val="18"/>
            <c:invertIfNegative val="0"/>
            <c:bubble3D val="0"/>
            <c:spPr>
              <a:solidFill>
                <a:srgbClr val="002F6D"/>
              </a:solidFill>
              <a:ln>
                <a:noFill/>
              </a:ln>
              <a:effectLst/>
            </c:spPr>
            <c:extLst>
              <c:ext xmlns:c16="http://schemas.microsoft.com/office/drawing/2014/chart" uri="{C3380CC4-5D6E-409C-BE32-E72D297353CC}">
                <c16:uniqueId val="{0000000D-C7E3-4A0C-A0D9-E5DC980D69AE}"/>
              </c:ext>
            </c:extLst>
          </c:dPt>
          <c:dLbls>
            <c:dLbl>
              <c:idx val="4"/>
              <c:layout>
                <c:manualLayout>
                  <c:x val="-3.5050646481676571E-3"/>
                  <c:y val="-2.9640611091377722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3B0-464B-B15B-942323BD2829}"/>
                </c:ext>
              </c:extLst>
            </c:dLbl>
            <c:dLbl>
              <c:idx val="5"/>
              <c:layout>
                <c:manualLayout>
                  <c:x val="-2.5073026479385948E-4"/>
                  <c:y val="-2.9640611091377722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3B0-464B-B15B-942323BD2829}"/>
                </c:ext>
              </c:extLst>
            </c:dLbl>
            <c:dLbl>
              <c:idx val="6"/>
              <c:layout>
                <c:manualLayout>
                  <c:x val="-7.6516214258960885E-4"/>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3B0-464B-B15B-942323BD2829}"/>
                </c:ext>
              </c:extLst>
            </c:dLbl>
            <c:dLbl>
              <c:idx val="7"/>
              <c:layout>
                <c:manualLayout>
                  <c:x val="-3.3567785538804011E-3"/>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3B0-464B-B15B-942323BD2829}"/>
                </c:ext>
              </c:extLst>
            </c:dLbl>
            <c:dLbl>
              <c:idx val="8"/>
              <c:layout>
                <c:manualLayout>
                  <c:x val="-4.5884670269065557E-3"/>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3B0-464B-B15B-942323BD2829}"/>
                </c:ext>
              </c:extLst>
            </c:dLbl>
            <c:dLbl>
              <c:idx val="9"/>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10-13B0-464B-B15B-942323BD2829}"/>
                </c:ext>
              </c:extLst>
            </c:dLbl>
            <c:dLbl>
              <c:idx val="1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F-13B0-464B-B15B-942323BD28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'Language detailed'!$T$8:$T$18</c:f>
              <c:strCache>
                <c:ptCount val="11"/>
                <c:pt idx="0">
                  <c:v>Romanian</c:v>
                </c:pt>
                <c:pt idx="1">
                  <c:v>Bulgarian</c:v>
                </c:pt>
                <c:pt idx="2">
                  <c:v>Portuguese</c:v>
                </c:pt>
                <c:pt idx="3">
                  <c:v>Spanish</c:v>
                </c:pt>
                <c:pt idx="4">
                  <c:v>Greek</c:v>
                </c:pt>
                <c:pt idx="5">
                  <c:v>Polish</c:v>
                </c:pt>
                <c:pt idx="6">
                  <c:v>Panjabi</c:v>
                </c:pt>
                <c:pt idx="7">
                  <c:v>Chinese (all other)</c:v>
                </c:pt>
                <c:pt idx="8">
                  <c:v>Persian or Farsi</c:v>
                </c:pt>
                <c:pt idx="9">
                  <c:v>English</c:v>
                </c:pt>
                <c:pt idx="10">
                  <c:v>Arabic</c:v>
                </c:pt>
              </c:strCache>
            </c:strRef>
          </c:cat>
          <c:val>
            <c:numRef>
              <c:f>'Language detailed'!$Z$8:$Z$18</c:f>
              <c:numCache>
                <c:formatCode>#,##0.0</c:formatCode>
                <c:ptCount val="11"/>
                <c:pt idx="0">
                  <c:v>924.51612903225805</c:v>
                </c:pt>
                <c:pt idx="1">
                  <c:v>259.90990990990991</c:v>
                </c:pt>
                <c:pt idx="2">
                  <c:v>255.22935779816513</c:v>
                </c:pt>
                <c:pt idx="3">
                  <c:v>140.37735849056605</c:v>
                </c:pt>
                <c:pt idx="4">
                  <c:v>51.486988847583646</c:v>
                </c:pt>
                <c:pt idx="5">
                  <c:v>26.313241345921082</c:v>
                </c:pt>
                <c:pt idx="6">
                  <c:v>21.343283582089551</c:v>
                </c:pt>
                <c:pt idx="7">
                  <c:v>13.808219178082192</c:v>
                </c:pt>
                <c:pt idx="8">
                  <c:v>12.822878228782288</c:v>
                </c:pt>
                <c:pt idx="9">
                  <c:v>1.6226441463025076</c:v>
                </c:pt>
                <c:pt idx="10">
                  <c:v>-7.9489695780176648</c:v>
                </c:pt>
              </c:numCache>
            </c:numRef>
          </c:val>
          <c:extLst>
            <c:ext xmlns:c16="http://schemas.microsoft.com/office/drawing/2014/chart" uri="{C3380CC4-5D6E-409C-BE32-E72D297353CC}">
              <c16:uniqueId val="{0000000E-C7E3-4A0C-A0D9-E5DC980D69AE}"/>
            </c:ext>
          </c:extLst>
        </c:ser>
        <c:dLbls>
          <c:dLblPos val="inBase"/>
          <c:showLegendKey val="0"/>
          <c:showVal val="1"/>
          <c:showCatName val="0"/>
          <c:showSerName val="0"/>
          <c:showPercent val="0"/>
          <c:showBubbleSize val="0"/>
        </c:dLbls>
        <c:gapWidth val="30"/>
        <c:axId val="2122412624"/>
        <c:axId val="1984951632"/>
      </c:barChart>
      <c:catAx>
        <c:axId val="2122412624"/>
        <c:scaling>
          <c:orientation val="minMax"/>
        </c:scaling>
        <c:delete val="0"/>
        <c:axPos val="l"/>
        <c:numFmt formatCode="General" sourceLinked="1"/>
        <c:majorTickMark val="out"/>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lgn="ctr">
              <a:defRPr lang="en-US" sz="1000" b="0" i="0" u="none" strike="noStrike" kern="1200" baseline="0">
                <a:solidFill>
                  <a:srgbClr val="000000"/>
                </a:solidFill>
                <a:latin typeface="+mn-lt"/>
                <a:ea typeface="Arial"/>
                <a:cs typeface="Arial"/>
              </a:defRPr>
            </a:pPr>
            <a:endParaRPr lang="en-US"/>
          </a:p>
        </c:txPr>
        <c:crossAx val="1984951632"/>
        <c:crosses val="autoZero"/>
        <c:auto val="1"/>
        <c:lblAlgn val="ctr"/>
        <c:lblOffset val="100"/>
        <c:noMultiLvlLbl val="0"/>
      </c:catAx>
      <c:valAx>
        <c:axId val="1984951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r>
                  <a:rPr lang="en-GB" sz="900" b="0" i="0" u="none" strike="noStrike" kern="1200" baseline="0">
                    <a:solidFill>
                      <a:srgbClr val="000000"/>
                    </a:solidFill>
                    <a:latin typeface="Arial"/>
                    <a:ea typeface="Arial"/>
                    <a:cs typeface="Arial"/>
                  </a:rPr>
                  <a:t>Percentage change</a:t>
                </a:r>
              </a:p>
            </c:rich>
          </c:tx>
          <c:overlay val="0"/>
          <c:spPr>
            <a:noFill/>
            <a:ln>
              <a:noFill/>
            </a:ln>
            <a:effectLst/>
          </c:spPr>
          <c:txPr>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endParaRPr lang="en-US"/>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lgn="ctr">
              <a:defRPr lang="en-US" sz="800" b="0" i="0" u="none" strike="noStrike" kern="1200" baseline="0">
                <a:solidFill>
                  <a:srgbClr val="000000"/>
                </a:solidFill>
                <a:latin typeface="Arial"/>
                <a:ea typeface="Arial"/>
                <a:cs typeface="Arial"/>
              </a:defRPr>
            </a:pPr>
            <a:endParaRPr lang="en-US"/>
          </a:p>
        </c:txPr>
        <c:crossAx val="212241262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853212522204845"/>
          <c:y val="0.18820374818563668"/>
          <c:w val="0.6759650983861567"/>
          <c:h val="0.66072176336848609"/>
        </c:manualLayout>
      </c:layout>
      <c:barChart>
        <c:barDir val="bar"/>
        <c:grouping val="percentStacked"/>
        <c:varyColors val="0"/>
        <c:ser>
          <c:idx val="1"/>
          <c:order val="0"/>
          <c:tx>
            <c:strRef>
              <c:f>Ethnicity!$C$44</c:f>
              <c:strCache>
                <c:ptCount val="1"/>
                <c:pt idx="0">
                  <c:v>White British</c:v>
                </c:pt>
              </c:strCache>
            </c:strRef>
          </c:tx>
          <c:spPr>
            <a:solidFill>
              <a:srgbClr val="002F6D"/>
            </a:solidFill>
            <a:ln>
              <a:noFill/>
            </a:ln>
            <a:effectLst/>
          </c:spPr>
          <c:invertIfNegative val="0"/>
          <c:dPt>
            <c:idx val="1"/>
            <c:invertIfNegative val="0"/>
            <c:bubble3D val="0"/>
            <c:spPr>
              <a:solidFill>
                <a:srgbClr val="002F6D"/>
              </a:solidFill>
              <a:ln>
                <a:noFill/>
              </a:ln>
              <a:effectLst/>
            </c:spPr>
            <c:extLst>
              <c:ext xmlns:c16="http://schemas.microsoft.com/office/drawing/2014/chart" uri="{C3380CC4-5D6E-409C-BE32-E72D297353CC}">
                <c16:uniqueId val="{00000001-1FBD-4FD1-9ECE-341DAB3A34E2}"/>
              </c:ext>
            </c:extLst>
          </c:dPt>
          <c:dPt>
            <c:idx val="2"/>
            <c:invertIfNegative val="0"/>
            <c:bubble3D val="0"/>
            <c:spPr>
              <a:solidFill>
                <a:srgbClr val="002F6D"/>
              </a:solidFill>
              <a:ln>
                <a:noFill/>
              </a:ln>
              <a:effectLst/>
            </c:spPr>
            <c:extLst>
              <c:ext xmlns:c16="http://schemas.microsoft.com/office/drawing/2014/chart" uri="{C3380CC4-5D6E-409C-BE32-E72D297353CC}">
                <c16:uniqueId val="{00000003-1FBD-4FD1-9ECE-341DAB3A34E2}"/>
              </c:ext>
            </c:extLst>
          </c:dPt>
          <c:dPt>
            <c:idx val="6"/>
            <c:invertIfNegative val="0"/>
            <c:bubble3D val="0"/>
            <c:spPr>
              <a:solidFill>
                <a:srgbClr val="002F6D"/>
              </a:solidFill>
              <a:ln>
                <a:noFill/>
              </a:ln>
              <a:effectLst/>
            </c:spPr>
            <c:extLst>
              <c:ext xmlns:c16="http://schemas.microsoft.com/office/drawing/2014/chart" uri="{C3380CC4-5D6E-409C-BE32-E72D297353CC}">
                <c16:uniqueId val="{00000005-1FBD-4FD1-9ECE-341DAB3A34E2}"/>
              </c:ext>
            </c:extLst>
          </c:dPt>
          <c:dPt>
            <c:idx val="8"/>
            <c:invertIfNegative val="0"/>
            <c:bubble3D val="0"/>
            <c:spPr>
              <a:solidFill>
                <a:srgbClr val="002F6D"/>
              </a:solidFill>
              <a:ln>
                <a:noFill/>
              </a:ln>
              <a:effectLst/>
            </c:spPr>
            <c:extLst>
              <c:ext xmlns:c16="http://schemas.microsoft.com/office/drawing/2014/chart" uri="{C3380CC4-5D6E-409C-BE32-E72D297353CC}">
                <c16:uniqueId val="{00000007-1FBD-4FD1-9ECE-341DAB3A34E2}"/>
              </c:ext>
            </c:extLst>
          </c:dPt>
          <c:dPt>
            <c:idx val="9"/>
            <c:invertIfNegative val="0"/>
            <c:bubble3D val="0"/>
            <c:spPr>
              <a:solidFill>
                <a:srgbClr val="002F6D"/>
              </a:solidFill>
              <a:ln>
                <a:noFill/>
              </a:ln>
              <a:effectLst/>
            </c:spPr>
            <c:extLst>
              <c:ext xmlns:c16="http://schemas.microsoft.com/office/drawing/2014/chart" uri="{C3380CC4-5D6E-409C-BE32-E72D297353CC}">
                <c16:uniqueId val="{00000009-1FBD-4FD1-9ECE-341DAB3A34E2}"/>
              </c:ext>
            </c:extLst>
          </c:dPt>
          <c:dLbls>
            <c:dLbl>
              <c:idx val="7"/>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Arial" panose="020B0604020202020204" pitchFamily="34" charset="0"/>
                      <a:ea typeface="Arial"/>
                      <a:cs typeface="Arial" panose="020B0604020202020204"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A-1FBD-4FD1-9ECE-341DAB3A34E2}"/>
                </c:ext>
              </c:extLst>
            </c:dLbl>
            <c:dLbl>
              <c:idx val="8"/>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Arial" panose="020B0604020202020204" pitchFamily="34" charset="0"/>
                      <a:ea typeface="Arial"/>
                      <a:cs typeface="Arial" panose="020B0604020202020204"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7-1FBD-4FD1-9ECE-341DAB3A34E2}"/>
                </c:ext>
              </c:extLst>
            </c:dLbl>
            <c:dLbl>
              <c:idx val="9"/>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Arial" panose="020B0604020202020204" pitchFamily="34" charset="0"/>
                      <a:ea typeface="Arial"/>
                      <a:cs typeface="Arial" panose="020B0604020202020204"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9-1FBD-4FD1-9ECE-341DAB3A34E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Ethnicity!$B$45:$B$59</c:f>
              <c:strCache>
                <c:ptCount val="15"/>
                <c:pt idx="0">
                  <c:v>Isle of Wight</c:v>
                </c:pt>
                <c:pt idx="1">
                  <c:v>Plymouth</c:v>
                </c:pt>
                <c:pt idx="2">
                  <c:v>York</c:v>
                </c:pt>
                <c:pt idx="3">
                  <c:v>Hampshire</c:v>
                </c:pt>
                <c:pt idx="4">
                  <c:v>Bath and North East Somerset</c:v>
                </c:pt>
                <c:pt idx="5">
                  <c:v>Bournemouth, Christchurch and Poole</c:v>
                </c:pt>
                <c:pt idx="6">
                  <c:v>Portsmouth</c:v>
                </c:pt>
                <c:pt idx="7">
                  <c:v>Liverpool</c:v>
                </c:pt>
                <c:pt idx="8">
                  <c:v>Bristol</c:v>
                </c:pt>
                <c:pt idx="9">
                  <c:v>England</c:v>
                </c:pt>
                <c:pt idx="10">
                  <c:v>Southampton</c:v>
                </c:pt>
                <c:pt idx="11">
                  <c:v>Newcastle upon Tyne</c:v>
                </c:pt>
                <c:pt idx="12">
                  <c:v>Sheffield</c:v>
                </c:pt>
                <c:pt idx="13">
                  <c:v>Leeds</c:v>
                </c:pt>
                <c:pt idx="14">
                  <c:v>Coventry</c:v>
                </c:pt>
              </c:strCache>
            </c:strRef>
          </c:cat>
          <c:val>
            <c:numRef>
              <c:f>Ethnicity!$C$45:$C$59</c:f>
              <c:numCache>
                <c:formatCode>0.0</c:formatCode>
                <c:ptCount val="15"/>
                <c:pt idx="0">
                  <c:v>93.761880691162546</c:v>
                </c:pt>
                <c:pt idx="1">
                  <c:v>89.462211224239226</c:v>
                </c:pt>
                <c:pt idx="2">
                  <c:v>87.250827083980454</c:v>
                </c:pt>
                <c:pt idx="3">
                  <c:v>87.921399044470732</c:v>
                </c:pt>
                <c:pt idx="4">
                  <c:v>85.558583106267037</c:v>
                </c:pt>
                <c:pt idx="5">
                  <c:v>82.362098476992472</c:v>
                </c:pt>
                <c:pt idx="6">
                  <c:v>77.72270325623434</c:v>
                </c:pt>
                <c:pt idx="7">
                  <c:v>77.308018301212954</c:v>
                </c:pt>
                <c:pt idx="8">
                  <c:v>71.635055993328635</c:v>
                </c:pt>
                <c:pt idx="9">
                  <c:v>73.536476725953577</c:v>
                </c:pt>
                <c:pt idx="10">
                  <c:v>68.086533826128885</c:v>
                </c:pt>
                <c:pt idx="11">
                  <c:v>74.49079889513439</c:v>
                </c:pt>
                <c:pt idx="12">
                  <c:v>74.515878049963803</c:v>
                </c:pt>
                <c:pt idx="13">
                  <c:v>73.370872451976908</c:v>
                </c:pt>
                <c:pt idx="14">
                  <c:v>55.278711691440719</c:v>
                </c:pt>
              </c:numCache>
            </c:numRef>
          </c:val>
          <c:extLst>
            <c:ext xmlns:c16="http://schemas.microsoft.com/office/drawing/2014/chart" uri="{C3380CC4-5D6E-409C-BE32-E72D297353CC}">
              <c16:uniqueId val="{0000000B-1FBD-4FD1-9ECE-341DAB3A34E2}"/>
            </c:ext>
          </c:extLst>
        </c:ser>
        <c:ser>
          <c:idx val="5"/>
          <c:order val="1"/>
          <c:tx>
            <c:strRef>
              <c:f>Ethnicity!$D$44</c:f>
              <c:strCache>
                <c:ptCount val="1"/>
                <c:pt idx="0">
                  <c:v>White other</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Ethnicity!$D$45:$D$59</c:f>
              <c:numCache>
                <c:formatCode>0.0</c:formatCode>
                <c:ptCount val="15"/>
                <c:pt idx="0">
                  <c:v>3.219444820196641</c:v>
                </c:pt>
                <c:pt idx="1">
                  <c:v>4.5051852131698746</c:v>
                </c:pt>
                <c:pt idx="2">
                  <c:v>5.5240828119376202</c:v>
                </c:pt>
                <c:pt idx="3">
                  <c:v>4.64294713608904</c:v>
                </c:pt>
                <c:pt idx="4">
                  <c:v>6.6336106385948952</c:v>
                </c:pt>
                <c:pt idx="5">
                  <c:v>8.9708766976099152</c:v>
                </c:pt>
                <c:pt idx="6">
                  <c:v>7.5062139124331129</c:v>
                </c:pt>
                <c:pt idx="7">
                  <c:v>6.718536561281085</c:v>
                </c:pt>
                <c:pt idx="8">
                  <c:v>9.458861677111841</c:v>
                </c:pt>
                <c:pt idx="9">
                  <c:v>7.5103671358183304</c:v>
                </c:pt>
                <c:pt idx="10">
                  <c:v>12.593604370882211</c:v>
                </c:pt>
                <c:pt idx="11">
                  <c:v>5.4760151535849824</c:v>
                </c:pt>
                <c:pt idx="12">
                  <c:v>4.585255236531105</c:v>
                </c:pt>
                <c:pt idx="13">
                  <c:v>5.67323478083091</c:v>
                </c:pt>
                <c:pt idx="14">
                  <c:v>10.23887918777022</c:v>
                </c:pt>
              </c:numCache>
            </c:numRef>
          </c:val>
          <c:extLst>
            <c:ext xmlns:c16="http://schemas.microsoft.com/office/drawing/2014/chart" uri="{C3380CC4-5D6E-409C-BE32-E72D297353CC}">
              <c16:uniqueId val="{0000000B-1E41-4B0B-AE0B-1F77F5DEAC82}"/>
            </c:ext>
          </c:extLst>
        </c:ser>
        <c:ser>
          <c:idx val="0"/>
          <c:order val="2"/>
          <c:tx>
            <c:strRef>
              <c:f>Ethnicity!$E$44</c:f>
              <c:strCache>
                <c:ptCount val="1"/>
                <c:pt idx="0">
                  <c:v>Asian or Asian British</c:v>
                </c:pt>
              </c:strCache>
            </c:strRef>
          </c:tx>
          <c:spPr>
            <a:solidFill>
              <a:srgbClr val="D50057"/>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4-1FBD-4FD1-9ECE-341DAB3A34E2}"/>
                </c:ext>
              </c:extLst>
            </c:dLbl>
            <c:dLbl>
              <c:idx val="1"/>
              <c:delete val="1"/>
              <c:extLst>
                <c:ext xmlns:c15="http://schemas.microsoft.com/office/drawing/2012/chart" uri="{CE6537A1-D6FC-4f65-9D91-7224C49458BB}"/>
                <c:ext xmlns:c16="http://schemas.microsoft.com/office/drawing/2014/chart" uri="{C3380CC4-5D6E-409C-BE32-E72D297353CC}">
                  <c16:uniqueId val="{00000013-1FBD-4FD1-9ECE-341DAB3A34E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Ethnicity!$E$45:$E$59</c:f>
              <c:numCache>
                <c:formatCode>0.0</c:formatCode>
                <c:ptCount val="15"/>
                <c:pt idx="0">
                  <c:v>1.1839753949551115</c:v>
                </c:pt>
                <c:pt idx="1">
                  <c:v>2.2467368102910901</c:v>
                </c:pt>
                <c:pt idx="2">
                  <c:v>3.763910048762209</c:v>
                </c:pt>
                <c:pt idx="3">
                  <c:v>3.750591584404015</c:v>
                </c:pt>
                <c:pt idx="4">
                  <c:v>3.30336230475314</c:v>
                </c:pt>
                <c:pt idx="5">
                  <c:v>3.3860992766026565</c:v>
                </c:pt>
                <c:pt idx="6">
                  <c:v>6.9086206316315781</c:v>
                </c:pt>
                <c:pt idx="7">
                  <c:v>5.7123401524003885</c:v>
                </c:pt>
                <c:pt idx="8">
                  <c:v>6.6182400040637761</c:v>
                </c:pt>
                <c:pt idx="9">
                  <c:v>9.6059256313607673</c:v>
                </c:pt>
                <c:pt idx="10">
                  <c:v>10.611441426964488</c:v>
                </c:pt>
                <c:pt idx="11">
                  <c:v>11.371186197842913</c:v>
                </c:pt>
                <c:pt idx="12">
                  <c:v>9.6240406955328002</c:v>
                </c:pt>
                <c:pt idx="13">
                  <c:v>9.668416767965633</c:v>
                </c:pt>
                <c:pt idx="14">
                  <c:v>18.50886566412121</c:v>
                </c:pt>
              </c:numCache>
            </c:numRef>
          </c:val>
          <c:extLst>
            <c:ext xmlns:c16="http://schemas.microsoft.com/office/drawing/2014/chart" uri="{C3380CC4-5D6E-409C-BE32-E72D297353CC}">
              <c16:uniqueId val="{0000000F-1FBD-4FD1-9ECE-341DAB3A34E2}"/>
            </c:ext>
          </c:extLst>
        </c:ser>
        <c:ser>
          <c:idx val="2"/>
          <c:order val="3"/>
          <c:tx>
            <c:strRef>
              <c:f>Ethnicity!$F$44</c:f>
              <c:strCache>
                <c:ptCount val="1"/>
                <c:pt idx="0">
                  <c:v>Black, Black British, Caribbean or African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D-1FBD-4FD1-9ECE-341DAB3A34E2}"/>
                </c:ext>
              </c:extLst>
            </c:dLbl>
            <c:dLbl>
              <c:idx val="1"/>
              <c:delete val="1"/>
              <c:extLst>
                <c:ext xmlns:c15="http://schemas.microsoft.com/office/drawing/2012/chart" uri="{CE6537A1-D6FC-4f65-9D91-7224C49458BB}"/>
                <c:ext xmlns:c16="http://schemas.microsoft.com/office/drawing/2014/chart" uri="{C3380CC4-5D6E-409C-BE32-E72D297353CC}">
                  <c16:uniqueId val="{0000001A-1FBD-4FD1-9ECE-341DAB3A34E2}"/>
                </c:ext>
              </c:extLst>
            </c:dLbl>
            <c:dLbl>
              <c:idx val="2"/>
              <c:delete val="1"/>
              <c:extLst>
                <c:ext xmlns:c15="http://schemas.microsoft.com/office/drawing/2012/chart" uri="{CE6537A1-D6FC-4f65-9D91-7224C49458BB}"/>
                <c:ext xmlns:c16="http://schemas.microsoft.com/office/drawing/2014/chart" uri="{C3380CC4-5D6E-409C-BE32-E72D297353CC}">
                  <c16:uniqueId val="{00000020-1FBD-4FD1-9ECE-341DAB3A34E2}"/>
                </c:ext>
              </c:extLst>
            </c:dLbl>
            <c:dLbl>
              <c:idx val="3"/>
              <c:delete val="1"/>
              <c:extLst>
                <c:ext xmlns:c15="http://schemas.microsoft.com/office/drawing/2012/chart" uri="{CE6537A1-D6FC-4f65-9D91-7224C49458BB}"/>
                <c:ext xmlns:c16="http://schemas.microsoft.com/office/drawing/2014/chart" uri="{C3380CC4-5D6E-409C-BE32-E72D297353CC}">
                  <c16:uniqueId val="{00000023-1FBD-4FD1-9ECE-341DAB3A34E2}"/>
                </c:ext>
              </c:extLst>
            </c:dLbl>
            <c:dLbl>
              <c:idx val="4"/>
              <c:delete val="1"/>
              <c:extLst>
                <c:ext xmlns:c15="http://schemas.microsoft.com/office/drawing/2012/chart" uri="{CE6537A1-D6FC-4f65-9D91-7224C49458BB}"/>
                <c:ext xmlns:c16="http://schemas.microsoft.com/office/drawing/2014/chart" uri="{C3380CC4-5D6E-409C-BE32-E72D297353CC}">
                  <c16:uniqueId val="{00000025-1FBD-4FD1-9ECE-341DAB3A34E2}"/>
                </c:ext>
              </c:extLst>
            </c:dLbl>
            <c:dLbl>
              <c:idx val="5"/>
              <c:delete val="1"/>
              <c:extLst>
                <c:ext xmlns:c15="http://schemas.microsoft.com/office/drawing/2012/chart" uri="{CE6537A1-D6FC-4f65-9D91-7224C49458BB}"/>
                <c:ext xmlns:c16="http://schemas.microsoft.com/office/drawing/2014/chart" uri="{C3380CC4-5D6E-409C-BE32-E72D297353CC}">
                  <c16:uniqueId val="{00000028-1FBD-4FD1-9ECE-341DAB3A34E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Ethnicity!$F$45:$F$59</c:f>
              <c:numCache>
                <c:formatCode>0.0</c:formatCode>
                <c:ptCount val="15"/>
                <c:pt idx="0">
                  <c:v>0.34031283150243136</c:v>
                </c:pt>
                <c:pt idx="1">
                  <c:v>1.0525321596554527</c:v>
                </c:pt>
                <c:pt idx="2">
                  <c:v>0.65328540930179813</c:v>
                </c:pt>
                <c:pt idx="3">
                  <c:v>1.021130002948107</c:v>
                </c:pt>
                <c:pt idx="4">
                  <c:v>0.95445403264584383</c:v>
                </c:pt>
                <c:pt idx="5">
                  <c:v>1.0577343545021802</c:v>
                </c:pt>
                <c:pt idx="6">
                  <c:v>3.3990221200859607</c:v>
                </c:pt>
                <c:pt idx="7">
                  <c:v>3.4899030628199008</c:v>
                </c:pt>
                <c:pt idx="8">
                  <c:v>5.9030577796967831</c:v>
                </c:pt>
                <c:pt idx="9">
                  <c:v>4.2161833532164819</c:v>
                </c:pt>
                <c:pt idx="10">
                  <c:v>3.0286839145106863</c:v>
                </c:pt>
                <c:pt idx="11">
                  <c:v>3.3056006290670283</c:v>
                </c:pt>
                <c:pt idx="12">
                  <c:v>4.5841771139737268</c:v>
                </c:pt>
                <c:pt idx="13">
                  <c:v>5.5885008122391326</c:v>
                </c:pt>
                <c:pt idx="14">
                  <c:v>8.8969393694562449</c:v>
                </c:pt>
              </c:numCache>
            </c:numRef>
          </c:val>
          <c:extLst>
            <c:ext xmlns:c16="http://schemas.microsoft.com/office/drawing/2014/chart" uri="{C3380CC4-5D6E-409C-BE32-E72D297353CC}">
              <c16:uniqueId val="{00000010-1FBD-4FD1-9ECE-341DAB3A34E2}"/>
            </c:ext>
          </c:extLst>
        </c:ser>
        <c:ser>
          <c:idx val="3"/>
          <c:order val="4"/>
          <c:tx>
            <c:strRef>
              <c:f>Ethnicity!$G$44</c:f>
              <c:strCache>
                <c:ptCount val="1"/>
                <c:pt idx="0">
                  <c:v>Mixed or Multiple ethnic groups</c:v>
                </c:pt>
              </c:strCache>
            </c:strRef>
          </c:tx>
          <c:spPr>
            <a:solidFill>
              <a:schemeClr val="accent4"/>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C-1FBD-4FD1-9ECE-341DAB3A34E2}"/>
                </c:ext>
              </c:extLst>
            </c:dLbl>
            <c:dLbl>
              <c:idx val="1"/>
              <c:delete val="1"/>
              <c:extLst>
                <c:ext xmlns:c15="http://schemas.microsoft.com/office/drawing/2012/chart" uri="{CE6537A1-D6FC-4f65-9D91-7224C49458BB}"/>
                <c:ext xmlns:c16="http://schemas.microsoft.com/office/drawing/2014/chart" uri="{C3380CC4-5D6E-409C-BE32-E72D297353CC}">
                  <c16:uniqueId val="{00000018-1FBD-4FD1-9ECE-341DAB3A34E2}"/>
                </c:ext>
              </c:extLst>
            </c:dLbl>
            <c:dLbl>
              <c:idx val="2"/>
              <c:layout>
                <c:manualLayout>
                  <c:x val="1.569270901349974E-4"/>
                  <c:y val="2.36690866374355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FBD-4FD1-9ECE-341DAB3A34E2}"/>
                </c:ext>
              </c:extLst>
            </c:dLbl>
            <c:dLbl>
              <c:idx val="3"/>
              <c:layout>
                <c:manualLayout>
                  <c:x val="1.7345428712780617E-4"/>
                  <c:y val="-7.4476994848272412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2.4265609031157116E-2"/>
                      <c:h val="1.6673755876549422E-2"/>
                    </c:manualLayout>
                  </c15:layout>
                </c:ext>
                <c:ext xmlns:c16="http://schemas.microsoft.com/office/drawing/2014/chart" uri="{C3380CC4-5D6E-409C-BE32-E72D297353CC}">
                  <c16:uniqueId val="{00000022-1FBD-4FD1-9ECE-341DAB3A34E2}"/>
                </c:ext>
              </c:extLst>
            </c:dLbl>
            <c:dLbl>
              <c:idx val="4"/>
              <c:layout>
                <c:manualLayout>
                  <c:x val="0"/>
                  <c:y val="-4.17624888338778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FBD-4FD1-9ECE-341DAB3A34E2}"/>
                </c:ext>
              </c:extLst>
            </c:dLbl>
            <c:dLbl>
              <c:idx val="5"/>
              <c:layout>
                <c:manualLayout>
                  <c:x val="0"/>
                  <c:y val="-2.08812444169389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FBD-4FD1-9ECE-341DAB3A34E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Ethnicity!$G$45:$G$59</c:f>
              <c:numCache>
                <c:formatCode>0.0</c:formatCode>
                <c:ptCount val="15"/>
                <c:pt idx="0">
                  <c:v>1.224556632184481</c:v>
                </c:pt>
                <c:pt idx="1">
                  <c:v>1.7590056480099738</c:v>
                </c:pt>
                <c:pt idx="2">
                  <c:v>1.8444835593947373</c:v>
                </c:pt>
                <c:pt idx="3">
                  <c:v>1.8700848526553306</c:v>
                </c:pt>
                <c:pt idx="4">
                  <c:v>2.7175570940338867</c:v>
                </c:pt>
                <c:pt idx="5">
                  <c:v>2.7718986993840504</c:v>
                </c:pt>
                <c:pt idx="6">
                  <c:v>2.6379680866918904</c:v>
                </c:pt>
                <c:pt idx="7">
                  <c:v>3.472622241240269</c:v>
                </c:pt>
                <c:pt idx="8">
                  <c:v>4.4693068510604972</c:v>
                </c:pt>
                <c:pt idx="9">
                  <c:v>2.9551718561117175</c:v>
                </c:pt>
                <c:pt idx="10">
                  <c:v>3.3380202474690668</c:v>
                </c:pt>
                <c:pt idx="11">
                  <c:v>2.3056905909831507</c:v>
                </c:pt>
                <c:pt idx="12">
                  <c:v>3.5405544784312601</c:v>
                </c:pt>
                <c:pt idx="13">
                  <c:v>3.3731016450459572</c:v>
                </c:pt>
                <c:pt idx="14">
                  <c:v>3.3971290480451524</c:v>
                </c:pt>
              </c:numCache>
            </c:numRef>
          </c:val>
          <c:extLst>
            <c:ext xmlns:c16="http://schemas.microsoft.com/office/drawing/2014/chart" uri="{C3380CC4-5D6E-409C-BE32-E72D297353CC}">
              <c16:uniqueId val="{00000011-1FBD-4FD1-9ECE-341DAB3A34E2}"/>
            </c:ext>
          </c:extLst>
        </c:ser>
        <c:ser>
          <c:idx val="4"/>
          <c:order val="5"/>
          <c:tx>
            <c:strRef>
              <c:f>Ethnicity!$H$44</c:f>
              <c:strCache>
                <c:ptCount val="1"/>
                <c:pt idx="0">
                  <c:v>Other ethnic group</c:v>
                </c:pt>
              </c:strCache>
            </c:strRef>
          </c:tx>
          <c:spPr>
            <a:solidFill>
              <a:schemeClr val="accent5"/>
            </a:solidFill>
            <a:ln>
              <a:noFill/>
            </a:ln>
            <a:effectLst/>
          </c:spPr>
          <c:invertIfNegative val="0"/>
          <c:dLbls>
            <c:dLbl>
              <c:idx val="0"/>
              <c:delete val="1"/>
              <c:extLst>
                <c:ext xmlns:c15="http://schemas.microsoft.com/office/drawing/2012/chart" uri="{CE6537A1-D6FC-4f65-9D91-7224C49458BB}">
                  <c15:layout>
                    <c:manualLayout>
                      <c:w val="2.8226836040111825E-2"/>
                      <c:h val="3.0878263495983972E-2"/>
                    </c:manualLayout>
                  </c15:layout>
                </c:ext>
                <c:ext xmlns:c16="http://schemas.microsoft.com/office/drawing/2014/chart" uri="{C3380CC4-5D6E-409C-BE32-E72D297353CC}">
                  <c16:uniqueId val="{0000001B-1FBD-4FD1-9ECE-341DAB3A34E2}"/>
                </c:ext>
              </c:extLst>
            </c:dLbl>
            <c:dLbl>
              <c:idx val="1"/>
              <c:delete val="1"/>
              <c:extLst>
                <c:ext xmlns:c15="http://schemas.microsoft.com/office/drawing/2012/chart" uri="{CE6537A1-D6FC-4f65-9D91-7224C49458BB}"/>
                <c:ext xmlns:c16="http://schemas.microsoft.com/office/drawing/2014/chart" uri="{C3380CC4-5D6E-409C-BE32-E72D297353CC}">
                  <c16:uniqueId val="{00000019-1FBD-4FD1-9ECE-341DAB3A34E2}"/>
                </c:ext>
              </c:extLst>
            </c:dLbl>
            <c:dLbl>
              <c:idx val="2"/>
              <c:delete val="1"/>
              <c:extLst>
                <c:ext xmlns:c15="http://schemas.microsoft.com/office/drawing/2012/chart" uri="{CE6537A1-D6FC-4f65-9D91-7224C49458BB}"/>
                <c:ext xmlns:c16="http://schemas.microsoft.com/office/drawing/2014/chart" uri="{C3380CC4-5D6E-409C-BE32-E72D297353CC}">
                  <c16:uniqueId val="{0000001E-1FBD-4FD1-9ECE-341DAB3A34E2}"/>
                </c:ext>
              </c:extLst>
            </c:dLbl>
            <c:dLbl>
              <c:idx val="3"/>
              <c:delete val="1"/>
              <c:extLst>
                <c:ext xmlns:c15="http://schemas.microsoft.com/office/drawing/2012/chart" uri="{CE6537A1-D6FC-4f65-9D91-7224C49458BB}"/>
                <c:ext xmlns:c16="http://schemas.microsoft.com/office/drawing/2014/chart" uri="{C3380CC4-5D6E-409C-BE32-E72D297353CC}">
                  <c16:uniqueId val="{00000021-1FBD-4FD1-9ECE-341DAB3A34E2}"/>
                </c:ext>
              </c:extLst>
            </c:dLbl>
            <c:dLbl>
              <c:idx val="4"/>
              <c:delete val="1"/>
              <c:extLst>
                <c:ext xmlns:c15="http://schemas.microsoft.com/office/drawing/2012/chart" uri="{CE6537A1-D6FC-4f65-9D91-7224C49458BB}"/>
                <c:ext xmlns:c16="http://schemas.microsoft.com/office/drawing/2014/chart" uri="{C3380CC4-5D6E-409C-BE32-E72D297353CC}">
                  <c16:uniqueId val="{0000000E-1E41-4B0B-AE0B-1F77F5DEAC82}"/>
                </c:ext>
              </c:extLst>
            </c:dLbl>
            <c:dLbl>
              <c:idx val="5"/>
              <c:layout>
                <c:manualLayout>
                  <c:x val="1.83047435510814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FBD-4FD1-9ECE-341DAB3A34E2}"/>
                </c:ext>
              </c:extLst>
            </c:dLbl>
            <c:dLbl>
              <c:idx val="6"/>
              <c:layout>
                <c:manualLayout>
                  <c:x val="1.980929678708087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FBD-4FD1-9ECE-341DAB3A34E2}"/>
                </c:ext>
              </c:extLst>
            </c:dLbl>
            <c:dLbl>
              <c:idx val="7"/>
              <c:layout>
                <c:manualLayout>
                  <c:x val="9.8417406241782328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FBD-4FD1-9ECE-341DAB3A34E2}"/>
                </c:ext>
              </c:extLst>
            </c:dLbl>
            <c:dLbl>
              <c:idx val="8"/>
              <c:layout>
                <c:manualLayout>
                  <c:x val="1.9505115371976599E-2"/>
                  <c:y val="-2.08812444169389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FBD-4FD1-9ECE-341DAB3A34E2}"/>
                </c:ext>
              </c:extLst>
            </c:dLbl>
            <c:dLbl>
              <c:idx val="9"/>
              <c:layout>
                <c:manualLayout>
                  <c:x val="2.000957680842372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1FBD-4FD1-9ECE-341DAB3A34E2}"/>
                </c:ext>
              </c:extLst>
            </c:dLbl>
            <c:dLbl>
              <c:idx val="10"/>
              <c:layout>
                <c:manualLayout>
                  <c:x val="2.3602951453736407E-2"/>
                  <c:y val="-7.65636783919631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FBD-4FD1-9ECE-341DAB3A34E2}"/>
                </c:ext>
              </c:extLst>
            </c:dLbl>
            <c:dLbl>
              <c:idx val="11"/>
              <c:layout>
                <c:manualLayout>
                  <c:x val="1.8219267483181166E-3"/>
                  <c:y val="-4.17624888338778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1FBD-4FD1-9ECE-341DAB3A34E2}"/>
                </c:ext>
              </c:extLst>
            </c:dLbl>
            <c:dLbl>
              <c:idx val="12"/>
              <c:layout>
                <c:manualLayout>
                  <c:x val="1.4860188845416749E-3"/>
                  <c:y val="-3.828183919598159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1FBD-4FD1-9ECE-341DAB3A34E2}"/>
                </c:ext>
              </c:extLst>
            </c:dLbl>
            <c:dLbl>
              <c:idx val="13"/>
              <c:layout>
                <c:manualLayout>
                  <c:x val="1.950260778324993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1FBD-4FD1-9ECE-341DAB3A34E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Ethnicity!$H$45:$H$59</c:f>
              <c:numCache>
                <c:formatCode>0.0</c:formatCode>
                <c:ptCount val="15"/>
                <c:pt idx="0">
                  <c:v>0.26982962999878968</c:v>
                </c:pt>
                <c:pt idx="1">
                  <c:v>0.97432894463439057</c:v>
                </c:pt>
                <c:pt idx="2">
                  <c:v>0.96341108662317998</c:v>
                </c:pt>
                <c:pt idx="3">
                  <c:v>0.7938473794327785</c:v>
                </c:pt>
                <c:pt idx="4">
                  <c:v>0.8324328237052051</c:v>
                </c:pt>
                <c:pt idx="5">
                  <c:v>1.451292494908732</c:v>
                </c:pt>
                <c:pt idx="6">
                  <c:v>1.8254719929231107</c:v>
                </c:pt>
                <c:pt idx="7">
                  <c:v>3.2985796810454073</c:v>
                </c:pt>
                <c:pt idx="8">
                  <c:v>1.9154776947384684</c:v>
                </c:pt>
                <c:pt idx="9">
                  <c:v>2.1758752975391347</c:v>
                </c:pt>
                <c:pt idx="10">
                  <c:v>2.341716214044673</c:v>
                </c:pt>
                <c:pt idx="11">
                  <c:v>3.0507085333875326</c:v>
                </c:pt>
                <c:pt idx="12">
                  <c:v>3.1500944255673171</c:v>
                </c:pt>
                <c:pt idx="13">
                  <c:v>2.3258735419414673</c:v>
                </c:pt>
                <c:pt idx="14">
                  <c:v>3.6794750391664568</c:v>
                </c:pt>
              </c:numCache>
            </c:numRef>
          </c:val>
          <c:extLst>
            <c:ext xmlns:c16="http://schemas.microsoft.com/office/drawing/2014/chart" uri="{C3380CC4-5D6E-409C-BE32-E72D297353CC}">
              <c16:uniqueId val="{00000012-1FBD-4FD1-9ECE-341DAB3A34E2}"/>
            </c:ext>
          </c:extLst>
        </c:ser>
        <c:dLbls>
          <c:dLblPos val="inBase"/>
          <c:showLegendKey val="0"/>
          <c:showVal val="1"/>
          <c:showCatName val="0"/>
          <c:showSerName val="0"/>
          <c:showPercent val="0"/>
          <c:showBubbleSize val="0"/>
        </c:dLbls>
        <c:gapWidth val="7"/>
        <c:overlap val="100"/>
        <c:axId val="2122412624"/>
        <c:axId val="1984951632"/>
      </c:barChart>
      <c:catAx>
        <c:axId val="2122412624"/>
        <c:scaling>
          <c:orientation val="minMax"/>
        </c:scaling>
        <c:delete val="0"/>
        <c:axPos val="l"/>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lgn="ctr">
              <a:defRPr lang="en-US" sz="1000" b="0" i="0" u="none" strike="noStrike" kern="1200" baseline="0">
                <a:solidFill>
                  <a:srgbClr val="000000"/>
                </a:solidFill>
                <a:latin typeface="+mn-lt"/>
                <a:ea typeface="Arial"/>
                <a:cs typeface="Arial"/>
              </a:defRPr>
            </a:pPr>
            <a:endParaRPr lang="en-US"/>
          </a:p>
        </c:txPr>
        <c:crossAx val="1984951632"/>
        <c:crosses val="autoZero"/>
        <c:auto val="1"/>
        <c:lblAlgn val="ctr"/>
        <c:lblOffset val="100"/>
        <c:noMultiLvlLbl val="0"/>
      </c:catAx>
      <c:valAx>
        <c:axId val="1984951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r>
                  <a:rPr lang="en-GB" sz="900" b="0" i="0" u="none" strike="noStrike" kern="1200" baseline="0">
                    <a:solidFill>
                      <a:srgbClr val="000000"/>
                    </a:solidFill>
                    <a:latin typeface="Arial"/>
                    <a:ea typeface="Arial"/>
                    <a:cs typeface="Arial"/>
                  </a:rPr>
                  <a:t>Percentage of people </a:t>
                </a:r>
              </a:p>
            </c:rich>
          </c:tx>
          <c:overlay val="0"/>
          <c:spPr>
            <a:noFill/>
            <a:ln>
              <a:noFill/>
            </a:ln>
            <a:effectLst/>
          </c:spPr>
          <c:txPr>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endParaRPr lang="en-US"/>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lgn="ctr">
              <a:defRPr lang="en-US" sz="800" b="0" i="0" u="none" strike="noStrike" kern="1200" baseline="0">
                <a:solidFill>
                  <a:srgbClr val="000000"/>
                </a:solidFill>
                <a:latin typeface="Arial"/>
                <a:ea typeface="Arial"/>
                <a:cs typeface="Arial"/>
              </a:defRPr>
            </a:pPr>
            <a:endParaRPr lang="en-US"/>
          </a:p>
        </c:txPr>
        <c:crossAx val="2122412624"/>
        <c:crosses val="autoZero"/>
        <c:crossBetween val="between"/>
      </c:valAx>
      <c:spPr>
        <a:noFill/>
        <a:ln>
          <a:noFill/>
        </a:ln>
        <a:effectLst/>
      </c:spPr>
    </c:plotArea>
    <c:legend>
      <c:legendPos val="t"/>
      <c:layout>
        <c:manualLayout>
          <c:xMode val="edge"/>
          <c:yMode val="edge"/>
          <c:x val="8.4646924057403927E-2"/>
          <c:y val="9.4142253449649285E-2"/>
          <c:w val="0.85773596104199479"/>
          <c:h val="8.741048826119263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100" b="1" i="0" baseline="0">
                <a:effectLst/>
              </a:rPr>
              <a:t>Percentage of Ethnic Group - Southampton and wards: Census 2011</a:t>
            </a:r>
            <a:endParaRPr lang="en-GB" sz="1000"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20725377696949"/>
          <c:y val="0.15714382464791388"/>
          <c:w val="0.86451090255213836"/>
          <c:h val="0.65408739656881054"/>
        </c:manualLayout>
      </c:layout>
      <c:barChart>
        <c:barDir val="bar"/>
        <c:grouping val="percentStacked"/>
        <c:varyColors val="0"/>
        <c:ser>
          <c:idx val="0"/>
          <c:order val="0"/>
          <c:tx>
            <c:strRef>
              <c:f>'Ethnicity wards C2011'!$C$47</c:f>
              <c:strCache>
                <c:ptCount val="1"/>
                <c:pt idx="0">
                  <c:v>White British</c:v>
                </c:pt>
              </c:strCache>
            </c:strRef>
          </c:tx>
          <c:spPr>
            <a:solidFill>
              <a:srgbClr val="002F6D"/>
            </a:solidFill>
            <a:ln>
              <a:noFill/>
            </a:ln>
            <a:effectLst/>
          </c:spPr>
          <c:invertIfNegative val="0"/>
          <c:dPt>
            <c:idx val="9"/>
            <c:invertIfNegative val="0"/>
            <c:bubble3D val="0"/>
            <c:spPr>
              <a:solidFill>
                <a:srgbClr val="002F6D"/>
              </a:solidFill>
              <a:ln w="15875">
                <a:solidFill>
                  <a:srgbClr val="D50057"/>
                </a:solidFill>
              </a:ln>
              <a:effectLst/>
            </c:spPr>
            <c:extLst>
              <c:ext xmlns:c16="http://schemas.microsoft.com/office/drawing/2014/chart" uri="{C3380CC4-5D6E-409C-BE32-E72D297353CC}">
                <c16:uniqueId val="{00000022-CF6C-4175-A070-6201822D7DC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'Ethnicity wards C2011'!$B$48:$B$64</c:f>
              <c:strCache>
                <c:ptCount val="17"/>
                <c:pt idx="0">
                  <c:v>Sholing</c:v>
                </c:pt>
                <c:pt idx="1">
                  <c:v>Bitterne</c:v>
                </c:pt>
                <c:pt idx="2">
                  <c:v>Peartree</c:v>
                </c:pt>
                <c:pt idx="3">
                  <c:v>Harefield</c:v>
                </c:pt>
                <c:pt idx="4">
                  <c:v>Woolston</c:v>
                </c:pt>
                <c:pt idx="5">
                  <c:v>Redbridge</c:v>
                </c:pt>
                <c:pt idx="6">
                  <c:v>Bitterne Park</c:v>
                </c:pt>
                <c:pt idx="7">
                  <c:v>Coxford</c:v>
                </c:pt>
                <c:pt idx="8">
                  <c:v>Millbrook</c:v>
                </c:pt>
                <c:pt idx="9">
                  <c:v>Southampton</c:v>
                </c:pt>
                <c:pt idx="10">
                  <c:v>Shirley</c:v>
                </c:pt>
                <c:pt idx="11">
                  <c:v>Bassett</c:v>
                </c:pt>
                <c:pt idx="12">
                  <c:v>Portswood</c:v>
                </c:pt>
                <c:pt idx="13">
                  <c:v>Swaythling</c:v>
                </c:pt>
                <c:pt idx="14">
                  <c:v>Freemantle</c:v>
                </c:pt>
                <c:pt idx="15">
                  <c:v>Bargate</c:v>
                </c:pt>
                <c:pt idx="16">
                  <c:v>Bevois</c:v>
                </c:pt>
              </c:strCache>
            </c:strRef>
          </c:cat>
          <c:val>
            <c:numRef>
              <c:f>'Ethnicity wards C2011'!$C$48:$C$64</c:f>
              <c:numCache>
                <c:formatCode>0.0</c:formatCode>
                <c:ptCount val="17"/>
                <c:pt idx="0">
                  <c:v>92.357503735857108</c:v>
                </c:pt>
                <c:pt idx="1">
                  <c:v>91.050724637681157</c:v>
                </c:pt>
                <c:pt idx="2">
                  <c:v>89.086812645215801</c:v>
                </c:pt>
                <c:pt idx="3">
                  <c:v>89.340933380833633</c:v>
                </c:pt>
                <c:pt idx="4">
                  <c:v>89.885937048801608</c:v>
                </c:pt>
                <c:pt idx="5">
                  <c:v>89.710144927536234</c:v>
                </c:pt>
                <c:pt idx="6">
                  <c:v>83.858548410095537</c:v>
                </c:pt>
                <c:pt idx="7">
                  <c:v>85.82514594902463</c:v>
                </c:pt>
                <c:pt idx="8">
                  <c:v>81.835912105057858</c:v>
                </c:pt>
                <c:pt idx="9">
                  <c:v>77.667361808833078</c:v>
                </c:pt>
                <c:pt idx="10">
                  <c:v>74.412478336221838</c:v>
                </c:pt>
                <c:pt idx="11">
                  <c:v>70.162400220203693</c:v>
                </c:pt>
                <c:pt idx="12">
                  <c:v>70.966219405299711</c:v>
                </c:pt>
                <c:pt idx="13">
                  <c:v>70.257611241217802</c:v>
                </c:pt>
                <c:pt idx="14">
                  <c:v>67.315053021271254</c:v>
                </c:pt>
                <c:pt idx="15">
                  <c:v>64.492058415947128</c:v>
                </c:pt>
                <c:pt idx="16">
                  <c:v>44.561861790548562</c:v>
                </c:pt>
              </c:numCache>
            </c:numRef>
          </c:val>
          <c:extLst>
            <c:ext xmlns:c16="http://schemas.microsoft.com/office/drawing/2014/chart" uri="{C3380CC4-5D6E-409C-BE32-E72D297353CC}">
              <c16:uniqueId val="{00000000-CF6C-4175-A070-6201822D7DC9}"/>
            </c:ext>
          </c:extLst>
        </c:ser>
        <c:ser>
          <c:idx val="1"/>
          <c:order val="1"/>
          <c:tx>
            <c:strRef>
              <c:f>'Ethnicity wards C2011'!$D$47</c:f>
              <c:strCache>
                <c:ptCount val="1"/>
                <c:pt idx="0">
                  <c:v>White other</c:v>
                </c:pt>
              </c:strCache>
            </c:strRef>
          </c:tx>
          <c:spPr>
            <a:solidFill>
              <a:schemeClr val="accent6"/>
            </a:solidFill>
            <a:ln>
              <a:noFill/>
            </a:ln>
            <a:effectLst/>
          </c:spPr>
          <c:invertIfNegative val="0"/>
          <c:dPt>
            <c:idx val="9"/>
            <c:invertIfNegative val="0"/>
            <c:bubble3D val="0"/>
            <c:spPr>
              <a:solidFill>
                <a:schemeClr val="accent6"/>
              </a:solidFill>
              <a:ln w="15875">
                <a:solidFill>
                  <a:srgbClr val="D50057"/>
                </a:solidFill>
              </a:ln>
              <a:effectLst/>
            </c:spPr>
            <c:extLst>
              <c:ext xmlns:c16="http://schemas.microsoft.com/office/drawing/2014/chart" uri="{C3380CC4-5D6E-409C-BE32-E72D297353CC}">
                <c16:uniqueId val="{00000023-CF6C-4175-A070-6201822D7DC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'Ethnicity wards C2011'!$B$48:$B$64</c:f>
              <c:strCache>
                <c:ptCount val="17"/>
                <c:pt idx="0">
                  <c:v>Sholing</c:v>
                </c:pt>
                <c:pt idx="1">
                  <c:v>Bitterne</c:v>
                </c:pt>
                <c:pt idx="2">
                  <c:v>Peartree</c:v>
                </c:pt>
                <c:pt idx="3">
                  <c:v>Harefield</c:v>
                </c:pt>
                <c:pt idx="4">
                  <c:v>Woolston</c:v>
                </c:pt>
                <c:pt idx="5">
                  <c:v>Redbridge</c:v>
                </c:pt>
                <c:pt idx="6">
                  <c:v>Bitterne Park</c:v>
                </c:pt>
                <c:pt idx="7">
                  <c:v>Coxford</c:v>
                </c:pt>
                <c:pt idx="8">
                  <c:v>Millbrook</c:v>
                </c:pt>
                <c:pt idx="9">
                  <c:v>Southampton</c:v>
                </c:pt>
                <c:pt idx="10">
                  <c:v>Shirley</c:v>
                </c:pt>
                <c:pt idx="11">
                  <c:v>Bassett</c:v>
                </c:pt>
                <c:pt idx="12">
                  <c:v>Portswood</c:v>
                </c:pt>
                <c:pt idx="13">
                  <c:v>Swaythling</c:v>
                </c:pt>
                <c:pt idx="14">
                  <c:v>Freemantle</c:v>
                </c:pt>
                <c:pt idx="15">
                  <c:v>Bargate</c:v>
                </c:pt>
                <c:pt idx="16">
                  <c:v>Bevois</c:v>
                </c:pt>
              </c:strCache>
            </c:strRef>
          </c:cat>
          <c:val>
            <c:numRef>
              <c:f>'Ethnicity wards C2011'!$D$48:$D$64</c:f>
              <c:numCache>
                <c:formatCode>0.0</c:formatCode>
                <c:ptCount val="17"/>
                <c:pt idx="0">
                  <c:v>3.4441044616807797</c:v>
                </c:pt>
                <c:pt idx="1">
                  <c:v>3.4782608695652173</c:v>
                </c:pt>
                <c:pt idx="2">
                  <c:v>4.6257832852214325</c:v>
                </c:pt>
                <c:pt idx="3">
                  <c:v>4.1396508728179553</c:v>
                </c:pt>
                <c:pt idx="4">
                  <c:v>5.2699971123303486</c:v>
                </c:pt>
                <c:pt idx="5">
                  <c:v>4.6514837819185644</c:v>
                </c:pt>
                <c:pt idx="6">
                  <c:v>6.815913303864253</c:v>
                </c:pt>
                <c:pt idx="7">
                  <c:v>4.7202050405809484</c:v>
                </c:pt>
                <c:pt idx="8">
                  <c:v>7.8793394877129117</c:v>
                </c:pt>
                <c:pt idx="9">
                  <c:v>8.252209961077666</c:v>
                </c:pt>
                <c:pt idx="10">
                  <c:v>10.447140381282496</c:v>
                </c:pt>
                <c:pt idx="11">
                  <c:v>8.2851637764932562</c:v>
                </c:pt>
                <c:pt idx="12">
                  <c:v>10.761243341649248</c:v>
                </c:pt>
                <c:pt idx="13">
                  <c:v>9.1042154566744742</c:v>
                </c:pt>
                <c:pt idx="14">
                  <c:v>16.558950869046871</c:v>
                </c:pt>
                <c:pt idx="15">
                  <c:v>12.498667519454216</c:v>
                </c:pt>
                <c:pt idx="16">
                  <c:v>15.293279506055569</c:v>
                </c:pt>
              </c:numCache>
            </c:numRef>
          </c:val>
          <c:extLst>
            <c:ext xmlns:c16="http://schemas.microsoft.com/office/drawing/2014/chart" uri="{C3380CC4-5D6E-409C-BE32-E72D297353CC}">
              <c16:uniqueId val="{00000001-CF6C-4175-A070-6201822D7DC9}"/>
            </c:ext>
          </c:extLst>
        </c:ser>
        <c:ser>
          <c:idx val="2"/>
          <c:order val="2"/>
          <c:tx>
            <c:strRef>
              <c:f>'Ethnicity wards C2011'!$E$47</c:f>
              <c:strCache>
                <c:ptCount val="1"/>
                <c:pt idx="0">
                  <c:v>Asian or Asian British</c:v>
                </c:pt>
              </c:strCache>
            </c:strRef>
          </c:tx>
          <c:spPr>
            <a:solidFill>
              <a:srgbClr val="7CA0C5"/>
            </a:solidFill>
            <a:ln>
              <a:noFill/>
            </a:ln>
            <a:effectLst/>
          </c:spPr>
          <c:invertIfNegative val="0"/>
          <c:dPt>
            <c:idx val="9"/>
            <c:invertIfNegative val="0"/>
            <c:bubble3D val="0"/>
            <c:spPr>
              <a:solidFill>
                <a:srgbClr val="7CA0C5"/>
              </a:solidFill>
              <a:ln w="15875">
                <a:solidFill>
                  <a:srgbClr val="D50057"/>
                </a:solidFill>
              </a:ln>
              <a:effectLst/>
            </c:spPr>
            <c:extLst>
              <c:ext xmlns:c16="http://schemas.microsoft.com/office/drawing/2014/chart" uri="{C3380CC4-5D6E-409C-BE32-E72D297353CC}">
                <c16:uniqueId val="{00000024-CF6C-4175-A070-6201822D7DC9}"/>
              </c:ext>
            </c:extLst>
          </c:dPt>
          <c:dLbls>
            <c:dLbl>
              <c:idx val="5"/>
              <c:delete val="1"/>
              <c:extLst>
                <c:ext xmlns:c15="http://schemas.microsoft.com/office/drawing/2012/chart" uri="{CE6537A1-D6FC-4f65-9D91-7224C49458BB}"/>
                <c:ext xmlns:c16="http://schemas.microsoft.com/office/drawing/2014/chart" uri="{C3380CC4-5D6E-409C-BE32-E72D297353CC}">
                  <c16:uniqueId val="{00000021-CF6C-4175-A070-6201822D7DC9}"/>
                </c:ext>
              </c:extLst>
            </c:dLbl>
            <c:dLbl>
              <c:idx val="9"/>
              <c:layout>
                <c:manualLayout>
                  <c:x val="-1.152282975200322E-16"/>
                  <c:y val="2.76029770354103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F6C-4175-A070-6201822D7DC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'Ethnicity wards C2011'!$B$48:$B$64</c:f>
              <c:strCache>
                <c:ptCount val="17"/>
                <c:pt idx="0">
                  <c:v>Sholing</c:v>
                </c:pt>
                <c:pt idx="1">
                  <c:v>Bitterne</c:v>
                </c:pt>
                <c:pt idx="2">
                  <c:v>Peartree</c:v>
                </c:pt>
                <c:pt idx="3">
                  <c:v>Harefield</c:v>
                </c:pt>
                <c:pt idx="4">
                  <c:v>Woolston</c:v>
                </c:pt>
                <c:pt idx="5">
                  <c:v>Redbridge</c:v>
                </c:pt>
                <c:pt idx="6">
                  <c:v>Bitterne Park</c:v>
                </c:pt>
                <c:pt idx="7">
                  <c:v>Coxford</c:v>
                </c:pt>
                <c:pt idx="8">
                  <c:v>Millbrook</c:v>
                </c:pt>
                <c:pt idx="9">
                  <c:v>Southampton</c:v>
                </c:pt>
                <c:pt idx="10">
                  <c:v>Shirley</c:v>
                </c:pt>
                <c:pt idx="11">
                  <c:v>Bassett</c:v>
                </c:pt>
                <c:pt idx="12">
                  <c:v>Portswood</c:v>
                </c:pt>
                <c:pt idx="13">
                  <c:v>Swaythling</c:v>
                </c:pt>
                <c:pt idx="14">
                  <c:v>Freemantle</c:v>
                </c:pt>
                <c:pt idx="15">
                  <c:v>Bargate</c:v>
                </c:pt>
                <c:pt idx="16">
                  <c:v>Bevois</c:v>
                </c:pt>
              </c:strCache>
            </c:strRef>
          </c:cat>
          <c:val>
            <c:numRef>
              <c:f>'Ethnicity wards C2011'!$E$48:$E$64</c:f>
              <c:numCache>
                <c:formatCode>0.0</c:formatCode>
                <c:ptCount val="17"/>
                <c:pt idx="0">
                  <c:v>1.2310538675016012</c:v>
                </c:pt>
                <c:pt idx="1">
                  <c:v>1.826086956521739</c:v>
                </c:pt>
                <c:pt idx="2">
                  <c:v>2.759980285855101</c:v>
                </c:pt>
                <c:pt idx="3">
                  <c:v>2.9568934805842537</c:v>
                </c:pt>
                <c:pt idx="4">
                  <c:v>1.2922321686399074</c:v>
                </c:pt>
                <c:pt idx="5">
                  <c:v>2.4637681159420288</c:v>
                </c:pt>
                <c:pt idx="6">
                  <c:v>4.7483245401397411</c:v>
                </c:pt>
                <c:pt idx="7">
                  <c:v>5.56742132991599</c:v>
                </c:pt>
                <c:pt idx="8">
                  <c:v>5.4674294630087115</c:v>
                </c:pt>
                <c:pt idx="9">
                  <c:v>8.3974299440227611</c:v>
                </c:pt>
                <c:pt idx="10">
                  <c:v>10.176776429809358</c:v>
                </c:pt>
                <c:pt idx="11">
                  <c:v>14.925681255161024</c:v>
                </c:pt>
                <c:pt idx="12">
                  <c:v>11.617557818083743</c:v>
                </c:pt>
                <c:pt idx="13">
                  <c:v>14.688231850117097</c:v>
                </c:pt>
                <c:pt idx="14">
                  <c:v>9.2112693731568047</c:v>
                </c:pt>
                <c:pt idx="15">
                  <c:v>12.013644600788828</c:v>
                </c:pt>
                <c:pt idx="16">
                  <c:v>28.176205176917598</c:v>
                </c:pt>
              </c:numCache>
            </c:numRef>
          </c:val>
          <c:extLst>
            <c:ext xmlns:c16="http://schemas.microsoft.com/office/drawing/2014/chart" uri="{C3380CC4-5D6E-409C-BE32-E72D297353CC}">
              <c16:uniqueId val="{00000002-CF6C-4175-A070-6201822D7DC9}"/>
            </c:ext>
          </c:extLst>
        </c:ser>
        <c:ser>
          <c:idx val="3"/>
          <c:order val="3"/>
          <c:tx>
            <c:strRef>
              <c:f>'Ethnicity wards C2011'!$F$47</c:f>
              <c:strCache>
                <c:ptCount val="1"/>
                <c:pt idx="0">
                  <c:v>Black, Black British, Caribbean or African</c:v>
                </c:pt>
              </c:strCache>
            </c:strRef>
          </c:tx>
          <c:spPr>
            <a:solidFill>
              <a:schemeClr val="accent3"/>
            </a:solidFill>
            <a:ln>
              <a:noFill/>
            </a:ln>
            <a:effectLst/>
          </c:spPr>
          <c:invertIfNegative val="0"/>
          <c:dPt>
            <c:idx val="9"/>
            <c:invertIfNegative val="0"/>
            <c:bubble3D val="0"/>
            <c:spPr>
              <a:solidFill>
                <a:schemeClr val="accent3"/>
              </a:solidFill>
              <a:ln w="15875">
                <a:solidFill>
                  <a:srgbClr val="D50057"/>
                </a:solidFill>
              </a:ln>
              <a:effectLst/>
            </c:spPr>
            <c:extLst>
              <c:ext xmlns:c16="http://schemas.microsoft.com/office/drawing/2014/chart" uri="{C3380CC4-5D6E-409C-BE32-E72D297353CC}">
                <c16:uniqueId val="{00000014-CF6C-4175-A070-6201822D7DC9}"/>
              </c:ext>
            </c:extLst>
          </c:dPt>
          <c:dLbls>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F6C-4175-A070-6201822D7DC9}"/>
                </c:ext>
              </c:extLst>
            </c:dLbl>
            <c:dLbl>
              <c:idx val="8"/>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F6C-4175-A070-6201822D7DC9}"/>
                </c:ext>
              </c:extLst>
            </c:dLbl>
            <c:dLbl>
              <c:idx val="9"/>
              <c:layout>
                <c:manualLayout>
                  <c:x val="-3.1426262358318115E-3"/>
                  <c:y val="2.76029770354103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F6C-4175-A070-6201822D7DC9}"/>
                </c:ext>
              </c:extLst>
            </c:dLbl>
            <c:dLbl>
              <c:idx val="1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F6C-4175-A070-6201822D7DC9}"/>
                </c:ext>
              </c:extLst>
            </c:dLbl>
            <c:dLbl>
              <c:idx val="1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F6C-4175-A070-6201822D7DC9}"/>
                </c:ext>
              </c:extLst>
            </c:dLbl>
            <c:dLbl>
              <c:idx val="1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F6C-4175-A070-6201822D7DC9}"/>
                </c:ext>
              </c:extLst>
            </c:dLbl>
            <c:dLbl>
              <c:idx val="1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F6C-4175-A070-6201822D7DC9}"/>
                </c:ext>
              </c:extLst>
            </c:dLbl>
            <c:dLbl>
              <c:idx val="1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F6C-4175-A070-6201822D7DC9}"/>
                </c:ext>
              </c:extLst>
            </c:dLbl>
            <c:dLbl>
              <c:idx val="1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F6C-4175-A070-6201822D7DC9}"/>
                </c:ext>
              </c:extLst>
            </c:dLbl>
            <c:dLbl>
              <c:idx val="1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F6C-4175-A070-6201822D7DC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'Ethnicity wards C2011'!$B$48:$B$64</c:f>
              <c:strCache>
                <c:ptCount val="17"/>
                <c:pt idx="0">
                  <c:v>Sholing</c:v>
                </c:pt>
                <c:pt idx="1">
                  <c:v>Bitterne</c:v>
                </c:pt>
                <c:pt idx="2">
                  <c:v>Peartree</c:v>
                </c:pt>
                <c:pt idx="3">
                  <c:v>Harefield</c:v>
                </c:pt>
                <c:pt idx="4">
                  <c:v>Woolston</c:v>
                </c:pt>
                <c:pt idx="5">
                  <c:v>Redbridge</c:v>
                </c:pt>
                <c:pt idx="6">
                  <c:v>Bitterne Park</c:v>
                </c:pt>
                <c:pt idx="7">
                  <c:v>Coxford</c:v>
                </c:pt>
                <c:pt idx="8">
                  <c:v>Millbrook</c:v>
                </c:pt>
                <c:pt idx="9">
                  <c:v>Southampton</c:v>
                </c:pt>
                <c:pt idx="10">
                  <c:v>Shirley</c:v>
                </c:pt>
                <c:pt idx="11">
                  <c:v>Bassett</c:v>
                </c:pt>
                <c:pt idx="12">
                  <c:v>Portswood</c:v>
                </c:pt>
                <c:pt idx="13">
                  <c:v>Swaythling</c:v>
                </c:pt>
                <c:pt idx="14">
                  <c:v>Freemantle</c:v>
                </c:pt>
                <c:pt idx="15">
                  <c:v>Bargate</c:v>
                </c:pt>
                <c:pt idx="16">
                  <c:v>Bevois</c:v>
                </c:pt>
              </c:strCache>
            </c:strRef>
          </c:cat>
          <c:val>
            <c:numRef>
              <c:f>'Ethnicity wards C2011'!$F$48:$F$64</c:f>
              <c:numCache>
                <c:formatCode>0.0</c:formatCode>
                <c:ptCount val="17"/>
                <c:pt idx="0">
                  <c:v>0.84679427880167935</c:v>
                </c:pt>
                <c:pt idx="1">
                  <c:v>1.0724637681159421</c:v>
                </c:pt>
                <c:pt idx="2">
                  <c:v>1.1476448637611771</c:v>
                </c:pt>
                <c:pt idx="3">
                  <c:v>1.1827573922337016</c:v>
                </c:pt>
                <c:pt idx="4">
                  <c:v>1.133410337857349</c:v>
                </c:pt>
                <c:pt idx="5">
                  <c:v>1.3112491373360937</c:v>
                </c:pt>
                <c:pt idx="6">
                  <c:v>1.6825894766861544</c:v>
                </c:pt>
                <c:pt idx="7">
                  <c:v>1.3455788124733019</c:v>
                </c:pt>
                <c:pt idx="8">
                  <c:v>1.9308282408009363</c:v>
                </c:pt>
                <c:pt idx="9">
                  <c:v>2.1390396906476643</c:v>
                </c:pt>
                <c:pt idx="10">
                  <c:v>1.8093587521663779</c:v>
                </c:pt>
                <c:pt idx="11">
                  <c:v>2.112579135700523</c:v>
                </c:pt>
                <c:pt idx="12">
                  <c:v>1.9216505967230799</c:v>
                </c:pt>
                <c:pt idx="13">
                  <c:v>2.1296838407494145</c:v>
                </c:pt>
                <c:pt idx="14">
                  <c:v>2.7796950492564472</c:v>
                </c:pt>
                <c:pt idx="15">
                  <c:v>4.1893188359449951</c:v>
                </c:pt>
                <c:pt idx="16">
                  <c:v>6.1090002374732846</c:v>
                </c:pt>
              </c:numCache>
            </c:numRef>
          </c:val>
          <c:extLst>
            <c:ext xmlns:c16="http://schemas.microsoft.com/office/drawing/2014/chart" uri="{C3380CC4-5D6E-409C-BE32-E72D297353CC}">
              <c16:uniqueId val="{00000003-CF6C-4175-A070-6201822D7DC9}"/>
            </c:ext>
          </c:extLst>
        </c:ser>
        <c:ser>
          <c:idx val="4"/>
          <c:order val="4"/>
          <c:tx>
            <c:strRef>
              <c:f>'Ethnicity wards C2011'!$G$47</c:f>
              <c:strCache>
                <c:ptCount val="1"/>
                <c:pt idx="0">
                  <c:v>Mixed or Multiple ethnic groups</c:v>
                </c:pt>
              </c:strCache>
            </c:strRef>
          </c:tx>
          <c:spPr>
            <a:solidFill>
              <a:schemeClr val="accent4"/>
            </a:solidFill>
            <a:ln>
              <a:noFill/>
            </a:ln>
            <a:effectLst/>
          </c:spPr>
          <c:invertIfNegative val="0"/>
          <c:dPt>
            <c:idx val="9"/>
            <c:invertIfNegative val="0"/>
            <c:bubble3D val="0"/>
            <c:spPr>
              <a:solidFill>
                <a:schemeClr val="accent4"/>
              </a:solidFill>
              <a:ln w="15875">
                <a:solidFill>
                  <a:srgbClr val="D50057"/>
                </a:solidFill>
              </a:ln>
              <a:effectLst/>
            </c:spPr>
            <c:extLst>
              <c:ext xmlns:c16="http://schemas.microsoft.com/office/drawing/2014/chart" uri="{C3380CC4-5D6E-409C-BE32-E72D297353CC}">
                <c16:uniqueId val="{00000025-CF6C-4175-A070-6201822D7DC9}"/>
              </c:ext>
            </c:extLst>
          </c:dPt>
          <c:dLbls>
            <c:dLbl>
              <c:idx val="0"/>
              <c:delete val="1"/>
              <c:extLst>
                <c:ext xmlns:c15="http://schemas.microsoft.com/office/drawing/2012/chart" uri="{CE6537A1-D6FC-4f65-9D91-7224C49458BB}"/>
                <c:ext xmlns:c16="http://schemas.microsoft.com/office/drawing/2014/chart" uri="{C3380CC4-5D6E-409C-BE32-E72D297353CC}">
                  <c16:uniqueId val="{0000001C-CF6C-4175-A070-6201822D7DC9}"/>
                </c:ext>
              </c:extLst>
            </c:dLbl>
            <c:dLbl>
              <c:idx val="1"/>
              <c:delete val="1"/>
              <c:extLst>
                <c:ext xmlns:c15="http://schemas.microsoft.com/office/drawing/2012/chart" uri="{CE6537A1-D6FC-4f65-9D91-7224C49458BB}"/>
                <c:ext xmlns:c16="http://schemas.microsoft.com/office/drawing/2014/chart" uri="{C3380CC4-5D6E-409C-BE32-E72D297353CC}">
                  <c16:uniqueId val="{0000001B-CF6C-4175-A070-6201822D7DC9}"/>
                </c:ext>
              </c:extLst>
            </c:dLbl>
            <c:dLbl>
              <c:idx val="2"/>
              <c:delete val="1"/>
              <c:extLst>
                <c:ext xmlns:c15="http://schemas.microsoft.com/office/drawing/2012/chart" uri="{CE6537A1-D6FC-4f65-9D91-7224C49458BB}"/>
                <c:ext xmlns:c16="http://schemas.microsoft.com/office/drawing/2014/chart" uri="{C3380CC4-5D6E-409C-BE32-E72D297353CC}">
                  <c16:uniqueId val="{0000001A-CF6C-4175-A070-6201822D7DC9}"/>
                </c:ext>
              </c:extLst>
            </c:dLbl>
            <c:dLbl>
              <c:idx val="3"/>
              <c:delete val="1"/>
              <c:extLst>
                <c:ext xmlns:c15="http://schemas.microsoft.com/office/drawing/2012/chart" uri="{CE6537A1-D6FC-4f65-9D91-7224C49458BB}"/>
                <c:ext xmlns:c16="http://schemas.microsoft.com/office/drawing/2014/chart" uri="{C3380CC4-5D6E-409C-BE32-E72D297353CC}">
                  <c16:uniqueId val="{00000019-CF6C-4175-A070-6201822D7DC9}"/>
                </c:ext>
              </c:extLst>
            </c:dLbl>
            <c:dLbl>
              <c:idx val="4"/>
              <c:delete val="1"/>
              <c:extLst>
                <c:ext xmlns:c15="http://schemas.microsoft.com/office/drawing/2012/chart" uri="{CE6537A1-D6FC-4f65-9D91-7224C49458BB}"/>
                <c:ext xmlns:c16="http://schemas.microsoft.com/office/drawing/2014/chart" uri="{C3380CC4-5D6E-409C-BE32-E72D297353CC}">
                  <c16:uniqueId val="{00000018-CF6C-4175-A070-6201822D7DC9}"/>
                </c:ext>
              </c:extLst>
            </c:dLbl>
            <c:dLbl>
              <c:idx val="5"/>
              <c:delete val="1"/>
              <c:extLst>
                <c:ext xmlns:c15="http://schemas.microsoft.com/office/drawing/2012/chart" uri="{CE6537A1-D6FC-4f65-9D91-7224C49458BB}"/>
                <c:ext xmlns:c16="http://schemas.microsoft.com/office/drawing/2014/chart" uri="{C3380CC4-5D6E-409C-BE32-E72D297353CC}">
                  <c16:uniqueId val="{00000017-CF6C-4175-A070-6201822D7DC9}"/>
                </c:ext>
              </c:extLst>
            </c:dLbl>
            <c:dLbl>
              <c:idx val="6"/>
              <c:delete val="1"/>
              <c:extLst>
                <c:ext xmlns:c15="http://schemas.microsoft.com/office/drawing/2012/chart" uri="{CE6537A1-D6FC-4f65-9D91-7224C49458BB}"/>
                <c:ext xmlns:c16="http://schemas.microsoft.com/office/drawing/2014/chart" uri="{C3380CC4-5D6E-409C-BE32-E72D297353CC}">
                  <c16:uniqueId val="{00000016-CF6C-4175-A070-6201822D7DC9}"/>
                </c:ext>
              </c:extLst>
            </c:dLbl>
            <c:dLbl>
              <c:idx val="8"/>
              <c:delete val="1"/>
              <c:extLst>
                <c:ext xmlns:c15="http://schemas.microsoft.com/office/drawing/2012/chart" uri="{CE6537A1-D6FC-4f65-9D91-7224C49458BB}"/>
                <c:ext xmlns:c16="http://schemas.microsoft.com/office/drawing/2014/chart" uri="{C3380CC4-5D6E-409C-BE32-E72D297353CC}">
                  <c16:uniqueId val="{0000001D-CF6C-4175-A070-6201822D7DC9}"/>
                </c:ext>
              </c:extLst>
            </c:dLbl>
            <c:dLbl>
              <c:idx val="9"/>
              <c:layout>
                <c:manualLayout>
                  <c:x val="1.5713131179157904E-3"/>
                  <c:y val="-5.060487330643664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F6C-4175-A070-6201822D7DC9}"/>
                </c:ext>
              </c:extLst>
            </c:dLbl>
            <c:dLbl>
              <c:idx val="14"/>
              <c:delete val="1"/>
              <c:extLst>
                <c:ext xmlns:c15="http://schemas.microsoft.com/office/drawing/2012/chart" uri="{CE6537A1-D6FC-4f65-9D91-7224C49458BB}"/>
                <c:ext xmlns:c16="http://schemas.microsoft.com/office/drawing/2014/chart" uri="{C3380CC4-5D6E-409C-BE32-E72D297353CC}">
                  <c16:uniqueId val="{00000020-CF6C-4175-A070-6201822D7DC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'Ethnicity wards C2011'!$B$48:$B$64</c:f>
              <c:strCache>
                <c:ptCount val="17"/>
                <c:pt idx="0">
                  <c:v>Sholing</c:v>
                </c:pt>
                <c:pt idx="1">
                  <c:v>Bitterne</c:v>
                </c:pt>
                <c:pt idx="2">
                  <c:v>Peartree</c:v>
                </c:pt>
                <c:pt idx="3">
                  <c:v>Harefield</c:v>
                </c:pt>
                <c:pt idx="4">
                  <c:v>Woolston</c:v>
                </c:pt>
                <c:pt idx="5">
                  <c:v>Redbridge</c:v>
                </c:pt>
                <c:pt idx="6">
                  <c:v>Bitterne Park</c:v>
                </c:pt>
                <c:pt idx="7">
                  <c:v>Coxford</c:v>
                </c:pt>
                <c:pt idx="8">
                  <c:v>Millbrook</c:v>
                </c:pt>
                <c:pt idx="9">
                  <c:v>Southampton</c:v>
                </c:pt>
                <c:pt idx="10">
                  <c:v>Shirley</c:v>
                </c:pt>
                <c:pt idx="11">
                  <c:v>Bassett</c:v>
                </c:pt>
                <c:pt idx="12">
                  <c:v>Portswood</c:v>
                </c:pt>
                <c:pt idx="13">
                  <c:v>Swaythling</c:v>
                </c:pt>
                <c:pt idx="14">
                  <c:v>Freemantle</c:v>
                </c:pt>
                <c:pt idx="15">
                  <c:v>Bargate</c:v>
                </c:pt>
                <c:pt idx="16">
                  <c:v>Bevois</c:v>
                </c:pt>
              </c:strCache>
            </c:strRef>
          </c:cat>
          <c:val>
            <c:numRef>
              <c:f>'Ethnicity wards C2011'!$G$48:$G$64</c:f>
              <c:numCache>
                <c:formatCode>0.0</c:formatCode>
                <c:ptCount val="17"/>
                <c:pt idx="0">
                  <c:v>1.7718636590051946</c:v>
                </c:pt>
                <c:pt idx="1">
                  <c:v>2.2971014492753623</c:v>
                </c:pt>
                <c:pt idx="2">
                  <c:v>1.865802999366331</c:v>
                </c:pt>
                <c:pt idx="3">
                  <c:v>2.0662629141432136</c:v>
                </c:pt>
                <c:pt idx="4">
                  <c:v>2.1007796708056596</c:v>
                </c:pt>
                <c:pt idx="5">
                  <c:v>1.5665976535541752</c:v>
                </c:pt>
                <c:pt idx="6">
                  <c:v>2.3599030372165979</c:v>
                </c:pt>
                <c:pt idx="7">
                  <c:v>1.8866581233091271</c:v>
                </c:pt>
                <c:pt idx="8">
                  <c:v>2.1713691327525679</c:v>
                </c:pt>
                <c:pt idx="9">
                  <c:v>2.3969740208204926</c:v>
                </c:pt>
                <c:pt idx="10">
                  <c:v>2.1421143847487003</c:v>
                </c:pt>
                <c:pt idx="11">
                  <c:v>1.8992568125516103</c:v>
                </c:pt>
                <c:pt idx="12">
                  <c:v>2.8386487762119885</c:v>
                </c:pt>
                <c:pt idx="13">
                  <c:v>2.5614754098360657</c:v>
                </c:pt>
                <c:pt idx="14">
                  <c:v>3.1122545021020267</c:v>
                </c:pt>
                <c:pt idx="15">
                  <c:v>3.5177486408698431</c:v>
                </c:pt>
                <c:pt idx="16">
                  <c:v>3.5442887675136547</c:v>
                </c:pt>
              </c:numCache>
            </c:numRef>
          </c:val>
          <c:extLst>
            <c:ext xmlns:c16="http://schemas.microsoft.com/office/drawing/2014/chart" uri="{C3380CC4-5D6E-409C-BE32-E72D297353CC}">
              <c16:uniqueId val="{00000004-CF6C-4175-A070-6201822D7DC9}"/>
            </c:ext>
          </c:extLst>
        </c:ser>
        <c:ser>
          <c:idx val="5"/>
          <c:order val="5"/>
          <c:tx>
            <c:strRef>
              <c:f>'Ethnicity wards C2011'!$H$47</c:f>
              <c:strCache>
                <c:ptCount val="1"/>
                <c:pt idx="0">
                  <c:v>Other ethnic group</c:v>
                </c:pt>
              </c:strCache>
            </c:strRef>
          </c:tx>
          <c:spPr>
            <a:solidFill>
              <a:schemeClr val="accent5"/>
            </a:solidFill>
            <a:ln>
              <a:noFill/>
            </a:ln>
            <a:effectLst/>
          </c:spPr>
          <c:invertIfNegative val="0"/>
          <c:dPt>
            <c:idx val="9"/>
            <c:invertIfNegative val="0"/>
            <c:bubble3D val="0"/>
            <c:spPr>
              <a:solidFill>
                <a:schemeClr val="accent5"/>
              </a:solidFill>
              <a:ln w="15875">
                <a:solidFill>
                  <a:srgbClr val="D50057"/>
                </a:solidFill>
              </a:ln>
              <a:effectLst/>
            </c:spPr>
            <c:extLst>
              <c:ext xmlns:c16="http://schemas.microsoft.com/office/drawing/2014/chart" uri="{C3380CC4-5D6E-409C-BE32-E72D297353CC}">
                <c16:uniqueId val="{00000026-CF6C-4175-A070-6201822D7DC9}"/>
              </c:ext>
            </c:extLst>
          </c:dPt>
          <c:dLbls>
            <c:dLbl>
              <c:idx val="1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F6C-4175-A070-6201822D7DC9}"/>
                </c:ext>
              </c:extLst>
            </c:dLbl>
            <c:dLbl>
              <c:idx val="1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F6C-4175-A070-6201822D7DC9}"/>
                </c:ext>
              </c:extLst>
            </c:dLbl>
            <c:dLbl>
              <c:idx val="1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F6C-4175-A070-6201822D7DC9}"/>
                </c:ext>
              </c:extLst>
            </c:dLbl>
            <c:dLbl>
              <c:idx val="1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F6C-4175-A070-6201822D7DC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'Ethnicity wards C2011'!$B$48:$B$64</c:f>
              <c:strCache>
                <c:ptCount val="17"/>
                <c:pt idx="0">
                  <c:v>Sholing</c:v>
                </c:pt>
                <c:pt idx="1">
                  <c:v>Bitterne</c:v>
                </c:pt>
                <c:pt idx="2">
                  <c:v>Peartree</c:v>
                </c:pt>
                <c:pt idx="3">
                  <c:v>Harefield</c:v>
                </c:pt>
                <c:pt idx="4">
                  <c:v>Woolston</c:v>
                </c:pt>
                <c:pt idx="5">
                  <c:v>Redbridge</c:v>
                </c:pt>
                <c:pt idx="6">
                  <c:v>Bitterne Park</c:v>
                </c:pt>
                <c:pt idx="7">
                  <c:v>Coxford</c:v>
                </c:pt>
                <c:pt idx="8">
                  <c:v>Millbrook</c:v>
                </c:pt>
                <c:pt idx="9">
                  <c:v>Southampton</c:v>
                </c:pt>
                <c:pt idx="10">
                  <c:v>Shirley</c:v>
                </c:pt>
                <c:pt idx="11">
                  <c:v>Bassett</c:v>
                </c:pt>
                <c:pt idx="12">
                  <c:v>Portswood</c:v>
                </c:pt>
                <c:pt idx="13">
                  <c:v>Swaythling</c:v>
                </c:pt>
                <c:pt idx="14">
                  <c:v>Freemantle</c:v>
                </c:pt>
                <c:pt idx="15">
                  <c:v>Bargate</c:v>
                </c:pt>
                <c:pt idx="16">
                  <c:v>Bevois</c:v>
                </c:pt>
              </c:strCache>
            </c:strRef>
          </c:cat>
          <c:val>
            <c:numRef>
              <c:f>'Ethnicity wards C2011'!$H$48:$H$64</c:f>
              <c:numCache>
                <c:formatCode>0.0</c:formatCode>
                <c:ptCount val="17"/>
                <c:pt idx="0">
                  <c:v>0.34867999715363268</c:v>
                </c:pt>
                <c:pt idx="1">
                  <c:v>0.27536231884057971</c:v>
                </c:pt>
                <c:pt idx="2">
                  <c:v>0.51397592058015906</c:v>
                </c:pt>
                <c:pt idx="3">
                  <c:v>0.31350195938724618</c:v>
                </c:pt>
                <c:pt idx="4">
                  <c:v>0.31764366156511692</c:v>
                </c:pt>
                <c:pt idx="5">
                  <c:v>0.29675638371290541</c:v>
                </c:pt>
                <c:pt idx="6">
                  <c:v>0.53472123199771859</c:v>
                </c:pt>
                <c:pt idx="7">
                  <c:v>0.65499074469599883</c:v>
                </c:pt>
                <c:pt idx="8">
                  <c:v>0.71512157066701343</c:v>
                </c:pt>
                <c:pt idx="9">
                  <c:v>1.1469845745983231</c:v>
                </c:pt>
                <c:pt idx="10">
                  <c:v>1.0121317157712304</c:v>
                </c:pt>
                <c:pt idx="11">
                  <c:v>2.6149187998898982</c:v>
                </c:pt>
                <c:pt idx="12">
                  <c:v>1.8946800620322297</c:v>
                </c:pt>
                <c:pt idx="13">
                  <c:v>1.2587822014051524</c:v>
                </c:pt>
                <c:pt idx="14">
                  <c:v>1.0227771851665934</c:v>
                </c:pt>
                <c:pt idx="15">
                  <c:v>3.2885619869949898</c:v>
                </c:pt>
                <c:pt idx="16">
                  <c:v>2.3153645214913321</c:v>
                </c:pt>
              </c:numCache>
            </c:numRef>
          </c:val>
          <c:extLst>
            <c:ext xmlns:c16="http://schemas.microsoft.com/office/drawing/2014/chart" uri="{C3380CC4-5D6E-409C-BE32-E72D297353CC}">
              <c16:uniqueId val="{00000008-CF6C-4175-A070-6201822D7DC9}"/>
            </c:ext>
          </c:extLst>
        </c:ser>
        <c:dLbls>
          <c:showLegendKey val="0"/>
          <c:showVal val="0"/>
          <c:showCatName val="0"/>
          <c:showSerName val="0"/>
          <c:showPercent val="0"/>
          <c:showBubbleSize val="0"/>
        </c:dLbls>
        <c:gapWidth val="7"/>
        <c:overlap val="100"/>
        <c:axId val="1026404255"/>
        <c:axId val="1026403007"/>
      </c:barChart>
      <c:catAx>
        <c:axId val="10264042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6403007"/>
        <c:crosses val="autoZero"/>
        <c:auto val="1"/>
        <c:lblAlgn val="ctr"/>
        <c:lblOffset val="100"/>
        <c:noMultiLvlLbl val="0"/>
      </c:catAx>
      <c:valAx>
        <c:axId val="102640300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Percentage of people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6404255"/>
        <c:crosses val="autoZero"/>
        <c:crossBetween val="between"/>
      </c:valAx>
      <c:spPr>
        <a:noFill/>
        <a:ln>
          <a:noFill/>
        </a:ln>
        <a:effectLst/>
      </c:spPr>
    </c:plotArea>
    <c:legend>
      <c:legendPos val="t"/>
      <c:layout>
        <c:manualLayout>
          <c:xMode val="edge"/>
          <c:yMode val="edge"/>
          <c:x val="0.11813668915682032"/>
          <c:y val="7.3780281842102946E-2"/>
          <c:w val="0.79928683320546545"/>
          <c:h val="8.36943903559920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853212522204845"/>
          <c:y val="9.0497429741338731E-2"/>
          <c:w val="0.6759650983861567"/>
          <c:h val="0.794401712837426"/>
        </c:manualLayout>
      </c:layout>
      <c:barChart>
        <c:barDir val="bar"/>
        <c:grouping val="clustered"/>
        <c:varyColors val="0"/>
        <c:ser>
          <c:idx val="4"/>
          <c:order val="0"/>
          <c:tx>
            <c:strRef>
              <c:f>'Ethnicity C11C21'!$F$5</c:f>
              <c:strCache>
                <c:ptCount val="1"/>
                <c:pt idx="0">
                  <c:v>Percentage change</c:v>
                </c:pt>
              </c:strCache>
            </c:strRef>
          </c:tx>
          <c:spPr>
            <a:solidFill>
              <a:srgbClr val="D50057"/>
            </a:solidFill>
            <a:ln>
              <a:noFill/>
            </a:ln>
            <a:effectLst/>
          </c:spPr>
          <c:invertIfNegative val="0"/>
          <c:dPt>
            <c:idx val="0"/>
            <c:invertIfNegative val="0"/>
            <c:bubble3D val="0"/>
            <c:spPr>
              <a:solidFill>
                <a:srgbClr val="002F6D"/>
              </a:solidFill>
              <a:ln>
                <a:noFill/>
              </a:ln>
              <a:effectLst/>
            </c:spPr>
            <c:extLst>
              <c:ext xmlns:c16="http://schemas.microsoft.com/office/drawing/2014/chart" uri="{C3380CC4-5D6E-409C-BE32-E72D297353CC}">
                <c16:uniqueId val="{00000024-4A83-4AE9-8F8A-13CB54CBD52F}"/>
              </c:ext>
            </c:extLst>
          </c:dPt>
          <c:dPt>
            <c:idx val="1"/>
            <c:invertIfNegative val="0"/>
            <c:bubble3D val="0"/>
            <c:spPr>
              <a:solidFill>
                <a:srgbClr val="002F6D"/>
              </a:solidFill>
              <a:ln>
                <a:noFill/>
              </a:ln>
              <a:effectLst/>
            </c:spPr>
            <c:extLst>
              <c:ext xmlns:c16="http://schemas.microsoft.com/office/drawing/2014/chart" uri="{C3380CC4-5D6E-409C-BE32-E72D297353CC}">
                <c16:uniqueId val="{00000025-4A83-4AE9-8F8A-13CB54CBD52F}"/>
              </c:ext>
            </c:extLst>
          </c:dPt>
          <c:dPt>
            <c:idx val="2"/>
            <c:invertIfNegative val="0"/>
            <c:bubble3D val="0"/>
            <c:spPr>
              <a:solidFill>
                <a:srgbClr val="002F6D"/>
              </a:solidFill>
              <a:ln>
                <a:noFill/>
              </a:ln>
              <a:effectLst/>
            </c:spPr>
            <c:extLst>
              <c:ext xmlns:c16="http://schemas.microsoft.com/office/drawing/2014/chart" uri="{C3380CC4-5D6E-409C-BE32-E72D297353CC}">
                <c16:uniqueId val="{00000026-4A83-4AE9-8F8A-13CB54CBD52F}"/>
              </c:ext>
            </c:extLst>
          </c:dPt>
          <c:dPt>
            <c:idx val="3"/>
            <c:invertIfNegative val="0"/>
            <c:bubble3D val="0"/>
            <c:spPr>
              <a:solidFill>
                <a:srgbClr val="002F6D"/>
              </a:solidFill>
              <a:ln>
                <a:noFill/>
              </a:ln>
              <a:effectLst/>
            </c:spPr>
            <c:extLst>
              <c:ext xmlns:c16="http://schemas.microsoft.com/office/drawing/2014/chart" uri="{C3380CC4-5D6E-409C-BE32-E72D297353CC}">
                <c16:uniqueId val="{00000027-4A83-4AE9-8F8A-13CB54CBD52F}"/>
              </c:ext>
            </c:extLst>
          </c:dPt>
          <c:dPt>
            <c:idx val="4"/>
            <c:invertIfNegative val="0"/>
            <c:bubble3D val="0"/>
            <c:spPr>
              <a:solidFill>
                <a:srgbClr val="002F6D"/>
              </a:solidFill>
              <a:ln>
                <a:noFill/>
              </a:ln>
              <a:effectLst/>
            </c:spPr>
            <c:extLst>
              <c:ext xmlns:c16="http://schemas.microsoft.com/office/drawing/2014/chart" uri="{C3380CC4-5D6E-409C-BE32-E72D297353CC}">
                <c16:uniqueId val="{00000039-4A83-4AE9-8F8A-13CB54CBD52F}"/>
              </c:ext>
            </c:extLst>
          </c:dPt>
          <c:dPt>
            <c:idx val="5"/>
            <c:invertIfNegative val="0"/>
            <c:bubble3D val="0"/>
            <c:spPr>
              <a:solidFill>
                <a:srgbClr val="002F6D"/>
              </a:solidFill>
              <a:ln>
                <a:noFill/>
              </a:ln>
              <a:effectLst/>
            </c:spPr>
            <c:extLst>
              <c:ext xmlns:c16="http://schemas.microsoft.com/office/drawing/2014/chart" uri="{C3380CC4-5D6E-409C-BE32-E72D297353CC}">
                <c16:uniqueId val="{00000028-4A83-4AE9-8F8A-13CB54CBD52F}"/>
              </c:ext>
            </c:extLst>
          </c:dPt>
          <c:dPt>
            <c:idx val="6"/>
            <c:invertIfNegative val="0"/>
            <c:bubble3D val="0"/>
            <c:spPr>
              <a:solidFill>
                <a:srgbClr val="002F6D"/>
              </a:solidFill>
              <a:ln>
                <a:noFill/>
              </a:ln>
              <a:effectLst/>
            </c:spPr>
            <c:extLst>
              <c:ext xmlns:c16="http://schemas.microsoft.com/office/drawing/2014/chart" uri="{C3380CC4-5D6E-409C-BE32-E72D297353CC}">
                <c16:uniqueId val="{00000029-4A83-4AE9-8F8A-13CB54CBD52F}"/>
              </c:ext>
            </c:extLst>
          </c:dPt>
          <c:dPt>
            <c:idx val="7"/>
            <c:invertIfNegative val="0"/>
            <c:bubble3D val="0"/>
            <c:spPr>
              <a:solidFill>
                <a:srgbClr val="002F6D"/>
              </a:solidFill>
              <a:ln>
                <a:noFill/>
              </a:ln>
              <a:effectLst/>
            </c:spPr>
            <c:extLst>
              <c:ext xmlns:c16="http://schemas.microsoft.com/office/drawing/2014/chart" uri="{C3380CC4-5D6E-409C-BE32-E72D297353CC}">
                <c16:uniqueId val="{0000002A-4A83-4AE9-8F8A-13CB54CBD52F}"/>
              </c:ext>
            </c:extLst>
          </c:dPt>
          <c:dPt>
            <c:idx val="8"/>
            <c:invertIfNegative val="0"/>
            <c:bubble3D val="0"/>
            <c:spPr>
              <a:solidFill>
                <a:srgbClr val="002F6D"/>
              </a:solidFill>
              <a:ln>
                <a:noFill/>
              </a:ln>
              <a:effectLst/>
            </c:spPr>
            <c:extLst>
              <c:ext xmlns:c16="http://schemas.microsoft.com/office/drawing/2014/chart" uri="{C3380CC4-5D6E-409C-BE32-E72D297353CC}">
                <c16:uniqueId val="{0000002B-4A83-4AE9-8F8A-13CB54CBD52F}"/>
              </c:ext>
            </c:extLst>
          </c:dPt>
          <c:dPt>
            <c:idx val="9"/>
            <c:invertIfNegative val="0"/>
            <c:bubble3D val="0"/>
            <c:spPr>
              <a:solidFill>
                <a:srgbClr val="002F6D"/>
              </a:solidFill>
              <a:ln>
                <a:noFill/>
              </a:ln>
              <a:effectLst/>
            </c:spPr>
            <c:extLst>
              <c:ext xmlns:c16="http://schemas.microsoft.com/office/drawing/2014/chart" uri="{C3380CC4-5D6E-409C-BE32-E72D297353CC}">
                <c16:uniqueId val="{0000002C-4A83-4AE9-8F8A-13CB54CBD52F}"/>
              </c:ext>
            </c:extLst>
          </c:dPt>
          <c:dPt>
            <c:idx val="10"/>
            <c:invertIfNegative val="0"/>
            <c:bubble3D val="0"/>
            <c:spPr>
              <a:solidFill>
                <a:srgbClr val="002F6D"/>
              </a:solidFill>
              <a:ln>
                <a:noFill/>
              </a:ln>
              <a:effectLst/>
            </c:spPr>
            <c:extLst>
              <c:ext xmlns:c16="http://schemas.microsoft.com/office/drawing/2014/chart" uri="{C3380CC4-5D6E-409C-BE32-E72D297353CC}">
                <c16:uniqueId val="{0000002D-4A83-4AE9-8F8A-13CB54CBD52F}"/>
              </c:ext>
            </c:extLst>
          </c:dPt>
          <c:dPt>
            <c:idx val="11"/>
            <c:invertIfNegative val="0"/>
            <c:bubble3D val="0"/>
            <c:spPr>
              <a:solidFill>
                <a:srgbClr val="002F6D"/>
              </a:solidFill>
              <a:ln>
                <a:noFill/>
              </a:ln>
              <a:effectLst/>
            </c:spPr>
            <c:extLst>
              <c:ext xmlns:c16="http://schemas.microsoft.com/office/drawing/2014/chart" uri="{C3380CC4-5D6E-409C-BE32-E72D297353CC}">
                <c16:uniqueId val="{0000002E-4A83-4AE9-8F8A-13CB54CBD52F}"/>
              </c:ext>
            </c:extLst>
          </c:dPt>
          <c:dPt>
            <c:idx val="12"/>
            <c:invertIfNegative val="0"/>
            <c:bubble3D val="0"/>
            <c:spPr>
              <a:solidFill>
                <a:srgbClr val="002F6D"/>
              </a:solidFill>
              <a:ln>
                <a:noFill/>
              </a:ln>
              <a:effectLst/>
            </c:spPr>
            <c:extLst>
              <c:ext xmlns:c16="http://schemas.microsoft.com/office/drawing/2014/chart" uri="{C3380CC4-5D6E-409C-BE32-E72D297353CC}">
                <c16:uniqueId val="{0000002F-4A83-4AE9-8F8A-13CB54CBD52F}"/>
              </c:ext>
            </c:extLst>
          </c:dPt>
          <c:dPt>
            <c:idx val="13"/>
            <c:invertIfNegative val="0"/>
            <c:bubble3D val="0"/>
            <c:spPr>
              <a:solidFill>
                <a:srgbClr val="002F6D"/>
              </a:solidFill>
              <a:ln>
                <a:noFill/>
              </a:ln>
              <a:effectLst/>
            </c:spPr>
            <c:extLst>
              <c:ext xmlns:c16="http://schemas.microsoft.com/office/drawing/2014/chart" uri="{C3380CC4-5D6E-409C-BE32-E72D297353CC}">
                <c16:uniqueId val="{00000030-4A83-4AE9-8F8A-13CB54CBD52F}"/>
              </c:ext>
            </c:extLst>
          </c:dPt>
          <c:dPt>
            <c:idx val="14"/>
            <c:invertIfNegative val="0"/>
            <c:bubble3D val="0"/>
            <c:spPr>
              <a:solidFill>
                <a:srgbClr val="002F6D"/>
              </a:solidFill>
              <a:ln>
                <a:noFill/>
              </a:ln>
              <a:effectLst/>
            </c:spPr>
            <c:extLst>
              <c:ext xmlns:c16="http://schemas.microsoft.com/office/drawing/2014/chart" uri="{C3380CC4-5D6E-409C-BE32-E72D297353CC}">
                <c16:uniqueId val="{0000003A-4A83-4AE9-8F8A-13CB54CBD52F}"/>
              </c:ext>
            </c:extLst>
          </c:dPt>
          <c:dPt>
            <c:idx val="15"/>
            <c:invertIfNegative val="0"/>
            <c:bubble3D val="0"/>
            <c:spPr>
              <a:solidFill>
                <a:srgbClr val="002F6D"/>
              </a:solidFill>
              <a:ln>
                <a:noFill/>
              </a:ln>
              <a:effectLst/>
            </c:spPr>
            <c:extLst>
              <c:ext xmlns:c16="http://schemas.microsoft.com/office/drawing/2014/chart" uri="{C3380CC4-5D6E-409C-BE32-E72D297353CC}">
                <c16:uniqueId val="{0000003B-4A83-4AE9-8F8A-13CB54CBD52F}"/>
              </c:ext>
            </c:extLst>
          </c:dPt>
          <c:dPt>
            <c:idx val="16"/>
            <c:invertIfNegative val="0"/>
            <c:bubble3D val="0"/>
            <c:spPr>
              <a:solidFill>
                <a:srgbClr val="002F6D"/>
              </a:solidFill>
              <a:ln>
                <a:noFill/>
              </a:ln>
              <a:effectLst/>
            </c:spPr>
            <c:extLst>
              <c:ext xmlns:c16="http://schemas.microsoft.com/office/drawing/2014/chart" uri="{C3380CC4-5D6E-409C-BE32-E72D297353CC}">
                <c16:uniqueId val="{0000003C-4A83-4AE9-8F8A-13CB54CBD52F}"/>
              </c:ext>
            </c:extLst>
          </c:dPt>
          <c:dLbls>
            <c:dLbl>
              <c:idx val="0"/>
              <c:layout>
                <c:manualLayout>
                  <c:x val="-0.37354379789178893"/>
                  <c:y val="1.0241622404081574E-7"/>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manualLayout>
                      <c:w val="9.3583993654251157E-2"/>
                      <c:h val="2.8276914625221135E-2"/>
                    </c:manualLayout>
                  </c15:layout>
                </c:ext>
                <c:ext xmlns:c16="http://schemas.microsoft.com/office/drawing/2014/chart" uri="{C3380CC4-5D6E-409C-BE32-E72D297353CC}">
                  <c16:uniqueId val="{00000024-4A83-4AE9-8F8A-13CB54CBD52F}"/>
                </c:ext>
              </c:extLst>
            </c:dLbl>
            <c:dLbl>
              <c:idx val="13"/>
              <c:layout>
                <c:manualLayout>
                  <c:x val="5.2667076010068739E-4"/>
                  <c:y val="-5.2027441812734871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4A83-4AE9-8F8A-13CB54CBD52F}"/>
                </c:ext>
              </c:extLst>
            </c:dLbl>
            <c:dLbl>
              <c:idx val="14"/>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3A-4A83-4AE9-8F8A-13CB54CBD52F}"/>
                </c:ext>
              </c:extLst>
            </c:dLbl>
            <c:dLbl>
              <c:idx val="15"/>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3B-4A83-4AE9-8F8A-13CB54CBD52F}"/>
                </c:ext>
              </c:extLst>
            </c:dLbl>
            <c:dLbl>
              <c:idx val="16"/>
              <c:layout>
                <c:manualLayout>
                  <c:x val="-1.4761724423239444E-3"/>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4A83-4AE9-8F8A-13CB54CBD52F}"/>
                </c:ext>
              </c:extLst>
            </c:dLbl>
            <c:dLbl>
              <c:idx val="17"/>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4A83-4AE9-8F8A-13CB54CBD52F}"/>
                </c:ext>
              </c:extLst>
            </c:dLbl>
            <c:dLbl>
              <c:idx val="18"/>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4A83-4AE9-8F8A-13CB54CBD52F}"/>
                </c:ext>
              </c:extLst>
            </c:dLbl>
            <c:dLbl>
              <c:idx val="19"/>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4A83-4AE9-8F8A-13CB54CBD52F}"/>
                </c:ext>
              </c:extLst>
            </c:dLbl>
            <c:dLbl>
              <c:idx val="2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4A83-4AE9-8F8A-13CB54CBD52F}"/>
                </c:ext>
              </c:extLst>
            </c:dLbl>
            <c:dLbl>
              <c:idx val="2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4A83-4AE9-8F8A-13CB54CBD52F}"/>
                </c:ext>
              </c:extLst>
            </c:dLbl>
            <c:dLbl>
              <c:idx val="2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4A83-4AE9-8F8A-13CB54CBD52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'Ethnicity C11C21'!$B$7:$B$23</c:f>
              <c:strCache>
                <c:ptCount val="17"/>
                <c:pt idx="0">
                  <c:v>Any other ethnic group</c:v>
                </c:pt>
                <c:pt idx="1">
                  <c:v>Other Black</c:v>
                </c:pt>
                <c:pt idx="2">
                  <c:v>Other Mixed or Multiple ethnic groups</c:v>
                </c:pt>
                <c:pt idx="3">
                  <c:v>White other</c:v>
                </c:pt>
                <c:pt idx="4">
                  <c:v>White and Black African</c:v>
                </c:pt>
                <c:pt idx="5">
                  <c:v>African</c:v>
                </c:pt>
                <c:pt idx="6">
                  <c:v>Bangladeshi</c:v>
                </c:pt>
                <c:pt idx="7">
                  <c:v>Pakistani</c:v>
                </c:pt>
                <c:pt idx="8">
                  <c:v>White and Asian</c:v>
                </c:pt>
                <c:pt idx="9">
                  <c:v>Indian</c:v>
                </c:pt>
                <c:pt idx="10">
                  <c:v>Asian or Asian British</c:v>
                </c:pt>
                <c:pt idx="11">
                  <c:v>White and Black Caribbean</c:v>
                </c:pt>
                <c:pt idx="12">
                  <c:v>Other Asian</c:v>
                </c:pt>
                <c:pt idx="13">
                  <c:v>Chinese</c:v>
                </c:pt>
                <c:pt idx="14">
                  <c:v>Arab</c:v>
                </c:pt>
                <c:pt idx="15">
                  <c:v>Caribbean</c:v>
                </c:pt>
                <c:pt idx="16">
                  <c:v>English, Welsh, Scottish, Northern Irish or British</c:v>
                </c:pt>
              </c:strCache>
            </c:strRef>
          </c:cat>
          <c:val>
            <c:numRef>
              <c:f>'Ethnicity C11C21'!$F$7:$F$23</c:f>
              <c:numCache>
                <c:formatCode>0.0</c:formatCode>
                <c:ptCount val="17"/>
                <c:pt idx="0">
                  <c:v>221.56583629893237</c:v>
                </c:pt>
                <c:pt idx="1">
                  <c:v>89.461358313817342</c:v>
                </c:pt>
                <c:pt idx="2">
                  <c:v>70.783847980997621</c:v>
                </c:pt>
                <c:pt idx="3">
                  <c:v>66.863273789461857</c:v>
                </c:pt>
                <c:pt idx="4">
                  <c:v>63.124335812964929</c:v>
                </c:pt>
                <c:pt idx="5">
                  <c:v>60.404789053591792</c:v>
                </c:pt>
                <c:pt idx="6">
                  <c:v>47.323340471092081</c:v>
                </c:pt>
                <c:pt idx="7">
                  <c:v>40.708843988075522</c:v>
                </c:pt>
                <c:pt idx="8">
                  <c:v>36.080178173719375</c:v>
                </c:pt>
                <c:pt idx="9">
                  <c:v>35.998220112726194</c:v>
                </c:pt>
                <c:pt idx="10">
                  <c:v>32.787050070380054</c:v>
                </c:pt>
                <c:pt idx="11">
                  <c:v>29.499404052443381</c:v>
                </c:pt>
                <c:pt idx="12">
                  <c:v>28.460518841128572</c:v>
                </c:pt>
                <c:pt idx="13">
                  <c:v>20.295737895042041</c:v>
                </c:pt>
                <c:pt idx="14">
                  <c:v>-7.621951219512195E-2</c:v>
                </c:pt>
                <c:pt idx="15">
                  <c:v>-2.5618374558303887</c:v>
                </c:pt>
                <c:pt idx="16">
                  <c:v>-7.8807479073812372</c:v>
                </c:pt>
              </c:numCache>
            </c:numRef>
          </c:val>
          <c:extLst>
            <c:ext xmlns:c16="http://schemas.microsoft.com/office/drawing/2014/chart" uri="{C3380CC4-5D6E-409C-BE32-E72D297353CC}">
              <c16:uniqueId val="{00000031-4A83-4AE9-8F8A-13CB54CBD52F}"/>
            </c:ext>
          </c:extLst>
        </c:ser>
        <c:dLbls>
          <c:dLblPos val="inBase"/>
          <c:showLegendKey val="0"/>
          <c:showVal val="1"/>
          <c:showCatName val="0"/>
          <c:showSerName val="0"/>
          <c:showPercent val="0"/>
          <c:showBubbleSize val="0"/>
        </c:dLbls>
        <c:gapWidth val="30"/>
        <c:axId val="2122412624"/>
        <c:axId val="1984951632"/>
      </c:barChart>
      <c:catAx>
        <c:axId val="2122412624"/>
        <c:scaling>
          <c:orientation val="minMax"/>
        </c:scaling>
        <c:delete val="0"/>
        <c:axPos val="l"/>
        <c:numFmt formatCode="General" sourceLinked="1"/>
        <c:majorTickMark val="out"/>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lgn="ctr">
              <a:defRPr lang="en-US" sz="1000" b="0" i="0" u="none" strike="noStrike" kern="1200" baseline="0">
                <a:solidFill>
                  <a:srgbClr val="000000"/>
                </a:solidFill>
                <a:latin typeface="+mn-lt"/>
                <a:ea typeface="Arial"/>
                <a:cs typeface="Arial"/>
              </a:defRPr>
            </a:pPr>
            <a:endParaRPr lang="en-US"/>
          </a:p>
        </c:txPr>
        <c:crossAx val="1984951632"/>
        <c:crosses val="autoZero"/>
        <c:auto val="1"/>
        <c:lblAlgn val="ctr"/>
        <c:lblOffset val="100"/>
        <c:noMultiLvlLbl val="0"/>
      </c:catAx>
      <c:valAx>
        <c:axId val="1984951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r>
                  <a:rPr lang="en-US" sz="900" b="0" i="0" u="none" strike="noStrike" kern="1200" baseline="0">
                    <a:solidFill>
                      <a:srgbClr val="000000"/>
                    </a:solidFill>
                    <a:latin typeface="Arial"/>
                    <a:ea typeface="Arial"/>
                    <a:cs typeface="Arial"/>
                  </a:rPr>
                  <a:t>Percentage change</a:t>
                </a:r>
              </a:p>
            </c:rich>
          </c:tx>
          <c:layout>
            <c:manualLayout>
              <c:xMode val="edge"/>
              <c:yMode val="edge"/>
              <c:x val="0.56390277323269056"/>
              <c:y val="0.92247143264149745"/>
            </c:manualLayout>
          </c:layout>
          <c:overlay val="0"/>
          <c:spPr>
            <a:noFill/>
            <a:ln>
              <a:noFill/>
            </a:ln>
            <a:effectLst/>
          </c:spPr>
          <c:txPr>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endParaRPr lang="en-US"/>
            </a:p>
          </c:txPr>
        </c:title>
        <c:numFmt formatCode="General"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lgn="ctr">
              <a:defRPr lang="en-US" sz="800" b="0" i="0" u="none" strike="noStrike" kern="1200" baseline="0">
                <a:solidFill>
                  <a:srgbClr val="000000"/>
                </a:solidFill>
                <a:latin typeface="Arial"/>
                <a:ea typeface="Arial"/>
                <a:cs typeface="Arial"/>
              </a:defRPr>
            </a:pPr>
            <a:endParaRPr lang="en-US"/>
          </a:p>
        </c:txPr>
        <c:crossAx val="2122412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853212522204845"/>
          <c:y val="0.12027065056757988"/>
          <c:w val="0.6759650983861567"/>
          <c:h val="0.72865479749794748"/>
        </c:manualLayout>
      </c:layout>
      <c:barChart>
        <c:barDir val="bar"/>
        <c:grouping val="clustered"/>
        <c:varyColors val="0"/>
        <c:ser>
          <c:idx val="4"/>
          <c:order val="0"/>
          <c:tx>
            <c:strRef>
              <c:f>'Ethnicity C11C21'!$K$5</c:f>
              <c:strCache>
                <c:ptCount val="1"/>
                <c:pt idx="0">
                  <c:v>Percentage change</c:v>
                </c:pt>
              </c:strCache>
            </c:strRef>
          </c:tx>
          <c:spPr>
            <a:solidFill>
              <a:srgbClr val="002F6D"/>
            </a:solidFill>
            <a:ln>
              <a:noFill/>
            </a:ln>
            <a:effectLst/>
          </c:spPr>
          <c:invertIfNegative val="0"/>
          <c:dPt>
            <c:idx val="0"/>
            <c:invertIfNegative val="0"/>
            <c:bubble3D val="0"/>
            <c:spPr>
              <a:solidFill>
                <a:srgbClr val="002F6D"/>
              </a:solidFill>
              <a:ln>
                <a:noFill/>
              </a:ln>
              <a:effectLst/>
            </c:spPr>
            <c:extLst>
              <c:ext xmlns:c16="http://schemas.microsoft.com/office/drawing/2014/chart" uri="{C3380CC4-5D6E-409C-BE32-E72D297353CC}">
                <c16:uniqueId val="{00000001-1C64-4E27-AF48-CB500A3743B7}"/>
              </c:ext>
            </c:extLst>
          </c:dPt>
          <c:dPt>
            <c:idx val="1"/>
            <c:invertIfNegative val="0"/>
            <c:bubble3D val="0"/>
            <c:spPr>
              <a:solidFill>
                <a:srgbClr val="002F6D"/>
              </a:solidFill>
              <a:ln>
                <a:noFill/>
              </a:ln>
              <a:effectLst/>
            </c:spPr>
            <c:extLst>
              <c:ext xmlns:c16="http://schemas.microsoft.com/office/drawing/2014/chart" uri="{C3380CC4-5D6E-409C-BE32-E72D297353CC}">
                <c16:uniqueId val="{00000003-1C64-4E27-AF48-CB500A3743B7}"/>
              </c:ext>
            </c:extLst>
          </c:dPt>
          <c:dPt>
            <c:idx val="2"/>
            <c:invertIfNegative val="0"/>
            <c:bubble3D val="0"/>
            <c:spPr>
              <a:solidFill>
                <a:srgbClr val="002F6D"/>
              </a:solidFill>
              <a:ln>
                <a:noFill/>
              </a:ln>
              <a:effectLst/>
            </c:spPr>
            <c:extLst>
              <c:ext xmlns:c16="http://schemas.microsoft.com/office/drawing/2014/chart" uri="{C3380CC4-5D6E-409C-BE32-E72D297353CC}">
                <c16:uniqueId val="{00000005-1C64-4E27-AF48-CB500A3743B7}"/>
              </c:ext>
            </c:extLst>
          </c:dPt>
          <c:dPt>
            <c:idx val="3"/>
            <c:invertIfNegative val="0"/>
            <c:bubble3D val="0"/>
            <c:spPr>
              <a:solidFill>
                <a:srgbClr val="002F6D"/>
              </a:solidFill>
              <a:ln>
                <a:noFill/>
              </a:ln>
              <a:effectLst/>
            </c:spPr>
            <c:extLst>
              <c:ext xmlns:c16="http://schemas.microsoft.com/office/drawing/2014/chart" uri="{C3380CC4-5D6E-409C-BE32-E72D297353CC}">
                <c16:uniqueId val="{00000007-1C64-4E27-AF48-CB500A3743B7}"/>
              </c:ext>
            </c:extLst>
          </c:dPt>
          <c:dPt>
            <c:idx val="4"/>
            <c:invertIfNegative val="0"/>
            <c:bubble3D val="0"/>
            <c:spPr>
              <a:solidFill>
                <a:srgbClr val="002F6D"/>
              </a:solidFill>
              <a:ln>
                <a:noFill/>
              </a:ln>
              <a:effectLst/>
            </c:spPr>
            <c:extLst>
              <c:ext xmlns:c16="http://schemas.microsoft.com/office/drawing/2014/chart" uri="{C3380CC4-5D6E-409C-BE32-E72D297353CC}">
                <c16:uniqueId val="{00000009-1C64-4E27-AF48-CB500A3743B7}"/>
              </c:ext>
            </c:extLst>
          </c:dPt>
          <c:dPt>
            <c:idx val="5"/>
            <c:invertIfNegative val="0"/>
            <c:bubble3D val="0"/>
            <c:spPr>
              <a:solidFill>
                <a:srgbClr val="002F6D"/>
              </a:solidFill>
              <a:ln>
                <a:noFill/>
              </a:ln>
              <a:effectLst/>
            </c:spPr>
            <c:extLst>
              <c:ext xmlns:c16="http://schemas.microsoft.com/office/drawing/2014/chart" uri="{C3380CC4-5D6E-409C-BE32-E72D297353CC}">
                <c16:uniqueId val="{0000000B-1C64-4E27-AF48-CB500A3743B7}"/>
              </c:ext>
            </c:extLst>
          </c:dPt>
          <c:dPt>
            <c:idx val="6"/>
            <c:invertIfNegative val="0"/>
            <c:bubble3D val="0"/>
            <c:spPr>
              <a:solidFill>
                <a:srgbClr val="002F6D"/>
              </a:solidFill>
              <a:ln>
                <a:noFill/>
              </a:ln>
              <a:effectLst/>
            </c:spPr>
            <c:extLst>
              <c:ext xmlns:c16="http://schemas.microsoft.com/office/drawing/2014/chart" uri="{C3380CC4-5D6E-409C-BE32-E72D297353CC}">
                <c16:uniqueId val="{0000000D-1C64-4E27-AF48-CB500A3743B7}"/>
              </c:ext>
            </c:extLst>
          </c:dPt>
          <c:dPt>
            <c:idx val="7"/>
            <c:invertIfNegative val="0"/>
            <c:bubble3D val="0"/>
            <c:spPr>
              <a:solidFill>
                <a:srgbClr val="002F6D"/>
              </a:solidFill>
              <a:ln>
                <a:noFill/>
              </a:ln>
              <a:effectLst/>
            </c:spPr>
            <c:extLst>
              <c:ext xmlns:c16="http://schemas.microsoft.com/office/drawing/2014/chart" uri="{C3380CC4-5D6E-409C-BE32-E72D297353CC}">
                <c16:uniqueId val="{0000000F-1C64-4E27-AF48-CB500A3743B7}"/>
              </c:ext>
            </c:extLst>
          </c:dPt>
          <c:dPt>
            <c:idx val="8"/>
            <c:invertIfNegative val="0"/>
            <c:bubble3D val="0"/>
            <c:spPr>
              <a:solidFill>
                <a:srgbClr val="002F6D"/>
              </a:solidFill>
              <a:ln>
                <a:noFill/>
              </a:ln>
              <a:effectLst/>
            </c:spPr>
            <c:extLst>
              <c:ext xmlns:c16="http://schemas.microsoft.com/office/drawing/2014/chart" uri="{C3380CC4-5D6E-409C-BE32-E72D297353CC}">
                <c16:uniqueId val="{00000011-1C64-4E27-AF48-CB500A3743B7}"/>
              </c:ext>
            </c:extLst>
          </c:dPt>
          <c:dPt>
            <c:idx val="9"/>
            <c:invertIfNegative val="0"/>
            <c:bubble3D val="0"/>
            <c:spPr>
              <a:solidFill>
                <a:srgbClr val="002F6D"/>
              </a:solidFill>
              <a:ln>
                <a:noFill/>
              </a:ln>
              <a:effectLst/>
            </c:spPr>
            <c:extLst>
              <c:ext xmlns:c16="http://schemas.microsoft.com/office/drawing/2014/chart" uri="{C3380CC4-5D6E-409C-BE32-E72D297353CC}">
                <c16:uniqueId val="{00000013-1C64-4E27-AF48-CB500A3743B7}"/>
              </c:ext>
            </c:extLst>
          </c:dPt>
          <c:dPt>
            <c:idx val="10"/>
            <c:invertIfNegative val="0"/>
            <c:bubble3D val="0"/>
            <c:spPr>
              <a:solidFill>
                <a:srgbClr val="002F6D"/>
              </a:solidFill>
              <a:ln>
                <a:noFill/>
              </a:ln>
              <a:effectLst/>
            </c:spPr>
            <c:extLst>
              <c:ext xmlns:c16="http://schemas.microsoft.com/office/drawing/2014/chart" uri="{C3380CC4-5D6E-409C-BE32-E72D297353CC}">
                <c16:uniqueId val="{00000015-1C64-4E27-AF48-CB500A3743B7}"/>
              </c:ext>
            </c:extLst>
          </c:dPt>
          <c:dPt>
            <c:idx val="11"/>
            <c:invertIfNegative val="0"/>
            <c:bubble3D val="0"/>
            <c:spPr>
              <a:solidFill>
                <a:srgbClr val="002F6D"/>
              </a:solidFill>
              <a:ln>
                <a:noFill/>
              </a:ln>
              <a:effectLst/>
            </c:spPr>
            <c:extLst>
              <c:ext xmlns:c16="http://schemas.microsoft.com/office/drawing/2014/chart" uri="{C3380CC4-5D6E-409C-BE32-E72D297353CC}">
                <c16:uniqueId val="{00000017-1C64-4E27-AF48-CB500A3743B7}"/>
              </c:ext>
            </c:extLst>
          </c:dPt>
          <c:dPt>
            <c:idx val="12"/>
            <c:invertIfNegative val="0"/>
            <c:bubble3D val="0"/>
            <c:spPr>
              <a:solidFill>
                <a:srgbClr val="002F6D"/>
              </a:solidFill>
              <a:ln>
                <a:noFill/>
              </a:ln>
              <a:effectLst/>
            </c:spPr>
            <c:extLst>
              <c:ext xmlns:c16="http://schemas.microsoft.com/office/drawing/2014/chart" uri="{C3380CC4-5D6E-409C-BE32-E72D297353CC}">
                <c16:uniqueId val="{00000019-1C64-4E27-AF48-CB500A3743B7}"/>
              </c:ext>
            </c:extLst>
          </c:dPt>
          <c:dPt>
            <c:idx val="13"/>
            <c:invertIfNegative val="0"/>
            <c:bubble3D val="0"/>
            <c:spPr>
              <a:solidFill>
                <a:srgbClr val="002F6D"/>
              </a:solidFill>
              <a:ln>
                <a:noFill/>
              </a:ln>
              <a:effectLst/>
            </c:spPr>
            <c:extLst>
              <c:ext xmlns:c16="http://schemas.microsoft.com/office/drawing/2014/chart" uri="{C3380CC4-5D6E-409C-BE32-E72D297353CC}">
                <c16:uniqueId val="{0000001B-1C64-4E27-AF48-CB500A3743B7}"/>
              </c:ext>
            </c:extLst>
          </c:dPt>
          <c:dPt>
            <c:idx val="14"/>
            <c:invertIfNegative val="0"/>
            <c:bubble3D val="0"/>
            <c:spPr>
              <a:solidFill>
                <a:srgbClr val="002F6D"/>
              </a:solidFill>
              <a:ln>
                <a:noFill/>
              </a:ln>
              <a:effectLst/>
            </c:spPr>
            <c:extLst>
              <c:ext xmlns:c16="http://schemas.microsoft.com/office/drawing/2014/chart" uri="{C3380CC4-5D6E-409C-BE32-E72D297353CC}">
                <c16:uniqueId val="{0000001D-1C64-4E27-AF48-CB500A3743B7}"/>
              </c:ext>
            </c:extLst>
          </c:dPt>
          <c:dPt>
            <c:idx val="15"/>
            <c:invertIfNegative val="0"/>
            <c:bubble3D val="0"/>
            <c:spPr>
              <a:solidFill>
                <a:srgbClr val="002F6D"/>
              </a:solidFill>
              <a:ln>
                <a:noFill/>
              </a:ln>
              <a:effectLst/>
            </c:spPr>
            <c:extLst>
              <c:ext xmlns:c16="http://schemas.microsoft.com/office/drawing/2014/chart" uri="{C3380CC4-5D6E-409C-BE32-E72D297353CC}">
                <c16:uniqueId val="{0000001F-1C64-4E27-AF48-CB500A3743B7}"/>
              </c:ext>
            </c:extLst>
          </c:dPt>
          <c:dPt>
            <c:idx val="16"/>
            <c:invertIfNegative val="0"/>
            <c:bubble3D val="0"/>
            <c:spPr>
              <a:solidFill>
                <a:srgbClr val="002F6D"/>
              </a:solidFill>
              <a:ln>
                <a:noFill/>
              </a:ln>
              <a:effectLst/>
            </c:spPr>
            <c:extLst>
              <c:ext xmlns:c16="http://schemas.microsoft.com/office/drawing/2014/chart" uri="{C3380CC4-5D6E-409C-BE32-E72D297353CC}">
                <c16:uniqueId val="{00000021-1C64-4E27-AF48-CB500A3743B7}"/>
              </c:ext>
            </c:extLst>
          </c:dPt>
          <c:dLbls>
            <c:dLbl>
              <c:idx val="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15:layout>
                    <c:manualLayout>
                      <c:w val="5.8299036360492724E-2"/>
                      <c:h val="3.0878262995495717E-2"/>
                    </c:manualLayout>
                  </c15:layout>
                </c:ext>
                <c:ext xmlns:c16="http://schemas.microsoft.com/office/drawing/2014/chart" uri="{C3380CC4-5D6E-409C-BE32-E72D297353CC}">
                  <c16:uniqueId val="{00000001-1C64-4E27-AF48-CB500A3743B7}"/>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3-1C64-4E27-AF48-CB500A3743B7}"/>
                </c:ext>
              </c:extLst>
            </c:dLbl>
            <c:dLbl>
              <c:idx val="9"/>
              <c:layout>
                <c:manualLayout>
                  <c:x val="2.9889138201905904E-4"/>
                  <c:y val="-2.5882422472464262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C64-4E27-AF48-CB500A3743B7}"/>
                </c:ext>
              </c:extLst>
            </c:dLbl>
            <c:dLbl>
              <c:idx val="10"/>
              <c:layout>
                <c:manualLayout>
                  <c:x val="-2.3554052293789205E-3"/>
                  <c:y val="-4.7450559713269556E-1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C64-4E27-AF48-CB500A3743B7}"/>
                </c:ext>
              </c:extLst>
            </c:dLbl>
            <c:dLbl>
              <c:idx val="1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C64-4E27-AF48-CB500A3743B7}"/>
                </c:ext>
              </c:extLst>
            </c:dLbl>
            <c:dLbl>
              <c:idx val="1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C64-4E27-AF48-CB500A3743B7}"/>
                </c:ext>
              </c:extLst>
            </c:dLbl>
            <c:dLbl>
              <c:idx val="1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C64-4E27-AF48-CB500A3743B7}"/>
                </c:ext>
              </c:extLst>
            </c:dLbl>
            <c:dLbl>
              <c:idx val="14"/>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C64-4E27-AF48-CB500A3743B7}"/>
                </c:ext>
              </c:extLst>
            </c:dLbl>
            <c:dLbl>
              <c:idx val="15"/>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1F-1C64-4E27-AF48-CB500A3743B7}"/>
                </c:ext>
              </c:extLst>
            </c:dLbl>
            <c:dLbl>
              <c:idx val="16"/>
              <c:layout>
                <c:manualLayout>
                  <c:x val="-1.4761724423239444E-3"/>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C64-4E27-AF48-CB500A3743B7}"/>
                </c:ext>
              </c:extLst>
            </c:dLbl>
            <c:dLbl>
              <c:idx val="17"/>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C64-4E27-AF48-CB500A3743B7}"/>
                </c:ext>
              </c:extLst>
            </c:dLbl>
            <c:dLbl>
              <c:idx val="18"/>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C64-4E27-AF48-CB500A3743B7}"/>
                </c:ext>
              </c:extLst>
            </c:dLbl>
            <c:dLbl>
              <c:idx val="19"/>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C64-4E27-AF48-CB500A3743B7}"/>
                </c:ext>
              </c:extLst>
            </c:dLbl>
            <c:dLbl>
              <c:idx val="2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C64-4E27-AF48-CB500A3743B7}"/>
                </c:ext>
              </c:extLst>
            </c:dLbl>
            <c:dLbl>
              <c:idx val="2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C64-4E27-AF48-CB500A3743B7}"/>
                </c:ext>
              </c:extLst>
            </c:dLbl>
            <c:dLbl>
              <c:idx val="2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C64-4E27-AF48-CB500A3743B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'Ethnicity C11C21'!$B$7:$B$23</c:f>
              <c:strCache>
                <c:ptCount val="17"/>
                <c:pt idx="0">
                  <c:v>Any other ethnic group</c:v>
                </c:pt>
                <c:pt idx="1">
                  <c:v>Other Black</c:v>
                </c:pt>
                <c:pt idx="2">
                  <c:v>Other Mixed or Multiple ethnic groups</c:v>
                </c:pt>
                <c:pt idx="3">
                  <c:v>White other</c:v>
                </c:pt>
                <c:pt idx="4">
                  <c:v>White and Black African</c:v>
                </c:pt>
                <c:pt idx="5">
                  <c:v>African</c:v>
                </c:pt>
                <c:pt idx="6">
                  <c:v>Bangladeshi</c:v>
                </c:pt>
                <c:pt idx="7">
                  <c:v>Pakistani</c:v>
                </c:pt>
                <c:pt idx="8">
                  <c:v>White and Asian</c:v>
                </c:pt>
                <c:pt idx="9">
                  <c:v>Indian</c:v>
                </c:pt>
                <c:pt idx="10">
                  <c:v>Asian or Asian British</c:v>
                </c:pt>
                <c:pt idx="11">
                  <c:v>White and Black Caribbean</c:v>
                </c:pt>
                <c:pt idx="12">
                  <c:v>Other Asian</c:v>
                </c:pt>
                <c:pt idx="13">
                  <c:v>Chinese</c:v>
                </c:pt>
                <c:pt idx="14">
                  <c:v>Arab</c:v>
                </c:pt>
                <c:pt idx="15">
                  <c:v>Caribbean</c:v>
                </c:pt>
                <c:pt idx="16">
                  <c:v>English, Welsh, Scottish, Northern Irish or British</c:v>
                </c:pt>
              </c:strCache>
            </c:strRef>
          </c:cat>
          <c:val>
            <c:numRef>
              <c:f>'Ethnicity C11C21'!$K$7:$K$23</c:f>
              <c:numCache>
                <c:formatCode>0.0</c:formatCode>
                <c:ptCount val="17"/>
                <c:pt idx="0">
                  <c:v>177.59877593278625</c:v>
                </c:pt>
                <c:pt idx="1">
                  <c:v>5.7490003850901719</c:v>
                </c:pt>
                <c:pt idx="2">
                  <c:v>489.87579724739845</c:v>
                </c:pt>
                <c:pt idx="3">
                  <c:v>41.330541329408717</c:v>
                </c:pt>
                <c:pt idx="4">
                  <c:v>49.506654286598575</c:v>
                </c:pt>
                <c:pt idx="5">
                  <c:v>50.190490119571542</c:v>
                </c:pt>
                <c:pt idx="6">
                  <c:v>44.226072932368716</c:v>
                </c:pt>
                <c:pt idx="7">
                  <c:v>41.176877806167859</c:v>
                </c:pt>
                <c:pt idx="8">
                  <c:v>42.524375728867355</c:v>
                </c:pt>
                <c:pt idx="9">
                  <c:v>32.066014091833352</c:v>
                </c:pt>
                <c:pt idx="10">
                  <c:v>30.9646201443596</c:v>
                </c:pt>
                <c:pt idx="11">
                  <c:v>20.137338312288268</c:v>
                </c:pt>
                <c:pt idx="12">
                  <c:v>16.197788143060425</c:v>
                </c:pt>
                <c:pt idx="13">
                  <c:v>13.613067617383788</c:v>
                </c:pt>
                <c:pt idx="14">
                  <c:v>44.898070004751453</c:v>
                </c:pt>
                <c:pt idx="15">
                  <c:v>4.8057920597750314</c:v>
                </c:pt>
                <c:pt idx="16">
                  <c:v>-1.7465902174769667</c:v>
                </c:pt>
              </c:numCache>
            </c:numRef>
          </c:val>
          <c:extLst>
            <c:ext xmlns:c16="http://schemas.microsoft.com/office/drawing/2014/chart" uri="{C3380CC4-5D6E-409C-BE32-E72D297353CC}">
              <c16:uniqueId val="{00000028-1C64-4E27-AF48-CB500A3743B7}"/>
            </c:ext>
          </c:extLst>
        </c:ser>
        <c:dLbls>
          <c:dLblPos val="inBase"/>
          <c:showLegendKey val="0"/>
          <c:showVal val="1"/>
          <c:showCatName val="0"/>
          <c:showSerName val="0"/>
          <c:showPercent val="0"/>
          <c:showBubbleSize val="0"/>
        </c:dLbls>
        <c:gapWidth val="15"/>
        <c:axId val="2122412624"/>
        <c:axId val="1984951632"/>
      </c:barChart>
      <c:catAx>
        <c:axId val="2122412624"/>
        <c:scaling>
          <c:orientation val="minMax"/>
        </c:scaling>
        <c:delete val="0"/>
        <c:axPos val="l"/>
        <c:numFmt formatCode="General" sourceLinked="1"/>
        <c:majorTickMark val="out"/>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lgn="ctr">
              <a:defRPr lang="en-US" sz="1000" b="0" i="0" u="none" strike="noStrike" kern="1200" baseline="0">
                <a:solidFill>
                  <a:srgbClr val="000000"/>
                </a:solidFill>
                <a:latin typeface="+mn-lt"/>
                <a:ea typeface="Arial"/>
                <a:cs typeface="Arial"/>
              </a:defRPr>
            </a:pPr>
            <a:endParaRPr lang="en-US"/>
          </a:p>
        </c:txPr>
        <c:crossAx val="1984951632"/>
        <c:crosses val="autoZero"/>
        <c:auto val="1"/>
        <c:lblAlgn val="ctr"/>
        <c:lblOffset val="100"/>
        <c:noMultiLvlLbl val="0"/>
      </c:catAx>
      <c:valAx>
        <c:axId val="1984951632"/>
        <c:scaling>
          <c:orientation val="minMax"/>
          <c:max val="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r>
                  <a:rPr lang="en-US" sz="900" b="0" i="0" u="none" strike="noStrike" kern="1200" baseline="0">
                    <a:solidFill>
                      <a:srgbClr val="000000"/>
                    </a:solidFill>
                    <a:latin typeface="Arial"/>
                    <a:ea typeface="Arial"/>
                    <a:cs typeface="Arial"/>
                  </a:rPr>
                  <a:t>Percentage change</a:t>
                </a:r>
              </a:p>
            </c:rich>
          </c:tx>
          <c:overlay val="0"/>
          <c:spPr>
            <a:noFill/>
            <a:ln>
              <a:noFill/>
            </a:ln>
            <a:effectLst/>
          </c:spPr>
          <c:txPr>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endParaRPr lang="en-US"/>
            </a:p>
          </c:txPr>
        </c:title>
        <c:numFmt formatCode="General"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lgn="ctr">
              <a:defRPr lang="en-US" sz="800" b="0" i="0" u="none" strike="noStrike" kern="1200" baseline="0">
                <a:solidFill>
                  <a:srgbClr val="000000"/>
                </a:solidFill>
                <a:latin typeface="Arial"/>
                <a:ea typeface="Arial"/>
                <a:cs typeface="Arial"/>
              </a:defRPr>
            </a:pPr>
            <a:endParaRPr lang="en-US"/>
          </a:p>
        </c:txPr>
        <c:crossAx val="2122412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853212522204845"/>
          <c:y val="0.18820374818563668"/>
          <c:w val="0.6759650983861567"/>
          <c:h val="0.66072176336848609"/>
        </c:manualLayout>
      </c:layout>
      <c:barChart>
        <c:barDir val="bar"/>
        <c:grouping val="percentStacked"/>
        <c:varyColors val="0"/>
        <c:ser>
          <c:idx val="1"/>
          <c:order val="0"/>
          <c:tx>
            <c:strRef>
              <c:f>'Ethnicity by ward C21'!$C$48</c:f>
              <c:strCache>
                <c:ptCount val="1"/>
                <c:pt idx="0">
                  <c:v>White British</c:v>
                </c:pt>
              </c:strCache>
            </c:strRef>
          </c:tx>
          <c:spPr>
            <a:solidFill>
              <a:srgbClr val="002F6D"/>
            </a:solidFill>
            <a:ln>
              <a:noFill/>
            </a:ln>
            <a:effectLst/>
          </c:spPr>
          <c:invertIfNegative val="0"/>
          <c:dPt>
            <c:idx val="1"/>
            <c:invertIfNegative val="0"/>
            <c:bubble3D val="0"/>
            <c:spPr>
              <a:solidFill>
                <a:srgbClr val="002F6D"/>
              </a:solidFill>
              <a:ln>
                <a:noFill/>
              </a:ln>
              <a:effectLst/>
            </c:spPr>
            <c:extLst>
              <c:ext xmlns:c16="http://schemas.microsoft.com/office/drawing/2014/chart" uri="{C3380CC4-5D6E-409C-BE32-E72D297353CC}">
                <c16:uniqueId val="{00000001-DEE6-404F-9A27-7EF4FD0353CF}"/>
              </c:ext>
            </c:extLst>
          </c:dPt>
          <c:dPt>
            <c:idx val="2"/>
            <c:invertIfNegative val="0"/>
            <c:bubble3D val="0"/>
            <c:spPr>
              <a:solidFill>
                <a:srgbClr val="002F6D"/>
              </a:solidFill>
              <a:ln>
                <a:noFill/>
              </a:ln>
              <a:effectLst/>
            </c:spPr>
            <c:extLst>
              <c:ext xmlns:c16="http://schemas.microsoft.com/office/drawing/2014/chart" uri="{C3380CC4-5D6E-409C-BE32-E72D297353CC}">
                <c16:uniqueId val="{00000003-DEE6-404F-9A27-7EF4FD0353CF}"/>
              </c:ext>
            </c:extLst>
          </c:dPt>
          <c:dPt>
            <c:idx val="6"/>
            <c:invertIfNegative val="0"/>
            <c:bubble3D val="0"/>
            <c:spPr>
              <a:solidFill>
                <a:srgbClr val="002F6D"/>
              </a:solidFill>
              <a:ln>
                <a:noFill/>
              </a:ln>
              <a:effectLst/>
            </c:spPr>
            <c:extLst>
              <c:ext xmlns:c16="http://schemas.microsoft.com/office/drawing/2014/chart" uri="{C3380CC4-5D6E-409C-BE32-E72D297353CC}">
                <c16:uniqueId val="{00000005-DEE6-404F-9A27-7EF4FD0353CF}"/>
              </c:ext>
            </c:extLst>
          </c:dPt>
          <c:dPt>
            <c:idx val="8"/>
            <c:invertIfNegative val="0"/>
            <c:bubble3D val="0"/>
            <c:spPr>
              <a:solidFill>
                <a:srgbClr val="002F6D"/>
              </a:solidFill>
              <a:ln>
                <a:noFill/>
              </a:ln>
              <a:effectLst/>
            </c:spPr>
            <c:extLst>
              <c:ext xmlns:c16="http://schemas.microsoft.com/office/drawing/2014/chart" uri="{C3380CC4-5D6E-409C-BE32-E72D297353CC}">
                <c16:uniqueId val="{00000007-DEE6-404F-9A27-7EF4FD0353CF}"/>
              </c:ext>
            </c:extLst>
          </c:dPt>
          <c:dPt>
            <c:idx val="9"/>
            <c:invertIfNegative val="0"/>
            <c:bubble3D val="0"/>
            <c:spPr>
              <a:solidFill>
                <a:srgbClr val="002F6D"/>
              </a:solidFill>
              <a:ln w="15875">
                <a:solidFill>
                  <a:srgbClr val="D50057"/>
                </a:solidFill>
              </a:ln>
              <a:effectLst/>
            </c:spPr>
            <c:extLst>
              <c:ext xmlns:c16="http://schemas.microsoft.com/office/drawing/2014/chart" uri="{C3380CC4-5D6E-409C-BE32-E72D297353CC}">
                <c16:uniqueId val="{00000009-DEE6-404F-9A27-7EF4FD0353CF}"/>
              </c:ext>
            </c:extLst>
          </c:dPt>
          <c:dLbls>
            <c:dLbl>
              <c:idx val="7"/>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Arial" panose="020B0604020202020204" pitchFamily="34" charset="0"/>
                      <a:ea typeface="Arial"/>
                      <a:cs typeface="Arial" panose="020B0604020202020204"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A-DEE6-404F-9A27-7EF4FD0353CF}"/>
                </c:ext>
              </c:extLst>
            </c:dLbl>
            <c:dLbl>
              <c:idx val="8"/>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Arial" panose="020B0604020202020204" pitchFamily="34" charset="0"/>
                      <a:ea typeface="Arial"/>
                      <a:cs typeface="Arial" panose="020B0604020202020204"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7-DEE6-404F-9A27-7EF4FD0353CF}"/>
                </c:ext>
              </c:extLst>
            </c:dLbl>
            <c:dLbl>
              <c:idx val="9"/>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Arial" panose="020B0604020202020204" pitchFamily="34" charset="0"/>
                      <a:ea typeface="Arial"/>
                      <a:cs typeface="Arial" panose="020B0604020202020204" pitchFamily="34" charset="0"/>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9-DEE6-404F-9A27-7EF4FD0353C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'Ethnicity by ward C21'!$B$49:$B$65</c:f>
              <c:strCache>
                <c:ptCount val="17"/>
                <c:pt idx="0">
                  <c:v>Sholing</c:v>
                </c:pt>
                <c:pt idx="1">
                  <c:v>Bitterne</c:v>
                </c:pt>
                <c:pt idx="2">
                  <c:v>Peartree</c:v>
                </c:pt>
                <c:pt idx="3">
                  <c:v>Harefield</c:v>
                </c:pt>
                <c:pt idx="4">
                  <c:v>Woolston</c:v>
                </c:pt>
                <c:pt idx="5">
                  <c:v>Redbridge</c:v>
                </c:pt>
                <c:pt idx="6">
                  <c:v>Bitterne Park</c:v>
                </c:pt>
                <c:pt idx="7">
                  <c:v>Coxford</c:v>
                </c:pt>
                <c:pt idx="8">
                  <c:v>Millbrook</c:v>
                </c:pt>
                <c:pt idx="9">
                  <c:v>Southampton</c:v>
                </c:pt>
                <c:pt idx="10">
                  <c:v>Shirley</c:v>
                </c:pt>
                <c:pt idx="11">
                  <c:v>Bassett</c:v>
                </c:pt>
                <c:pt idx="12">
                  <c:v>Portswood</c:v>
                </c:pt>
                <c:pt idx="13">
                  <c:v>Swaythling</c:v>
                </c:pt>
                <c:pt idx="14">
                  <c:v>Freemantle</c:v>
                </c:pt>
                <c:pt idx="15">
                  <c:v>Bargate</c:v>
                </c:pt>
                <c:pt idx="16">
                  <c:v>Bevois</c:v>
                </c:pt>
              </c:strCache>
            </c:strRef>
          </c:cat>
          <c:val>
            <c:numRef>
              <c:f>'Ethnicity by ward C21'!$C$49:$C$65</c:f>
              <c:numCache>
                <c:formatCode>0.0</c:formatCode>
                <c:ptCount val="17"/>
                <c:pt idx="0">
                  <c:v>87.274155538098981</c:v>
                </c:pt>
                <c:pt idx="1">
                  <c:v>84.828926365466032</c:v>
                </c:pt>
                <c:pt idx="2">
                  <c:v>82.392003355235559</c:v>
                </c:pt>
                <c:pt idx="3">
                  <c:v>80.280231916068473</c:v>
                </c:pt>
                <c:pt idx="4">
                  <c:v>80.007601672367912</c:v>
                </c:pt>
                <c:pt idx="5">
                  <c:v>79.675903018307764</c:v>
                </c:pt>
                <c:pt idx="6">
                  <c:v>78.008387234345008</c:v>
                </c:pt>
                <c:pt idx="7">
                  <c:v>77.101904014832783</c:v>
                </c:pt>
                <c:pt idx="8">
                  <c:v>71.950991977113006</c:v>
                </c:pt>
                <c:pt idx="9">
                  <c:v>68.086533826128885</c:v>
                </c:pt>
                <c:pt idx="10">
                  <c:v>64.891924147990991</c:v>
                </c:pt>
                <c:pt idx="11">
                  <c:v>62.131721722409168</c:v>
                </c:pt>
                <c:pt idx="12">
                  <c:v>60.038046062911882</c:v>
                </c:pt>
                <c:pt idx="13">
                  <c:v>59.888154550076258</c:v>
                </c:pt>
                <c:pt idx="14">
                  <c:v>56.075115035443353</c:v>
                </c:pt>
                <c:pt idx="15">
                  <c:v>48.611412925377024</c:v>
                </c:pt>
                <c:pt idx="16">
                  <c:v>36.084944187312821</c:v>
                </c:pt>
              </c:numCache>
            </c:numRef>
          </c:val>
          <c:extLst>
            <c:ext xmlns:c16="http://schemas.microsoft.com/office/drawing/2014/chart" uri="{C3380CC4-5D6E-409C-BE32-E72D297353CC}">
              <c16:uniqueId val="{0000000B-DEE6-404F-9A27-7EF4FD0353CF}"/>
            </c:ext>
          </c:extLst>
        </c:ser>
        <c:ser>
          <c:idx val="5"/>
          <c:order val="1"/>
          <c:tx>
            <c:strRef>
              <c:f>'Ethnicity by ward C21'!$D$48</c:f>
              <c:strCache>
                <c:ptCount val="1"/>
                <c:pt idx="0">
                  <c:v>White other</c:v>
                </c:pt>
              </c:strCache>
            </c:strRef>
          </c:tx>
          <c:spPr>
            <a:solidFill>
              <a:schemeClr val="accent6"/>
            </a:solidFill>
            <a:ln>
              <a:noFill/>
            </a:ln>
            <a:effectLst/>
          </c:spPr>
          <c:invertIfNegative val="0"/>
          <c:dPt>
            <c:idx val="9"/>
            <c:invertIfNegative val="0"/>
            <c:bubble3D val="0"/>
            <c:spPr>
              <a:solidFill>
                <a:schemeClr val="accent6"/>
              </a:solidFill>
              <a:ln w="15875">
                <a:solidFill>
                  <a:srgbClr val="D50057"/>
                </a:solidFill>
              </a:ln>
              <a:effectLst/>
            </c:spPr>
            <c:extLst>
              <c:ext xmlns:c16="http://schemas.microsoft.com/office/drawing/2014/chart" uri="{C3380CC4-5D6E-409C-BE32-E72D297353CC}">
                <c16:uniqueId val="{0000002E-DEE6-404F-9A27-7EF4FD0353C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'Ethnicity by ward C21'!$B$49:$B$65</c:f>
              <c:strCache>
                <c:ptCount val="17"/>
                <c:pt idx="0">
                  <c:v>Sholing</c:v>
                </c:pt>
                <c:pt idx="1">
                  <c:v>Bitterne</c:v>
                </c:pt>
                <c:pt idx="2">
                  <c:v>Peartree</c:v>
                </c:pt>
                <c:pt idx="3">
                  <c:v>Harefield</c:v>
                </c:pt>
                <c:pt idx="4">
                  <c:v>Woolston</c:v>
                </c:pt>
                <c:pt idx="5">
                  <c:v>Redbridge</c:v>
                </c:pt>
                <c:pt idx="6">
                  <c:v>Bitterne Park</c:v>
                </c:pt>
                <c:pt idx="7">
                  <c:v>Coxford</c:v>
                </c:pt>
                <c:pt idx="8">
                  <c:v>Millbrook</c:v>
                </c:pt>
                <c:pt idx="9">
                  <c:v>Southampton</c:v>
                </c:pt>
                <c:pt idx="10">
                  <c:v>Shirley</c:v>
                </c:pt>
                <c:pt idx="11">
                  <c:v>Bassett</c:v>
                </c:pt>
                <c:pt idx="12">
                  <c:v>Portswood</c:v>
                </c:pt>
                <c:pt idx="13">
                  <c:v>Swaythling</c:v>
                </c:pt>
                <c:pt idx="14">
                  <c:v>Freemantle</c:v>
                </c:pt>
                <c:pt idx="15">
                  <c:v>Bargate</c:v>
                </c:pt>
                <c:pt idx="16">
                  <c:v>Bevois</c:v>
                </c:pt>
              </c:strCache>
            </c:strRef>
          </c:cat>
          <c:val>
            <c:numRef>
              <c:f>'Ethnicity by ward C21'!$D$49:$D$65</c:f>
              <c:numCache>
                <c:formatCode>0.0</c:formatCode>
                <c:ptCount val="17"/>
                <c:pt idx="0">
                  <c:v>6.8413911304720418</c:v>
                </c:pt>
                <c:pt idx="1">
                  <c:v>7.3009924352835034</c:v>
                </c:pt>
                <c:pt idx="2">
                  <c:v>8.0455752830980014</c:v>
                </c:pt>
                <c:pt idx="3">
                  <c:v>8.4828823854224193</c:v>
                </c:pt>
                <c:pt idx="4">
                  <c:v>10.445964778918027</c:v>
                </c:pt>
                <c:pt idx="5">
                  <c:v>9.2466600692726377</c:v>
                </c:pt>
                <c:pt idx="6">
                  <c:v>10.000710782571611</c:v>
                </c:pt>
                <c:pt idx="7">
                  <c:v>8.9923696783855096</c:v>
                </c:pt>
                <c:pt idx="8">
                  <c:v>12.382610858884259</c:v>
                </c:pt>
                <c:pt idx="9">
                  <c:v>12.593604370882211</c:v>
                </c:pt>
                <c:pt idx="10">
                  <c:v>14.567033549927066</c:v>
                </c:pt>
                <c:pt idx="11">
                  <c:v>11.832978504223609</c:v>
                </c:pt>
                <c:pt idx="12">
                  <c:v>14.308037230790136</c:v>
                </c:pt>
                <c:pt idx="13">
                  <c:v>13.261674776672235</c:v>
                </c:pt>
                <c:pt idx="14">
                  <c:v>21.489864444720808</c:v>
                </c:pt>
                <c:pt idx="15">
                  <c:v>19.553218305880307</c:v>
                </c:pt>
                <c:pt idx="16">
                  <c:v>18.219439150558127</c:v>
                </c:pt>
              </c:numCache>
            </c:numRef>
          </c:val>
          <c:extLst>
            <c:ext xmlns:c16="http://schemas.microsoft.com/office/drawing/2014/chart" uri="{C3380CC4-5D6E-409C-BE32-E72D297353CC}">
              <c16:uniqueId val="{0000000C-DEE6-404F-9A27-7EF4FD0353CF}"/>
            </c:ext>
          </c:extLst>
        </c:ser>
        <c:ser>
          <c:idx val="0"/>
          <c:order val="2"/>
          <c:tx>
            <c:strRef>
              <c:f>'Ethnicity by ward C21'!$E$48</c:f>
              <c:strCache>
                <c:ptCount val="1"/>
                <c:pt idx="0">
                  <c:v>Asian or Asian British</c:v>
                </c:pt>
              </c:strCache>
            </c:strRef>
          </c:tx>
          <c:spPr>
            <a:solidFill>
              <a:srgbClr val="7CA0C5"/>
            </a:solidFill>
            <a:ln>
              <a:noFill/>
            </a:ln>
            <a:effectLst/>
          </c:spPr>
          <c:invertIfNegative val="0"/>
          <c:dPt>
            <c:idx val="9"/>
            <c:invertIfNegative val="0"/>
            <c:bubble3D val="0"/>
            <c:spPr>
              <a:solidFill>
                <a:srgbClr val="7CA0C5"/>
              </a:solidFill>
              <a:ln w="15875">
                <a:solidFill>
                  <a:srgbClr val="D50057"/>
                </a:solidFill>
              </a:ln>
              <a:effectLst/>
            </c:spPr>
            <c:extLst>
              <c:ext xmlns:c16="http://schemas.microsoft.com/office/drawing/2014/chart" uri="{C3380CC4-5D6E-409C-BE32-E72D297353CC}">
                <c16:uniqueId val="{0000002F-DEE6-404F-9A27-7EF4FD0353C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'Ethnicity by ward C21'!$B$49:$B$65</c:f>
              <c:strCache>
                <c:ptCount val="17"/>
                <c:pt idx="0">
                  <c:v>Sholing</c:v>
                </c:pt>
                <c:pt idx="1">
                  <c:v>Bitterne</c:v>
                </c:pt>
                <c:pt idx="2">
                  <c:v>Peartree</c:v>
                </c:pt>
                <c:pt idx="3">
                  <c:v>Harefield</c:v>
                </c:pt>
                <c:pt idx="4">
                  <c:v>Woolston</c:v>
                </c:pt>
                <c:pt idx="5">
                  <c:v>Redbridge</c:v>
                </c:pt>
                <c:pt idx="6">
                  <c:v>Bitterne Park</c:v>
                </c:pt>
                <c:pt idx="7">
                  <c:v>Coxford</c:v>
                </c:pt>
                <c:pt idx="8">
                  <c:v>Millbrook</c:v>
                </c:pt>
                <c:pt idx="9">
                  <c:v>Southampton</c:v>
                </c:pt>
                <c:pt idx="10">
                  <c:v>Shirley</c:v>
                </c:pt>
                <c:pt idx="11">
                  <c:v>Bassett</c:v>
                </c:pt>
                <c:pt idx="12">
                  <c:v>Portswood</c:v>
                </c:pt>
                <c:pt idx="13">
                  <c:v>Swaythling</c:v>
                </c:pt>
                <c:pt idx="14">
                  <c:v>Freemantle</c:v>
                </c:pt>
                <c:pt idx="15">
                  <c:v>Bargate</c:v>
                </c:pt>
                <c:pt idx="16">
                  <c:v>Bevois</c:v>
                </c:pt>
              </c:strCache>
            </c:strRef>
          </c:cat>
          <c:val>
            <c:numRef>
              <c:f>'Ethnicity by ward C21'!$E$49:$E$65</c:f>
              <c:numCache>
                <c:formatCode>0.0</c:formatCode>
                <c:ptCount val="17"/>
                <c:pt idx="0">
                  <c:v>2.3137899021638222</c:v>
                </c:pt>
                <c:pt idx="1">
                  <c:v>2.7135817891595528</c:v>
                </c:pt>
                <c:pt idx="2">
                  <c:v>4.1940444568712429</c:v>
                </c:pt>
                <c:pt idx="3">
                  <c:v>4.5140806184428497</c:v>
                </c:pt>
                <c:pt idx="4">
                  <c:v>3.085012035981249</c:v>
                </c:pt>
                <c:pt idx="5">
                  <c:v>5.2201880257298363</c:v>
                </c:pt>
                <c:pt idx="6">
                  <c:v>5.6080744900135047</c:v>
                </c:pt>
                <c:pt idx="7">
                  <c:v>7.9440918491050425</c:v>
                </c:pt>
                <c:pt idx="8">
                  <c:v>8.8438335717395358</c:v>
                </c:pt>
                <c:pt idx="9">
                  <c:v>10.611441426964488</c:v>
                </c:pt>
                <c:pt idx="10">
                  <c:v>12.306060204216948</c:v>
                </c:pt>
                <c:pt idx="11">
                  <c:v>16.242016345031246</c:v>
                </c:pt>
                <c:pt idx="12">
                  <c:v>15.272776683198588</c:v>
                </c:pt>
                <c:pt idx="13">
                  <c:v>16.929334011184544</c:v>
                </c:pt>
                <c:pt idx="14">
                  <c:v>11.839323467230445</c:v>
                </c:pt>
                <c:pt idx="15">
                  <c:v>16.276239732278672</c:v>
                </c:pt>
                <c:pt idx="16">
                  <c:v>29.104274435066703</c:v>
                </c:pt>
              </c:numCache>
            </c:numRef>
          </c:val>
          <c:extLst>
            <c:ext xmlns:c16="http://schemas.microsoft.com/office/drawing/2014/chart" uri="{C3380CC4-5D6E-409C-BE32-E72D297353CC}">
              <c16:uniqueId val="{0000000F-DEE6-404F-9A27-7EF4FD0353CF}"/>
            </c:ext>
          </c:extLst>
        </c:ser>
        <c:ser>
          <c:idx val="2"/>
          <c:order val="3"/>
          <c:tx>
            <c:strRef>
              <c:f>'Ethnicity by ward C21'!$F$48</c:f>
              <c:strCache>
                <c:ptCount val="1"/>
                <c:pt idx="0">
                  <c:v>Black, Black British, Caribbean or African</c:v>
                </c:pt>
              </c:strCache>
            </c:strRef>
          </c:tx>
          <c:spPr>
            <a:solidFill>
              <a:schemeClr val="accent3"/>
            </a:solidFill>
            <a:ln>
              <a:noFill/>
            </a:ln>
            <a:effectLst/>
          </c:spPr>
          <c:invertIfNegative val="0"/>
          <c:dPt>
            <c:idx val="9"/>
            <c:invertIfNegative val="0"/>
            <c:bubble3D val="0"/>
            <c:spPr>
              <a:solidFill>
                <a:schemeClr val="accent3"/>
              </a:solidFill>
              <a:ln w="15875">
                <a:solidFill>
                  <a:srgbClr val="D50057"/>
                </a:solidFill>
              </a:ln>
              <a:effectLst/>
            </c:spPr>
            <c:extLst>
              <c:ext xmlns:c16="http://schemas.microsoft.com/office/drawing/2014/chart" uri="{C3380CC4-5D6E-409C-BE32-E72D297353CC}">
                <c16:uniqueId val="{00000030-DEE6-404F-9A27-7EF4FD0353CF}"/>
              </c:ext>
            </c:extLst>
          </c:dPt>
          <c:dLbls>
            <c:dLbl>
              <c:idx val="0"/>
              <c:delete val="1"/>
              <c:extLst>
                <c:ext xmlns:c15="http://schemas.microsoft.com/office/drawing/2012/chart" uri="{CE6537A1-D6FC-4f65-9D91-7224C49458BB}"/>
                <c:ext xmlns:c16="http://schemas.microsoft.com/office/drawing/2014/chart" uri="{C3380CC4-5D6E-409C-BE32-E72D297353CC}">
                  <c16:uniqueId val="{00000010-DEE6-404F-9A27-7EF4FD0353CF}"/>
                </c:ext>
              </c:extLst>
            </c:dLbl>
            <c:dLbl>
              <c:idx val="1"/>
              <c:delete val="1"/>
              <c:extLst>
                <c:ext xmlns:c15="http://schemas.microsoft.com/office/drawing/2012/chart" uri="{CE6537A1-D6FC-4f65-9D91-7224C49458BB}"/>
                <c:ext xmlns:c16="http://schemas.microsoft.com/office/drawing/2014/chart" uri="{C3380CC4-5D6E-409C-BE32-E72D297353CC}">
                  <c16:uniqueId val="{00000011-DEE6-404F-9A27-7EF4FD0353CF}"/>
                </c:ext>
              </c:extLst>
            </c:dLbl>
            <c:dLbl>
              <c:idx val="2"/>
              <c:delete val="1"/>
              <c:extLst>
                <c:ext xmlns:c15="http://schemas.microsoft.com/office/drawing/2012/chart" uri="{CE6537A1-D6FC-4f65-9D91-7224C49458BB}"/>
                <c:ext xmlns:c16="http://schemas.microsoft.com/office/drawing/2014/chart" uri="{C3380CC4-5D6E-409C-BE32-E72D297353CC}">
                  <c16:uniqueId val="{00000012-DEE6-404F-9A27-7EF4FD0353CF}"/>
                </c:ext>
              </c:extLst>
            </c:dLbl>
            <c:dLbl>
              <c:idx val="4"/>
              <c:delete val="1"/>
              <c:extLst>
                <c:ext xmlns:c15="http://schemas.microsoft.com/office/drawing/2012/chart" uri="{CE6537A1-D6FC-4f65-9D91-7224C49458BB}"/>
                <c:ext xmlns:c16="http://schemas.microsoft.com/office/drawing/2014/chart" uri="{C3380CC4-5D6E-409C-BE32-E72D297353CC}">
                  <c16:uniqueId val="{00000014-DEE6-404F-9A27-7EF4FD0353C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'Ethnicity by ward C21'!$B$49:$B$65</c:f>
              <c:strCache>
                <c:ptCount val="17"/>
                <c:pt idx="0">
                  <c:v>Sholing</c:v>
                </c:pt>
                <c:pt idx="1">
                  <c:v>Bitterne</c:v>
                </c:pt>
                <c:pt idx="2">
                  <c:v>Peartree</c:v>
                </c:pt>
                <c:pt idx="3">
                  <c:v>Harefield</c:v>
                </c:pt>
                <c:pt idx="4">
                  <c:v>Woolston</c:v>
                </c:pt>
                <c:pt idx="5">
                  <c:v>Redbridge</c:v>
                </c:pt>
                <c:pt idx="6">
                  <c:v>Bitterne Park</c:v>
                </c:pt>
                <c:pt idx="7">
                  <c:v>Coxford</c:v>
                </c:pt>
                <c:pt idx="8">
                  <c:v>Millbrook</c:v>
                </c:pt>
                <c:pt idx="9">
                  <c:v>Southampton</c:v>
                </c:pt>
                <c:pt idx="10">
                  <c:v>Shirley</c:v>
                </c:pt>
                <c:pt idx="11">
                  <c:v>Bassett</c:v>
                </c:pt>
                <c:pt idx="12">
                  <c:v>Portswood</c:v>
                </c:pt>
                <c:pt idx="13">
                  <c:v>Swaythling</c:v>
                </c:pt>
                <c:pt idx="14">
                  <c:v>Freemantle</c:v>
                </c:pt>
                <c:pt idx="15">
                  <c:v>Bargate</c:v>
                </c:pt>
                <c:pt idx="16">
                  <c:v>Bevois</c:v>
                </c:pt>
              </c:strCache>
            </c:strRef>
          </c:cat>
          <c:val>
            <c:numRef>
              <c:f>'Ethnicity by ward C21'!$F$49:$F$65</c:f>
              <c:numCache>
                <c:formatCode>0.0</c:formatCode>
                <c:ptCount val="17"/>
                <c:pt idx="0">
                  <c:v>0.89980718417481964</c:v>
                </c:pt>
                <c:pt idx="1">
                  <c:v>1.5615240474703309</c:v>
                </c:pt>
                <c:pt idx="2">
                  <c:v>1.3211240039144414</c:v>
                </c:pt>
                <c:pt idx="3">
                  <c:v>2.3467697404748757</c:v>
                </c:pt>
                <c:pt idx="4">
                  <c:v>1.9764348156594449</c:v>
                </c:pt>
                <c:pt idx="5">
                  <c:v>2.5049480455220188</c:v>
                </c:pt>
                <c:pt idx="6">
                  <c:v>1.9901912005117635</c:v>
                </c:pt>
                <c:pt idx="7">
                  <c:v>2.1179490836482922</c:v>
                </c:pt>
                <c:pt idx="8">
                  <c:v>2.4068660986379751</c:v>
                </c:pt>
                <c:pt idx="9">
                  <c:v>3.0286839145106863</c:v>
                </c:pt>
                <c:pt idx="10">
                  <c:v>2.6322768863545951</c:v>
                </c:pt>
                <c:pt idx="11">
                  <c:v>2.6509168326351209</c:v>
                </c:pt>
                <c:pt idx="12">
                  <c:v>2.7923092601399553</c:v>
                </c:pt>
                <c:pt idx="13">
                  <c:v>3.5514561696564746</c:v>
                </c:pt>
                <c:pt idx="14">
                  <c:v>3.6873523193632636</c:v>
                </c:pt>
                <c:pt idx="15">
                  <c:v>6.1149984788560996</c:v>
                </c:pt>
                <c:pt idx="16">
                  <c:v>7.040566294582085</c:v>
                </c:pt>
              </c:numCache>
            </c:numRef>
          </c:val>
          <c:extLst>
            <c:ext xmlns:c16="http://schemas.microsoft.com/office/drawing/2014/chart" uri="{C3380CC4-5D6E-409C-BE32-E72D297353CC}">
              <c16:uniqueId val="{00000016-DEE6-404F-9A27-7EF4FD0353CF}"/>
            </c:ext>
          </c:extLst>
        </c:ser>
        <c:ser>
          <c:idx val="3"/>
          <c:order val="4"/>
          <c:tx>
            <c:strRef>
              <c:f>'Ethnicity by ward C21'!$G$48</c:f>
              <c:strCache>
                <c:ptCount val="1"/>
                <c:pt idx="0">
                  <c:v>Mixed or Multiple ethnic groups</c:v>
                </c:pt>
              </c:strCache>
            </c:strRef>
          </c:tx>
          <c:spPr>
            <a:solidFill>
              <a:schemeClr val="accent4"/>
            </a:solidFill>
            <a:ln>
              <a:noFill/>
            </a:ln>
            <a:effectLst/>
          </c:spPr>
          <c:invertIfNegative val="0"/>
          <c:dPt>
            <c:idx val="9"/>
            <c:invertIfNegative val="0"/>
            <c:bubble3D val="0"/>
            <c:spPr>
              <a:solidFill>
                <a:schemeClr val="accent4"/>
              </a:solidFill>
              <a:ln w="15875">
                <a:solidFill>
                  <a:srgbClr val="D50057"/>
                </a:solidFill>
              </a:ln>
              <a:effectLst/>
            </c:spPr>
            <c:extLst>
              <c:ext xmlns:c16="http://schemas.microsoft.com/office/drawing/2014/chart" uri="{C3380CC4-5D6E-409C-BE32-E72D297353CC}">
                <c16:uniqueId val="{00000031-DEE6-404F-9A27-7EF4FD0353C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'Ethnicity by ward C21'!$B$49:$B$65</c:f>
              <c:strCache>
                <c:ptCount val="17"/>
                <c:pt idx="0">
                  <c:v>Sholing</c:v>
                </c:pt>
                <c:pt idx="1">
                  <c:v>Bitterne</c:v>
                </c:pt>
                <c:pt idx="2">
                  <c:v>Peartree</c:v>
                </c:pt>
                <c:pt idx="3">
                  <c:v>Harefield</c:v>
                </c:pt>
                <c:pt idx="4">
                  <c:v>Woolston</c:v>
                </c:pt>
                <c:pt idx="5">
                  <c:v>Redbridge</c:v>
                </c:pt>
                <c:pt idx="6">
                  <c:v>Bitterne Park</c:v>
                </c:pt>
                <c:pt idx="7">
                  <c:v>Coxford</c:v>
                </c:pt>
                <c:pt idx="8">
                  <c:v>Millbrook</c:v>
                </c:pt>
                <c:pt idx="9">
                  <c:v>Southampton</c:v>
                </c:pt>
                <c:pt idx="10">
                  <c:v>Shirley</c:v>
                </c:pt>
                <c:pt idx="11">
                  <c:v>Bassett</c:v>
                </c:pt>
                <c:pt idx="12">
                  <c:v>Portswood</c:v>
                </c:pt>
                <c:pt idx="13">
                  <c:v>Swaythling</c:v>
                </c:pt>
                <c:pt idx="14">
                  <c:v>Freemantle</c:v>
                </c:pt>
                <c:pt idx="15">
                  <c:v>Bargate</c:v>
                </c:pt>
                <c:pt idx="16">
                  <c:v>Bevois</c:v>
                </c:pt>
              </c:strCache>
            </c:strRef>
          </c:cat>
          <c:val>
            <c:numRef>
              <c:f>'Ethnicity by ward C21'!$G$49:$G$65</c:f>
              <c:numCache>
                <c:formatCode>0.0</c:formatCode>
                <c:ptCount val="17"/>
                <c:pt idx="0">
                  <c:v>2.0495608083982004</c:v>
                </c:pt>
                <c:pt idx="1">
                  <c:v>2.8038031785689501</c:v>
                </c:pt>
                <c:pt idx="2">
                  <c:v>3.2224241576960715</c:v>
                </c:pt>
                <c:pt idx="3">
                  <c:v>3.2578685808945336</c:v>
                </c:pt>
                <c:pt idx="4">
                  <c:v>3.3574052958317493</c:v>
                </c:pt>
                <c:pt idx="5">
                  <c:v>2.2389905987135079</c:v>
                </c:pt>
                <c:pt idx="6">
                  <c:v>3.1985215722510483</c:v>
                </c:pt>
                <c:pt idx="7">
                  <c:v>2.4816373101333524</c:v>
                </c:pt>
                <c:pt idx="8">
                  <c:v>2.82977797126687</c:v>
                </c:pt>
                <c:pt idx="9">
                  <c:v>3.3380202474690668</c:v>
                </c:pt>
                <c:pt idx="10">
                  <c:v>2.9969500066304207</c:v>
                </c:pt>
                <c:pt idx="11">
                  <c:v>3.5437126570977266</c:v>
                </c:pt>
                <c:pt idx="12">
                  <c:v>4.0627760038046068</c:v>
                </c:pt>
                <c:pt idx="13">
                  <c:v>3.6095577020843925</c:v>
                </c:pt>
                <c:pt idx="14">
                  <c:v>4.0604402437507776</c:v>
                </c:pt>
                <c:pt idx="15">
                  <c:v>4.7459689686644353</c:v>
                </c:pt>
                <c:pt idx="16">
                  <c:v>4.0021780560849445</c:v>
                </c:pt>
              </c:numCache>
            </c:numRef>
          </c:val>
          <c:extLst>
            <c:ext xmlns:c16="http://schemas.microsoft.com/office/drawing/2014/chart" uri="{C3380CC4-5D6E-409C-BE32-E72D297353CC}">
              <c16:uniqueId val="{0000001D-DEE6-404F-9A27-7EF4FD0353CF}"/>
            </c:ext>
          </c:extLst>
        </c:ser>
        <c:ser>
          <c:idx val="4"/>
          <c:order val="5"/>
          <c:tx>
            <c:strRef>
              <c:f>'Ethnicity by ward C21'!$H$48</c:f>
              <c:strCache>
                <c:ptCount val="1"/>
                <c:pt idx="0">
                  <c:v>Other ethnic group</c:v>
                </c:pt>
              </c:strCache>
            </c:strRef>
          </c:tx>
          <c:spPr>
            <a:solidFill>
              <a:schemeClr val="accent5"/>
            </a:solidFill>
            <a:ln>
              <a:noFill/>
            </a:ln>
            <a:effectLst/>
          </c:spPr>
          <c:invertIfNegative val="0"/>
          <c:dPt>
            <c:idx val="9"/>
            <c:invertIfNegative val="0"/>
            <c:bubble3D val="0"/>
            <c:spPr>
              <a:solidFill>
                <a:schemeClr val="accent5"/>
              </a:solidFill>
              <a:ln w="15875">
                <a:solidFill>
                  <a:srgbClr val="D50057"/>
                </a:solidFill>
              </a:ln>
              <a:effectLst/>
            </c:spPr>
            <c:extLst>
              <c:ext xmlns:c16="http://schemas.microsoft.com/office/drawing/2014/chart" uri="{C3380CC4-5D6E-409C-BE32-E72D297353CC}">
                <c16:uniqueId val="{00000027-DEE6-404F-9A27-7EF4FD0353CF}"/>
              </c:ext>
            </c:extLst>
          </c:dPt>
          <c:dLbls>
            <c:dLbl>
              <c:idx val="0"/>
              <c:delete val="1"/>
              <c:extLst>
                <c:ext xmlns:c15="http://schemas.microsoft.com/office/drawing/2012/chart" uri="{CE6537A1-D6FC-4f65-9D91-7224C49458BB}">
                  <c15:layout>
                    <c:manualLayout>
                      <c:w val="2.8226836040111825E-2"/>
                      <c:h val="3.0878263495983972E-2"/>
                    </c:manualLayout>
                  </c15:layout>
                </c:ext>
                <c:ext xmlns:c16="http://schemas.microsoft.com/office/drawing/2014/chart" uri="{C3380CC4-5D6E-409C-BE32-E72D297353CC}">
                  <c16:uniqueId val="{0000001E-DEE6-404F-9A27-7EF4FD0353CF}"/>
                </c:ext>
              </c:extLst>
            </c:dLbl>
            <c:dLbl>
              <c:idx val="1"/>
              <c:delete val="1"/>
              <c:extLst>
                <c:ext xmlns:c15="http://schemas.microsoft.com/office/drawing/2012/chart" uri="{CE6537A1-D6FC-4f65-9D91-7224C49458BB}"/>
                <c:ext xmlns:c16="http://schemas.microsoft.com/office/drawing/2014/chart" uri="{C3380CC4-5D6E-409C-BE32-E72D297353CC}">
                  <c16:uniqueId val="{0000001F-DEE6-404F-9A27-7EF4FD0353CF}"/>
                </c:ext>
              </c:extLst>
            </c:dLbl>
            <c:dLbl>
              <c:idx val="2"/>
              <c:delete val="1"/>
              <c:extLst>
                <c:ext xmlns:c15="http://schemas.microsoft.com/office/drawing/2012/chart" uri="{CE6537A1-D6FC-4f65-9D91-7224C49458BB}"/>
                <c:ext xmlns:c16="http://schemas.microsoft.com/office/drawing/2014/chart" uri="{C3380CC4-5D6E-409C-BE32-E72D297353CC}">
                  <c16:uniqueId val="{00000020-DEE6-404F-9A27-7EF4FD0353CF}"/>
                </c:ext>
              </c:extLst>
            </c:dLbl>
            <c:dLbl>
              <c:idx val="3"/>
              <c:delete val="1"/>
              <c:extLst>
                <c:ext xmlns:c15="http://schemas.microsoft.com/office/drawing/2012/chart" uri="{CE6537A1-D6FC-4f65-9D91-7224C49458BB}"/>
                <c:ext xmlns:c16="http://schemas.microsoft.com/office/drawing/2014/chart" uri="{C3380CC4-5D6E-409C-BE32-E72D297353CC}">
                  <c16:uniqueId val="{00000021-DEE6-404F-9A27-7EF4FD0353CF}"/>
                </c:ext>
              </c:extLst>
            </c:dLbl>
            <c:dLbl>
              <c:idx val="4"/>
              <c:delete val="1"/>
              <c:extLst>
                <c:ext xmlns:c15="http://schemas.microsoft.com/office/drawing/2012/chart" uri="{CE6537A1-D6FC-4f65-9D91-7224C49458BB}"/>
                <c:ext xmlns:c16="http://schemas.microsoft.com/office/drawing/2014/chart" uri="{C3380CC4-5D6E-409C-BE32-E72D297353CC}">
                  <c16:uniqueId val="{00000022-DEE6-404F-9A27-7EF4FD0353CF}"/>
                </c:ext>
              </c:extLst>
            </c:dLbl>
            <c:dLbl>
              <c:idx val="5"/>
              <c:delete val="1"/>
              <c:extLst>
                <c:ext xmlns:c15="http://schemas.microsoft.com/office/drawing/2012/chart" uri="{CE6537A1-D6FC-4f65-9D91-7224C49458BB}"/>
                <c:ext xmlns:c16="http://schemas.microsoft.com/office/drawing/2014/chart" uri="{C3380CC4-5D6E-409C-BE32-E72D297353CC}">
                  <c16:uniqueId val="{00000023-DEE6-404F-9A27-7EF4FD0353CF}"/>
                </c:ext>
              </c:extLst>
            </c:dLbl>
            <c:dLbl>
              <c:idx val="6"/>
              <c:delete val="1"/>
              <c:extLst>
                <c:ext xmlns:c15="http://schemas.microsoft.com/office/drawing/2012/chart" uri="{CE6537A1-D6FC-4f65-9D91-7224C49458BB}"/>
                <c:ext xmlns:c16="http://schemas.microsoft.com/office/drawing/2014/chart" uri="{C3380CC4-5D6E-409C-BE32-E72D297353CC}">
                  <c16:uniqueId val="{00000017-AD04-49B2-9EF1-8C4340CBD25D}"/>
                </c:ext>
              </c:extLst>
            </c:dLbl>
            <c:dLbl>
              <c:idx val="7"/>
              <c:delete val="1"/>
              <c:extLst>
                <c:ext xmlns:c15="http://schemas.microsoft.com/office/drawing/2012/chart" uri="{CE6537A1-D6FC-4f65-9D91-7224C49458BB}"/>
                <c:ext xmlns:c16="http://schemas.microsoft.com/office/drawing/2014/chart" uri="{C3380CC4-5D6E-409C-BE32-E72D297353CC}">
                  <c16:uniqueId val="{00000016-AD04-49B2-9EF1-8C4340CBD25D}"/>
                </c:ext>
              </c:extLst>
            </c:dLbl>
            <c:dLbl>
              <c:idx val="8"/>
              <c:delete val="1"/>
              <c:extLst>
                <c:ext xmlns:c15="http://schemas.microsoft.com/office/drawing/2012/chart" uri="{CE6537A1-D6FC-4f65-9D91-7224C49458BB}"/>
                <c:ext xmlns:c16="http://schemas.microsoft.com/office/drawing/2014/chart" uri="{C3380CC4-5D6E-409C-BE32-E72D297353CC}">
                  <c16:uniqueId val="{00000015-AD04-49B2-9EF1-8C4340CBD25D}"/>
                </c:ext>
              </c:extLst>
            </c:dLbl>
            <c:dLbl>
              <c:idx val="9"/>
              <c:delete val="1"/>
              <c:extLst>
                <c:ext xmlns:c15="http://schemas.microsoft.com/office/drawing/2012/chart" uri="{CE6537A1-D6FC-4f65-9D91-7224C49458BB}"/>
                <c:ext xmlns:c16="http://schemas.microsoft.com/office/drawing/2014/chart" uri="{C3380CC4-5D6E-409C-BE32-E72D297353CC}">
                  <c16:uniqueId val="{00000027-DEE6-404F-9A27-7EF4FD0353CF}"/>
                </c:ext>
              </c:extLst>
            </c:dLbl>
            <c:dLbl>
              <c:idx val="10"/>
              <c:delete val="1"/>
              <c:extLst>
                <c:ext xmlns:c15="http://schemas.microsoft.com/office/drawing/2012/chart" uri="{CE6537A1-D6FC-4f65-9D91-7224C49458BB}"/>
                <c:ext xmlns:c16="http://schemas.microsoft.com/office/drawing/2014/chart" uri="{C3380CC4-5D6E-409C-BE32-E72D297353CC}">
                  <c16:uniqueId val="{00000018-AD04-49B2-9EF1-8C4340CBD25D}"/>
                </c:ext>
              </c:extLst>
            </c:dLbl>
            <c:dLbl>
              <c:idx val="13"/>
              <c:delete val="1"/>
              <c:extLst>
                <c:ext xmlns:c15="http://schemas.microsoft.com/office/drawing/2012/chart" uri="{CE6537A1-D6FC-4f65-9D91-7224C49458BB}"/>
                <c:ext xmlns:c16="http://schemas.microsoft.com/office/drawing/2014/chart" uri="{C3380CC4-5D6E-409C-BE32-E72D297353CC}">
                  <c16:uniqueId val="{0000002B-DEE6-404F-9A27-7EF4FD0353CF}"/>
                </c:ext>
              </c:extLst>
            </c:dLbl>
            <c:dLbl>
              <c:idx val="14"/>
              <c:delete val="1"/>
              <c:extLst>
                <c:ext xmlns:c15="http://schemas.microsoft.com/office/drawing/2012/chart" uri="{CE6537A1-D6FC-4f65-9D91-7224C49458BB}"/>
                <c:ext xmlns:c16="http://schemas.microsoft.com/office/drawing/2014/chart" uri="{C3380CC4-5D6E-409C-BE32-E72D297353CC}">
                  <c16:uniqueId val="{00000032-DEE6-404F-9A27-7EF4FD0353C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'Ethnicity by ward C21'!$B$49:$B$65</c:f>
              <c:strCache>
                <c:ptCount val="17"/>
                <c:pt idx="0">
                  <c:v>Sholing</c:v>
                </c:pt>
                <c:pt idx="1">
                  <c:v>Bitterne</c:v>
                </c:pt>
                <c:pt idx="2">
                  <c:v>Peartree</c:v>
                </c:pt>
                <c:pt idx="3">
                  <c:v>Harefield</c:v>
                </c:pt>
                <c:pt idx="4">
                  <c:v>Woolston</c:v>
                </c:pt>
                <c:pt idx="5">
                  <c:v>Redbridge</c:v>
                </c:pt>
                <c:pt idx="6">
                  <c:v>Bitterne Park</c:v>
                </c:pt>
                <c:pt idx="7">
                  <c:v>Coxford</c:v>
                </c:pt>
                <c:pt idx="8">
                  <c:v>Millbrook</c:v>
                </c:pt>
                <c:pt idx="9">
                  <c:v>Southampton</c:v>
                </c:pt>
                <c:pt idx="10">
                  <c:v>Shirley</c:v>
                </c:pt>
                <c:pt idx="11">
                  <c:v>Bassett</c:v>
                </c:pt>
                <c:pt idx="12">
                  <c:v>Portswood</c:v>
                </c:pt>
                <c:pt idx="13">
                  <c:v>Swaythling</c:v>
                </c:pt>
                <c:pt idx="14">
                  <c:v>Freemantle</c:v>
                </c:pt>
                <c:pt idx="15">
                  <c:v>Bargate</c:v>
                </c:pt>
                <c:pt idx="16">
                  <c:v>Bevois</c:v>
                </c:pt>
              </c:strCache>
            </c:strRef>
          </c:cat>
          <c:val>
            <c:numRef>
              <c:f>'Ethnicity by ward C21'!$H$49:$H$65</c:f>
              <c:numCache>
                <c:formatCode>0.0</c:formatCode>
                <c:ptCount val="17"/>
                <c:pt idx="0">
                  <c:v>0.62129543669213738</c:v>
                </c:pt>
                <c:pt idx="1">
                  <c:v>0.79117218405163436</c:v>
                </c:pt>
                <c:pt idx="2">
                  <c:v>0.82482874318467769</c:v>
                </c:pt>
                <c:pt idx="3">
                  <c:v>1.1181667586968527</c:v>
                </c:pt>
                <c:pt idx="4">
                  <c:v>1.1275814012416063</c:v>
                </c:pt>
                <c:pt idx="5">
                  <c:v>1.1133102424542305</c:v>
                </c:pt>
                <c:pt idx="6">
                  <c:v>1.1941147203070581</c:v>
                </c:pt>
                <c:pt idx="7">
                  <c:v>1.3620480638950296</c:v>
                </c:pt>
                <c:pt idx="8">
                  <c:v>1.5859195223583558</c:v>
                </c:pt>
                <c:pt idx="9">
                  <c:v>2.341716214044673</c:v>
                </c:pt>
                <c:pt idx="10">
                  <c:v>2.6057552048799897</c:v>
                </c:pt>
                <c:pt idx="11">
                  <c:v>3.5986539386031176</c:v>
                </c:pt>
                <c:pt idx="12">
                  <c:v>3.5260547591548339</c:v>
                </c:pt>
                <c:pt idx="13">
                  <c:v>2.759822790326095</c:v>
                </c:pt>
                <c:pt idx="14">
                  <c:v>2.847904489491357</c:v>
                </c:pt>
                <c:pt idx="15">
                  <c:v>4.6981615889434565</c:v>
                </c:pt>
                <c:pt idx="16">
                  <c:v>5.5485978763953172</c:v>
                </c:pt>
              </c:numCache>
            </c:numRef>
          </c:val>
          <c:extLst>
            <c:ext xmlns:c16="http://schemas.microsoft.com/office/drawing/2014/chart" uri="{C3380CC4-5D6E-409C-BE32-E72D297353CC}">
              <c16:uniqueId val="{0000002C-DEE6-404F-9A27-7EF4FD0353CF}"/>
            </c:ext>
          </c:extLst>
        </c:ser>
        <c:dLbls>
          <c:dLblPos val="inBase"/>
          <c:showLegendKey val="0"/>
          <c:showVal val="1"/>
          <c:showCatName val="0"/>
          <c:showSerName val="0"/>
          <c:showPercent val="0"/>
          <c:showBubbleSize val="0"/>
        </c:dLbls>
        <c:gapWidth val="7"/>
        <c:overlap val="100"/>
        <c:axId val="2122412624"/>
        <c:axId val="1984951632"/>
      </c:barChart>
      <c:catAx>
        <c:axId val="2122412624"/>
        <c:scaling>
          <c:orientation val="minMax"/>
        </c:scaling>
        <c:delete val="0"/>
        <c:axPos val="l"/>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lgn="ctr">
              <a:defRPr lang="en-US" sz="1000" b="0" i="0" u="none" strike="noStrike" kern="1200" baseline="0">
                <a:solidFill>
                  <a:srgbClr val="000000"/>
                </a:solidFill>
                <a:latin typeface="+mn-lt"/>
                <a:ea typeface="Arial"/>
                <a:cs typeface="Arial"/>
              </a:defRPr>
            </a:pPr>
            <a:endParaRPr lang="en-US"/>
          </a:p>
        </c:txPr>
        <c:crossAx val="1984951632"/>
        <c:crosses val="autoZero"/>
        <c:auto val="1"/>
        <c:lblAlgn val="ctr"/>
        <c:lblOffset val="100"/>
        <c:noMultiLvlLbl val="0"/>
      </c:catAx>
      <c:valAx>
        <c:axId val="1984951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r>
                  <a:rPr lang="en-GB" sz="900" b="0" i="0" u="none" strike="noStrike" kern="1200" baseline="0">
                    <a:solidFill>
                      <a:srgbClr val="000000"/>
                    </a:solidFill>
                    <a:latin typeface="Arial"/>
                    <a:ea typeface="Arial"/>
                    <a:cs typeface="Arial"/>
                  </a:rPr>
                  <a:t>Percentage of people </a:t>
                </a:r>
              </a:p>
            </c:rich>
          </c:tx>
          <c:overlay val="0"/>
          <c:spPr>
            <a:noFill/>
            <a:ln>
              <a:noFill/>
            </a:ln>
            <a:effectLst/>
          </c:spPr>
          <c:txPr>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endParaRPr lang="en-US"/>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lgn="ctr">
              <a:defRPr lang="en-US" sz="800" b="0" i="0" u="none" strike="noStrike" kern="1200" baseline="0">
                <a:solidFill>
                  <a:srgbClr val="000000"/>
                </a:solidFill>
                <a:latin typeface="Arial"/>
                <a:ea typeface="Arial"/>
                <a:cs typeface="Arial"/>
              </a:defRPr>
            </a:pPr>
            <a:endParaRPr lang="en-US"/>
          </a:p>
        </c:txPr>
        <c:crossAx val="2122412624"/>
        <c:crosses val="autoZero"/>
        <c:crossBetween val="between"/>
      </c:valAx>
      <c:spPr>
        <a:noFill/>
        <a:ln>
          <a:noFill/>
        </a:ln>
        <a:effectLst/>
      </c:spPr>
    </c:plotArea>
    <c:legend>
      <c:legendPos val="t"/>
      <c:layout>
        <c:manualLayout>
          <c:xMode val="edge"/>
          <c:yMode val="edge"/>
          <c:x val="8.4646924057403927E-2"/>
          <c:y val="9.4142253449649285E-2"/>
          <c:w val="0.85773596104199479"/>
          <c:h val="8.741048826119263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1779914780426"/>
          <c:y val="0.13133567107613783"/>
          <c:w val="0.6820673482566888"/>
          <c:h val="0.70235120030156806"/>
        </c:manualLayout>
      </c:layout>
      <c:barChart>
        <c:barDir val="bar"/>
        <c:grouping val="percentStacked"/>
        <c:varyColors val="0"/>
        <c:ser>
          <c:idx val="0"/>
          <c:order val="0"/>
          <c:tx>
            <c:strRef>
              <c:f>Religion!$C$24</c:f>
              <c:strCache>
                <c:ptCount val="1"/>
                <c:pt idx="0">
                  <c:v>No religion</c:v>
                </c:pt>
              </c:strCache>
            </c:strRef>
          </c:tx>
          <c:spPr>
            <a:solidFill>
              <a:srgbClr val="002F6D"/>
            </a:solidFill>
            <a:ln>
              <a:noFill/>
            </a:ln>
            <a:effectLst/>
          </c:spPr>
          <c:invertIfNegative val="0"/>
          <c:dPt>
            <c:idx val="2"/>
            <c:invertIfNegative val="0"/>
            <c:bubble3D val="0"/>
            <c:spPr>
              <a:solidFill>
                <a:srgbClr val="002F6D"/>
              </a:solidFill>
              <a:ln>
                <a:noFill/>
              </a:ln>
              <a:effectLst/>
            </c:spPr>
            <c:extLst>
              <c:ext xmlns:c16="http://schemas.microsoft.com/office/drawing/2014/chart" uri="{C3380CC4-5D6E-409C-BE32-E72D297353CC}">
                <c16:uniqueId val="{00000001-0078-4746-A8FE-955BFB65973F}"/>
              </c:ext>
            </c:extLst>
          </c:dPt>
          <c:dPt>
            <c:idx val="5"/>
            <c:invertIfNegative val="0"/>
            <c:bubble3D val="0"/>
            <c:spPr>
              <a:solidFill>
                <a:srgbClr val="002F6D"/>
              </a:solidFill>
              <a:ln>
                <a:noFill/>
              </a:ln>
              <a:effectLst/>
            </c:spPr>
            <c:extLst>
              <c:ext xmlns:c16="http://schemas.microsoft.com/office/drawing/2014/chart" uri="{C3380CC4-5D6E-409C-BE32-E72D297353CC}">
                <c16:uniqueId val="{00000003-0078-4746-A8FE-955BFB65973F}"/>
              </c:ext>
            </c:extLst>
          </c:dPt>
          <c:dPt>
            <c:idx val="10"/>
            <c:invertIfNegative val="0"/>
            <c:bubble3D val="0"/>
            <c:spPr>
              <a:solidFill>
                <a:srgbClr val="002F6D"/>
              </a:solidFill>
              <a:ln>
                <a:noFill/>
              </a:ln>
              <a:effectLst/>
            </c:spPr>
            <c:extLst>
              <c:ext xmlns:c16="http://schemas.microsoft.com/office/drawing/2014/chart" uri="{C3380CC4-5D6E-409C-BE32-E72D297353CC}">
                <c16:uniqueId val="{00000005-0078-4746-A8FE-955BFB65973F}"/>
              </c:ext>
            </c:extLst>
          </c:dPt>
          <c:dPt>
            <c:idx val="14"/>
            <c:invertIfNegative val="0"/>
            <c:bubble3D val="0"/>
            <c:spPr>
              <a:solidFill>
                <a:srgbClr val="002F6D"/>
              </a:solidFill>
              <a:ln>
                <a:noFill/>
              </a:ln>
              <a:effectLst/>
            </c:spPr>
            <c:extLst>
              <c:ext xmlns:c16="http://schemas.microsoft.com/office/drawing/2014/chart" uri="{C3380CC4-5D6E-409C-BE32-E72D297353CC}">
                <c16:uniqueId val="{00000007-0078-4746-A8FE-955BFB65973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Religion!$B$25:$B$39</c:f>
              <c:strCache>
                <c:ptCount val="15"/>
                <c:pt idx="0">
                  <c:v>Liverpool</c:v>
                </c:pt>
                <c:pt idx="1">
                  <c:v>Coventry</c:v>
                </c:pt>
                <c:pt idx="2">
                  <c:v>England</c:v>
                </c:pt>
                <c:pt idx="3">
                  <c:v>Leeds</c:v>
                </c:pt>
                <c:pt idx="4">
                  <c:v>Newcastle upon Tyne</c:v>
                </c:pt>
                <c:pt idx="5">
                  <c:v>Bournemouth, Christchurch and Poole</c:v>
                </c:pt>
                <c:pt idx="6">
                  <c:v>Hampshire</c:v>
                </c:pt>
                <c:pt idx="7">
                  <c:v>Southampton</c:v>
                </c:pt>
                <c:pt idx="8">
                  <c:v>Sheffield</c:v>
                </c:pt>
                <c:pt idx="9">
                  <c:v>Isle of Wight</c:v>
                </c:pt>
                <c:pt idx="10">
                  <c:v>York</c:v>
                </c:pt>
                <c:pt idx="11">
                  <c:v>Portsmouth</c:v>
                </c:pt>
                <c:pt idx="12">
                  <c:v>Bath and North East Somerset</c:v>
                </c:pt>
                <c:pt idx="13">
                  <c:v>Plymouth</c:v>
                </c:pt>
                <c:pt idx="14">
                  <c:v>Bristol</c:v>
                </c:pt>
              </c:strCache>
            </c:strRef>
          </c:cat>
          <c:val>
            <c:numRef>
              <c:f>Religion!$C$25:$C$39</c:f>
              <c:numCache>
                <c:formatCode>#,##0.0</c:formatCode>
                <c:ptCount val="15"/>
                <c:pt idx="0">
                  <c:v>29.4</c:v>
                </c:pt>
                <c:pt idx="1">
                  <c:v>29.6</c:v>
                </c:pt>
                <c:pt idx="2">
                  <c:v>36.700000000000003</c:v>
                </c:pt>
                <c:pt idx="3">
                  <c:v>40.200000000000003</c:v>
                </c:pt>
                <c:pt idx="4">
                  <c:v>40.799999999999997</c:v>
                </c:pt>
                <c:pt idx="5">
                  <c:v>42.2</c:v>
                </c:pt>
                <c:pt idx="6">
                  <c:v>42.8</c:v>
                </c:pt>
                <c:pt idx="7">
                  <c:v>43.4</c:v>
                </c:pt>
                <c:pt idx="8">
                  <c:v>43.4</c:v>
                </c:pt>
                <c:pt idx="9">
                  <c:v>43.9</c:v>
                </c:pt>
                <c:pt idx="10">
                  <c:v>46.1</c:v>
                </c:pt>
                <c:pt idx="11">
                  <c:v>47.1</c:v>
                </c:pt>
                <c:pt idx="12">
                  <c:v>47.9</c:v>
                </c:pt>
                <c:pt idx="13">
                  <c:v>48.9</c:v>
                </c:pt>
                <c:pt idx="14">
                  <c:v>51.4</c:v>
                </c:pt>
              </c:numCache>
            </c:numRef>
          </c:val>
          <c:extLst>
            <c:ext xmlns:c16="http://schemas.microsoft.com/office/drawing/2014/chart" uri="{C3380CC4-5D6E-409C-BE32-E72D297353CC}">
              <c16:uniqueId val="{00000008-0078-4746-A8FE-955BFB65973F}"/>
            </c:ext>
          </c:extLst>
        </c:ser>
        <c:ser>
          <c:idx val="1"/>
          <c:order val="1"/>
          <c:tx>
            <c:strRef>
              <c:f>Religion!$D$24</c:f>
              <c:strCache>
                <c:ptCount val="1"/>
                <c:pt idx="0">
                  <c:v>Christian</c:v>
                </c:pt>
              </c:strCache>
            </c:strRef>
          </c:tx>
          <c:spPr>
            <a:solidFill>
              <a:srgbClr val="A0A7D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Religion!$D$25:$D$39</c:f>
              <c:numCache>
                <c:formatCode>#,##0.0</c:formatCode>
                <c:ptCount val="15"/>
                <c:pt idx="0">
                  <c:v>57.3</c:v>
                </c:pt>
                <c:pt idx="1">
                  <c:v>43.9</c:v>
                </c:pt>
                <c:pt idx="2">
                  <c:v>46.3</c:v>
                </c:pt>
                <c:pt idx="3">
                  <c:v>42.3</c:v>
                </c:pt>
                <c:pt idx="4">
                  <c:v>41.3</c:v>
                </c:pt>
                <c:pt idx="5">
                  <c:v>46.8</c:v>
                </c:pt>
                <c:pt idx="6">
                  <c:v>47.8</c:v>
                </c:pt>
                <c:pt idx="7">
                  <c:v>40.1</c:v>
                </c:pt>
                <c:pt idx="8">
                  <c:v>38.5</c:v>
                </c:pt>
                <c:pt idx="9">
                  <c:v>47.7</c:v>
                </c:pt>
                <c:pt idx="10">
                  <c:v>43.9</c:v>
                </c:pt>
                <c:pt idx="11">
                  <c:v>39.4</c:v>
                </c:pt>
                <c:pt idx="12">
                  <c:v>42.2</c:v>
                </c:pt>
                <c:pt idx="13">
                  <c:v>42.5</c:v>
                </c:pt>
                <c:pt idx="14">
                  <c:v>32.200000000000003</c:v>
                </c:pt>
              </c:numCache>
            </c:numRef>
          </c:val>
          <c:extLst>
            <c:ext xmlns:c16="http://schemas.microsoft.com/office/drawing/2014/chart" uri="{C3380CC4-5D6E-409C-BE32-E72D297353CC}">
              <c16:uniqueId val="{0000000A-0078-4746-A8FE-955BFB65973F}"/>
            </c:ext>
          </c:extLst>
        </c:ser>
        <c:ser>
          <c:idx val="5"/>
          <c:order val="2"/>
          <c:tx>
            <c:strRef>
              <c:f>Religion!$E$24</c:f>
              <c:strCache>
                <c:ptCount val="1"/>
                <c:pt idx="0">
                  <c:v>Muslim</c:v>
                </c:pt>
              </c:strCache>
            </c:strRef>
          </c:tx>
          <c:spPr>
            <a:solidFill>
              <a:schemeClr val="accent6"/>
            </a:solidFill>
            <a:ln>
              <a:noFill/>
            </a:ln>
            <a:effectLst/>
          </c:spPr>
          <c:invertIfNegative val="0"/>
          <c:dLbls>
            <c:dLbl>
              <c:idx val="9"/>
              <c:delete val="1"/>
              <c:extLst>
                <c:ext xmlns:c15="http://schemas.microsoft.com/office/drawing/2012/chart" uri="{CE6537A1-D6FC-4f65-9D91-7224C49458BB}"/>
                <c:ext xmlns:c16="http://schemas.microsoft.com/office/drawing/2014/chart" uri="{C3380CC4-5D6E-409C-BE32-E72D297353CC}">
                  <c16:uniqueId val="{0000000B-2B18-4DAA-94BC-D4A5A90FF257}"/>
                </c:ext>
              </c:extLst>
            </c:dLbl>
            <c:dLbl>
              <c:idx val="10"/>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B18-4DAA-94BC-D4A5A90FF25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Religion!$E$25:$E$39</c:f>
              <c:numCache>
                <c:formatCode>#,##0.0</c:formatCode>
                <c:ptCount val="15"/>
                <c:pt idx="0">
                  <c:v>5.3</c:v>
                </c:pt>
                <c:pt idx="1">
                  <c:v>10.4</c:v>
                </c:pt>
                <c:pt idx="2">
                  <c:v>6.7</c:v>
                </c:pt>
                <c:pt idx="3">
                  <c:v>7.8</c:v>
                </c:pt>
                <c:pt idx="4">
                  <c:v>9</c:v>
                </c:pt>
                <c:pt idx="5">
                  <c:v>1.7</c:v>
                </c:pt>
                <c:pt idx="6">
                  <c:v>0.9</c:v>
                </c:pt>
                <c:pt idx="7">
                  <c:v>5.6</c:v>
                </c:pt>
                <c:pt idx="8">
                  <c:v>10.3</c:v>
                </c:pt>
                <c:pt idx="9">
                  <c:v>0.4</c:v>
                </c:pt>
                <c:pt idx="10">
                  <c:v>1.2</c:v>
                </c:pt>
                <c:pt idx="11">
                  <c:v>4.9000000000000004</c:v>
                </c:pt>
                <c:pt idx="12">
                  <c:v>1</c:v>
                </c:pt>
                <c:pt idx="13">
                  <c:v>1.3</c:v>
                </c:pt>
                <c:pt idx="14">
                  <c:v>6.7</c:v>
                </c:pt>
              </c:numCache>
            </c:numRef>
          </c:val>
          <c:extLst>
            <c:ext xmlns:c16="http://schemas.microsoft.com/office/drawing/2014/chart" uri="{C3380CC4-5D6E-409C-BE32-E72D297353CC}">
              <c16:uniqueId val="{0000000E-0078-4746-A8FE-955BFB65973F}"/>
            </c:ext>
          </c:extLst>
        </c:ser>
        <c:ser>
          <c:idx val="6"/>
          <c:order val="3"/>
          <c:tx>
            <c:strRef>
              <c:f>Religion!$J$24</c:f>
              <c:strCache>
                <c:ptCount val="1"/>
                <c:pt idx="0">
                  <c:v>Sikh</c:v>
                </c:pt>
              </c:strCache>
            </c:strRef>
          </c:tx>
          <c:spPr>
            <a:solidFill>
              <a:schemeClr val="accent1">
                <a:lumMod val="6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078-4746-A8FE-955BFB65973F}"/>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078-4746-A8FE-955BFB65973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Religion!$J$25:$J$39</c:f>
              <c:numCache>
                <c:formatCode>#,##0.0</c:formatCode>
                <c:ptCount val="15"/>
                <c:pt idx="0">
                  <c:v>0.1</c:v>
                </c:pt>
                <c:pt idx="1">
                  <c:v>5</c:v>
                </c:pt>
                <c:pt idx="2">
                  <c:v>0.9</c:v>
                </c:pt>
                <c:pt idx="3">
                  <c:v>1.2</c:v>
                </c:pt>
                <c:pt idx="4">
                  <c:v>0.5</c:v>
                </c:pt>
                <c:pt idx="5">
                  <c:v>0.1</c:v>
                </c:pt>
                <c:pt idx="6">
                  <c:v>0.2</c:v>
                </c:pt>
                <c:pt idx="7">
                  <c:v>1.7</c:v>
                </c:pt>
                <c:pt idx="8">
                  <c:v>0.2</c:v>
                </c:pt>
                <c:pt idx="9">
                  <c:v>0</c:v>
                </c:pt>
                <c:pt idx="10">
                  <c:v>0.1</c:v>
                </c:pt>
                <c:pt idx="11">
                  <c:v>0.2</c:v>
                </c:pt>
                <c:pt idx="12">
                  <c:v>0.1</c:v>
                </c:pt>
                <c:pt idx="13">
                  <c:v>0</c:v>
                </c:pt>
                <c:pt idx="14">
                  <c:v>0.5</c:v>
                </c:pt>
              </c:numCache>
            </c:numRef>
          </c:val>
          <c:extLst>
            <c:ext xmlns:c16="http://schemas.microsoft.com/office/drawing/2014/chart" uri="{C3380CC4-5D6E-409C-BE32-E72D297353CC}">
              <c16:uniqueId val="{0000000F-0078-4746-A8FE-955BFB65973F}"/>
            </c:ext>
          </c:extLst>
        </c:ser>
        <c:ser>
          <c:idx val="3"/>
          <c:order val="4"/>
          <c:tx>
            <c:strRef>
              <c:f>Religion!$H$24</c:f>
              <c:strCache>
                <c:ptCount val="1"/>
                <c:pt idx="0">
                  <c:v>Hindu</c:v>
                </c:pt>
              </c:strCache>
            </c:strRef>
          </c:tx>
          <c:spPr>
            <a:solidFill>
              <a:schemeClr val="accent4"/>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078-4746-A8FE-955BFB65973F}"/>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0078-4746-A8FE-955BFB65973F}"/>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B18-4DAA-94BC-D4A5A90FF25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Religion!$H$25:$H$39</c:f>
              <c:numCache>
                <c:formatCode>#,##0.0</c:formatCode>
                <c:ptCount val="15"/>
                <c:pt idx="0">
                  <c:v>0.8</c:v>
                </c:pt>
                <c:pt idx="1">
                  <c:v>4</c:v>
                </c:pt>
                <c:pt idx="2">
                  <c:v>1.8</c:v>
                </c:pt>
                <c:pt idx="3">
                  <c:v>1.1000000000000001</c:v>
                </c:pt>
                <c:pt idx="4">
                  <c:v>1.4</c:v>
                </c:pt>
                <c:pt idx="5">
                  <c:v>0.7</c:v>
                </c:pt>
                <c:pt idx="6">
                  <c:v>1.1000000000000001</c:v>
                </c:pt>
                <c:pt idx="7">
                  <c:v>1.3</c:v>
                </c:pt>
                <c:pt idx="8">
                  <c:v>0.7</c:v>
                </c:pt>
                <c:pt idx="9">
                  <c:v>0.2</c:v>
                </c:pt>
                <c:pt idx="10">
                  <c:v>0.5</c:v>
                </c:pt>
                <c:pt idx="11">
                  <c:v>0.8</c:v>
                </c:pt>
                <c:pt idx="12">
                  <c:v>0.5</c:v>
                </c:pt>
                <c:pt idx="13">
                  <c:v>0.3</c:v>
                </c:pt>
                <c:pt idx="14">
                  <c:v>0.8</c:v>
                </c:pt>
              </c:numCache>
            </c:numRef>
          </c:val>
          <c:extLst>
            <c:ext xmlns:c16="http://schemas.microsoft.com/office/drawing/2014/chart" uri="{C3380CC4-5D6E-409C-BE32-E72D297353CC}">
              <c16:uniqueId val="{0000000C-0078-4746-A8FE-955BFB65973F}"/>
            </c:ext>
          </c:extLst>
        </c:ser>
        <c:ser>
          <c:idx val="2"/>
          <c:order val="5"/>
          <c:tx>
            <c:strRef>
              <c:f>Religion!$G$24</c:f>
              <c:strCache>
                <c:ptCount val="1"/>
                <c:pt idx="0">
                  <c:v>Buddhist</c:v>
                </c:pt>
              </c:strCache>
            </c:strRef>
          </c:tx>
          <c:spPr>
            <a:solidFill>
              <a:schemeClr val="accent3"/>
            </a:solidFill>
            <a:ln>
              <a:noFill/>
            </a:ln>
            <a:effectLst/>
          </c:spPr>
          <c:invertIfNegative val="0"/>
          <c:dLbls>
            <c:delete val="1"/>
          </c:dLbls>
          <c:val>
            <c:numRef>
              <c:f>Religion!$G$25:$G$39</c:f>
              <c:numCache>
                <c:formatCode>#,##0.0</c:formatCode>
                <c:ptCount val="15"/>
                <c:pt idx="0">
                  <c:v>0.4</c:v>
                </c:pt>
                <c:pt idx="1">
                  <c:v>0.4</c:v>
                </c:pt>
                <c:pt idx="2">
                  <c:v>0.5</c:v>
                </c:pt>
                <c:pt idx="3">
                  <c:v>0.4</c:v>
                </c:pt>
                <c:pt idx="4">
                  <c:v>0.5</c:v>
                </c:pt>
                <c:pt idx="5">
                  <c:v>0.5</c:v>
                </c:pt>
                <c:pt idx="6">
                  <c:v>0.8</c:v>
                </c:pt>
                <c:pt idx="7">
                  <c:v>0.5</c:v>
                </c:pt>
                <c:pt idx="8">
                  <c:v>0.4</c:v>
                </c:pt>
                <c:pt idx="9">
                  <c:v>0.4</c:v>
                </c:pt>
                <c:pt idx="10">
                  <c:v>0.5</c:v>
                </c:pt>
                <c:pt idx="11">
                  <c:v>0.5</c:v>
                </c:pt>
                <c:pt idx="12">
                  <c:v>0.5</c:v>
                </c:pt>
                <c:pt idx="13">
                  <c:v>0.4</c:v>
                </c:pt>
                <c:pt idx="14">
                  <c:v>0.6</c:v>
                </c:pt>
              </c:numCache>
            </c:numRef>
          </c:val>
          <c:extLst>
            <c:ext xmlns:c16="http://schemas.microsoft.com/office/drawing/2014/chart" uri="{C3380CC4-5D6E-409C-BE32-E72D297353CC}">
              <c16:uniqueId val="{0000000B-0078-4746-A8FE-955BFB65973F}"/>
            </c:ext>
          </c:extLst>
        </c:ser>
        <c:ser>
          <c:idx val="4"/>
          <c:order val="6"/>
          <c:tx>
            <c:strRef>
              <c:f>Religion!$I$24</c:f>
              <c:strCache>
                <c:ptCount val="1"/>
                <c:pt idx="0">
                  <c:v>Jewish</c:v>
                </c:pt>
              </c:strCache>
            </c:strRef>
          </c:tx>
          <c:spPr>
            <a:solidFill>
              <a:schemeClr val="accent5"/>
            </a:solidFill>
            <a:ln>
              <a:noFill/>
            </a:ln>
            <a:effectLst/>
          </c:spPr>
          <c:invertIfNegative val="0"/>
          <c:dLbls>
            <c:delete val="1"/>
          </c:dLbls>
          <c:val>
            <c:numRef>
              <c:f>Religion!$I$25:$I$39</c:f>
              <c:numCache>
                <c:formatCode>#,##0.0</c:formatCode>
                <c:ptCount val="15"/>
                <c:pt idx="0">
                  <c:v>0.4</c:v>
                </c:pt>
                <c:pt idx="1">
                  <c:v>0.1</c:v>
                </c:pt>
                <c:pt idx="2">
                  <c:v>0.5</c:v>
                </c:pt>
                <c:pt idx="3">
                  <c:v>0.8</c:v>
                </c:pt>
                <c:pt idx="4">
                  <c:v>0.2</c:v>
                </c:pt>
                <c:pt idx="5">
                  <c:v>0.4</c:v>
                </c:pt>
                <c:pt idx="6">
                  <c:v>0.1</c:v>
                </c:pt>
                <c:pt idx="7">
                  <c:v>0.1</c:v>
                </c:pt>
                <c:pt idx="8">
                  <c:v>0.1</c:v>
                </c:pt>
                <c:pt idx="9">
                  <c:v>0.1</c:v>
                </c:pt>
                <c:pt idx="10">
                  <c:v>0.1</c:v>
                </c:pt>
                <c:pt idx="11">
                  <c:v>0.1</c:v>
                </c:pt>
                <c:pt idx="12">
                  <c:v>0.2</c:v>
                </c:pt>
                <c:pt idx="13">
                  <c:v>0.1</c:v>
                </c:pt>
                <c:pt idx="14">
                  <c:v>0.3</c:v>
                </c:pt>
              </c:numCache>
            </c:numRef>
          </c:val>
          <c:extLst>
            <c:ext xmlns:c16="http://schemas.microsoft.com/office/drawing/2014/chart" uri="{C3380CC4-5D6E-409C-BE32-E72D297353CC}">
              <c16:uniqueId val="{0000000D-0078-4746-A8FE-955BFB65973F}"/>
            </c:ext>
          </c:extLst>
        </c:ser>
        <c:ser>
          <c:idx val="7"/>
          <c:order val="7"/>
          <c:tx>
            <c:strRef>
              <c:f>Religion!$K$24</c:f>
              <c:strCache>
                <c:ptCount val="1"/>
                <c:pt idx="0">
                  <c:v>Other religion</c:v>
                </c:pt>
              </c:strCache>
            </c:strRef>
          </c:tx>
          <c:spPr>
            <a:solidFill>
              <a:schemeClr val="accent2">
                <a:lumMod val="60000"/>
              </a:schemeClr>
            </a:solidFill>
            <a:ln>
              <a:noFill/>
            </a:ln>
            <a:effectLst/>
          </c:spPr>
          <c:invertIfNegative val="0"/>
          <c:dLbls>
            <c:delete val="1"/>
          </c:dLbls>
          <c:val>
            <c:numRef>
              <c:f>Religion!$K$25:$K$39</c:f>
              <c:numCache>
                <c:formatCode>#,##0.0</c:formatCode>
                <c:ptCount val="15"/>
                <c:pt idx="0">
                  <c:v>0.4</c:v>
                </c:pt>
                <c:pt idx="1">
                  <c:v>0.6</c:v>
                </c:pt>
                <c:pt idx="2">
                  <c:v>0.6</c:v>
                </c:pt>
                <c:pt idx="3">
                  <c:v>0.4</c:v>
                </c:pt>
                <c:pt idx="4">
                  <c:v>0.4</c:v>
                </c:pt>
                <c:pt idx="5">
                  <c:v>0.7</c:v>
                </c:pt>
                <c:pt idx="6">
                  <c:v>0.6</c:v>
                </c:pt>
                <c:pt idx="7">
                  <c:v>0.7</c:v>
                </c:pt>
                <c:pt idx="8">
                  <c:v>0.5</c:v>
                </c:pt>
                <c:pt idx="9">
                  <c:v>0.8</c:v>
                </c:pt>
                <c:pt idx="10">
                  <c:v>0.6</c:v>
                </c:pt>
                <c:pt idx="11">
                  <c:v>0.6</c:v>
                </c:pt>
                <c:pt idx="12">
                  <c:v>0.6</c:v>
                </c:pt>
                <c:pt idx="13">
                  <c:v>0.6</c:v>
                </c:pt>
                <c:pt idx="14">
                  <c:v>0.8</c:v>
                </c:pt>
              </c:numCache>
            </c:numRef>
          </c:val>
          <c:extLst>
            <c:ext xmlns:c16="http://schemas.microsoft.com/office/drawing/2014/chart" uri="{C3380CC4-5D6E-409C-BE32-E72D297353CC}">
              <c16:uniqueId val="{00000010-0078-4746-A8FE-955BFB65973F}"/>
            </c:ext>
          </c:extLst>
        </c:ser>
        <c:ser>
          <c:idx val="8"/>
          <c:order val="8"/>
          <c:tx>
            <c:strRef>
              <c:f>Religion!$F$24</c:f>
              <c:strCache>
                <c:ptCount val="1"/>
                <c:pt idx="0">
                  <c:v>Not answered</c:v>
                </c:pt>
              </c:strCache>
            </c:strRef>
          </c:tx>
          <c:spPr>
            <a:solidFill>
              <a:srgbClr val="D500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Religion!$F$25:$F$39</c:f>
              <c:numCache>
                <c:formatCode>#,##0.0</c:formatCode>
                <c:ptCount val="15"/>
                <c:pt idx="0">
                  <c:v>5.9</c:v>
                </c:pt>
                <c:pt idx="1">
                  <c:v>6.1</c:v>
                </c:pt>
                <c:pt idx="2">
                  <c:v>6</c:v>
                </c:pt>
                <c:pt idx="3">
                  <c:v>5.8</c:v>
                </c:pt>
                <c:pt idx="4">
                  <c:v>6</c:v>
                </c:pt>
                <c:pt idx="5">
                  <c:v>6.9</c:v>
                </c:pt>
                <c:pt idx="6">
                  <c:v>5.7</c:v>
                </c:pt>
                <c:pt idx="7">
                  <c:v>6.6</c:v>
                </c:pt>
                <c:pt idx="8">
                  <c:v>6</c:v>
                </c:pt>
                <c:pt idx="9">
                  <c:v>6.5</c:v>
                </c:pt>
                <c:pt idx="10">
                  <c:v>6.9</c:v>
                </c:pt>
                <c:pt idx="11">
                  <c:v>6.4</c:v>
                </c:pt>
                <c:pt idx="12">
                  <c:v>7.2</c:v>
                </c:pt>
                <c:pt idx="13">
                  <c:v>5.9</c:v>
                </c:pt>
                <c:pt idx="14">
                  <c:v>6.9</c:v>
                </c:pt>
              </c:numCache>
            </c:numRef>
          </c:val>
          <c:extLst>
            <c:ext xmlns:c16="http://schemas.microsoft.com/office/drawing/2014/chart" uri="{C3380CC4-5D6E-409C-BE32-E72D297353CC}">
              <c16:uniqueId val="{00000011-0078-4746-A8FE-955BFB65973F}"/>
            </c:ext>
          </c:extLst>
        </c:ser>
        <c:dLbls>
          <c:dLblPos val="inBase"/>
          <c:showLegendKey val="0"/>
          <c:showVal val="1"/>
          <c:showCatName val="0"/>
          <c:showSerName val="0"/>
          <c:showPercent val="0"/>
          <c:showBubbleSize val="0"/>
        </c:dLbls>
        <c:gapWidth val="7"/>
        <c:overlap val="100"/>
        <c:axId val="2122412624"/>
        <c:axId val="1984951632"/>
      </c:barChart>
      <c:catAx>
        <c:axId val="2122412624"/>
        <c:scaling>
          <c:orientation val="minMax"/>
        </c:scaling>
        <c:delete val="0"/>
        <c:axPos val="l"/>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lgn="ctr">
              <a:defRPr lang="en-US" sz="1000" b="0" i="0" u="none" strike="noStrike" kern="1200" baseline="0">
                <a:solidFill>
                  <a:srgbClr val="000000"/>
                </a:solidFill>
                <a:latin typeface="+mn-lt"/>
                <a:ea typeface="Arial"/>
                <a:cs typeface="Arial"/>
              </a:defRPr>
            </a:pPr>
            <a:endParaRPr lang="en-US"/>
          </a:p>
        </c:txPr>
        <c:crossAx val="1984951632"/>
        <c:crosses val="autoZero"/>
        <c:auto val="1"/>
        <c:lblAlgn val="ctr"/>
        <c:lblOffset val="100"/>
        <c:noMultiLvlLbl val="0"/>
      </c:catAx>
      <c:valAx>
        <c:axId val="1984951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r>
                  <a:rPr lang="en-GB" sz="900" b="0" i="0" u="none" strike="noStrike" kern="1200" baseline="0">
                    <a:solidFill>
                      <a:srgbClr val="000000"/>
                    </a:solidFill>
                    <a:latin typeface="Arial"/>
                    <a:ea typeface="Arial"/>
                    <a:cs typeface="Arial"/>
                  </a:rPr>
                  <a:t>Percentage of all usual residents</a:t>
                </a:r>
              </a:p>
            </c:rich>
          </c:tx>
          <c:layout>
            <c:manualLayout>
              <c:xMode val="edge"/>
              <c:yMode val="edge"/>
              <c:x val="0.47687489309114117"/>
              <c:y val="0.91053451057244073"/>
            </c:manualLayout>
          </c:layout>
          <c:overlay val="0"/>
          <c:spPr>
            <a:noFill/>
            <a:ln>
              <a:noFill/>
            </a:ln>
            <a:effectLst/>
          </c:spPr>
          <c:txPr>
            <a:bodyPr rot="0" spcFirstLastPara="1" vertOverflow="ellipsis" vert="horz" wrap="square" anchor="ctr" anchorCtr="1"/>
            <a:lstStyle/>
            <a:p>
              <a:pPr algn="ctr" rtl="0">
                <a:defRPr lang="en-GB" sz="900" b="0" i="0" u="none" strike="noStrike" kern="1200" baseline="0">
                  <a:solidFill>
                    <a:srgbClr val="000000"/>
                  </a:solidFill>
                  <a:latin typeface="Arial"/>
                  <a:ea typeface="Arial"/>
                  <a:cs typeface="Arial"/>
                </a:defRPr>
              </a:pPr>
              <a:endParaRPr lang="en-US"/>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lgn="ctr">
              <a:defRPr lang="en-US" sz="800" b="0" i="0" u="none" strike="noStrike" kern="1200" baseline="0">
                <a:solidFill>
                  <a:srgbClr val="000000"/>
                </a:solidFill>
                <a:latin typeface="Arial"/>
                <a:ea typeface="Arial"/>
                <a:cs typeface="Arial"/>
              </a:defRPr>
            </a:pPr>
            <a:endParaRPr lang="en-US"/>
          </a:p>
        </c:txPr>
        <c:crossAx val="2122412624"/>
        <c:crosses val="autoZero"/>
        <c:crossBetween val="between"/>
      </c:valAx>
      <c:spPr>
        <a:noFill/>
        <a:ln>
          <a:noFill/>
        </a:ln>
        <a:effectLst/>
      </c:spPr>
    </c:plotArea>
    <c:legend>
      <c:legendPos val="r"/>
      <c:layout>
        <c:manualLayout>
          <c:xMode val="edge"/>
          <c:yMode val="edge"/>
          <c:x val="0.14478637106344183"/>
          <c:y val="4.8580021923766037E-2"/>
          <c:w val="0.73018968670181417"/>
          <c:h val="9.45477521028646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National identity percentage of usual residents - Southampton: Census 2021</a:t>
            </a:r>
          </a:p>
        </c:rich>
      </c:tx>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3341578349758177"/>
          <c:y val="0.10647828458222698"/>
          <c:w val="0.63515165440772414"/>
          <c:h val="0.71182992702885206"/>
        </c:manualLayout>
      </c:layout>
      <c:barChart>
        <c:barDir val="bar"/>
        <c:grouping val="clustered"/>
        <c:varyColors val="0"/>
        <c:ser>
          <c:idx val="0"/>
          <c:order val="0"/>
          <c:tx>
            <c:strRef>
              <c:f>'National identity'!$B$29</c:f>
              <c:strCache>
                <c:ptCount val="1"/>
                <c:pt idx="0">
                  <c:v>National identity</c:v>
                </c:pt>
              </c:strCache>
            </c:strRef>
          </c:tx>
          <c:spPr>
            <a:solidFill>
              <a:srgbClr val="002F6D"/>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3-7ADB-4C61-9311-B76EAE0A362C}"/>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4-7ADB-4C61-9311-B76EAE0A362C}"/>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5-7ADB-4C61-9311-B76EAE0A362C}"/>
                </c:ext>
              </c:extLst>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6-7ADB-4C61-9311-B76EAE0A362C}"/>
                </c:ext>
              </c:extLst>
            </c:dLbl>
            <c:dLbl>
              <c:idx val="4"/>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7-7ADB-4C61-9311-B76EAE0A362C}"/>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ADB-4C61-9311-B76EAE0A362C}"/>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ADB-4C61-9311-B76EAE0A362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'National identity'!$I$30:$I$41</c:f>
                <c:numCache>
                  <c:formatCode>General</c:formatCode>
                  <c:ptCount val="12"/>
                  <c:pt idx="0">
                    <c:v>0.20033911820576122</c:v>
                  </c:pt>
                  <c:pt idx="1">
                    <c:v>0.12933981496043501</c:v>
                  </c:pt>
                  <c:pt idx="2">
                    <c:v>0.13017451213653963</c:v>
                  </c:pt>
                  <c:pt idx="3">
                    <c:v>0.14211131915567243</c:v>
                  </c:pt>
                  <c:pt idx="4">
                    <c:v>0.1720442681420753</c:v>
                  </c:pt>
                  <c:pt idx="5">
                    <c:v>0.10628849706921617</c:v>
                  </c:pt>
                  <c:pt idx="6">
                    <c:v>8.9667510449877419E-2</c:v>
                  </c:pt>
                  <c:pt idx="7">
                    <c:v>6.5200315401278464E-2</c:v>
                  </c:pt>
                  <c:pt idx="8">
                    <c:v>2.3215415146375373E-2</c:v>
                  </c:pt>
                  <c:pt idx="9">
                    <c:v>6.9317714051387147E-2</c:v>
                  </c:pt>
                  <c:pt idx="10">
                    <c:v>-3.0795011445572784E-2</c:v>
                  </c:pt>
                  <c:pt idx="11">
                    <c:v>2.9419959456205069E-2</c:v>
                  </c:pt>
                </c:numCache>
              </c:numRef>
            </c:plus>
            <c:minus>
              <c:numRef>
                <c:f>'National identity'!$H$30:$H$41</c:f>
                <c:numCache>
                  <c:formatCode>General</c:formatCode>
                  <c:ptCount val="12"/>
                  <c:pt idx="0">
                    <c:v>0.19192276539267539</c:v>
                  </c:pt>
                  <c:pt idx="1">
                    <c:v>0.15930905832622422</c:v>
                  </c:pt>
                  <c:pt idx="2">
                    <c:v>0.15555817863015164</c:v>
                  </c:pt>
                  <c:pt idx="3">
                    <c:v>0.13296614161492748</c:v>
                  </c:pt>
                  <c:pt idx="4">
                    <c:v>8.9922257079615875E-2</c:v>
                  </c:pt>
                  <c:pt idx="5">
                    <c:v>2.2009911917489688E-2</c:v>
                  </c:pt>
                  <c:pt idx="6">
                    <c:v>3.5978763113995171E-2</c:v>
                  </c:pt>
                  <c:pt idx="7">
                    <c:v>1.010046688429489E-2</c:v>
                  </c:pt>
                  <c:pt idx="8">
                    <c:v>2.6257784063077494E-2</c:v>
                  </c:pt>
                  <c:pt idx="9">
                    <c:v>-2.3191558439367765E-2</c:v>
                  </c:pt>
                  <c:pt idx="10">
                    <c:v>6.1547745031580642E-2</c:v>
                  </c:pt>
                  <c:pt idx="11">
                    <c:v>-2.7130863151104134E-3</c:v>
                  </c:pt>
                </c:numCache>
              </c:numRef>
            </c:minus>
            <c:spPr>
              <a:noFill/>
              <a:ln w="9525" cap="flat" cmpd="sng" algn="ctr">
                <a:solidFill>
                  <a:schemeClr val="tx1">
                    <a:lumMod val="65000"/>
                    <a:lumOff val="35000"/>
                  </a:schemeClr>
                </a:solidFill>
                <a:round/>
              </a:ln>
              <a:effectLst/>
            </c:spPr>
          </c:errBars>
          <c:cat>
            <c:strRef>
              <c:f>'National identity'!$B$30:$B$41</c:f>
              <c:strCache>
                <c:ptCount val="12"/>
                <c:pt idx="0">
                  <c:v>British only identity</c:v>
                </c:pt>
                <c:pt idx="1">
                  <c:v>Non-UK identity only</c:v>
                </c:pt>
                <c:pt idx="2">
                  <c:v>Other identity only</c:v>
                </c:pt>
                <c:pt idx="3">
                  <c:v>English and British only identity</c:v>
                </c:pt>
                <c:pt idx="4">
                  <c:v>English only identity</c:v>
                </c:pt>
                <c:pt idx="5">
                  <c:v>UK identity and non-UK identity</c:v>
                </c:pt>
                <c:pt idx="6">
                  <c:v>Other identity and at least one UK identity</c:v>
                </c:pt>
                <c:pt idx="7">
                  <c:v>Any other combination of only UK identities</c:v>
                </c:pt>
                <c:pt idx="8">
                  <c:v>Irish only identity</c:v>
                </c:pt>
                <c:pt idx="9">
                  <c:v>Welsh only identity</c:v>
                </c:pt>
                <c:pt idx="10">
                  <c:v>Welsh and British only identity</c:v>
                </c:pt>
                <c:pt idx="11">
                  <c:v>Irish and at least one UK identity</c:v>
                </c:pt>
              </c:strCache>
            </c:strRef>
          </c:cat>
          <c:val>
            <c:numRef>
              <c:f>'National identity'!$E$30:$E$41</c:f>
              <c:numCache>
                <c:formatCode>General</c:formatCode>
                <c:ptCount val="12"/>
                <c:pt idx="0" formatCode="#,##0.0">
                  <c:v>52.7</c:v>
                </c:pt>
                <c:pt idx="1">
                  <c:v>16.100000000000001</c:v>
                </c:pt>
                <c:pt idx="2" formatCode="#,##0.0">
                  <c:v>15.7</c:v>
                </c:pt>
                <c:pt idx="3" formatCode="#,##0.0">
                  <c:v>14.3</c:v>
                </c:pt>
                <c:pt idx="4" formatCode="#,##0.0">
                  <c:v>12.7</c:v>
                </c:pt>
                <c:pt idx="5">
                  <c:v>2.7</c:v>
                </c:pt>
                <c:pt idx="6" formatCode="#,##0.0">
                  <c:v>2.6</c:v>
                </c:pt>
                <c:pt idx="7" formatCode="#,##0.0">
                  <c:v>0.9</c:v>
                </c:pt>
                <c:pt idx="8" formatCode="#,##0.0">
                  <c:v>0.4</c:v>
                </c:pt>
                <c:pt idx="9" formatCode="#,##0.0">
                  <c:v>0.3</c:v>
                </c:pt>
                <c:pt idx="10" formatCode="#,##0.0">
                  <c:v>0.2</c:v>
                </c:pt>
                <c:pt idx="11" formatCode="#,##0.0">
                  <c:v>0.1</c:v>
                </c:pt>
              </c:numCache>
            </c:numRef>
          </c:val>
          <c:extLst>
            <c:ext xmlns:c16="http://schemas.microsoft.com/office/drawing/2014/chart" uri="{C3380CC4-5D6E-409C-BE32-E72D297353CC}">
              <c16:uniqueId val="{00000002-7ADB-4C61-9311-B76EAE0A362C}"/>
            </c:ext>
          </c:extLst>
        </c:ser>
        <c:dLbls>
          <c:showLegendKey val="0"/>
          <c:showVal val="0"/>
          <c:showCatName val="0"/>
          <c:showSerName val="0"/>
          <c:showPercent val="0"/>
          <c:showBubbleSize val="0"/>
        </c:dLbls>
        <c:gapWidth val="30"/>
        <c:axId val="1749557055"/>
        <c:axId val="1749557471"/>
      </c:barChart>
      <c:catAx>
        <c:axId val="17495570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49557471"/>
        <c:crosses val="autoZero"/>
        <c:auto val="1"/>
        <c:lblAlgn val="ctr"/>
        <c:lblOffset val="100"/>
        <c:noMultiLvlLbl val="0"/>
      </c:catAx>
      <c:valAx>
        <c:axId val="174955747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495570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mn-lt"/>
                <a:ea typeface="Arial"/>
                <a:cs typeface="Arial"/>
              </a:defRPr>
            </a:pPr>
            <a:r>
              <a:rPr lang="en-GB" sz="1050">
                <a:latin typeface="+mn-lt"/>
              </a:rPr>
              <a:t>Population (Males) percentage change: Southampton and ONS comparator Local Authorities: Census 2011 and 2021</a:t>
            </a:r>
          </a:p>
        </c:rich>
      </c:tx>
      <c:layout>
        <c:manualLayout>
          <c:xMode val="edge"/>
          <c:yMode val="edge"/>
          <c:x val="0.15289982425307558"/>
          <c:y val="9.3457943925233638E-3"/>
        </c:manualLayout>
      </c:layout>
      <c:overlay val="0"/>
      <c:spPr>
        <a:noFill/>
        <a:ln w="25400">
          <a:noFill/>
        </a:ln>
      </c:spPr>
    </c:title>
    <c:autoTitleDeleted val="0"/>
    <c:plotArea>
      <c:layout>
        <c:manualLayout>
          <c:layoutTarget val="inner"/>
          <c:xMode val="edge"/>
          <c:yMode val="edge"/>
          <c:x val="0.24997153914635889"/>
          <c:y val="0.13894080996884736"/>
          <c:w val="0.76098418277680135"/>
          <c:h val="0.69127888757566947"/>
        </c:manualLayout>
      </c:layout>
      <c:barChart>
        <c:barDir val="bar"/>
        <c:grouping val="clustered"/>
        <c:varyColors val="0"/>
        <c:ser>
          <c:idx val="0"/>
          <c:order val="0"/>
          <c:tx>
            <c:strRef>
              <c:f>'Population Census 2021 (full)'!$L$7</c:f>
              <c:strCache>
                <c:ptCount val="1"/>
                <c:pt idx="0">
                  <c:v>Percentage change</c:v>
                </c:pt>
              </c:strCache>
            </c:strRef>
          </c:tx>
          <c:spPr>
            <a:solidFill>
              <a:srgbClr val="002F6D"/>
            </a:solidFill>
          </c:spPr>
          <c:invertIfNegative val="0"/>
          <c:dLbls>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'Population Census 2021 (full)'!$H$8:$H$22</c:f>
              <c:strCache>
                <c:ptCount val="15"/>
                <c:pt idx="0">
                  <c:v>Coventry</c:v>
                </c:pt>
                <c:pt idx="1">
                  <c:v>Bath and North East Somerset</c:v>
                </c:pt>
                <c:pt idx="2">
                  <c:v>Newcastle upon Tyne</c:v>
                </c:pt>
                <c:pt idx="3">
                  <c:v>Bristol</c:v>
                </c:pt>
                <c:pt idx="4">
                  <c:v>Liverpool</c:v>
                </c:pt>
                <c:pt idx="5">
                  <c:v>Southampton</c:v>
                </c:pt>
                <c:pt idx="6">
                  <c:v>England</c:v>
                </c:pt>
                <c:pt idx="7">
                  <c:v>Sheffield</c:v>
                </c:pt>
                <c:pt idx="8">
                  <c:v>York</c:v>
                </c:pt>
                <c:pt idx="9">
                  <c:v>Leeds</c:v>
                </c:pt>
                <c:pt idx="10">
                  <c:v>Bournemouth</c:v>
                </c:pt>
                <c:pt idx="11">
                  <c:v>Hampshire</c:v>
                </c:pt>
                <c:pt idx="12">
                  <c:v>Portsmouth</c:v>
                </c:pt>
                <c:pt idx="13">
                  <c:v>Isle of Wight</c:v>
                </c:pt>
                <c:pt idx="14">
                  <c:v>Plymouth</c:v>
                </c:pt>
              </c:strCache>
            </c:strRef>
          </c:cat>
          <c:val>
            <c:numRef>
              <c:f>'Population Census 2021 (full)'!$L$8:$L$22</c:f>
              <c:numCache>
                <c:formatCode>0.0</c:formatCode>
                <c:ptCount val="15"/>
                <c:pt idx="0">
                  <c:v>140.69571947900343</c:v>
                </c:pt>
                <c:pt idx="1">
                  <c:v>128.13109954456735</c:v>
                </c:pt>
                <c:pt idx="2">
                  <c:v>118.80678333547274</c:v>
                </c:pt>
                <c:pt idx="3">
                  <c:v>118.64355074130219</c:v>
                </c:pt>
                <c:pt idx="4">
                  <c:v>117.1413943761579</c:v>
                </c:pt>
                <c:pt idx="5">
                  <c:v>111.69162766945996</c:v>
                </c:pt>
                <c:pt idx="6">
                  <c:v>116.92361407438402</c:v>
                </c:pt>
                <c:pt idx="7">
                  <c:v>116.09764506108317</c:v>
                </c:pt>
                <c:pt idx="8">
                  <c:v>119.2241361397968</c:v>
                </c:pt>
                <c:pt idx="9">
                  <c:v>117.09975946838436</c:v>
                </c:pt>
                <c:pt idx="10">
                  <c:v>112.99214321668526</c:v>
                </c:pt>
                <c:pt idx="11">
                  <c:v>115.40148045238458</c:v>
                </c:pt>
                <c:pt idx="12">
                  <c:v>108.03286789856688</c:v>
                </c:pt>
                <c:pt idx="13">
                  <c:v>111.04651162790698</c:v>
                </c:pt>
                <c:pt idx="14">
                  <c:v>107.47608222032775</c:v>
                </c:pt>
              </c:numCache>
            </c:numRef>
          </c:val>
          <c:extLst>
            <c:ext xmlns:c16="http://schemas.microsoft.com/office/drawing/2014/chart" uri="{C3380CC4-5D6E-409C-BE32-E72D297353CC}">
              <c16:uniqueId val="{00000000-45A6-488C-A960-F152FF7BEA44}"/>
            </c:ext>
          </c:extLst>
        </c:ser>
        <c:dLbls>
          <c:dLblPos val="outEnd"/>
          <c:showLegendKey val="0"/>
          <c:showVal val="1"/>
          <c:showCatName val="0"/>
          <c:showSerName val="0"/>
          <c:showPercent val="0"/>
          <c:showBubbleSize val="0"/>
        </c:dLbls>
        <c:gapWidth val="30"/>
        <c:axId val="729142736"/>
        <c:axId val="729143128"/>
      </c:barChart>
      <c:catAx>
        <c:axId val="729142736"/>
        <c:scaling>
          <c:orientation val="minMax"/>
        </c:scaling>
        <c:delete val="0"/>
        <c:axPos val="l"/>
        <c:numFmt formatCode="General" sourceLinked="1"/>
        <c:majorTickMark val="out"/>
        <c:minorTickMark val="none"/>
        <c:tickLblPos val="nextTo"/>
        <c:spPr>
          <a:ln w="3175">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3128"/>
        <c:crosses val="autoZero"/>
        <c:auto val="1"/>
        <c:lblAlgn val="ctr"/>
        <c:lblOffset val="100"/>
        <c:tickLblSkip val="1"/>
        <c:tickMarkSkip val="1"/>
        <c:noMultiLvlLbl val="0"/>
      </c:catAx>
      <c:valAx>
        <c:axId val="729143128"/>
        <c:scaling>
          <c:orientation val="minMax"/>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Arial"/>
                    <a:ea typeface="Arial"/>
                    <a:cs typeface="Arial"/>
                  </a:defRPr>
                </a:pPr>
                <a:r>
                  <a:rPr lang="en-GB"/>
                  <a:t>Density, hectares</a:t>
                </a:r>
              </a:p>
            </c:rich>
          </c:tx>
          <c:layout>
            <c:manualLayout>
              <c:xMode val="edge"/>
              <c:yMode val="edge"/>
              <c:x val="0.5245522391892794"/>
              <c:y val="0.88185224863692391"/>
            </c:manualLayout>
          </c:layout>
          <c:overlay val="0"/>
          <c:spPr>
            <a:noFill/>
            <a:ln w="25400">
              <a:noFill/>
            </a:ln>
          </c:spPr>
        </c:title>
        <c:numFmt formatCode="0" sourceLinked="0"/>
        <c:majorTickMark val="out"/>
        <c:minorTickMark val="none"/>
        <c:tickLblPos val="nextTo"/>
        <c:spPr>
          <a:ln w="3175">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valAx>
      <c:spPr>
        <a:noFill/>
        <a:ln w="12700">
          <a:noFill/>
          <a:prstDash val="solid"/>
        </a:ln>
      </c:spPr>
    </c:plotArea>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National identity: British identity only  - percentage of usual residents - Southampton and local</a:t>
            </a:r>
            <a:r>
              <a:rPr lang="en-US" sz="1050" b="1" baseline="0">
                <a:solidFill>
                  <a:sysClr val="windowText" lastClr="000000"/>
                </a:solidFill>
              </a:rPr>
              <a:t> authority </a:t>
            </a:r>
            <a:r>
              <a:rPr lang="en-US" sz="1050" b="1">
                <a:solidFill>
                  <a:sysClr val="windowText" lastClr="000000"/>
                </a:solidFill>
              </a:rPr>
              <a:t>comparators: Census 2021</a:t>
            </a:r>
          </a:p>
        </c:rich>
      </c:tx>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2953514687724478"/>
          <c:y val="0.18197792492661072"/>
          <c:w val="0.63515165440772414"/>
          <c:h val="0.63360743780213036"/>
        </c:manualLayout>
      </c:layout>
      <c:barChart>
        <c:barDir val="bar"/>
        <c:grouping val="clustered"/>
        <c:varyColors val="0"/>
        <c:ser>
          <c:idx val="0"/>
          <c:order val="0"/>
          <c:tx>
            <c:strRef>
              <c:f>'National identity'!$N$29</c:f>
              <c:strCache>
                <c:ptCount val="1"/>
                <c:pt idx="0">
                  <c:v>British only identity</c:v>
                </c:pt>
              </c:strCache>
            </c:strRef>
          </c:tx>
          <c:spPr>
            <a:solidFill>
              <a:srgbClr val="002F6D"/>
            </a:solidFill>
            <a:ln>
              <a:noFill/>
            </a:ln>
            <a:effectLst/>
          </c:spPr>
          <c:invertIfNegative val="0"/>
          <c:dPt>
            <c:idx val="2"/>
            <c:invertIfNegative val="0"/>
            <c:bubble3D val="0"/>
            <c:spPr>
              <a:solidFill>
                <a:srgbClr val="7CA0C5"/>
              </a:solidFill>
              <a:ln>
                <a:noFill/>
              </a:ln>
              <a:effectLst/>
            </c:spPr>
            <c:extLst>
              <c:ext xmlns:c16="http://schemas.microsoft.com/office/drawing/2014/chart" uri="{C3380CC4-5D6E-409C-BE32-E72D297353CC}">
                <c16:uniqueId val="{00000002-52A0-45CE-B80A-8E899E8F5E74}"/>
              </c:ext>
            </c:extLst>
          </c:dPt>
          <c:dPt>
            <c:idx val="6"/>
            <c:invertIfNegative val="0"/>
            <c:bubble3D val="0"/>
            <c:spPr>
              <a:solidFill>
                <a:srgbClr val="1ECAD3"/>
              </a:solidFill>
              <a:ln>
                <a:noFill/>
              </a:ln>
              <a:effectLst/>
            </c:spPr>
            <c:extLst>
              <c:ext xmlns:c16="http://schemas.microsoft.com/office/drawing/2014/chart" uri="{C3380CC4-5D6E-409C-BE32-E72D297353CC}">
                <c16:uniqueId val="{00000006-52A0-45CE-B80A-8E899E8F5E74}"/>
              </c:ext>
            </c:extLst>
          </c:dPt>
          <c:dPt>
            <c:idx val="11"/>
            <c:invertIfNegative val="0"/>
            <c:bubble3D val="0"/>
            <c:spPr>
              <a:solidFill>
                <a:srgbClr val="7CA0C5"/>
              </a:solidFill>
              <a:ln>
                <a:noFill/>
              </a:ln>
              <a:effectLst/>
            </c:spPr>
            <c:extLst>
              <c:ext xmlns:c16="http://schemas.microsoft.com/office/drawing/2014/chart" uri="{C3380CC4-5D6E-409C-BE32-E72D297353CC}">
                <c16:uniqueId val="{0000000A-52A0-45CE-B80A-8E899E8F5E74}"/>
              </c:ext>
            </c:extLst>
          </c:dPt>
          <c:dPt>
            <c:idx val="14"/>
            <c:invertIfNegative val="0"/>
            <c:bubble3D val="0"/>
            <c:spPr>
              <a:solidFill>
                <a:srgbClr val="D50057"/>
              </a:solidFill>
              <a:ln>
                <a:noFill/>
              </a:ln>
              <a:effectLst/>
            </c:spPr>
            <c:extLst>
              <c:ext xmlns:c16="http://schemas.microsoft.com/office/drawing/2014/chart" uri="{C3380CC4-5D6E-409C-BE32-E72D297353CC}">
                <c16:uniqueId val="{00000009-52A0-45CE-B80A-8E899E8F5E7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'National identity'!$S$30:$S$44</c:f>
                <c:numCache>
                  <c:formatCode>General</c:formatCode>
                  <c:ptCount val="15"/>
                  <c:pt idx="0">
                    <c:v>0.10690604229421297</c:v>
                  </c:pt>
                  <c:pt idx="1">
                    <c:v>0.1384492896309979</c:v>
                  </c:pt>
                  <c:pt idx="2">
                    <c:v>8.1827661974962496E-2</c:v>
                  </c:pt>
                  <c:pt idx="3">
                    <c:v>0.12983467032262297</c:v>
                  </c:pt>
                  <c:pt idx="4">
                    <c:v>0.17681321250447724</c:v>
                  </c:pt>
                  <c:pt idx="5">
                    <c:v>0.18836506225157734</c:v>
                  </c:pt>
                  <c:pt idx="6">
                    <c:v>1.2915949762415835E-2</c:v>
                  </c:pt>
                  <c:pt idx="7">
                    <c:v>0.21570782533549249</c:v>
                  </c:pt>
                  <c:pt idx="8">
                    <c:v>0.22091646806235588</c:v>
                  </c:pt>
                  <c:pt idx="9">
                    <c:v>0.21323739045412538</c:v>
                  </c:pt>
                  <c:pt idx="10">
                    <c:v>0.14164606486924214</c:v>
                  </c:pt>
                  <c:pt idx="11">
                    <c:v>0.25977173288858069</c:v>
                  </c:pt>
                  <c:pt idx="12">
                    <c:v>0.15423414470503616</c:v>
                  </c:pt>
                  <c:pt idx="13">
                    <c:v>0.16641102586456924</c:v>
                  </c:pt>
                  <c:pt idx="14">
                    <c:v>0.19608920959949216</c:v>
                  </c:pt>
                </c:numCache>
              </c:numRef>
            </c:plus>
            <c:minus>
              <c:numRef>
                <c:f>'National identity'!$R$30:$R$44</c:f>
                <c:numCache>
                  <c:formatCode>General</c:formatCode>
                  <c:ptCount val="15"/>
                  <c:pt idx="0">
                    <c:v>0.10699192065666097</c:v>
                  </c:pt>
                  <c:pt idx="1">
                    <c:v>0.13858351978906569</c:v>
                  </c:pt>
                  <c:pt idx="2">
                    <c:v>8.1869052325615144E-2</c:v>
                  </c:pt>
                  <c:pt idx="3">
                    <c:v>0.12993790748395639</c:v>
                  </c:pt>
                  <c:pt idx="4">
                    <c:v>0.1770027902493041</c:v>
                  </c:pt>
                  <c:pt idx="5">
                    <c:v>0.18857518473101464</c:v>
                  </c:pt>
                  <c:pt idx="6">
                    <c:v>1.2916878674339216E-2</c:v>
                  </c:pt>
                  <c:pt idx="7">
                    <c:v>0.21594893469680443</c:v>
                  </c:pt>
                  <c:pt idx="8">
                    <c:v>0.22116743293893393</c:v>
                  </c:pt>
                  <c:pt idx="9">
                    <c:v>0.21345703363517998</c:v>
                  </c:pt>
                  <c:pt idx="10">
                    <c:v>0.14173624395770901</c:v>
                  </c:pt>
                  <c:pt idx="11">
                    <c:v>0.260069890185747</c:v>
                  </c:pt>
                  <c:pt idx="12">
                    <c:v>0.15432080386759139</c:v>
                  </c:pt>
                  <c:pt idx="13">
                    <c:v>0.16647975657419778</c:v>
                  </c:pt>
                  <c:pt idx="14">
                    <c:v>0.19617267399894445</c:v>
                  </c:pt>
                </c:numCache>
              </c:numRef>
            </c:minus>
            <c:spPr>
              <a:noFill/>
              <a:ln w="9525" cap="flat" cmpd="sng" algn="ctr">
                <a:solidFill>
                  <a:schemeClr val="tx1">
                    <a:lumMod val="65000"/>
                    <a:lumOff val="35000"/>
                  </a:schemeClr>
                </a:solidFill>
                <a:round/>
              </a:ln>
              <a:effectLst/>
            </c:spPr>
          </c:errBars>
          <c:cat>
            <c:strRef>
              <c:f>'National identity'!$K$30:$K$44</c:f>
              <c:strCache>
                <c:ptCount val="15"/>
                <c:pt idx="0">
                  <c:v>Leeds</c:v>
                </c:pt>
                <c:pt idx="1">
                  <c:v>Liverpool</c:v>
                </c:pt>
                <c:pt idx="2">
                  <c:v>Hampshire</c:v>
                </c:pt>
                <c:pt idx="3">
                  <c:v>Sheffield</c:v>
                </c:pt>
                <c:pt idx="4">
                  <c:v>Newcastle upon Tyne</c:v>
                </c:pt>
                <c:pt idx="5">
                  <c:v>Plymouth</c:v>
                </c:pt>
                <c:pt idx="6">
                  <c:v>England</c:v>
                </c:pt>
                <c:pt idx="7">
                  <c:v>York</c:v>
                </c:pt>
                <c:pt idx="8">
                  <c:v>Bath and North East Somerset</c:v>
                </c:pt>
                <c:pt idx="9">
                  <c:v>Portsmouth</c:v>
                </c:pt>
                <c:pt idx="10">
                  <c:v>Bristol</c:v>
                </c:pt>
                <c:pt idx="11">
                  <c:v>Isle of Wight</c:v>
                </c:pt>
                <c:pt idx="12">
                  <c:v>Bournemouth, Christchurch and Poole</c:v>
                </c:pt>
                <c:pt idx="13">
                  <c:v>Coventry</c:v>
                </c:pt>
                <c:pt idx="14">
                  <c:v>Southampton</c:v>
                </c:pt>
              </c:strCache>
            </c:strRef>
          </c:cat>
          <c:val>
            <c:numRef>
              <c:f>'National identity'!$O$30:$O$44</c:f>
              <c:numCache>
                <c:formatCode>0.0</c:formatCode>
                <c:ptCount val="15"/>
                <c:pt idx="0">
                  <c:v>59.075905964884619</c:v>
                </c:pt>
                <c:pt idx="1">
                  <c:v>58.492665967207721</c:v>
                </c:pt>
                <c:pt idx="2">
                  <c:v>57.547098428434374</c:v>
                </c:pt>
                <c:pt idx="3">
                  <c:v>57.478154463173894</c:v>
                </c:pt>
                <c:pt idx="4">
                  <c:v>57.405747605164514</c:v>
                </c:pt>
                <c:pt idx="5">
                  <c:v>57.239302742034198</c:v>
                </c:pt>
                <c:pt idx="6">
                  <c:v>56.829994196499889</c:v>
                </c:pt>
                <c:pt idx="7">
                  <c:v>56.36518720848823</c:v>
                </c:pt>
                <c:pt idx="8">
                  <c:v>56.318053501814759</c:v>
                </c:pt>
                <c:pt idx="9">
                  <c:v>55.946577436755419</c:v>
                </c:pt>
                <c:pt idx="10">
                  <c:v>55.545678322507179</c:v>
                </c:pt>
                <c:pt idx="11">
                  <c:v>55.451056892046793</c:v>
                </c:pt>
                <c:pt idx="12">
                  <c:v>54.514038121320553</c:v>
                </c:pt>
                <c:pt idx="13">
                  <c:v>53.089272683045493</c:v>
                </c:pt>
                <c:pt idx="14">
                  <c:v>52.704249908606272</c:v>
                </c:pt>
              </c:numCache>
            </c:numRef>
          </c:val>
          <c:extLst>
            <c:ext xmlns:c16="http://schemas.microsoft.com/office/drawing/2014/chart" uri="{C3380CC4-5D6E-409C-BE32-E72D297353CC}">
              <c16:uniqueId val="{00000007-52A0-45CE-B80A-8E899E8F5E74}"/>
            </c:ext>
          </c:extLst>
        </c:ser>
        <c:dLbls>
          <c:showLegendKey val="0"/>
          <c:showVal val="0"/>
          <c:showCatName val="0"/>
          <c:showSerName val="0"/>
          <c:showPercent val="0"/>
          <c:showBubbleSize val="0"/>
        </c:dLbls>
        <c:gapWidth val="30"/>
        <c:axId val="1749557055"/>
        <c:axId val="1749557471"/>
      </c:barChart>
      <c:catAx>
        <c:axId val="174955705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49557471"/>
        <c:crosses val="autoZero"/>
        <c:auto val="1"/>
        <c:lblAlgn val="ctr"/>
        <c:lblOffset val="100"/>
        <c:noMultiLvlLbl val="0"/>
      </c:catAx>
      <c:valAx>
        <c:axId val="1749557471"/>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495570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b="1"/>
              <a:t>National identity: Non-UK identity only  - percentage of usual residents - Southampton and local authority: Census 2021</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457105072346903"/>
          <c:y val="0.17175095260242007"/>
          <c:w val="0.65011571409655888"/>
          <c:h val="0.65285084752253497"/>
        </c:manualLayout>
      </c:layout>
      <c:barChart>
        <c:barDir val="bar"/>
        <c:grouping val="clustered"/>
        <c:varyColors val="0"/>
        <c:ser>
          <c:idx val="0"/>
          <c:order val="0"/>
          <c:tx>
            <c:strRef>
              <c:f>'National identity'!$X$29</c:f>
              <c:strCache>
                <c:ptCount val="1"/>
                <c:pt idx="0">
                  <c:v>Non-UK identity only</c:v>
                </c:pt>
              </c:strCache>
            </c:strRef>
          </c:tx>
          <c:spPr>
            <a:solidFill>
              <a:srgbClr val="002F6D"/>
            </a:solidFill>
            <a:ln>
              <a:noFill/>
            </a:ln>
            <a:effectLst/>
          </c:spPr>
          <c:invertIfNegative val="0"/>
          <c:dPt>
            <c:idx val="1"/>
            <c:invertIfNegative val="0"/>
            <c:bubble3D val="0"/>
            <c:spPr>
              <a:solidFill>
                <a:srgbClr val="D50057"/>
              </a:solidFill>
              <a:ln>
                <a:noFill/>
              </a:ln>
              <a:effectLst/>
            </c:spPr>
            <c:extLst>
              <c:ext xmlns:c16="http://schemas.microsoft.com/office/drawing/2014/chart" uri="{C3380CC4-5D6E-409C-BE32-E72D297353CC}">
                <c16:uniqueId val="{0000000B-7551-452B-B72E-26DD8E1C90DD}"/>
              </c:ext>
            </c:extLst>
          </c:dPt>
          <c:dPt>
            <c:idx val="2"/>
            <c:invertIfNegative val="0"/>
            <c:bubble3D val="0"/>
            <c:spPr>
              <a:solidFill>
                <a:srgbClr val="002F6D"/>
              </a:solidFill>
              <a:ln>
                <a:noFill/>
              </a:ln>
              <a:effectLst/>
            </c:spPr>
            <c:extLst>
              <c:ext xmlns:c16="http://schemas.microsoft.com/office/drawing/2014/chart" uri="{C3380CC4-5D6E-409C-BE32-E72D297353CC}">
                <c16:uniqueId val="{00000001-7551-452B-B72E-26DD8E1C90DD}"/>
              </c:ext>
            </c:extLst>
          </c:dPt>
          <c:dPt>
            <c:idx val="6"/>
            <c:invertIfNegative val="0"/>
            <c:bubble3D val="0"/>
            <c:spPr>
              <a:solidFill>
                <a:srgbClr val="1ECAD3"/>
              </a:solidFill>
              <a:ln>
                <a:noFill/>
              </a:ln>
              <a:effectLst/>
            </c:spPr>
            <c:extLst>
              <c:ext xmlns:c16="http://schemas.microsoft.com/office/drawing/2014/chart" uri="{C3380CC4-5D6E-409C-BE32-E72D297353CC}">
                <c16:uniqueId val="{00000003-7551-452B-B72E-26DD8E1C90DD}"/>
              </c:ext>
            </c:extLst>
          </c:dPt>
          <c:dPt>
            <c:idx val="11"/>
            <c:invertIfNegative val="0"/>
            <c:bubble3D val="0"/>
            <c:spPr>
              <a:solidFill>
                <a:srgbClr val="002F6D"/>
              </a:solidFill>
              <a:ln>
                <a:noFill/>
              </a:ln>
              <a:effectLst/>
            </c:spPr>
            <c:extLst>
              <c:ext xmlns:c16="http://schemas.microsoft.com/office/drawing/2014/chart" uri="{C3380CC4-5D6E-409C-BE32-E72D297353CC}">
                <c16:uniqueId val="{00000005-7551-452B-B72E-26DD8E1C90DD}"/>
              </c:ext>
            </c:extLst>
          </c:dPt>
          <c:dPt>
            <c:idx val="13"/>
            <c:invertIfNegative val="0"/>
            <c:bubble3D val="0"/>
            <c:spPr>
              <a:solidFill>
                <a:srgbClr val="7CA0C5"/>
              </a:solidFill>
              <a:ln>
                <a:noFill/>
              </a:ln>
              <a:effectLst/>
            </c:spPr>
            <c:extLst>
              <c:ext xmlns:c16="http://schemas.microsoft.com/office/drawing/2014/chart" uri="{C3380CC4-5D6E-409C-BE32-E72D297353CC}">
                <c16:uniqueId val="{0000000A-7551-452B-B72E-26DD8E1C90DD}"/>
              </c:ext>
            </c:extLst>
          </c:dPt>
          <c:dPt>
            <c:idx val="14"/>
            <c:invertIfNegative val="0"/>
            <c:bubble3D val="0"/>
            <c:spPr>
              <a:solidFill>
                <a:srgbClr val="7CA0C5"/>
              </a:solidFill>
              <a:ln>
                <a:noFill/>
              </a:ln>
              <a:effectLst/>
            </c:spPr>
            <c:extLst>
              <c:ext xmlns:c16="http://schemas.microsoft.com/office/drawing/2014/chart" uri="{C3380CC4-5D6E-409C-BE32-E72D297353CC}">
                <c16:uniqueId val="{00000007-7551-452B-B72E-26DD8E1C90DD}"/>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'National identity'!$AC$30:$AC$44</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plus>
            <c:minus>
              <c:numRef>
                <c:f>'National identity'!$AB$30:$AB$44</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minus>
            <c:spPr>
              <a:noFill/>
              <a:ln w="9525" cap="flat" cmpd="sng" algn="ctr">
                <a:solidFill>
                  <a:schemeClr val="tx1">
                    <a:lumMod val="65000"/>
                    <a:lumOff val="35000"/>
                  </a:schemeClr>
                </a:solidFill>
                <a:round/>
              </a:ln>
              <a:effectLst/>
            </c:spPr>
          </c:errBars>
          <c:cat>
            <c:strRef>
              <c:f>'National identity'!$U$30:$U$44</c:f>
              <c:strCache>
                <c:ptCount val="15"/>
                <c:pt idx="0">
                  <c:v>Coventry</c:v>
                </c:pt>
                <c:pt idx="1">
                  <c:v>Southampton</c:v>
                </c:pt>
                <c:pt idx="2">
                  <c:v>Bristol</c:v>
                </c:pt>
                <c:pt idx="3">
                  <c:v>Newcastle upon Tyne</c:v>
                </c:pt>
                <c:pt idx="4">
                  <c:v>Liverpool</c:v>
                </c:pt>
                <c:pt idx="5">
                  <c:v>Portsmouth</c:v>
                </c:pt>
                <c:pt idx="6">
                  <c:v>England</c:v>
                </c:pt>
                <c:pt idx="7">
                  <c:v>Leeds</c:v>
                </c:pt>
                <c:pt idx="8">
                  <c:v>Bournemouth, Christchurch and Poole</c:v>
                </c:pt>
                <c:pt idx="9">
                  <c:v>Sheffield</c:v>
                </c:pt>
                <c:pt idx="10">
                  <c:v>Bath and North East Somerset</c:v>
                </c:pt>
                <c:pt idx="11">
                  <c:v>York</c:v>
                </c:pt>
                <c:pt idx="12">
                  <c:v>Plymouth</c:v>
                </c:pt>
                <c:pt idx="13">
                  <c:v>Hampshire</c:v>
                </c:pt>
                <c:pt idx="14">
                  <c:v>Isle of Wight</c:v>
                </c:pt>
              </c:strCache>
            </c:strRef>
          </c:cat>
          <c:val>
            <c:numRef>
              <c:f>'National identity'!$Y$30:$Y$44</c:f>
              <c:numCache>
                <c:formatCode>0.0</c:formatCode>
                <c:ptCount val="15"/>
                <c:pt idx="0">
                  <c:v>18.210723841957119</c:v>
                </c:pt>
                <c:pt idx="1">
                  <c:v>16.08449199149938</c:v>
                </c:pt>
                <c:pt idx="2">
                  <c:v>12.436635786203057</c:v>
                </c:pt>
                <c:pt idx="3">
                  <c:v>11.511870054144106</c:v>
                </c:pt>
                <c:pt idx="4">
                  <c:v>10.636919089057583</c:v>
                </c:pt>
                <c:pt idx="5">
                  <c:v>10.434034288131844</c:v>
                </c:pt>
                <c:pt idx="6">
                  <c:v>9.9659182445729204</c:v>
                </c:pt>
                <c:pt idx="7">
                  <c:v>9.7745925867538954</c:v>
                </c:pt>
                <c:pt idx="8">
                  <c:v>9.331677478035763</c:v>
                </c:pt>
                <c:pt idx="9">
                  <c:v>9.1380199489327438</c:v>
                </c:pt>
                <c:pt idx="10">
                  <c:v>7.5516767141985586</c:v>
                </c:pt>
                <c:pt idx="11">
                  <c:v>7.1890623305164132</c:v>
                </c:pt>
                <c:pt idx="12">
                  <c:v>5.5120252064648234</c:v>
                </c:pt>
                <c:pt idx="13">
                  <c:v>5.3181678011786744</c:v>
                </c:pt>
                <c:pt idx="14">
                  <c:v>3.2963355854733414</c:v>
                </c:pt>
              </c:numCache>
            </c:numRef>
          </c:val>
          <c:extLst>
            <c:ext xmlns:c16="http://schemas.microsoft.com/office/drawing/2014/chart" uri="{C3380CC4-5D6E-409C-BE32-E72D297353CC}">
              <c16:uniqueId val="{00000008-7551-452B-B72E-26DD8E1C90DD}"/>
            </c:ext>
          </c:extLst>
        </c:ser>
        <c:dLbls>
          <c:showLegendKey val="0"/>
          <c:showVal val="0"/>
          <c:showCatName val="0"/>
          <c:showSerName val="0"/>
          <c:showPercent val="0"/>
          <c:showBubbleSize val="0"/>
        </c:dLbls>
        <c:gapWidth val="30"/>
        <c:axId val="1749557055"/>
        <c:axId val="1749557471"/>
      </c:barChart>
      <c:catAx>
        <c:axId val="17495570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49557471"/>
        <c:crosses val="autoZero"/>
        <c:auto val="1"/>
        <c:lblAlgn val="ctr"/>
        <c:lblOffset val="100"/>
        <c:noMultiLvlLbl val="0"/>
      </c:catAx>
      <c:valAx>
        <c:axId val="174955747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Percentage</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49557055"/>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050" b="1"/>
              <a:t>Percentage of people aged 16 and over who identify as straight or heterosexual: Southampton and comparators - Census 2021</a:t>
            </a:r>
          </a:p>
        </c:rich>
      </c:tx>
      <c:layout>
        <c:manualLayout>
          <c:xMode val="edge"/>
          <c:yMode val="edge"/>
          <c:x val="0.17885186497016592"/>
          <c:y val="2.561804026429748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30521332908411131"/>
          <c:y val="0.15331813765115906"/>
          <c:w val="0.64379671367860347"/>
          <c:h val="0.6949321395066641"/>
        </c:manualLayout>
      </c:layout>
      <c:barChart>
        <c:barDir val="bar"/>
        <c:grouping val="clustered"/>
        <c:varyColors val="0"/>
        <c:ser>
          <c:idx val="0"/>
          <c:order val="0"/>
          <c:tx>
            <c:strRef>
              <c:f>'Sexual orientation'!$C$29</c:f>
              <c:strCache>
                <c:ptCount val="1"/>
              </c:strCache>
            </c:strRef>
          </c:tx>
          <c:spPr>
            <a:solidFill>
              <a:srgbClr val="002F6D"/>
            </a:solidFill>
            <a:ln>
              <a:noFill/>
            </a:ln>
            <a:effectLst/>
          </c:spPr>
          <c:invertIfNegative val="0"/>
          <c:dPt>
            <c:idx val="0"/>
            <c:invertIfNegative val="0"/>
            <c:bubble3D val="0"/>
            <c:spPr>
              <a:solidFill>
                <a:srgbClr val="7CA0C5"/>
              </a:solidFill>
              <a:ln>
                <a:noFill/>
              </a:ln>
              <a:effectLst/>
            </c:spPr>
            <c:extLst>
              <c:ext xmlns:c16="http://schemas.microsoft.com/office/drawing/2014/chart" uri="{C3380CC4-5D6E-409C-BE32-E72D297353CC}">
                <c16:uniqueId val="{00000004-2806-4388-AC86-FA0CEBFB0B34}"/>
              </c:ext>
            </c:extLst>
          </c:dPt>
          <c:dPt>
            <c:idx val="1"/>
            <c:invertIfNegative val="0"/>
            <c:bubble3D val="0"/>
            <c:spPr>
              <a:solidFill>
                <a:srgbClr val="7CA0C5"/>
              </a:solidFill>
              <a:ln>
                <a:noFill/>
              </a:ln>
              <a:effectLst/>
            </c:spPr>
            <c:extLst>
              <c:ext xmlns:c16="http://schemas.microsoft.com/office/drawing/2014/chart" uri="{C3380CC4-5D6E-409C-BE32-E72D297353CC}">
                <c16:uniqueId val="{00000003-2806-4388-AC86-FA0CEBFB0B34}"/>
              </c:ext>
            </c:extLst>
          </c:dPt>
          <c:dPt>
            <c:idx val="2"/>
            <c:invertIfNegative val="0"/>
            <c:bubble3D val="0"/>
            <c:spPr>
              <a:solidFill>
                <a:srgbClr val="1ECAD3"/>
              </a:solidFill>
              <a:ln>
                <a:noFill/>
              </a:ln>
              <a:effectLst/>
            </c:spPr>
            <c:extLst>
              <c:ext xmlns:c16="http://schemas.microsoft.com/office/drawing/2014/chart" uri="{C3380CC4-5D6E-409C-BE32-E72D297353CC}">
                <c16:uniqueId val="{00000007-CFB5-4541-B7A6-73BC1F88E496}"/>
              </c:ext>
            </c:extLst>
          </c:dPt>
          <c:dPt>
            <c:idx val="12"/>
            <c:invertIfNegative val="0"/>
            <c:bubble3D val="0"/>
            <c:spPr>
              <a:solidFill>
                <a:srgbClr val="D50057"/>
              </a:solidFill>
              <a:ln>
                <a:noFill/>
              </a:ln>
              <a:effectLst/>
            </c:spPr>
            <c:extLst>
              <c:ext xmlns:c16="http://schemas.microsoft.com/office/drawing/2014/chart" uri="{C3380CC4-5D6E-409C-BE32-E72D297353CC}">
                <c16:uniqueId val="{00000002-2806-4388-AC86-FA0CEBFB0B34}"/>
              </c:ext>
            </c:extLst>
          </c:dPt>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'Sexual orientation'!$G$30:$G$44</c:f>
                <c:numCache>
                  <c:formatCode>General</c:formatCode>
                  <c:ptCount val="15"/>
                  <c:pt idx="0">
                    <c:v>3.5583370685998261E-2</c:v>
                  </c:pt>
                  <c:pt idx="1">
                    <c:v>0.14535235272565217</c:v>
                  </c:pt>
                  <c:pt idx="2">
                    <c:v>-2.5311003149994349E-2</c:v>
                  </c:pt>
                  <c:pt idx="3">
                    <c:v>0.18025691530567656</c:v>
                  </c:pt>
                  <c:pt idx="4">
                    <c:v>6.672635683595729E-2</c:v>
                  </c:pt>
                  <c:pt idx="5">
                    <c:v>0.10082282576773594</c:v>
                  </c:pt>
                  <c:pt idx="6">
                    <c:v>0.14798464946875356</c:v>
                  </c:pt>
                  <c:pt idx="7">
                    <c:v>0.12873058265520854</c:v>
                  </c:pt>
                  <c:pt idx="8">
                    <c:v>0.11108023487855689</c:v>
                  </c:pt>
                  <c:pt idx="9">
                    <c:v>0.10205501713966214</c:v>
                  </c:pt>
                  <c:pt idx="10">
                    <c:v>0.13146247356908702</c:v>
                  </c:pt>
                  <c:pt idx="11">
                    <c:v>0.17489242409689609</c:v>
                  </c:pt>
                  <c:pt idx="12">
                    <c:v>0.10981752617178131</c:v>
                  </c:pt>
                  <c:pt idx="13">
                    <c:v>0.1996517930037669</c:v>
                  </c:pt>
                  <c:pt idx="14">
                    <c:v>6.0998299529188671E-2</c:v>
                  </c:pt>
                </c:numCache>
              </c:numRef>
            </c:plus>
            <c:minus>
              <c:numRef>
                <c:f>'Sexual orientation'!$F$30:$F$44</c:f>
                <c:numCache>
                  <c:formatCode>General</c:formatCode>
                  <c:ptCount val="15"/>
                  <c:pt idx="0">
                    <c:v>6.7471582847943523E-2</c:v>
                  </c:pt>
                  <c:pt idx="1">
                    <c:v>0.20254441475640306</c:v>
                  </c:pt>
                  <c:pt idx="2">
                    <c:v>4.3126777772002356E-2</c:v>
                  </c:pt>
                  <c:pt idx="3">
                    <c:v>8.2584384848161108E-2</c:v>
                  </c:pt>
                  <c:pt idx="4">
                    <c:v>0.14969956326227418</c:v>
                  </c:pt>
                  <c:pt idx="5">
                    <c:v>5.3730634688648138E-2</c:v>
                  </c:pt>
                  <c:pt idx="6">
                    <c:v>0.16551356585834753</c:v>
                  </c:pt>
                  <c:pt idx="7">
                    <c:v>7.1712633288086636E-2</c:v>
                  </c:pt>
                  <c:pt idx="8">
                    <c:v>0.13108895370524465</c:v>
                  </c:pt>
                  <c:pt idx="9">
                    <c:v>8.647586254689088E-2</c:v>
                  </c:pt>
                  <c:pt idx="10">
                    <c:v>0.18029813233600578</c:v>
                  </c:pt>
                  <c:pt idx="11">
                    <c:v>8.6572488920481305E-2</c:v>
                  </c:pt>
                  <c:pt idx="12">
                    <c:v>0.18403289391000044</c:v>
                  </c:pt>
                  <c:pt idx="13">
                    <c:v>0.12286254046381373</c:v>
                  </c:pt>
                  <c:pt idx="14">
                    <c:v>0.16040698937356979</c:v>
                  </c:pt>
                </c:numCache>
              </c:numRef>
            </c:minus>
            <c:spPr>
              <a:noFill/>
              <a:ln w="9525" cap="flat" cmpd="sng" algn="ctr">
                <a:solidFill>
                  <a:schemeClr val="tx1">
                    <a:lumMod val="65000"/>
                    <a:lumOff val="35000"/>
                  </a:schemeClr>
                </a:solidFill>
                <a:round/>
              </a:ln>
              <a:effectLst/>
            </c:spPr>
          </c:errBars>
          <c:cat>
            <c:strRef>
              <c:f>'Sexual orientation'!$B$30:$B$44</c:f>
              <c:strCache>
                <c:ptCount val="15"/>
                <c:pt idx="0">
                  <c:v>Hampshire</c:v>
                </c:pt>
                <c:pt idx="1">
                  <c:v>Isle of Wight</c:v>
                </c:pt>
                <c:pt idx="2">
                  <c:v>England</c:v>
                </c:pt>
                <c:pt idx="3">
                  <c:v>Plymouth</c:v>
                </c:pt>
                <c:pt idx="4">
                  <c:v>Bournemouth, Christchurch and Poole</c:v>
                </c:pt>
                <c:pt idx="5">
                  <c:v>Leeds</c:v>
                </c:pt>
                <c:pt idx="6">
                  <c:v>Bath and North East Somerset</c:v>
                </c:pt>
                <c:pt idx="7">
                  <c:v>Liverpool</c:v>
                </c:pt>
                <c:pt idx="8">
                  <c:v>Coventry</c:v>
                </c:pt>
                <c:pt idx="9">
                  <c:v>Sheffield</c:v>
                </c:pt>
                <c:pt idx="10">
                  <c:v>Portsmouth</c:v>
                </c:pt>
                <c:pt idx="11">
                  <c:v>Newcastle upon Tyne</c:v>
                </c:pt>
                <c:pt idx="12">
                  <c:v>Southampton</c:v>
                </c:pt>
                <c:pt idx="13">
                  <c:v>York</c:v>
                </c:pt>
                <c:pt idx="14">
                  <c:v>Bristol</c:v>
                </c:pt>
              </c:strCache>
            </c:strRef>
          </c:cat>
          <c:val>
            <c:numRef>
              <c:f>'Sexual orientation'!$C$30:$C$44</c:f>
              <c:numCache>
                <c:formatCode>0.0</c:formatCode>
                <c:ptCount val="15"/>
                <c:pt idx="0">
                  <c:v>91.3</c:v>
                </c:pt>
                <c:pt idx="1">
                  <c:v>89.5</c:v>
                </c:pt>
                <c:pt idx="2">
                  <c:v>89.4</c:v>
                </c:pt>
                <c:pt idx="3">
                  <c:v>88.9</c:v>
                </c:pt>
                <c:pt idx="4">
                  <c:v>88.5</c:v>
                </c:pt>
                <c:pt idx="5">
                  <c:v>88.4</c:v>
                </c:pt>
                <c:pt idx="6">
                  <c:v>88.3</c:v>
                </c:pt>
                <c:pt idx="7">
                  <c:v>88</c:v>
                </c:pt>
                <c:pt idx="8">
                  <c:v>88</c:v>
                </c:pt>
                <c:pt idx="9">
                  <c:v>88</c:v>
                </c:pt>
                <c:pt idx="10">
                  <c:v>87.7</c:v>
                </c:pt>
                <c:pt idx="11">
                  <c:v>87.3</c:v>
                </c:pt>
                <c:pt idx="12">
                  <c:v>86.8</c:v>
                </c:pt>
                <c:pt idx="13">
                  <c:v>86.5</c:v>
                </c:pt>
                <c:pt idx="14">
                  <c:v>85.5</c:v>
                </c:pt>
              </c:numCache>
            </c:numRef>
          </c:val>
          <c:extLst>
            <c:ext xmlns:c16="http://schemas.microsoft.com/office/drawing/2014/chart" uri="{C3380CC4-5D6E-409C-BE32-E72D297353CC}">
              <c16:uniqueId val="{00000000-2806-4388-AC86-FA0CEBFB0B34}"/>
            </c:ext>
          </c:extLst>
        </c:ser>
        <c:dLbls>
          <c:dLblPos val="inBase"/>
          <c:showLegendKey val="0"/>
          <c:showVal val="1"/>
          <c:showCatName val="0"/>
          <c:showSerName val="0"/>
          <c:showPercent val="0"/>
          <c:showBubbleSize val="0"/>
        </c:dLbls>
        <c:gapWidth val="30"/>
        <c:axId val="1013501903"/>
        <c:axId val="1013497743"/>
      </c:barChart>
      <c:catAx>
        <c:axId val="10135019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13497743"/>
        <c:crosses val="autoZero"/>
        <c:auto val="1"/>
        <c:lblAlgn val="ctr"/>
        <c:lblOffset val="100"/>
        <c:noMultiLvlLbl val="0"/>
      </c:catAx>
      <c:valAx>
        <c:axId val="1013497743"/>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rgbClr val="FF0000"/>
                    </a:solidFill>
                    <a:latin typeface="+mn-lt"/>
                    <a:ea typeface="+mn-ea"/>
                    <a:cs typeface="+mn-cs"/>
                  </a:defRPr>
                </a:pPr>
                <a:r>
                  <a:rPr lang="en-GB">
                    <a:solidFill>
                      <a:schemeClr val="tx1"/>
                    </a:solidFill>
                  </a:rPr>
                  <a:t>Percentage</a:t>
                </a:r>
                <a:r>
                  <a:rPr lang="en-GB" baseline="0">
                    <a:solidFill>
                      <a:schemeClr val="tx1"/>
                    </a:solidFill>
                  </a:rPr>
                  <a:t> of people aged 16 and over</a:t>
                </a:r>
                <a:endParaRPr lang="en-GB">
                  <a:solidFill>
                    <a:schemeClr val="tx1"/>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rgbClr val="FF0000"/>
                  </a:solidFill>
                  <a:latin typeface="+mn-lt"/>
                  <a:ea typeface="+mn-ea"/>
                  <a:cs typeface="+mn-cs"/>
                </a:defRPr>
              </a:pPr>
              <a:endParaRPr lang="en-US"/>
            </a:p>
          </c:txPr>
        </c:title>
        <c:numFmt formatCode="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135019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050" b="1"/>
              <a:t>Percentage of people aged 16 and over who identify as gay or lesbian: Southampton and comparators - Census 2021</a:t>
            </a:r>
          </a:p>
        </c:rich>
      </c:tx>
      <c:layout>
        <c:manualLayout>
          <c:xMode val="edge"/>
          <c:yMode val="edge"/>
          <c:x val="0.15696199919819806"/>
          <c:y val="3.643429333393005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30916200739035382"/>
          <c:y val="0.17683741648106904"/>
          <c:w val="0.64379671367860347"/>
          <c:h val="0.67394852369511715"/>
        </c:manualLayout>
      </c:layout>
      <c:barChart>
        <c:barDir val="bar"/>
        <c:grouping val="clustered"/>
        <c:varyColors val="0"/>
        <c:ser>
          <c:idx val="0"/>
          <c:order val="0"/>
          <c:tx>
            <c:strRef>
              <c:f>'Sexual orientation'!$I$30</c:f>
              <c:strCache>
                <c:ptCount val="1"/>
                <c:pt idx="0">
                  <c:v>Gay or Lesbian</c:v>
                </c:pt>
              </c:strCache>
            </c:strRef>
          </c:tx>
          <c:spPr>
            <a:solidFill>
              <a:srgbClr val="002F6D"/>
            </a:solidFill>
            <a:ln>
              <a:noFill/>
            </a:ln>
            <a:effectLst/>
          </c:spPr>
          <c:invertIfNegative val="0"/>
          <c:dPt>
            <c:idx val="0"/>
            <c:invertIfNegative val="0"/>
            <c:bubble3D val="0"/>
            <c:spPr>
              <a:solidFill>
                <a:srgbClr val="002F6D"/>
              </a:solidFill>
              <a:ln>
                <a:noFill/>
              </a:ln>
              <a:effectLst/>
            </c:spPr>
            <c:extLst>
              <c:ext xmlns:c16="http://schemas.microsoft.com/office/drawing/2014/chart" uri="{C3380CC4-5D6E-409C-BE32-E72D297353CC}">
                <c16:uniqueId val="{00000001-39CA-422A-B9E3-15406B2DE5D9}"/>
              </c:ext>
            </c:extLst>
          </c:dPt>
          <c:dPt>
            <c:idx val="1"/>
            <c:invertIfNegative val="0"/>
            <c:bubble3D val="0"/>
            <c:spPr>
              <a:solidFill>
                <a:srgbClr val="002F6D"/>
              </a:solidFill>
              <a:ln>
                <a:noFill/>
              </a:ln>
              <a:effectLst/>
            </c:spPr>
            <c:extLst>
              <c:ext xmlns:c16="http://schemas.microsoft.com/office/drawing/2014/chart" uri="{C3380CC4-5D6E-409C-BE32-E72D297353CC}">
                <c16:uniqueId val="{00000003-39CA-422A-B9E3-15406B2DE5D9}"/>
              </c:ext>
            </c:extLst>
          </c:dPt>
          <c:dPt>
            <c:idx val="4"/>
            <c:invertIfNegative val="0"/>
            <c:bubble3D val="0"/>
            <c:spPr>
              <a:solidFill>
                <a:srgbClr val="D50057"/>
              </a:solidFill>
              <a:ln>
                <a:noFill/>
              </a:ln>
              <a:effectLst/>
            </c:spPr>
            <c:extLst>
              <c:ext xmlns:c16="http://schemas.microsoft.com/office/drawing/2014/chart" uri="{C3380CC4-5D6E-409C-BE32-E72D297353CC}">
                <c16:uniqueId val="{00000009-39CA-422A-B9E3-15406B2DE5D9}"/>
              </c:ext>
            </c:extLst>
          </c:dPt>
          <c:dPt>
            <c:idx val="10"/>
            <c:invertIfNegative val="0"/>
            <c:bubble3D val="0"/>
            <c:spPr>
              <a:solidFill>
                <a:srgbClr val="1ECAD3"/>
              </a:solidFill>
              <a:ln>
                <a:noFill/>
              </a:ln>
              <a:effectLst/>
            </c:spPr>
            <c:extLst>
              <c:ext xmlns:c16="http://schemas.microsoft.com/office/drawing/2014/chart" uri="{C3380CC4-5D6E-409C-BE32-E72D297353CC}">
                <c16:uniqueId val="{0000000A-39CA-422A-B9E3-15406B2DE5D9}"/>
              </c:ext>
            </c:extLst>
          </c:dPt>
          <c:dPt>
            <c:idx val="12"/>
            <c:invertIfNegative val="0"/>
            <c:bubble3D val="0"/>
            <c:spPr>
              <a:solidFill>
                <a:srgbClr val="7CA0C5"/>
              </a:solidFill>
              <a:ln>
                <a:noFill/>
              </a:ln>
              <a:effectLst/>
            </c:spPr>
            <c:extLst>
              <c:ext xmlns:c16="http://schemas.microsoft.com/office/drawing/2014/chart" uri="{C3380CC4-5D6E-409C-BE32-E72D297353CC}">
                <c16:uniqueId val="{00000005-39CA-422A-B9E3-15406B2DE5D9}"/>
              </c:ext>
            </c:extLst>
          </c:dPt>
          <c:dPt>
            <c:idx val="14"/>
            <c:invertIfNegative val="0"/>
            <c:bubble3D val="0"/>
            <c:spPr>
              <a:solidFill>
                <a:srgbClr val="7CA0C5"/>
              </a:solidFill>
              <a:ln>
                <a:noFill/>
              </a:ln>
              <a:effectLst/>
            </c:spPr>
            <c:extLst>
              <c:ext xmlns:c16="http://schemas.microsoft.com/office/drawing/2014/chart" uri="{C3380CC4-5D6E-409C-BE32-E72D297353CC}">
                <c16:uniqueId val="{00000008-39CA-422A-B9E3-15406B2DE5D9}"/>
              </c:ext>
            </c:extLst>
          </c:dPt>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'Sexual orientation'!$P$31:$P$45</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plus>
            <c:minus>
              <c:numRef>
                <c:f>'Sexual orientation'!$O$31:$O$45</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minus>
            <c:spPr>
              <a:noFill/>
              <a:ln w="9525" cap="flat" cmpd="sng" algn="ctr">
                <a:solidFill>
                  <a:schemeClr val="tx1">
                    <a:lumMod val="65000"/>
                    <a:lumOff val="35000"/>
                  </a:schemeClr>
                </a:solidFill>
                <a:round/>
              </a:ln>
              <a:effectLst/>
            </c:spPr>
          </c:errBars>
          <c:cat>
            <c:strRef>
              <c:f>'Sexual orientation'!$I$31:$I$45</c:f>
              <c:strCache>
                <c:ptCount val="15"/>
                <c:pt idx="0">
                  <c:v>Newcastle upon Tyne</c:v>
                </c:pt>
                <c:pt idx="1">
                  <c:v>Bristol</c:v>
                </c:pt>
                <c:pt idx="2">
                  <c:v>Liverpool</c:v>
                </c:pt>
                <c:pt idx="3">
                  <c:v>York</c:v>
                </c:pt>
                <c:pt idx="4">
                  <c:v>Southampton</c:v>
                </c:pt>
                <c:pt idx="5">
                  <c:v>Portsmouth</c:v>
                </c:pt>
                <c:pt idx="6">
                  <c:v>Plymouth</c:v>
                </c:pt>
                <c:pt idx="7">
                  <c:v>Bournemouth, Christchurch and Poole</c:v>
                </c:pt>
                <c:pt idx="8">
                  <c:v>Leeds</c:v>
                </c:pt>
                <c:pt idx="9">
                  <c:v>Sheffield</c:v>
                </c:pt>
                <c:pt idx="10">
                  <c:v>England</c:v>
                </c:pt>
                <c:pt idx="11">
                  <c:v>Bath and North East Somerset</c:v>
                </c:pt>
                <c:pt idx="12">
                  <c:v>Isle of Wight</c:v>
                </c:pt>
                <c:pt idx="13">
                  <c:v>Coventry</c:v>
                </c:pt>
                <c:pt idx="14">
                  <c:v>Hampshire</c:v>
                </c:pt>
              </c:strCache>
            </c:strRef>
          </c:cat>
          <c:val>
            <c:numRef>
              <c:f>'Sexual orientation'!$L$31:$L$45</c:f>
              <c:numCache>
                <c:formatCode>0.00</c:formatCode>
                <c:ptCount val="15"/>
                <c:pt idx="0">
                  <c:v>2.2125176091768965</c:v>
                </c:pt>
                <c:pt idx="1">
                  <c:v>2.1985691851334845</c:v>
                </c:pt>
                <c:pt idx="2">
                  <c:v>2.1306211975346625</c:v>
                </c:pt>
                <c:pt idx="3">
                  <c:v>2.0379463637156059</c:v>
                </c:pt>
                <c:pt idx="4">
                  <c:v>1.9919948328505441</c:v>
                </c:pt>
                <c:pt idx="5">
                  <c:v>1.9822150931687927</c:v>
                </c:pt>
                <c:pt idx="6">
                  <c:v>1.9654749707259955</c:v>
                </c:pt>
                <c:pt idx="7">
                  <c:v>1.9390341854055877</c:v>
                </c:pt>
                <c:pt idx="8">
                  <c:v>1.8571840782419853</c:v>
                </c:pt>
                <c:pt idx="9">
                  <c:v>1.6208219178082193</c:v>
                </c:pt>
                <c:pt idx="10">
                  <c:v>1.5426014809021167</c:v>
                </c:pt>
                <c:pt idx="11">
                  <c:v>1.5153015134452845</c:v>
                </c:pt>
                <c:pt idx="12">
                  <c:v>1.2961600214075462</c:v>
                </c:pt>
                <c:pt idx="13">
                  <c:v>1.2059680792276604</c:v>
                </c:pt>
                <c:pt idx="14">
                  <c:v>1.200996936046153</c:v>
                </c:pt>
              </c:numCache>
            </c:numRef>
          </c:val>
          <c:extLst>
            <c:ext xmlns:c16="http://schemas.microsoft.com/office/drawing/2014/chart" uri="{C3380CC4-5D6E-409C-BE32-E72D297353CC}">
              <c16:uniqueId val="{00000006-39CA-422A-B9E3-15406B2DE5D9}"/>
            </c:ext>
          </c:extLst>
        </c:ser>
        <c:dLbls>
          <c:dLblPos val="inBase"/>
          <c:showLegendKey val="0"/>
          <c:showVal val="1"/>
          <c:showCatName val="0"/>
          <c:showSerName val="0"/>
          <c:showPercent val="0"/>
          <c:showBubbleSize val="0"/>
        </c:dLbls>
        <c:gapWidth val="30"/>
        <c:axId val="1013501903"/>
        <c:axId val="1013497743"/>
      </c:barChart>
      <c:catAx>
        <c:axId val="10135019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13497743"/>
        <c:crosses val="autoZero"/>
        <c:auto val="1"/>
        <c:lblAlgn val="ctr"/>
        <c:lblOffset val="100"/>
        <c:noMultiLvlLbl val="0"/>
      </c:catAx>
      <c:valAx>
        <c:axId val="101349774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t>Percentage of people aged 16 and over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135019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050" b="1">
                <a:solidFill>
                  <a:sysClr val="windowText" lastClr="000000"/>
                </a:solidFill>
              </a:rPr>
              <a:t>Percentage of people aged 16 and over who identify as pansexual, asexual</a:t>
            </a:r>
            <a:r>
              <a:rPr lang="en-US" sz="1050" b="1" baseline="0">
                <a:solidFill>
                  <a:sysClr val="windowText" lastClr="000000"/>
                </a:solidFill>
              </a:rPr>
              <a:t> or </a:t>
            </a:r>
            <a:r>
              <a:rPr lang="en-US" sz="1050" b="1">
                <a:solidFill>
                  <a:sysClr val="windowText" lastClr="000000"/>
                </a:solidFill>
              </a:rPr>
              <a:t>queer and all other sexual orientations: Southampton and comparators - Census 2021</a:t>
            </a:r>
          </a:p>
        </c:rich>
      </c:tx>
      <c:layout>
        <c:manualLayout>
          <c:xMode val="edge"/>
          <c:yMode val="edge"/>
          <c:x val="0.16105651105651106"/>
          <c:y val="0"/>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916200739035382"/>
          <c:y val="0.17683741648106904"/>
          <c:w val="0.64379671367860347"/>
          <c:h val="0.67394852369511715"/>
        </c:manualLayout>
      </c:layout>
      <c:barChart>
        <c:barDir val="bar"/>
        <c:grouping val="clustered"/>
        <c:varyColors val="0"/>
        <c:ser>
          <c:idx val="0"/>
          <c:order val="0"/>
          <c:tx>
            <c:strRef>
              <c:f>'Sexual orientation'!$U$30</c:f>
              <c:strCache>
                <c:ptCount val="1"/>
                <c:pt idx="0">
                  <c:v>Pansexual, Asexual, Queer and all other sexual orientations</c:v>
                </c:pt>
              </c:strCache>
            </c:strRef>
          </c:tx>
          <c:spPr>
            <a:solidFill>
              <a:srgbClr val="002F6D"/>
            </a:solidFill>
            <a:ln>
              <a:noFill/>
            </a:ln>
            <a:effectLst/>
          </c:spPr>
          <c:invertIfNegative val="0"/>
          <c:dPt>
            <c:idx val="0"/>
            <c:invertIfNegative val="0"/>
            <c:bubble3D val="0"/>
            <c:spPr>
              <a:solidFill>
                <a:srgbClr val="002F6D"/>
              </a:solidFill>
              <a:ln>
                <a:noFill/>
              </a:ln>
              <a:effectLst/>
            </c:spPr>
            <c:extLst>
              <c:ext xmlns:c16="http://schemas.microsoft.com/office/drawing/2014/chart" uri="{C3380CC4-5D6E-409C-BE32-E72D297353CC}">
                <c16:uniqueId val="{00000001-1B58-4B76-B99F-330D9ED51BB0}"/>
              </c:ext>
            </c:extLst>
          </c:dPt>
          <c:dPt>
            <c:idx val="1"/>
            <c:invertIfNegative val="0"/>
            <c:bubble3D val="0"/>
            <c:spPr>
              <a:solidFill>
                <a:srgbClr val="002F6D"/>
              </a:solidFill>
              <a:ln>
                <a:noFill/>
              </a:ln>
              <a:effectLst/>
            </c:spPr>
            <c:extLst>
              <c:ext xmlns:c16="http://schemas.microsoft.com/office/drawing/2014/chart" uri="{C3380CC4-5D6E-409C-BE32-E72D297353CC}">
                <c16:uniqueId val="{00000003-1B58-4B76-B99F-330D9ED51BB0}"/>
              </c:ext>
            </c:extLst>
          </c:dPt>
          <c:dPt>
            <c:idx val="2"/>
            <c:invertIfNegative val="0"/>
            <c:bubble3D val="0"/>
            <c:spPr>
              <a:solidFill>
                <a:srgbClr val="D50057"/>
              </a:solidFill>
              <a:ln>
                <a:noFill/>
              </a:ln>
              <a:effectLst/>
            </c:spPr>
            <c:extLst>
              <c:ext xmlns:c16="http://schemas.microsoft.com/office/drawing/2014/chart" uri="{C3380CC4-5D6E-409C-BE32-E72D297353CC}">
                <c16:uniqueId val="{0000000F-1B58-4B76-B99F-330D9ED51BB0}"/>
              </c:ext>
            </c:extLst>
          </c:dPt>
          <c:dPt>
            <c:idx val="4"/>
            <c:invertIfNegative val="0"/>
            <c:bubble3D val="0"/>
            <c:spPr>
              <a:solidFill>
                <a:srgbClr val="002F6D"/>
              </a:solidFill>
              <a:ln>
                <a:noFill/>
              </a:ln>
              <a:effectLst/>
            </c:spPr>
            <c:extLst>
              <c:ext xmlns:c16="http://schemas.microsoft.com/office/drawing/2014/chart" uri="{C3380CC4-5D6E-409C-BE32-E72D297353CC}">
                <c16:uniqueId val="{00000005-1B58-4B76-B99F-330D9ED51BB0}"/>
              </c:ext>
            </c:extLst>
          </c:dPt>
          <c:dPt>
            <c:idx val="10"/>
            <c:invertIfNegative val="0"/>
            <c:bubble3D val="0"/>
            <c:spPr>
              <a:solidFill>
                <a:srgbClr val="002F6D"/>
              </a:solidFill>
              <a:ln>
                <a:noFill/>
              </a:ln>
              <a:effectLst/>
            </c:spPr>
            <c:extLst>
              <c:ext xmlns:c16="http://schemas.microsoft.com/office/drawing/2014/chart" uri="{C3380CC4-5D6E-409C-BE32-E72D297353CC}">
                <c16:uniqueId val="{00000007-1B58-4B76-B99F-330D9ED51BB0}"/>
              </c:ext>
            </c:extLst>
          </c:dPt>
          <c:dPt>
            <c:idx val="12"/>
            <c:invertIfNegative val="0"/>
            <c:bubble3D val="0"/>
            <c:spPr>
              <a:solidFill>
                <a:srgbClr val="1ECAD3"/>
              </a:solidFill>
              <a:ln>
                <a:noFill/>
              </a:ln>
              <a:effectLst/>
            </c:spPr>
            <c:extLst>
              <c:ext xmlns:c16="http://schemas.microsoft.com/office/drawing/2014/chart" uri="{C3380CC4-5D6E-409C-BE32-E72D297353CC}">
                <c16:uniqueId val="{00000009-1B58-4B76-B99F-330D9ED51BB0}"/>
              </c:ext>
            </c:extLst>
          </c:dPt>
          <c:dPt>
            <c:idx val="13"/>
            <c:invertIfNegative val="0"/>
            <c:bubble3D val="0"/>
            <c:spPr>
              <a:solidFill>
                <a:srgbClr val="7CA0C5"/>
              </a:solidFill>
              <a:ln>
                <a:noFill/>
              </a:ln>
              <a:effectLst/>
            </c:spPr>
            <c:extLst>
              <c:ext xmlns:c16="http://schemas.microsoft.com/office/drawing/2014/chart" uri="{C3380CC4-5D6E-409C-BE32-E72D297353CC}">
                <c16:uniqueId val="{0000000E-1B58-4B76-B99F-330D9ED51BB0}"/>
              </c:ext>
            </c:extLst>
          </c:dPt>
          <c:dPt>
            <c:idx val="14"/>
            <c:invertIfNegative val="0"/>
            <c:bubble3D val="0"/>
            <c:spPr>
              <a:solidFill>
                <a:srgbClr val="7CA0C5"/>
              </a:solidFill>
              <a:ln>
                <a:noFill/>
              </a:ln>
              <a:effectLst/>
            </c:spPr>
            <c:extLst>
              <c:ext xmlns:c16="http://schemas.microsoft.com/office/drawing/2014/chart" uri="{C3380CC4-5D6E-409C-BE32-E72D297353CC}">
                <c16:uniqueId val="{0000000B-1B58-4B76-B99F-330D9ED51BB0}"/>
              </c:ext>
            </c:extLst>
          </c:dPt>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'Sexual orientation'!$Z$32:$Z$46</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plus>
            <c:minus>
              <c:numRef>
                <c:f>'Sexual orientation'!$Y$32:$Y$46</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minus>
            <c:spPr>
              <a:noFill/>
              <a:ln w="9525" cap="flat" cmpd="sng" algn="ctr">
                <a:solidFill>
                  <a:schemeClr val="tx1">
                    <a:lumMod val="65000"/>
                    <a:lumOff val="35000"/>
                  </a:schemeClr>
                </a:solidFill>
                <a:round/>
              </a:ln>
              <a:effectLst/>
            </c:spPr>
          </c:errBars>
          <c:cat>
            <c:strRef>
              <c:f>'Sexual orientation'!$S$32:$S$46</c:f>
              <c:strCache>
                <c:ptCount val="15"/>
                <c:pt idx="0">
                  <c:v>Bristol</c:v>
                </c:pt>
                <c:pt idx="1">
                  <c:v>York</c:v>
                </c:pt>
                <c:pt idx="2">
                  <c:v>Southampton</c:v>
                </c:pt>
                <c:pt idx="3">
                  <c:v>Newcastle upon Tyne</c:v>
                </c:pt>
                <c:pt idx="4">
                  <c:v>Sheffield</c:v>
                </c:pt>
                <c:pt idx="5">
                  <c:v>Portsmouth</c:v>
                </c:pt>
                <c:pt idx="6">
                  <c:v>Leeds</c:v>
                </c:pt>
                <c:pt idx="7">
                  <c:v>Coventry</c:v>
                </c:pt>
                <c:pt idx="8">
                  <c:v>Bath and North East Somerset</c:v>
                </c:pt>
                <c:pt idx="9">
                  <c:v>Liverpool</c:v>
                </c:pt>
                <c:pt idx="10">
                  <c:v>Plymouth</c:v>
                </c:pt>
                <c:pt idx="11">
                  <c:v>Bournemouth, Christchurch and Poole</c:v>
                </c:pt>
                <c:pt idx="12">
                  <c:v>England</c:v>
                </c:pt>
                <c:pt idx="13">
                  <c:v>Isle of Wight</c:v>
                </c:pt>
                <c:pt idx="14">
                  <c:v>Hampshire</c:v>
                </c:pt>
              </c:strCache>
            </c:strRef>
          </c:cat>
          <c:val>
            <c:numRef>
              <c:f>'Sexual orientation'!$V$32:$V$46</c:f>
              <c:numCache>
                <c:formatCode>0.00</c:formatCode>
                <c:ptCount val="15"/>
                <c:pt idx="0">
                  <c:v>0.78545988278403323</c:v>
                </c:pt>
                <c:pt idx="1">
                  <c:v>0.66420664206642066</c:v>
                </c:pt>
                <c:pt idx="2">
                  <c:v>0.5778791200187896</c:v>
                </c:pt>
                <c:pt idx="3">
                  <c:v>0.53692895954920505</c:v>
                </c:pt>
                <c:pt idx="4">
                  <c:v>0.52843835616438362</c:v>
                </c:pt>
                <c:pt idx="5">
                  <c:v>0.51575058980558364</c:v>
                </c:pt>
                <c:pt idx="6">
                  <c:v>0.46729539690494631</c:v>
                </c:pt>
                <c:pt idx="7">
                  <c:v>0.46555641033975864</c:v>
                </c:pt>
                <c:pt idx="8">
                  <c:v>0.44301996064794763</c:v>
                </c:pt>
                <c:pt idx="9">
                  <c:v>0.42304753019641311</c:v>
                </c:pt>
                <c:pt idx="10">
                  <c:v>0.42264344262295084</c:v>
                </c:pt>
                <c:pt idx="11">
                  <c:v>0.36427805762162258</c:v>
                </c:pt>
                <c:pt idx="12">
                  <c:v>0.34420229097090688</c:v>
                </c:pt>
                <c:pt idx="13">
                  <c:v>0.26592186245651595</c:v>
                </c:pt>
                <c:pt idx="14">
                  <c:v>0.26156974860289089</c:v>
                </c:pt>
              </c:numCache>
            </c:numRef>
          </c:val>
          <c:extLst>
            <c:ext xmlns:c16="http://schemas.microsoft.com/office/drawing/2014/chart" uri="{C3380CC4-5D6E-409C-BE32-E72D297353CC}">
              <c16:uniqueId val="{0000000C-1B58-4B76-B99F-330D9ED51BB0}"/>
            </c:ext>
          </c:extLst>
        </c:ser>
        <c:dLbls>
          <c:dLblPos val="inBase"/>
          <c:showLegendKey val="0"/>
          <c:showVal val="1"/>
          <c:showCatName val="0"/>
          <c:showSerName val="0"/>
          <c:showPercent val="0"/>
          <c:showBubbleSize val="0"/>
        </c:dLbls>
        <c:gapWidth val="30"/>
        <c:axId val="1013501903"/>
        <c:axId val="1013497743"/>
      </c:barChart>
      <c:catAx>
        <c:axId val="10135019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3497743"/>
        <c:crosses val="autoZero"/>
        <c:auto val="1"/>
        <c:lblAlgn val="ctr"/>
        <c:lblOffset val="100"/>
        <c:noMultiLvlLbl val="0"/>
      </c:catAx>
      <c:valAx>
        <c:axId val="101349774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900">
                    <a:solidFill>
                      <a:sysClr val="windowText" lastClr="000000"/>
                    </a:solidFill>
                    <a:latin typeface="Arial" panose="020B0604020202020204" pitchFamily="34" charset="0"/>
                    <a:cs typeface="Arial" panose="020B0604020202020204" pitchFamily="34" charset="0"/>
                  </a:rPr>
                  <a:t>Percentage</a:t>
                </a:r>
                <a:r>
                  <a:rPr lang="en-GB" sz="900" baseline="0">
                    <a:solidFill>
                      <a:sysClr val="windowText" lastClr="000000"/>
                    </a:solidFill>
                    <a:latin typeface="Arial" panose="020B0604020202020204" pitchFamily="34" charset="0"/>
                    <a:cs typeface="Arial" panose="020B0604020202020204" pitchFamily="34" charset="0"/>
                  </a:rPr>
                  <a:t> of people aged 16 and over</a:t>
                </a:r>
                <a:endParaRPr lang="en-GB" sz="900">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135019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050" b="1"/>
              <a:t>Percentage of people aged 16 and over, gender identity the same as sex registered at birth: Southampton and comparators - Census 2021</a:t>
            </a:r>
          </a:p>
        </c:rich>
      </c:tx>
      <c:layout>
        <c:manualLayout>
          <c:xMode val="edge"/>
          <c:yMode val="edge"/>
          <c:x val="0.14672588674152623"/>
          <c:y val="0"/>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30916200739035382"/>
          <c:y val="0.17683741648106904"/>
          <c:w val="0.64379671367860347"/>
          <c:h val="0.67394852369511715"/>
        </c:manualLayout>
      </c:layout>
      <c:barChart>
        <c:barDir val="bar"/>
        <c:grouping val="clustered"/>
        <c:varyColors val="0"/>
        <c:ser>
          <c:idx val="0"/>
          <c:order val="0"/>
          <c:tx>
            <c:strRef>
              <c:f>'Gender identity'!$D$26</c:f>
              <c:strCache>
                <c:ptCount val="1"/>
                <c:pt idx="0">
                  <c:v>Gender identity the same as sex registered at birth</c:v>
                </c:pt>
              </c:strCache>
            </c:strRef>
          </c:tx>
          <c:spPr>
            <a:solidFill>
              <a:srgbClr val="002F6D"/>
            </a:solidFill>
            <a:ln>
              <a:noFill/>
            </a:ln>
            <a:effectLst/>
          </c:spPr>
          <c:invertIfNegative val="0"/>
          <c:dPt>
            <c:idx val="0"/>
            <c:invertIfNegative val="0"/>
            <c:bubble3D val="0"/>
            <c:spPr>
              <a:solidFill>
                <a:srgbClr val="7CA0C5"/>
              </a:solidFill>
              <a:ln>
                <a:noFill/>
              </a:ln>
              <a:effectLst/>
            </c:spPr>
            <c:extLst>
              <c:ext xmlns:c16="http://schemas.microsoft.com/office/drawing/2014/chart" uri="{C3380CC4-5D6E-409C-BE32-E72D297353CC}">
                <c16:uniqueId val="{00000001-6DB8-4984-8529-8FFF7F2ECE8A}"/>
              </c:ext>
            </c:extLst>
          </c:dPt>
          <c:dPt>
            <c:idx val="1"/>
            <c:invertIfNegative val="0"/>
            <c:bubble3D val="0"/>
            <c:spPr>
              <a:solidFill>
                <a:srgbClr val="002F6D"/>
              </a:solidFill>
              <a:ln>
                <a:noFill/>
              </a:ln>
              <a:effectLst/>
            </c:spPr>
            <c:extLst>
              <c:ext xmlns:c16="http://schemas.microsoft.com/office/drawing/2014/chart" uri="{C3380CC4-5D6E-409C-BE32-E72D297353CC}">
                <c16:uniqueId val="{00000003-6DB8-4984-8529-8FFF7F2ECE8A}"/>
              </c:ext>
            </c:extLst>
          </c:dPt>
          <c:dPt>
            <c:idx val="4"/>
            <c:invertIfNegative val="0"/>
            <c:bubble3D val="0"/>
            <c:spPr>
              <a:solidFill>
                <a:srgbClr val="7CA0C5"/>
              </a:solidFill>
              <a:ln>
                <a:noFill/>
              </a:ln>
              <a:effectLst/>
            </c:spPr>
            <c:extLst>
              <c:ext xmlns:c16="http://schemas.microsoft.com/office/drawing/2014/chart" uri="{C3380CC4-5D6E-409C-BE32-E72D297353CC}">
                <c16:uniqueId val="{00000005-6DB8-4984-8529-8FFF7F2ECE8A}"/>
              </c:ext>
            </c:extLst>
          </c:dPt>
          <c:dPt>
            <c:idx val="5"/>
            <c:invertIfNegative val="0"/>
            <c:bubble3D val="0"/>
            <c:spPr>
              <a:solidFill>
                <a:srgbClr val="1ECAD3"/>
              </a:solidFill>
              <a:ln>
                <a:noFill/>
              </a:ln>
              <a:effectLst/>
            </c:spPr>
            <c:extLst>
              <c:ext xmlns:c16="http://schemas.microsoft.com/office/drawing/2014/chart" uri="{C3380CC4-5D6E-409C-BE32-E72D297353CC}">
                <c16:uniqueId val="{0000000F-6DB8-4984-8529-8FFF7F2ECE8A}"/>
              </c:ext>
            </c:extLst>
          </c:dPt>
          <c:dPt>
            <c:idx val="10"/>
            <c:invertIfNegative val="0"/>
            <c:bubble3D val="0"/>
            <c:spPr>
              <a:solidFill>
                <a:srgbClr val="002F6D"/>
              </a:solidFill>
              <a:ln>
                <a:noFill/>
              </a:ln>
              <a:effectLst/>
            </c:spPr>
            <c:extLst>
              <c:ext xmlns:c16="http://schemas.microsoft.com/office/drawing/2014/chart" uri="{C3380CC4-5D6E-409C-BE32-E72D297353CC}">
                <c16:uniqueId val="{00000007-6DB8-4984-8529-8FFF7F2ECE8A}"/>
              </c:ext>
            </c:extLst>
          </c:dPt>
          <c:dPt>
            <c:idx val="12"/>
            <c:invertIfNegative val="0"/>
            <c:bubble3D val="0"/>
            <c:spPr>
              <a:solidFill>
                <a:srgbClr val="002F6D"/>
              </a:solidFill>
              <a:ln>
                <a:noFill/>
              </a:ln>
              <a:effectLst/>
            </c:spPr>
            <c:extLst>
              <c:ext xmlns:c16="http://schemas.microsoft.com/office/drawing/2014/chart" uri="{C3380CC4-5D6E-409C-BE32-E72D297353CC}">
                <c16:uniqueId val="{00000009-6DB8-4984-8529-8FFF7F2ECE8A}"/>
              </c:ext>
            </c:extLst>
          </c:dPt>
          <c:dPt>
            <c:idx val="13"/>
            <c:invertIfNegative val="0"/>
            <c:bubble3D val="0"/>
            <c:spPr>
              <a:solidFill>
                <a:srgbClr val="D50057"/>
              </a:solidFill>
              <a:ln>
                <a:noFill/>
              </a:ln>
              <a:effectLst/>
            </c:spPr>
            <c:extLst>
              <c:ext xmlns:c16="http://schemas.microsoft.com/office/drawing/2014/chart" uri="{C3380CC4-5D6E-409C-BE32-E72D297353CC}">
                <c16:uniqueId val="{0000000E-6DB8-4984-8529-8FFF7F2ECE8A}"/>
              </c:ext>
            </c:extLst>
          </c:dPt>
          <c:dPt>
            <c:idx val="14"/>
            <c:invertIfNegative val="0"/>
            <c:bubble3D val="0"/>
            <c:spPr>
              <a:solidFill>
                <a:srgbClr val="002F6D"/>
              </a:solidFill>
              <a:ln>
                <a:noFill/>
              </a:ln>
              <a:effectLst/>
            </c:spPr>
            <c:extLst>
              <c:ext xmlns:c16="http://schemas.microsoft.com/office/drawing/2014/chart" uri="{C3380CC4-5D6E-409C-BE32-E72D297353CC}">
                <c16:uniqueId val="{0000000B-6DB8-4984-8529-8FFF7F2ECE8A}"/>
              </c:ext>
            </c:extLst>
          </c:dPt>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'Gender identity'!$I$28:$I$42</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plus>
            <c:minus>
              <c:numRef>
                <c:f>'Gender identity'!$H$28:$H$42</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minus>
            <c:spPr>
              <a:noFill/>
              <a:ln w="9525" cap="flat" cmpd="sng" algn="ctr">
                <a:solidFill>
                  <a:schemeClr val="tx1">
                    <a:lumMod val="65000"/>
                    <a:lumOff val="35000"/>
                  </a:schemeClr>
                </a:solidFill>
                <a:round/>
              </a:ln>
              <a:effectLst/>
            </c:spPr>
          </c:errBars>
          <c:cat>
            <c:strRef>
              <c:f>'Gender identity'!$B$28:$B$42</c:f>
              <c:strCache>
                <c:ptCount val="15"/>
                <c:pt idx="0">
                  <c:v>Hampshire</c:v>
                </c:pt>
                <c:pt idx="1">
                  <c:v>Plymouth</c:v>
                </c:pt>
                <c:pt idx="2">
                  <c:v>Bath and North East Somerset</c:v>
                </c:pt>
                <c:pt idx="3">
                  <c:v>Bournemouth, Christchurch and Poole</c:v>
                </c:pt>
                <c:pt idx="4">
                  <c:v>Isle of Wight</c:v>
                </c:pt>
                <c:pt idx="5">
                  <c:v>England</c:v>
                </c:pt>
                <c:pt idx="6">
                  <c:v>York</c:v>
                </c:pt>
                <c:pt idx="7">
                  <c:v>Leeds</c:v>
                </c:pt>
                <c:pt idx="8">
                  <c:v>Liverpool</c:v>
                </c:pt>
                <c:pt idx="9">
                  <c:v>Portsmouth</c:v>
                </c:pt>
                <c:pt idx="10">
                  <c:v>Sheffield</c:v>
                </c:pt>
                <c:pt idx="11">
                  <c:v>Newcastle upon Tyne</c:v>
                </c:pt>
                <c:pt idx="12">
                  <c:v>Bristol</c:v>
                </c:pt>
                <c:pt idx="13">
                  <c:v>Southampton</c:v>
                </c:pt>
                <c:pt idx="14">
                  <c:v>Coventry</c:v>
                </c:pt>
              </c:strCache>
            </c:strRef>
          </c:cat>
          <c:val>
            <c:numRef>
              <c:f>'Gender identity'!$E$28:$E$42</c:f>
              <c:numCache>
                <c:formatCode>0.0</c:formatCode>
                <c:ptCount val="15"/>
                <c:pt idx="0">
                  <c:v>95</c:v>
                </c:pt>
                <c:pt idx="1">
                  <c:v>94.2</c:v>
                </c:pt>
                <c:pt idx="2">
                  <c:v>93.7</c:v>
                </c:pt>
                <c:pt idx="3">
                  <c:v>93.6</c:v>
                </c:pt>
                <c:pt idx="4">
                  <c:v>93.6</c:v>
                </c:pt>
                <c:pt idx="5">
                  <c:v>93.5</c:v>
                </c:pt>
                <c:pt idx="6">
                  <c:v>93.4</c:v>
                </c:pt>
                <c:pt idx="7">
                  <c:v>93.2</c:v>
                </c:pt>
                <c:pt idx="8">
                  <c:v>93.2</c:v>
                </c:pt>
                <c:pt idx="9">
                  <c:v>93.1</c:v>
                </c:pt>
                <c:pt idx="10">
                  <c:v>92.9</c:v>
                </c:pt>
                <c:pt idx="11">
                  <c:v>92.8</c:v>
                </c:pt>
                <c:pt idx="12">
                  <c:v>92.4</c:v>
                </c:pt>
                <c:pt idx="13">
                  <c:v>92.3</c:v>
                </c:pt>
                <c:pt idx="14">
                  <c:v>91.6</c:v>
                </c:pt>
              </c:numCache>
            </c:numRef>
          </c:val>
          <c:extLst>
            <c:ext xmlns:c16="http://schemas.microsoft.com/office/drawing/2014/chart" uri="{C3380CC4-5D6E-409C-BE32-E72D297353CC}">
              <c16:uniqueId val="{0000000C-6DB8-4984-8529-8FFF7F2ECE8A}"/>
            </c:ext>
          </c:extLst>
        </c:ser>
        <c:dLbls>
          <c:dLblPos val="inBase"/>
          <c:showLegendKey val="0"/>
          <c:showVal val="1"/>
          <c:showCatName val="0"/>
          <c:showSerName val="0"/>
          <c:showPercent val="0"/>
          <c:showBubbleSize val="0"/>
        </c:dLbls>
        <c:gapWidth val="30"/>
        <c:axId val="1013501903"/>
        <c:axId val="1013497743"/>
      </c:barChart>
      <c:catAx>
        <c:axId val="10135019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13497743"/>
        <c:crosses val="autoZero"/>
        <c:auto val="1"/>
        <c:lblAlgn val="ctr"/>
        <c:lblOffset val="100"/>
        <c:noMultiLvlLbl val="0"/>
      </c:catAx>
      <c:valAx>
        <c:axId val="101349774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r>
                  <a:rPr lang="en-GB" sz="900">
                    <a:latin typeface="Arial" panose="020B0604020202020204" pitchFamily="34" charset="0"/>
                    <a:cs typeface="Arial" panose="020B0604020202020204" pitchFamily="34" charset="0"/>
                  </a:rPr>
                  <a:t>Percentage of people aged 16 and over</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135019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050" b="1"/>
              <a:t>Percentage of people aged 16 and over, gender identity as other sex than registered at birth: Southampton and comparators - Census 2021</a:t>
            </a:r>
          </a:p>
        </c:rich>
      </c:tx>
      <c:layout>
        <c:manualLayout>
          <c:xMode val="edge"/>
          <c:yMode val="edge"/>
          <c:x val="0.14672588674152623"/>
          <c:y val="0"/>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30916200739035382"/>
          <c:y val="0.17683741648106904"/>
          <c:w val="0.64379671367860347"/>
          <c:h val="0.67394852369511715"/>
        </c:manualLayout>
      </c:layout>
      <c:barChart>
        <c:barDir val="bar"/>
        <c:grouping val="clustered"/>
        <c:varyColors val="0"/>
        <c:ser>
          <c:idx val="0"/>
          <c:order val="0"/>
          <c:tx>
            <c:strRef>
              <c:f>'Gender identity'!$M$26</c:f>
              <c:strCache>
                <c:ptCount val="1"/>
                <c:pt idx="0">
                  <c:v>Gender identity as other sex than registered at birth</c:v>
                </c:pt>
              </c:strCache>
            </c:strRef>
          </c:tx>
          <c:spPr>
            <a:solidFill>
              <a:srgbClr val="002F6D"/>
            </a:solidFill>
            <a:ln>
              <a:noFill/>
            </a:ln>
            <a:effectLst/>
          </c:spPr>
          <c:invertIfNegative val="0"/>
          <c:dPt>
            <c:idx val="0"/>
            <c:invertIfNegative val="0"/>
            <c:bubble3D val="0"/>
            <c:spPr>
              <a:solidFill>
                <a:srgbClr val="002F6D"/>
              </a:solidFill>
              <a:ln>
                <a:noFill/>
              </a:ln>
              <a:effectLst/>
            </c:spPr>
            <c:extLst>
              <c:ext xmlns:c16="http://schemas.microsoft.com/office/drawing/2014/chart" uri="{C3380CC4-5D6E-409C-BE32-E72D297353CC}">
                <c16:uniqueId val="{00000001-B97B-49D0-8F15-0E8B52EC3FC4}"/>
              </c:ext>
            </c:extLst>
          </c:dPt>
          <c:dPt>
            <c:idx val="1"/>
            <c:invertIfNegative val="0"/>
            <c:bubble3D val="0"/>
            <c:spPr>
              <a:solidFill>
                <a:srgbClr val="002F6D"/>
              </a:solidFill>
              <a:ln>
                <a:noFill/>
              </a:ln>
              <a:effectLst/>
            </c:spPr>
            <c:extLst>
              <c:ext xmlns:c16="http://schemas.microsoft.com/office/drawing/2014/chart" uri="{C3380CC4-5D6E-409C-BE32-E72D297353CC}">
                <c16:uniqueId val="{00000003-B97B-49D0-8F15-0E8B52EC3FC4}"/>
              </c:ext>
            </c:extLst>
          </c:dPt>
          <c:dPt>
            <c:idx val="2"/>
            <c:invertIfNegative val="0"/>
            <c:bubble3D val="0"/>
            <c:spPr>
              <a:solidFill>
                <a:srgbClr val="D50057"/>
              </a:solidFill>
              <a:ln>
                <a:noFill/>
              </a:ln>
              <a:effectLst/>
            </c:spPr>
            <c:extLst>
              <c:ext xmlns:c16="http://schemas.microsoft.com/office/drawing/2014/chart" uri="{C3380CC4-5D6E-409C-BE32-E72D297353CC}">
                <c16:uniqueId val="{00000012-B97B-49D0-8F15-0E8B52EC3FC4}"/>
              </c:ext>
            </c:extLst>
          </c:dPt>
          <c:dPt>
            <c:idx val="4"/>
            <c:invertIfNegative val="0"/>
            <c:bubble3D val="0"/>
            <c:spPr>
              <a:solidFill>
                <a:srgbClr val="002F6D"/>
              </a:solidFill>
              <a:ln>
                <a:noFill/>
              </a:ln>
              <a:effectLst/>
            </c:spPr>
            <c:extLst>
              <c:ext xmlns:c16="http://schemas.microsoft.com/office/drawing/2014/chart" uri="{C3380CC4-5D6E-409C-BE32-E72D297353CC}">
                <c16:uniqueId val="{00000005-B97B-49D0-8F15-0E8B52EC3FC4}"/>
              </c:ext>
            </c:extLst>
          </c:dPt>
          <c:dPt>
            <c:idx val="5"/>
            <c:invertIfNegative val="0"/>
            <c:bubble3D val="0"/>
            <c:spPr>
              <a:solidFill>
                <a:srgbClr val="002F6D"/>
              </a:solidFill>
              <a:ln>
                <a:noFill/>
              </a:ln>
              <a:effectLst/>
            </c:spPr>
            <c:extLst>
              <c:ext xmlns:c16="http://schemas.microsoft.com/office/drawing/2014/chart" uri="{C3380CC4-5D6E-409C-BE32-E72D297353CC}">
                <c16:uniqueId val="{00000007-B97B-49D0-8F15-0E8B52EC3FC4}"/>
              </c:ext>
            </c:extLst>
          </c:dPt>
          <c:dPt>
            <c:idx val="10"/>
            <c:invertIfNegative val="0"/>
            <c:bubble3D val="0"/>
            <c:spPr>
              <a:solidFill>
                <a:srgbClr val="1ECAD3"/>
              </a:solidFill>
              <a:ln>
                <a:noFill/>
              </a:ln>
              <a:effectLst/>
            </c:spPr>
            <c:extLst>
              <c:ext xmlns:c16="http://schemas.microsoft.com/office/drawing/2014/chart" uri="{C3380CC4-5D6E-409C-BE32-E72D297353CC}">
                <c16:uniqueId val="{00000009-B97B-49D0-8F15-0E8B52EC3FC4}"/>
              </c:ext>
            </c:extLst>
          </c:dPt>
          <c:dPt>
            <c:idx val="12"/>
            <c:invertIfNegative val="0"/>
            <c:bubble3D val="0"/>
            <c:spPr>
              <a:solidFill>
                <a:srgbClr val="002F6D"/>
              </a:solidFill>
              <a:ln>
                <a:noFill/>
              </a:ln>
              <a:effectLst/>
            </c:spPr>
            <c:extLst>
              <c:ext xmlns:c16="http://schemas.microsoft.com/office/drawing/2014/chart" uri="{C3380CC4-5D6E-409C-BE32-E72D297353CC}">
                <c16:uniqueId val="{0000000B-B97B-49D0-8F15-0E8B52EC3FC4}"/>
              </c:ext>
            </c:extLst>
          </c:dPt>
          <c:dPt>
            <c:idx val="13"/>
            <c:invertIfNegative val="0"/>
            <c:bubble3D val="0"/>
            <c:spPr>
              <a:solidFill>
                <a:srgbClr val="7CA0C5"/>
              </a:solidFill>
              <a:ln>
                <a:noFill/>
              </a:ln>
              <a:effectLst/>
            </c:spPr>
            <c:extLst>
              <c:ext xmlns:c16="http://schemas.microsoft.com/office/drawing/2014/chart" uri="{C3380CC4-5D6E-409C-BE32-E72D297353CC}">
                <c16:uniqueId val="{0000000D-B97B-49D0-8F15-0E8B52EC3FC4}"/>
              </c:ext>
            </c:extLst>
          </c:dPt>
          <c:dPt>
            <c:idx val="14"/>
            <c:invertIfNegative val="0"/>
            <c:bubble3D val="0"/>
            <c:spPr>
              <a:solidFill>
                <a:srgbClr val="7CA0C5"/>
              </a:solidFill>
              <a:ln>
                <a:noFill/>
              </a:ln>
              <a:effectLst/>
            </c:spPr>
            <c:extLst>
              <c:ext xmlns:c16="http://schemas.microsoft.com/office/drawing/2014/chart" uri="{C3380CC4-5D6E-409C-BE32-E72D297353CC}">
                <c16:uniqueId val="{0000000F-B97B-49D0-8F15-0E8B52EC3FC4}"/>
              </c:ext>
            </c:extLst>
          </c:dPt>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'Gender identity'!$R$28:$R$42</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plus>
            <c:minus>
              <c:numRef>
                <c:f>'Gender identity'!$Q$28:$Q$42</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minus>
            <c:spPr>
              <a:noFill/>
              <a:ln w="9525" cap="flat" cmpd="sng" algn="ctr">
                <a:solidFill>
                  <a:schemeClr val="tx1">
                    <a:lumMod val="65000"/>
                    <a:lumOff val="35000"/>
                  </a:schemeClr>
                </a:solidFill>
                <a:round/>
              </a:ln>
              <a:effectLst/>
            </c:spPr>
          </c:errBars>
          <c:cat>
            <c:strRef>
              <c:f>'Gender identity'!$K$28:$K$42</c:f>
              <c:strCache>
                <c:ptCount val="15"/>
                <c:pt idx="0">
                  <c:v>Newcastle upon Tyne</c:v>
                </c:pt>
                <c:pt idx="1">
                  <c:v>Bristol</c:v>
                </c:pt>
                <c:pt idx="2">
                  <c:v>Southampton</c:v>
                </c:pt>
                <c:pt idx="3">
                  <c:v>Coventry</c:v>
                </c:pt>
                <c:pt idx="4">
                  <c:v>Sheffield</c:v>
                </c:pt>
                <c:pt idx="5">
                  <c:v>Leeds</c:v>
                </c:pt>
                <c:pt idx="6">
                  <c:v>Liverpool</c:v>
                </c:pt>
                <c:pt idx="7">
                  <c:v>Portsmouth</c:v>
                </c:pt>
                <c:pt idx="8">
                  <c:v>York</c:v>
                </c:pt>
                <c:pt idx="9">
                  <c:v>Plymouth</c:v>
                </c:pt>
                <c:pt idx="10">
                  <c:v>England</c:v>
                </c:pt>
                <c:pt idx="11">
                  <c:v>Bath and North East Somerset</c:v>
                </c:pt>
                <c:pt idx="12">
                  <c:v>Bournemouth, Christchurch and Poole</c:v>
                </c:pt>
                <c:pt idx="13">
                  <c:v>Hampshire</c:v>
                </c:pt>
                <c:pt idx="14">
                  <c:v>Isle of Wight</c:v>
                </c:pt>
              </c:strCache>
            </c:strRef>
          </c:cat>
          <c:val>
            <c:numRef>
              <c:f>'Gender identity'!$N$28:$N$42</c:f>
              <c:numCache>
                <c:formatCode>0.00</c:formatCode>
                <c:ptCount val="15"/>
                <c:pt idx="0">
                  <c:v>0.87140269671966186</c:v>
                </c:pt>
                <c:pt idx="1">
                  <c:v>0.82625966107957749</c:v>
                </c:pt>
                <c:pt idx="2">
                  <c:v>0.79904486492569815</c:v>
                </c:pt>
                <c:pt idx="3">
                  <c:v>0.78808695683580554</c:v>
                </c:pt>
                <c:pt idx="4">
                  <c:v>0.75770029084995261</c:v>
                </c:pt>
                <c:pt idx="5">
                  <c:v>0.72197560712620601</c:v>
                </c:pt>
                <c:pt idx="6">
                  <c:v>0.68804152565082322</c:v>
                </c:pt>
                <c:pt idx="7">
                  <c:v>0.66737697432354903</c:v>
                </c:pt>
                <c:pt idx="8">
                  <c:v>0.61714405257927862</c:v>
                </c:pt>
                <c:pt idx="9">
                  <c:v>0.55849312060889933</c:v>
                </c:pt>
                <c:pt idx="10">
                  <c:v>0.54740199400712375</c:v>
                </c:pt>
                <c:pt idx="11">
                  <c:v>0.47705082354688211</c:v>
                </c:pt>
                <c:pt idx="12">
                  <c:v>0.47416006783952608</c:v>
                </c:pt>
                <c:pt idx="13">
                  <c:v>0.35356654826096512</c:v>
                </c:pt>
                <c:pt idx="14">
                  <c:v>0.3436857157192314</c:v>
                </c:pt>
              </c:numCache>
            </c:numRef>
          </c:val>
          <c:extLst>
            <c:ext xmlns:c16="http://schemas.microsoft.com/office/drawing/2014/chart" uri="{C3380CC4-5D6E-409C-BE32-E72D297353CC}">
              <c16:uniqueId val="{00000010-B97B-49D0-8F15-0E8B52EC3FC4}"/>
            </c:ext>
          </c:extLst>
        </c:ser>
        <c:dLbls>
          <c:dLblPos val="inBase"/>
          <c:showLegendKey val="0"/>
          <c:showVal val="1"/>
          <c:showCatName val="0"/>
          <c:showSerName val="0"/>
          <c:showPercent val="0"/>
          <c:showBubbleSize val="0"/>
        </c:dLbls>
        <c:gapWidth val="30"/>
        <c:axId val="1013501903"/>
        <c:axId val="1013497743"/>
      </c:barChart>
      <c:catAx>
        <c:axId val="10135019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13497743"/>
        <c:crosses val="autoZero"/>
        <c:auto val="1"/>
        <c:lblAlgn val="ctr"/>
        <c:lblOffset val="100"/>
        <c:noMultiLvlLbl val="0"/>
      </c:catAx>
      <c:valAx>
        <c:axId val="101349774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t>Percentage</a:t>
                </a:r>
                <a:r>
                  <a:rPr lang="en-GB" baseline="0"/>
                  <a:t> of people aged 16 and over</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135019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GB" sz="1050" b="1">
                <a:solidFill>
                  <a:sysClr val="windowText" lastClr="000000"/>
                </a:solidFill>
              </a:rPr>
              <a:t>General health by level, Southampton </a:t>
            </a:r>
            <a:r>
              <a:rPr lang="en-GB" sz="1050" b="1">
                <a:solidFill>
                  <a:schemeClr val="tx1"/>
                </a:solidFill>
              </a:rPr>
              <a:t>and ONS comparators</a:t>
            </a:r>
            <a:r>
              <a:rPr lang="en-GB" sz="1050" b="1">
                <a:solidFill>
                  <a:sysClr val="windowText" lastClr="000000"/>
                </a:solidFill>
              </a:rPr>
              <a:t>: Census</a:t>
            </a:r>
            <a:r>
              <a:rPr lang="en-GB" sz="1050" b="1" baseline="0">
                <a:solidFill>
                  <a:sysClr val="windowText" lastClr="000000"/>
                </a:solidFill>
              </a:rPr>
              <a:t> 2011 and 2021 with percentage change</a:t>
            </a:r>
            <a:endParaRPr lang="en-GB" sz="1050" b="1">
              <a:solidFill>
                <a:sysClr val="windowText" lastClr="000000"/>
              </a:solidFill>
            </a:endParaRPr>
          </a:p>
        </c:rich>
      </c:tx>
      <c:layout>
        <c:manualLayout>
          <c:xMode val="edge"/>
          <c:yMode val="edge"/>
          <c:x val="0.13325304489890896"/>
          <c:y val="5.639159299034737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447555562180721"/>
          <c:y val="0.18473359135703732"/>
          <c:w val="0.78716073788960716"/>
          <c:h val="0.66580856942150468"/>
        </c:manualLayout>
      </c:layout>
      <c:barChart>
        <c:barDir val="col"/>
        <c:grouping val="clustered"/>
        <c:varyColors val="0"/>
        <c:ser>
          <c:idx val="2"/>
          <c:order val="0"/>
          <c:tx>
            <c:strRef>
              <c:f>Health!$O$27</c:f>
              <c:strCache>
                <c:ptCount val="1"/>
                <c:pt idx="0">
                  <c:v>Census 2011</c:v>
                </c:pt>
              </c:strCache>
            </c:strRef>
          </c:tx>
          <c:spPr>
            <a:solidFill>
              <a:srgbClr val="7CA0C5"/>
            </a:solidFill>
            <a:ln>
              <a:noFill/>
            </a:ln>
            <a:effectLst/>
          </c:spPr>
          <c:invertIfNegative val="0"/>
          <c:dLbls>
            <c:dLbl>
              <c:idx val="3"/>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E75-4FB8-BB4A-333530E2D011}"/>
                </c:ext>
              </c:extLst>
            </c:dLbl>
            <c:dLbl>
              <c:idx val="4"/>
              <c:layout>
                <c:manualLayout>
                  <c:x val="1.10618633933143E-3"/>
                  <c:y val="1.5293814445387388E-2"/>
                </c:manualLayout>
              </c:layout>
              <c:spPr>
                <a:noFill/>
                <a:ln>
                  <a:noFill/>
                </a:ln>
                <a:effectLst/>
              </c:spPr>
              <c:txPr>
                <a:bodyPr rot="5400000" spcFirstLastPara="1" vertOverflow="ellipsis" wrap="square" lIns="38100" tIns="19050" rIns="38100" bIns="19050" anchor="ctr" anchorCtr="1">
                  <a:no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manualLayout>
                      <c:w val="4.3904486722393415E-2"/>
                      <c:h val="5.8658972731604329E-2"/>
                    </c:manualLayout>
                  </c15:layout>
                </c:ext>
                <c:ext xmlns:c16="http://schemas.microsoft.com/office/drawing/2014/chart" uri="{C3380CC4-5D6E-409C-BE32-E72D297353CC}">
                  <c16:uniqueId val="{00000007-BE75-4FB8-BB4A-333530E2D011}"/>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Health!$P$24:$T$24</c:f>
              <c:strCache>
                <c:ptCount val="5"/>
                <c:pt idx="0">
                  <c:v>Very good health</c:v>
                </c:pt>
                <c:pt idx="1">
                  <c:v>Good health</c:v>
                </c:pt>
                <c:pt idx="2">
                  <c:v>Fair health</c:v>
                </c:pt>
                <c:pt idx="3">
                  <c:v>Bad health</c:v>
                </c:pt>
                <c:pt idx="4">
                  <c:v> Very bad health </c:v>
                </c:pt>
              </c:strCache>
            </c:strRef>
          </c:cat>
          <c:val>
            <c:numRef>
              <c:f>Health!$P$27:$T$27</c:f>
              <c:numCache>
                <c:formatCode>0.0</c:formatCode>
                <c:ptCount val="5"/>
                <c:pt idx="0" formatCode="#,##0.0">
                  <c:v>47.556589356726128</c:v>
                </c:pt>
                <c:pt idx="1">
                  <c:v>34.987884263050802</c:v>
                </c:pt>
                <c:pt idx="2">
                  <c:v>12.35974029263515</c:v>
                </c:pt>
                <c:pt idx="3">
                  <c:v>3.893499717158754</c:v>
                </c:pt>
                <c:pt idx="4">
                  <c:v>1.2022863704291586</c:v>
                </c:pt>
              </c:numCache>
            </c:numRef>
          </c:val>
          <c:extLst>
            <c:ext xmlns:c16="http://schemas.microsoft.com/office/drawing/2014/chart" uri="{C3380CC4-5D6E-409C-BE32-E72D297353CC}">
              <c16:uniqueId val="{00000003-BE75-4FB8-BB4A-333530E2D011}"/>
            </c:ext>
          </c:extLst>
        </c:ser>
        <c:ser>
          <c:idx val="1"/>
          <c:order val="1"/>
          <c:tx>
            <c:strRef>
              <c:f>Health!$O$26</c:f>
              <c:strCache>
                <c:ptCount val="1"/>
                <c:pt idx="0">
                  <c:v>Census 2021</c:v>
                </c:pt>
              </c:strCache>
            </c:strRef>
          </c:tx>
          <c:spPr>
            <a:solidFill>
              <a:srgbClr val="002F6D"/>
            </a:solidFill>
            <a:ln>
              <a:noFill/>
            </a:ln>
            <a:effectLst/>
          </c:spPr>
          <c:invertIfNegative val="0"/>
          <c:dLbls>
            <c:dLbl>
              <c:idx val="3"/>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75-4FB8-BB4A-333530E2D011}"/>
                </c:ext>
              </c:extLst>
            </c:dLbl>
            <c:dLbl>
              <c:idx val="4"/>
              <c:layout>
                <c:manualLayout>
                  <c:x val="0"/>
                  <c:y val="3.2306758425111335E-3"/>
                </c:manualLayout>
              </c:layout>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E75-4FB8-BB4A-333530E2D011}"/>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Health!$P$24:$T$24</c:f>
              <c:strCache>
                <c:ptCount val="5"/>
                <c:pt idx="0">
                  <c:v>Very good health</c:v>
                </c:pt>
                <c:pt idx="1">
                  <c:v>Good health</c:v>
                </c:pt>
                <c:pt idx="2">
                  <c:v>Fair health</c:v>
                </c:pt>
                <c:pt idx="3">
                  <c:v>Bad health</c:v>
                </c:pt>
                <c:pt idx="4">
                  <c:v> Very bad health </c:v>
                </c:pt>
              </c:strCache>
            </c:strRef>
          </c:cat>
          <c:val>
            <c:numRef>
              <c:f>Health!$P$26:$T$26</c:f>
              <c:numCache>
                <c:formatCode>#,##0.0</c:formatCode>
                <c:ptCount val="5"/>
                <c:pt idx="0" formatCode="0.0">
                  <c:v>47.686825591952505</c:v>
                </c:pt>
                <c:pt idx="1">
                  <c:v>35.092518941676509</c:v>
                </c:pt>
                <c:pt idx="2">
                  <c:v>12.251629024353011</c:v>
                </c:pt>
                <c:pt idx="3">
                  <c:v>3.8309189223933604</c:v>
                </c:pt>
                <c:pt idx="4">
                  <c:v>1.1381075196246215</c:v>
                </c:pt>
              </c:numCache>
            </c:numRef>
          </c:val>
          <c:extLst>
            <c:ext xmlns:c16="http://schemas.microsoft.com/office/drawing/2014/chart" uri="{C3380CC4-5D6E-409C-BE32-E72D297353CC}">
              <c16:uniqueId val="{00000002-BE75-4FB8-BB4A-333530E2D011}"/>
            </c:ext>
          </c:extLst>
        </c:ser>
        <c:dLbls>
          <c:showLegendKey val="0"/>
          <c:showVal val="0"/>
          <c:showCatName val="0"/>
          <c:showSerName val="0"/>
          <c:showPercent val="0"/>
          <c:showBubbleSize val="0"/>
        </c:dLbls>
        <c:gapWidth val="219"/>
        <c:overlap val="-27"/>
        <c:axId val="1013013456"/>
        <c:axId val="1013015536"/>
      </c:barChart>
      <c:catAx>
        <c:axId val="101301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13015536"/>
        <c:crosses val="autoZero"/>
        <c:auto val="1"/>
        <c:lblAlgn val="ctr"/>
        <c:lblOffset val="100"/>
        <c:noMultiLvlLbl val="0"/>
      </c:catAx>
      <c:valAx>
        <c:axId val="1013015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solidFill>
                      <a:sysClr val="windowText" lastClr="000000"/>
                    </a:solidFill>
                  </a:rPr>
                  <a:t>Percentage of general</a:t>
                </a:r>
                <a:r>
                  <a:rPr lang="en-GB" baseline="0">
                    <a:solidFill>
                      <a:sysClr val="windowText" lastClr="000000"/>
                    </a:solidFill>
                  </a:rPr>
                  <a:t> health</a:t>
                </a:r>
                <a:endParaRPr lang="en-GB">
                  <a:solidFill>
                    <a:sysClr val="windowText" lastClr="000000"/>
                  </a:solidFill>
                </a:endParaRPr>
              </a:p>
            </c:rich>
          </c:tx>
          <c:layout>
            <c:manualLayout>
              <c:xMode val="edge"/>
              <c:yMode val="edge"/>
              <c:x val="1.2547056162378254E-2"/>
              <c:y val="0.3820379684319861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13013456"/>
        <c:crosses val="autoZero"/>
        <c:crossBetween val="between"/>
      </c:valAx>
      <c:spPr>
        <a:noFill/>
        <a:ln>
          <a:noFill/>
        </a:ln>
        <a:effectLst/>
      </c:spPr>
    </c:plotArea>
    <c:legend>
      <c:legendPos val="t"/>
      <c:layout>
        <c:manualLayout>
          <c:xMode val="edge"/>
          <c:yMode val="edge"/>
          <c:x val="0.19770961493369205"/>
          <c:y val="0.14350795979517159"/>
          <c:w val="0.5358159750605791"/>
          <c:h val="3.863687620980238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Arial" panose="020B0604020202020204" pitchFamily="34" charset="0"/>
              </a:defRPr>
            </a:pPr>
            <a:r>
              <a:rPr lang="en-GB" sz="1000" b="1">
                <a:solidFill>
                  <a:sysClr val="windowText" lastClr="000000"/>
                </a:solidFill>
                <a:latin typeface="+mn-lt"/>
              </a:rPr>
              <a:t>Percentage of people disabled under the equalities act, Southampton and ONS comparators: Census 2021 </a:t>
            </a:r>
          </a:p>
        </c:rich>
      </c:tx>
      <c:layout>
        <c:manualLayout>
          <c:xMode val="edge"/>
          <c:yMode val="edge"/>
          <c:x val="0.13596087527828987"/>
          <c:y val="2.7433094333982888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31650244341451572"/>
          <c:y val="0.15061700484795321"/>
          <c:w val="0.57513599170731478"/>
          <c:h val="0.70931048227678395"/>
        </c:manualLayout>
      </c:layout>
      <c:barChart>
        <c:barDir val="bar"/>
        <c:grouping val="clustered"/>
        <c:varyColors val="0"/>
        <c:ser>
          <c:idx val="1"/>
          <c:order val="0"/>
          <c:tx>
            <c:strRef>
              <c:f>Disability!$D$25</c:f>
              <c:strCache>
                <c:ptCount val="1"/>
                <c:pt idx="0">
                  <c:v>Disabled under the Equality Act</c:v>
                </c:pt>
              </c:strCache>
            </c:strRef>
          </c:tx>
          <c:spPr>
            <a:solidFill>
              <a:srgbClr val="002F6D"/>
            </a:solidFill>
            <a:ln>
              <a:noFill/>
            </a:ln>
            <a:effectLst/>
          </c:spPr>
          <c:invertIfNegative val="0"/>
          <c:dPt>
            <c:idx val="0"/>
            <c:invertIfNegative val="0"/>
            <c:bubble3D val="0"/>
            <c:spPr>
              <a:solidFill>
                <a:srgbClr val="7CA0C5"/>
              </a:solidFill>
              <a:ln>
                <a:noFill/>
              </a:ln>
              <a:effectLst/>
            </c:spPr>
            <c:extLst>
              <c:ext xmlns:c16="http://schemas.microsoft.com/office/drawing/2014/chart" uri="{C3380CC4-5D6E-409C-BE32-E72D297353CC}">
                <c16:uniqueId val="{0000000C-832B-4F75-B536-0042A2ABD02D}"/>
              </c:ext>
            </c:extLst>
          </c:dPt>
          <c:dPt>
            <c:idx val="6"/>
            <c:invertIfNegative val="0"/>
            <c:bubble3D val="0"/>
            <c:spPr>
              <a:solidFill>
                <a:srgbClr val="D50057"/>
              </a:solidFill>
              <a:ln>
                <a:noFill/>
              </a:ln>
              <a:effectLst/>
            </c:spPr>
            <c:extLst>
              <c:ext xmlns:c16="http://schemas.microsoft.com/office/drawing/2014/chart" uri="{C3380CC4-5D6E-409C-BE32-E72D297353CC}">
                <c16:uniqueId val="{0000000B-832B-4F75-B536-0042A2ABD02D}"/>
              </c:ext>
            </c:extLst>
          </c:dPt>
          <c:dPt>
            <c:idx val="8"/>
            <c:invertIfNegative val="0"/>
            <c:bubble3D val="0"/>
            <c:spPr>
              <a:solidFill>
                <a:srgbClr val="1ECAD3"/>
              </a:solidFill>
              <a:ln>
                <a:noFill/>
              </a:ln>
              <a:effectLst/>
            </c:spPr>
            <c:extLst>
              <c:ext xmlns:c16="http://schemas.microsoft.com/office/drawing/2014/chart" uri="{C3380CC4-5D6E-409C-BE32-E72D297353CC}">
                <c16:uniqueId val="{0000000A-832B-4F75-B536-0042A2ABD02D}"/>
              </c:ext>
            </c:extLst>
          </c:dPt>
          <c:dPt>
            <c:idx val="14"/>
            <c:invertIfNegative val="0"/>
            <c:bubble3D val="0"/>
            <c:spPr>
              <a:solidFill>
                <a:srgbClr val="7CA0C5"/>
              </a:solidFill>
              <a:ln>
                <a:noFill/>
              </a:ln>
              <a:effectLst/>
            </c:spPr>
            <c:extLst>
              <c:ext xmlns:c16="http://schemas.microsoft.com/office/drawing/2014/chart" uri="{C3380CC4-5D6E-409C-BE32-E72D297353CC}">
                <c16:uniqueId val="{00000009-832B-4F75-B536-0042A2ABD02D}"/>
              </c:ext>
            </c:extLst>
          </c:dPt>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Disability!$I$27:$I$41</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plus>
            <c:minus>
              <c:numRef>
                <c:f>Disability!$H$27:$H$41</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minus>
            <c:spPr>
              <a:noFill/>
              <a:ln w="9525" cap="flat" cmpd="sng" algn="ctr">
                <a:solidFill>
                  <a:schemeClr val="tx1">
                    <a:lumMod val="65000"/>
                    <a:lumOff val="35000"/>
                  </a:schemeClr>
                </a:solidFill>
                <a:round/>
              </a:ln>
              <a:effectLst/>
            </c:spPr>
          </c:errBars>
          <c:cat>
            <c:strRef>
              <c:f>Disability!$B$27:$B$41</c:f>
              <c:strCache>
                <c:ptCount val="15"/>
                <c:pt idx="0">
                  <c:v>Isle of Wight</c:v>
                </c:pt>
                <c:pt idx="1">
                  <c:v>Liverpool</c:v>
                </c:pt>
                <c:pt idx="2">
                  <c:v>Plymouth</c:v>
                </c:pt>
                <c:pt idx="3">
                  <c:v>Sheffield</c:v>
                </c:pt>
                <c:pt idx="4">
                  <c:v>Newcastle upon Tyne</c:v>
                </c:pt>
                <c:pt idx="5">
                  <c:v>Bournemouth, Christchurch and Poole</c:v>
                </c:pt>
                <c:pt idx="6">
                  <c:v>Southampton</c:v>
                </c:pt>
                <c:pt idx="7">
                  <c:v>Portsmouth</c:v>
                </c:pt>
                <c:pt idx="8">
                  <c:v>England</c:v>
                </c:pt>
                <c:pt idx="9">
                  <c:v>Bristol</c:v>
                </c:pt>
                <c:pt idx="10">
                  <c:v>York</c:v>
                </c:pt>
                <c:pt idx="11">
                  <c:v>Leeds</c:v>
                </c:pt>
                <c:pt idx="12">
                  <c:v>Coventry</c:v>
                </c:pt>
                <c:pt idx="13">
                  <c:v>Bath and North East Somerset</c:v>
                </c:pt>
                <c:pt idx="14">
                  <c:v>Hampshire</c:v>
                </c:pt>
              </c:strCache>
            </c:strRef>
          </c:cat>
          <c:val>
            <c:numRef>
              <c:f>Disability!$E$27:$E$41</c:f>
              <c:numCache>
                <c:formatCode>0.0</c:formatCode>
                <c:ptCount val="15"/>
                <c:pt idx="0">
                  <c:v>23.320304434809231</c:v>
                </c:pt>
                <c:pt idx="1">
                  <c:v>21.798933526439658</c:v>
                </c:pt>
                <c:pt idx="2">
                  <c:v>21.683446986153875</c:v>
                </c:pt>
                <c:pt idx="3">
                  <c:v>19.742112157492709</c:v>
                </c:pt>
                <c:pt idx="4">
                  <c:v>18.979092044981257</c:v>
                </c:pt>
                <c:pt idx="5">
                  <c:v>18.450459274955271</c:v>
                </c:pt>
                <c:pt idx="6">
                  <c:v>17.650910727055063</c:v>
                </c:pt>
                <c:pt idx="7">
                  <c:v>17.618976649375249</c:v>
                </c:pt>
                <c:pt idx="8">
                  <c:v>17.303065488632619</c:v>
                </c:pt>
                <c:pt idx="9">
                  <c:v>17.177744006976162</c:v>
                </c:pt>
                <c:pt idx="10">
                  <c:v>17.055433115900225</c:v>
                </c:pt>
                <c:pt idx="11">
                  <c:v>16.710449989100354</c:v>
                </c:pt>
                <c:pt idx="12">
                  <c:v>16.571441809552216</c:v>
                </c:pt>
                <c:pt idx="13">
                  <c:v>16.430466007269569</c:v>
                </c:pt>
                <c:pt idx="14">
                  <c:v>16.38554956495793</c:v>
                </c:pt>
              </c:numCache>
            </c:numRef>
          </c:val>
          <c:extLst>
            <c:ext xmlns:c16="http://schemas.microsoft.com/office/drawing/2014/chart" uri="{C3380CC4-5D6E-409C-BE32-E72D297353CC}">
              <c16:uniqueId val="{00000002-832B-4F75-B536-0042A2ABD02D}"/>
            </c:ext>
          </c:extLst>
        </c:ser>
        <c:dLbls>
          <c:showLegendKey val="0"/>
          <c:showVal val="0"/>
          <c:showCatName val="0"/>
          <c:showSerName val="0"/>
          <c:showPercent val="0"/>
          <c:showBubbleSize val="0"/>
        </c:dLbls>
        <c:gapWidth val="30"/>
        <c:axId val="1013013456"/>
        <c:axId val="1013015536"/>
      </c:barChart>
      <c:catAx>
        <c:axId val="10130134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3015536"/>
        <c:crosses val="autoZero"/>
        <c:auto val="1"/>
        <c:lblAlgn val="ctr"/>
        <c:lblOffset val="100"/>
        <c:noMultiLvlLbl val="0"/>
      </c:catAx>
      <c:valAx>
        <c:axId val="10130155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solidFill>
                      <a:sysClr val="windowText" lastClr="000000"/>
                    </a:solidFill>
                  </a:rPr>
                  <a:t>Percentage of people disabled under the equalities act</a:t>
                </a:r>
              </a:p>
            </c:rich>
          </c:tx>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30134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050" b="1" i="0" u="none" strike="noStrike" kern="1200" spc="0" baseline="0">
                <a:solidFill>
                  <a:schemeClr val="tx1"/>
                </a:solidFill>
                <a:latin typeface="+mn-lt"/>
                <a:ea typeface="+mn-ea"/>
                <a:cs typeface="+mn-cs"/>
              </a:rPr>
              <a:t>Percentage of residents aged 5 years and over in full-time education </a:t>
            </a:r>
            <a:r>
              <a:rPr lang="en-US" sz="1050" b="1" i="0" u="none" strike="noStrike" kern="1200" spc="0" baseline="0">
                <a:solidFill>
                  <a:sysClr val="windowText" lastClr="000000"/>
                </a:solidFill>
                <a:latin typeface="+mn-lt"/>
                <a:ea typeface="+mn-ea"/>
                <a:cs typeface="+mn-cs"/>
              </a:rPr>
              <a:t>- </a:t>
            </a:r>
            <a:r>
              <a:rPr lang="en-US" sz="1050" b="1"/>
              <a:t>Southampton and ONS comparators: Census 2021</a:t>
            </a:r>
            <a:endParaRPr lang="en-US" sz="1050" b="1">
              <a:solidFill>
                <a:srgbClr val="FF0000"/>
              </a:solidFill>
            </a:endParaRPr>
          </a:p>
        </c:rich>
      </c:tx>
      <c:layout>
        <c:manualLayout>
          <c:xMode val="edge"/>
          <c:yMode val="edge"/>
          <c:x val="0.15584079657978717"/>
          <c:y val="2.578575690138991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30916200739035382"/>
          <c:y val="0.17683741648106904"/>
          <c:w val="0.64379671367860347"/>
          <c:h val="0.67394852369511715"/>
        </c:manualLayout>
      </c:layout>
      <c:barChart>
        <c:barDir val="bar"/>
        <c:grouping val="clustered"/>
        <c:varyColors val="0"/>
        <c:ser>
          <c:idx val="0"/>
          <c:order val="0"/>
          <c:tx>
            <c:strRef>
              <c:f>'Schoolchildren and students'!$D$5:$E$5</c:f>
              <c:strCache>
                <c:ptCount val="1"/>
                <c:pt idx="0">
                  <c:v>Student</c:v>
                </c:pt>
              </c:strCache>
            </c:strRef>
          </c:tx>
          <c:spPr>
            <a:solidFill>
              <a:srgbClr val="002F6D"/>
            </a:solidFill>
            <a:ln>
              <a:noFill/>
            </a:ln>
            <a:effectLst/>
          </c:spPr>
          <c:invertIfNegative val="0"/>
          <c:dPt>
            <c:idx val="0"/>
            <c:invertIfNegative val="0"/>
            <c:bubble3D val="0"/>
            <c:spPr>
              <a:solidFill>
                <a:srgbClr val="002F6D"/>
              </a:solidFill>
              <a:ln>
                <a:noFill/>
              </a:ln>
              <a:effectLst/>
            </c:spPr>
            <c:extLst>
              <c:ext xmlns:c16="http://schemas.microsoft.com/office/drawing/2014/chart" uri="{C3380CC4-5D6E-409C-BE32-E72D297353CC}">
                <c16:uniqueId val="{00000001-70A7-4635-B27E-57F305912FF5}"/>
              </c:ext>
            </c:extLst>
          </c:dPt>
          <c:dPt>
            <c:idx val="1"/>
            <c:invertIfNegative val="0"/>
            <c:bubble3D val="0"/>
            <c:spPr>
              <a:solidFill>
                <a:srgbClr val="002F6D"/>
              </a:solidFill>
              <a:ln>
                <a:noFill/>
              </a:ln>
              <a:effectLst/>
            </c:spPr>
            <c:extLst>
              <c:ext xmlns:c16="http://schemas.microsoft.com/office/drawing/2014/chart" uri="{C3380CC4-5D6E-409C-BE32-E72D297353CC}">
                <c16:uniqueId val="{00000003-70A7-4635-B27E-57F305912FF5}"/>
              </c:ext>
            </c:extLst>
          </c:dPt>
          <c:dPt>
            <c:idx val="2"/>
            <c:invertIfNegative val="0"/>
            <c:bubble3D val="0"/>
            <c:spPr>
              <a:solidFill>
                <a:srgbClr val="D50057"/>
              </a:solidFill>
              <a:ln>
                <a:noFill/>
              </a:ln>
              <a:effectLst/>
            </c:spPr>
            <c:extLst>
              <c:ext xmlns:c16="http://schemas.microsoft.com/office/drawing/2014/chart" uri="{C3380CC4-5D6E-409C-BE32-E72D297353CC}">
                <c16:uniqueId val="{00000005-70A7-4635-B27E-57F305912FF5}"/>
              </c:ext>
            </c:extLst>
          </c:dPt>
          <c:dPt>
            <c:idx val="4"/>
            <c:invertIfNegative val="0"/>
            <c:bubble3D val="0"/>
            <c:spPr>
              <a:solidFill>
                <a:srgbClr val="002F6D"/>
              </a:solidFill>
              <a:ln>
                <a:noFill/>
              </a:ln>
              <a:effectLst/>
            </c:spPr>
            <c:extLst>
              <c:ext xmlns:c16="http://schemas.microsoft.com/office/drawing/2014/chart" uri="{C3380CC4-5D6E-409C-BE32-E72D297353CC}">
                <c16:uniqueId val="{00000007-70A7-4635-B27E-57F305912FF5}"/>
              </c:ext>
            </c:extLst>
          </c:dPt>
          <c:dPt>
            <c:idx val="5"/>
            <c:invertIfNegative val="0"/>
            <c:bubble3D val="0"/>
            <c:spPr>
              <a:solidFill>
                <a:srgbClr val="002F6D"/>
              </a:solidFill>
              <a:ln>
                <a:noFill/>
              </a:ln>
              <a:effectLst/>
            </c:spPr>
            <c:extLst>
              <c:ext xmlns:c16="http://schemas.microsoft.com/office/drawing/2014/chart" uri="{C3380CC4-5D6E-409C-BE32-E72D297353CC}">
                <c16:uniqueId val="{00000009-70A7-4635-B27E-57F305912FF5}"/>
              </c:ext>
            </c:extLst>
          </c:dPt>
          <c:dPt>
            <c:idx val="10"/>
            <c:invertIfNegative val="0"/>
            <c:bubble3D val="0"/>
            <c:spPr>
              <a:solidFill>
                <a:srgbClr val="002F6D"/>
              </a:solidFill>
              <a:ln>
                <a:noFill/>
              </a:ln>
              <a:effectLst/>
            </c:spPr>
            <c:extLst>
              <c:ext xmlns:c16="http://schemas.microsoft.com/office/drawing/2014/chart" uri="{C3380CC4-5D6E-409C-BE32-E72D297353CC}">
                <c16:uniqueId val="{0000000B-70A7-4635-B27E-57F305912FF5}"/>
              </c:ext>
            </c:extLst>
          </c:dPt>
          <c:dPt>
            <c:idx val="11"/>
            <c:invertIfNegative val="0"/>
            <c:bubble3D val="0"/>
            <c:spPr>
              <a:solidFill>
                <a:srgbClr val="1ECAD3"/>
              </a:solidFill>
              <a:ln>
                <a:noFill/>
              </a:ln>
              <a:effectLst/>
            </c:spPr>
            <c:extLst>
              <c:ext xmlns:c16="http://schemas.microsoft.com/office/drawing/2014/chart" uri="{C3380CC4-5D6E-409C-BE32-E72D297353CC}">
                <c16:uniqueId val="{00000014-70A7-4635-B27E-57F305912FF5}"/>
              </c:ext>
            </c:extLst>
          </c:dPt>
          <c:dPt>
            <c:idx val="12"/>
            <c:invertIfNegative val="0"/>
            <c:bubble3D val="0"/>
            <c:spPr>
              <a:solidFill>
                <a:srgbClr val="002F6D"/>
              </a:solidFill>
              <a:ln>
                <a:noFill/>
              </a:ln>
              <a:effectLst/>
            </c:spPr>
            <c:extLst>
              <c:ext xmlns:c16="http://schemas.microsoft.com/office/drawing/2014/chart" uri="{C3380CC4-5D6E-409C-BE32-E72D297353CC}">
                <c16:uniqueId val="{0000000D-70A7-4635-B27E-57F305912FF5}"/>
              </c:ext>
            </c:extLst>
          </c:dPt>
          <c:dPt>
            <c:idx val="13"/>
            <c:invertIfNegative val="0"/>
            <c:bubble3D val="0"/>
            <c:spPr>
              <a:solidFill>
                <a:srgbClr val="7CA0C5"/>
              </a:solidFill>
              <a:ln>
                <a:noFill/>
              </a:ln>
              <a:effectLst/>
            </c:spPr>
            <c:extLst>
              <c:ext xmlns:c16="http://schemas.microsoft.com/office/drawing/2014/chart" uri="{C3380CC4-5D6E-409C-BE32-E72D297353CC}">
                <c16:uniqueId val="{0000000F-70A7-4635-B27E-57F305912FF5}"/>
              </c:ext>
            </c:extLst>
          </c:dPt>
          <c:dPt>
            <c:idx val="14"/>
            <c:invertIfNegative val="0"/>
            <c:bubble3D val="0"/>
            <c:spPr>
              <a:solidFill>
                <a:srgbClr val="7CA0C5"/>
              </a:solidFill>
              <a:ln>
                <a:noFill/>
              </a:ln>
              <a:effectLst/>
            </c:spPr>
            <c:extLst>
              <c:ext xmlns:c16="http://schemas.microsoft.com/office/drawing/2014/chart" uri="{C3380CC4-5D6E-409C-BE32-E72D297353CC}">
                <c16:uniqueId val="{00000011-70A7-4635-B27E-57F305912FF5}"/>
              </c:ext>
            </c:extLst>
          </c:dPt>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'Schoolchildren and students'!$K$7:$K$21</c:f>
                <c:numCache>
                  <c:formatCode>General</c:formatCode>
                  <c:ptCount val="15"/>
                  <c:pt idx="0">
                    <c:v>0.16721269202147582</c:v>
                  </c:pt>
                  <c:pt idx="1">
                    <c:v>0.15366724769567952</c:v>
                  </c:pt>
                  <c:pt idx="2">
                    <c:v>0.17680446121148918</c:v>
                  </c:pt>
                  <c:pt idx="3">
                    <c:v>0.12582642749759287</c:v>
                  </c:pt>
                  <c:pt idx="4">
                    <c:v>0.19860235799226444</c:v>
                  </c:pt>
                  <c:pt idx="5">
                    <c:v>0.19337352102308358</c:v>
                  </c:pt>
                  <c:pt idx="6">
                    <c:v>0.19173740989407051</c:v>
                  </c:pt>
                  <c:pt idx="7">
                    <c:v>0.11700404037636858</c:v>
                  </c:pt>
                  <c:pt idx="8">
                    <c:v>0.12614873232723767</c:v>
                  </c:pt>
                  <c:pt idx="9">
                    <c:v>9.5984224675994767E-2</c:v>
                  </c:pt>
                  <c:pt idx="10">
                    <c:v>0.16167643161011824</c:v>
                  </c:pt>
                  <c:pt idx="11">
                    <c:v>1.0817820183113724E-2</c:v>
                  </c:pt>
                  <c:pt idx="12">
                    <c:v>0.12655923876324948</c:v>
                  </c:pt>
                  <c:pt idx="13">
                    <c:v>6.5058478538038145E-2</c:v>
                  </c:pt>
                  <c:pt idx="14">
                    <c:v>0.19108396268701178</c:v>
                  </c:pt>
                </c:numCache>
              </c:numRef>
            </c:plus>
            <c:minus>
              <c:numRef>
                <c:f>'Schoolchildren and students'!$J$7:$J$21</c:f>
                <c:numCache>
                  <c:formatCode>General</c:formatCode>
                  <c:ptCount val="15"/>
                  <c:pt idx="0">
                    <c:v>0.16664850087213168</c:v>
                  </c:pt>
                  <c:pt idx="1">
                    <c:v>0.15313327724430792</c:v>
                  </c:pt>
                  <c:pt idx="2">
                    <c:v>0.17600725194227707</c:v>
                  </c:pt>
                  <c:pt idx="3">
                    <c:v>0.12541315278175702</c:v>
                  </c:pt>
                  <c:pt idx="4">
                    <c:v>0.19756775180048791</c:v>
                  </c:pt>
                  <c:pt idx="5">
                    <c:v>0.19238915826076308</c:v>
                  </c:pt>
                  <c:pt idx="6">
                    <c:v>0.19075958260844317</c:v>
                  </c:pt>
                  <c:pt idx="7">
                    <c:v>0.11663763200998289</c:v>
                  </c:pt>
                  <c:pt idx="8">
                    <c:v>0.12570781071388026</c:v>
                  </c:pt>
                  <c:pt idx="9">
                    <c:v>9.5724342187850198E-2</c:v>
                  </c:pt>
                  <c:pt idx="10">
                    <c:v>0.16081353929578412</c:v>
                  </c:pt>
                  <c:pt idx="11">
                    <c:v>1.0813569057660288E-2</c:v>
                  </c:pt>
                  <c:pt idx="12">
                    <c:v>0.1259488741713497</c:v>
                  </c:pt>
                  <c:pt idx="13">
                    <c:v>6.4872214357944102E-2</c:v>
                  </c:pt>
                  <c:pt idx="14">
                    <c:v>0.18908583776866195</c:v>
                  </c:pt>
                </c:numCache>
              </c:numRef>
            </c:minus>
            <c:spPr>
              <a:noFill/>
              <a:ln w="9525" cap="flat" cmpd="sng" algn="ctr">
                <a:solidFill>
                  <a:schemeClr val="tx1">
                    <a:lumMod val="65000"/>
                    <a:lumOff val="35000"/>
                  </a:schemeClr>
                </a:solidFill>
                <a:round/>
              </a:ln>
              <a:effectLst/>
            </c:spPr>
          </c:errBars>
          <c:cat>
            <c:strRef>
              <c:f>'Schoolchildren and students'!$B$7:$B$21</c:f>
              <c:strCache>
                <c:ptCount val="15"/>
                <c:pt idx="0">
                  <c:v>Newcastle upon Tyne</c:v>
                </c:pt>
                <c:pt idx="1">
                  <c:v>Coventry</c:v>
                </c:pt>
                <c:pt idx="2">
                  <c:v>Southampton</c:v>
                </c:pt>
                <c:pt idx="3">
                  <c:v>Liverpool</c:v>
                </c:pt>
                <c:pt idx="4">
                  <c:v>Bath and North East Somerset</c:v>
                </c:pt>
                <c:pt idx="5">
                  <c:v>York</c:v>
                </c:pt>
                <c:pt idx="6">
                  <c:v>Portsmouth</c:v>
                </c:pt>
                <c:pt idx="7">
                  <c:v>Sheffield</c:v>
                </c:pt>
                <c:pt idx="8">
                  <c:v>Bristol</c:v>
                </c:pt>
                <c:pt idx="9">
                  <c:v>Leeds</c:v>
                </c:pt>
                <c:pt idx="10">
                  <c:v>Plymouth</c:v>
                </c:pt>
                <c:pt idx="11">
                  <c:v>England</c:v>
                </c:pt>
                <c:pt idx="12">
                  <c:v>Bournemouth, Christchurch and Poole</c:v>
                </c:pt>
                <c:pt idx="13">
                  <c:v>Hampshire</c:v>
                </c:pt>
                <c:pt idx="14">
                  <c:v>Isle of Wight</c:v>
                </c:pt>
              </c:strCache>
            </c:strRef>
          </c:cat>
          <c:val>
            <c:numRef>
              <c:f>'Schoolchildren and students'!$E$7:$E$21</c:f>
              <c:numCache>
                <c:formatCode>0.0</c:formatCode>
                <c:ptCount val="15"/>
                <c:pt idx="0">
                  <c:v>29.109514402019169</c:v>
                </c:pt>
                <c:pt idx="1">
                  <c:v>27.420109455125242</c:v>
                </c:pt>
                <c:pt idx="2">
                  <c:v>25.602017641604924</c:v>
                </c:pt>
                <c:pt idx="3">
                  <c:v>25.271036901043253</c:v>
                </c:pt>
                <c:pt idx="4">
                  <c:v>25.169071907760223</c:v>
                </c:pt>
                <c:pt idx="5">
                  <c:v>25.11714365158646</c:v>
                </c:pt>
                <c:pt idx="6">
                  <c:v>24.962002409479318</c:v>
                </c:pt>
                <c:pt idx="7">
                  <c:v>24.897880085571739</c:v>
                </c:pt>
                <c:pt idx="8">
                  <c:v>24.373884435964108</c:v>
                </c:pt>
                <c:pt idx="9">
                  <c:v>24.117759300742073</c:v>
                </c:pt>
                <c:pt idx="10">
                  <c:v>21.753946478985249</c:v>
                </c:pt>
                <c:pt idx="11">
                  <c:v>20.445369419414121</c:v>
                </c:pt>
                <c:pt idx="12">
                  <c:v>19.706124546966048</c:v>
                </c:pt>
                <c:pt idx="13">
                  <c:v>17.764051484380055</c:v>
                </c:pt>
                <c:pt idx="14">
                  <c:v>14.913236525903031</c:v>
                </c:pt>
              </c:numCache>
            </c:numRef>
          </c:val>
          <c:extLst>
            <c:ext xmlns:c16="http://schemas.microsoft.com/office/drawing/2014/chart" uri="{C3380CC4-5D6E-409C-BE32-E72D297353CC}">
              <c16:uniqueId val="{00000012-70A7-4635-B27E-57F305912FF5}"/>
            </c:ext>
          </c:extLst>
        </c:ser>
        <c:dLbls>
          <c:dLblPos val="inBase"/>
          <c:showLegendKey val="0"/>
          <c:showVal val="1"/>
          <c:showCatName val="0"/>
          <c:showSerName val="0"/>
          <c:showPercent val="0"/>
          <c:showBubbleSize val="0"/>
        </c:dLbls>
        <c:gapWidth val="30"/>
        <c:axId val="1013501903"/>
        <c:axId val="1013497743"/>
      </c:barChart>
      <c:catAx>
        <c:axId val="10135019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13497743"/>
        <c:crosses val="autoZero"/>
        <c:auto val="1"/>
        <c:lblAlgn val="ctr"/>
        <c:lblOffset val="100"/>
        <c:noMultiLvlLbl val="0"/>
      </c:catAx>
      <c:valAx>
        <c:axId val="101349774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r>
                  <a:rPr lang="en-GB" sz="900">
                    <a:latin typeface="Arial" panose="020B0604020202020204" pitchFamily="34" charset="0"/>
                    <a:cs typeface="Arial" panose="020B0604020202020204" pitchFamily="34" charset="0"/>
                  </a:rPr>
                  <a:t>Percentage of residents over</a:t>
                </a:r>
                <a:r>
                  <a:rPr lang="en-GB" sz="900" baseline="0">
                    <a:latin typeface="Arial" panose="020B0604020202020204" pitchFamily="34" charset="0"/>
                    <a:cs typeface="Arial" panose="020B0604020202020204" pitchFamily="34" charset="0"/>
                  </a:rPr>
                  <a:t> 5 years of age</a:t>
                </a:r>
                <a:endParaRPr lang="en-GB" sz="900">
                  <a:latin typeface="Arial" panose="020B0604020202020204" pitchFamily="34" charset="0"/>
                  <a:cs typeface="Arial" panose="020B0604020202020204" pitchFamily="34" charset="0"/>
                </a:endParaRPr>
              </a:p>
            </c:rich>
          </c:tx>
          <c:layout>
            <c:manualLayout>
              <c:xMode val="edge"/>
              <c:yMode val="edge"/>
              <c:x val="0.46401995583488265"/>
              <c:y val="0.900516994580517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135019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mn-lt"/>
                <a:ea typeface="Arial"/>
                <a:cs typeface="Arial"/>
              </a:defRPr>
            </a:pPr>
            <a:r>
              <a:rPr lang="en-GB" sz="1050">
                <a:latin typeface="+mn-lt"/>
              </a:rPr>
              <a:t>Population (Females) percentage change: Southampton and ONS comparator Local Authorities: Census 2011 and 2021</a:t>
            </a:r>
          </a:p>
        </c:rich>
      </c:tx>
      <c:layout>
        <c:manualLayout>
          <c:xMode val="edge"/>
          <c:yMode val="edge"/>
          <c:x val="0.15289982425307558"/>
          <c:y val="9.3457943925233638E-3"/>
        </c:manualLayout>
      </c:layout>
      <c:overlay val="0"/>
      <c:spPr>
        <a:noFill/>
        <a:ln w="25400">
          <a:noFill/>
        </a:ln>
      </c:spPr>
    </c:title>
    <c:autoTitleDeleted val="0"/>
    <c:plotArea>
      <c:layout>
        <c:manualLayout>
          <c:layoutTarget val="inner"/>
          <c:xMode val="edge"/>
          <c:yMode val="edge"/>
          <c:x val="0.24997153914635889"/>
          <c:y val="0.13894080996884736"/>
          <c:w val="0.76098418277680135"/>
          <c:h val="0.69127888757566947"/>
        </c:manualLayout>
      </c:layout>
      <c:barChart>
        <c:barDir val="bar"/>
        <c:grouping val="clustered"/>
        <c:varyColors val="0"/>
        <c:ser>
          <c:idx val="0"/>
          <c:order val="0"/>
          <c:tx>
            <c:strRef>
              <c:f>'Population Census 2021 (full)'!$R$7</c:f>
              <c:strCache>
                <c:ptCount val="1"/>
                <c:pt idx="0">
                  <c:v>Percentage change</c:v>
                </c:pt>
              </c:strCache>
            </c:strRef>
          </c:tx>
          <c:spPr>
            <a:solidFill>
              <a:srgbClr val="002F6D"/>
            </a:solidFill>
          </c:spPr>
          <c:invertIfNegative val="0"/>
          <c:dPt>
            <c:idx val="1"/>
            <c:invertIfNegative val="0"/>
            <c:bubble3D val="0"/>
            <c:extLst>
              <c:ext xmlns:c16="http://schemas.microsoft.com/office/drawing/2014/chart" uri="{C3380CC4-5D6E-409C-BE32-E72D297353CC}">
                <c16:uniqueId val="{00000000-7202-4092-A683-0E989EC3E089}"/>
              </c:ext>
            </c:extLst>
          </c:dPt>
          <c:dPt>
            <c:idx val="12"/>
            <c:invertIfNegative val="0"/>
            <c:bubble3D val="0"/>
            <c:extLst>
              <c:ext xmlns:c16="http://schemas.microsoft.com/office/drawing/2014/chart" uri="{C3380CC4-5D6E-409C-BE32-E72D297353CC}">
                <c16:uniqueId val="{00000001-7202-4092-A683-0E989EC3E089}"/>
              </c:ext>
            </c:extLst>
          </c:dPt>
          <c:dPt>
            <c:idx val="13"/>
            <c:invertIfNegative val="0"/>
            <c:bubble3D val="0"/>
            <c:extLst>
              <c:ext xmlns:c16="http://schemas.microsoft.com/office/drawing/2014/chart" uri="{C3380CC4-5D6E-409C-BE32-E72D297353CC}">
                <c16:uniqueId val="{00000002-7202-4092-A683-0E989EC3E089}"/>
              </c:ext>
            </c:extLst>
          </c:dPt>
          <c:dPt>
            <c:idx val="14"/>
            <c:invertIfNegative val="0"/>
            <c:bubble3D val="0"/>
            <c:extLst>
              <c:ext xmlns:c16="http://schemas.microsoft.com/office/drawing/2014/chart" uri="{C3380CC4-5D6E-409C-BE32-E72D297353CC}">
                <c16:uniqueId val="{00000003-7202-4092-A683-0E989EC3E089}"/>
              </c:ext>
            </c:extLst>
          </c:dPt>
          <c:dLbls>
            <c:spPr>
              <a:noFill/>
              <a:ln>
                <a:noFill/>
              </a:ln>
              <a:effectLst/>
            </c:spPr>
            <c:txPr>
              <a:bodyPr wrap="square" lIns="38100" tIns="19050" rIns="38100" bIns="19050" anchor="ctr">
                <a:spAutoFit/>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'Population Census 2021 (full)'!$N$8:$N$22</c:f>
              <c:strCache>
                <c:ptCount val="15"/>
                <c:pt idx="0">
                  <c:v>Coventry</c:v>
                </c:pt>
                <c:pt idx="1">
                  <c:v>Bath and North East Somerset</c:v>
                </c:pt>
                <c:pt idx="2">
                  <c:v>Newcastle upon Tyne</c:v>
                </c:pt>
                <c:pt idx="3">
                  <c:v>Bristol</c:v>
                </c:pt>
                <c:pt idx="4">
                  <c:v>Liverpool</c:v>
                </c:pt>
                <c:pt idx="5">
                  <c:v>Southampton</c:v>
                </c:pt>
                <c:pt idx="6">
                  <c:v>England</c:v>
                </c:pt>
                <c:pt idx="7">
                  <c:v>Sheffield</c:v>
                </c:pt>
                <c:pt idx="8">
                  <c:v>York</c:v>
                </c:pt>
                <c:pt idx="9">
                  <c:v>Leeds</c:v>
                </c:pt>
                <c:pt idx="10">
                  <c:v>Bournemouth</c:v>
                </c:pt>
                <c:pt idx="11">
                  <c:v>Hampshire</c:v>
                </c:pt>
                <c:pt idx="12">
                  <c:v>Portsmouth</c:v>
                </c:pt>
                <c:pt idx="13">
                  <c:v>Isle of Wight</c:v>
                </c:pt>
                <c:pt idx="14">
                  <c:v>Plymouth</c:v>
                </c:pt>
              </c:strCache>
            </c:strRef>
          </c:cat>
          <c:val>
            <c:numRef>
              <c:f>'Population Census 2021 (full)'!$R$8:$R$22</c:f>
              <c:numCache>
                <c:formatCode>0.0</c:formatCode>
                <c:ptCount val="15"/>
                <c:pt idx="0">
                  <c:v>138.10052780549645</c:v>
                </c:pt>
                <c:pt idx="1">
                  <c:v>118.31028195321532</c:v>
                </c:pt>
                <c:pt idx="2">
                  <c:v>119.23673285649977</c:v>
                </c:pt>
                <c:pt idx="3">
                  <c:v>116.5177098292922</c:v>
                </c:pt>
                <c:pt idx="4">
                  <c:v>112.12637539630062</c:v>
                </c:pt>
                <c:pt idx="5">
                  <c:v>115.34033330778598</c:v>
                </c:pt>
                <c:pt idx="6">
                  <c:v>109.88565323901578</c:v>
                </c:pt>
                <c:pt idx="7">
                  <c:v>110.40576780925379</c:v>
                </c:pt>
                <c:pt idx="8">
                  <c:v>107.28705168128727</c:v>
                </c:pt>
                <c:pt idx="9">
                  <c:v>108.26124364489637</c:v>
                </c:pt>
                <c:pt idx="10">
                  <c:v>111.32946094131698</c:v>
                </c:pt>
                <c:pt idx="11">
                  <c:v>106.46592851304153</c:v>
                </c:pt>
                <c:pt idx="12">
                  <c:v>110.78199401109421</c:v>
                </c:pt>
                <c:pt idx="13">
                  <c:v>100.86672971866575</c:v>
                </c:pt>
                <c:pt idx="14">
                  <c:v>102.6515034695451</c:v>
                </c:pt>
              </c:numCache>
            </c:numRef>
          </c:val>
          <c:extLst>
            <c:ext xmlns:c16="http://schemas.microsoft.com/office/drawing/2014/chart" uri="{C3380CC4-5D6E-409C-BE32-E72D297353CC}">
              <c16:uniqueId val="{00000004-7202-4092-A683-0E989EC3E089}"/>
            </c:ext>
          </c:extLst>
        </c:ser>
        <c:dLbls>
          <c:showLegendKey val="0"/>
          <c:showVal val="0"/>
          <c:showCatName val="0"/>
          <c:showSerName val="0"/>
          <c:showPercent val="0"/>
          <c:showBubbleSize val="0"/>
        </c:dLbls>
        <c:gapWidth val="30"/>
        <c:axId val="729142736"/>
        <c:axId val="729143128"/>
      </c:barChart>
      <c:catAx>
        <c:axId val="729142736"/>
        <c:scaling>
          <c:orientation val="minMax"/>
        </c:scaling>
        <c:delete val="0"/>
        <c:axPos val="l"/>
        <c:numFmt formatCode="General" sourceLinked="1"/>
        <c:majorTickMark val="out"/>
        <c:minorTickMark val="none"/>
        <c:tickLblPos val="nextTo"/>
        <c:spPr>
          <a:ln w="3175">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3128"/>
        <c:crosses val="autoZero"/>
        <c:auto val="1"/>
        <c:lblAlgn val="ctr"/>
        <c:lblOffset val="100"/>
        <c:tickLblSkip val="1"/>
        <c:tickMarkSkip val="1"/>
        <c:noMultiLvlLbl val="0"/>
      </c:catAx>
      <c:valAx>
        <c:axId val="729143128"/>
        <c:scaling>
          <c:orientation val="minMax"/>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Arial"/>
                    <a:ea typeface="Arial"/>
                    <a:cs typeface="Arial"/>
                  </a:defRPr>
                </a:pPr>
                <a:r>
                  <a:rPr lang="en-GB"/>
                  <a:t>Density, hectares</a:t>
                </a:r>
              </a:p>
            </c:rich>
          </c:tx>
          <c:layout>
            <c:manualLayout>
              <c:xMode val="edge"/>
              <c:yMode val="edge"/>
              <c:x val="0.5245522391892794"/>
              <c:y val="0.88185224863692391"/>
            </c:manualLayout>
          </c:layout>
          <c:overlay val="0"/>
          <c:spPr>
            <a:noFill/>
            <a:ln w="25400">
              <a:noFill/>
            </a:ln>
          </c:spPr>
        </c:title>
        <c:numFmt formatCode="0" sourceLinked="0"/>
        <c:majorTickMark val="out"/>
        <c:minorTickMark val="none"/>
        <c:tickLblPos val="nextTo"/>
        <c:spPr>
          <a:ln w="3175">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valAx>
      <c:spPr>
        <a:noFill/>
        <a:ln w="12700">
          <a:noFill/>
          <a:prstDash val="solid"/>
        </a:ln>
      </c:spPr>
    </c:plotArea>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Control!$B$23</c:f>
          <c:strCache>
            <c:ptCount val="1"/>
            <c:pt idx="0">
              <c:v>Population pyramid for Southampton LA (HCC Resident Population): 2018 and 2025 projection</c:v>
            </c:pt>
          </c:strCache>
        </c:strRef>
      </c:tx>
      <c:overlay val="1"/>
      <c:txPr>
        <a:bodyPr/>
        <a:lstStyle/>
        <a:p>
          <a:pPr>
            <a:defRPr sz="1200"/>
          </a:pPr>
          <a:endParaRPr lang="en-US"/>
        </a:p>
      </c:txPr>
    </c:title>
    <c:autoTitleDeleted val="0"/>
    <c:plotArea>
      <c:layout>
        <c:manualLayout>
          <c:layoutTarget val="inner"/>
          <c:xMode val="edge"/>
          <c:yMode val="edge"/>
          <c:x val="0.13766377763930587"/>
          <c:y val="9.6126373747969882E-2"/>
          <c:w val="0.80948326063558662"/>
          <c:h val="0.72050298097223509"/>
        </c:manualLayout>
      </c:layout>
      <c:barChart>
        <c:barDir val="bar"/>
        <c:grouping val="clustered"/>
        <c:varyColors val="0"/>
        <c:ser>
          <c:idx val="0"/>
          <c:order val="0"/>
          <c:tx>
            <c:strRef>
              <c:f>'Chart Data'!$AG$5</c:f>
              <c:strCache>
                <c:ptCount val="1"/>
                <c:pt idx="0">
                  <c:v>Male - 2021</c:v>
                </c:pt>
              </c:strCache>
            </c:strRef>
          </c:tx>
          <c:spPr>
            <a:solidFill>
              <a:srgbClr val="002F6D"/>
            </a:solidFill>
          </c:spPr>
          <c:invertIfNegative val="0"/>
          <c:cat>
            <c:strRef>
              <c:f>'Chart Data'!$B$6:$B$23</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'Chart Data'!$AG$6:$AG$23</c:f>
              <c:numCache>
                <c:formatCode>0.00</c:formatCode>
                <c:ptCount val="18"/>
                <c:pt idx="0">
                  <c:v>5.3840443321310465</c:v>
                </c:pt>
                <c:pt idx="1">
                  <c:v>5.7094865661345109</c:v>
                </c:pt>
                <c:pt idx="2">
                  <c:v>5.3997915370021818</c:v>
                </c:pt>
                <c:pt idx="3">
                  <c:v>7.7266285234370899</c:v>
                </c:pt>
                <c:pt idx="4">
                  <c:v>11.785658045696888</c:v>
                </c:pt>
                <c:pt idx="5">
                  <c:v>8.9909041145196724</c:v>
                </c:pt>
                <c:pt idx="6">
                  <c:v>8.2125422737464095</c:v>
                </c:pt>
                <c:pt idx="7">
                  <c:v>7.0517483146741462</c:v>
                </c:pt>
                <c:pt idx="8">
                  <c:v>5.8182172664352079</c:v>
                </c:pt>
                <c:pt idx="9">
                  <c:v>5.5205201076808867</c:v>
                </c:pt>
                <c:pt idx="10">
                  <c:v>5.3885435335228005</c:v>
                </c:pt>
                <c:pt idx="11">
                  <c:v>5.4125392742788154</c:v>
                </c:pt>
                <c:pt idx="12">
                  <c:v>4.4452109750519284</c:v>
                </c:pt>
                <c:pt idx="13">
                  <c:v>3.5453706967013354</c:v>
                </c:pt>
                <c:pt idx="14">
                  <c:v>3.4478879998800211</c:v>
                </c:pt>
                <c:pt idx="15">
                  <c:v>2.6335325479727349</c:v>
                </c:pt>
                <c:pt idx="16">
                  <c:v>1.8161776284709465</c:v>
                </c:pt>
                <c:pt idx="17">
                  <c:v>1.7111962626633774</c:v>
                </c:pt>
              </c:numCache>
            </c:numRef>
          </c:val>
          <c:extLst>
            <c:ext xmlns:c16="http://schemas.microsoft.com/office/drawing/2014/chart" uri="{C3380CC4-5D6E-409C-BE32-E72D297353CC}">
              <c16:uniqueId val="{00000000-CF7E-4463-B7CE-9E4084D0D68C}"/>
            </c:ext>
          </c:extLst>
        </c:ser>
        <c:ser>
          <c:idx val="1"/>
          <c:order val="1"/>
          <c:tx>
            <c:strRef>
              <c:f>'Chart Data'!$AH$5</c:f>
              <c:strCache>
                <c:ptCount val="1"/>
                <c:pt idx="0">
                  <c:v>Female - 2021</c:v>
                </c:pt>
              </c:strCache>
            </c:strRef>
          </c:tx>
          <c:spPr>
            <a:solidFill>
              <a:srgbClr val="7CA0C5"/>
            </a:solidFill>
          </c:spPr>
          <c:invertIfNegative val="0"/>
          <c:cat>
            <c:strRef>
              <c:f>'Chart Data'!$B$6:$B$23</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'Chart Data'!$AH$6:$AH$23</c:f>
              <c:numCache>
                <c:formatCode>0.00</c:formatCode>
                <c:ptCount val="18"/>
                <c:pt idx="0">
                  <c:v>-5.4155111706602685</c:v>
                </c:pt>
                <c:pt idx="1">
                  <c:v>-5.6094787025207991</c:v>
                </c:pt>
                <c:pt idx="2">
                  <c:v>-5.2721777334621258</c:v>
                </c:pt>
                <c:pt idx="3">
                  <c:v>-7.8677593244632789</c:v>
                </c:pt>
                <c:pt idx="4">
                  <c:v>-11.306203845075249</c:v>
                </c:pt>
                <c:pt idx="5">
                  <c:v>-8.0461471348892282</c:v>
                </c:pt>
                <c:pt idx="6">
                  <c:v>-7.3084473249618291</c:v>
                </c:pt>
                <c:pt idx="7">
                  <c:v>-6.3923597046084817</c:v>
                </c:pt>
                <c:pt idx="8">
                  <c:v>-5.6009098557317794</c:v>
                </c:pt>
                <c:pt idx="9">
                  <c:v>-5.3531922849219455</c:v>
                </c:pt>
                <c:pt idx="10">
                  <c:v>-5.484840931044153</c:v>
                </c:pt>
                <c:pt idx="11">
                  <c:v>-5.5518337332128498</c:v>
                </c:pt>
                <c:pt idx="12">
                  <c:v>-4.722992552893154</c:v>
                </c:pt>
                <c:pt idx="13">
                  <c:v>-3.885582525784439</c:v>
                </c:pt>
                <c:pt idx="14">
                  <c:v>-3.8575390272021934</c:v>
                </c:pt>
                <c:pt idx="15">
                  <c:v>-3.0458355404605366</c:v>
                </c:pt>
                <c:pt idx="16">
                  <c:v>-2.2863241205247249</c:v>
                </c:pt>
                <c:pt idx="17">
                  <c:v>-2.992864487582962</c:v>
                </c:pt>
              </c:numCache>
            </c:numRef>
          </c:val>
          <c:extLst>
            <c:ext xmlns:c16="http://schemas.microsoft.com/office/drawing/2014/chart" uri="{C3380CC4-5D6E-409C-BE32-E72D297353CC}">
              <c16:uniqueId val="{00000001-CF7E-4463-B7CE-9E4084D0D68C}"/>
            </c:ext>
          </c:extLst>
        </c:ser>
        <c:ser>
          <c:idx val="4"/>
          <c:order val="2"/>
          <c:tx>
            <c:strRef>
              <c:f>'Chart Data'!$AI$5</c:f>
              <c:strCache>
                <c:ptCount val="1"/>
                <c:pt idx="0">
                  <c:v>Male - 2025</c:v>
                </c:pt>
              </c:strCache>
            </c:strRef>
          </c:tx>
          <c:spPr>
            <a:noFill/>
            <a:ln w="25400" cap="sq">
              <a:solidFill>
                <a:srgbClr val="FF0000"/>
              </a:solidFill>
              <a:prstDash val="sysDash"/>
              <a:round/>
            </a:ln>
          </c:spPr>
          <c:invertIfNegative val="0"/>
          <c:cat>
            <c:numRef>
              <c:f>'Chart Data'!$AI$6:$AI$23</c:f>
              <c:numCache>
                <c:formatCode>0.00</c:formatCode>
                <c:ptCount val="18"/>
                <c:pt idx="0">
                  <c:v>5.8839106784998565</c:v>
                </c:pt>
                <c:pt idx="1">
                  <c:v>5.2891497280274837</c:v>
                </c:pt>
                <c:pt idx="2">
                  <c:v>5.4115373604351564</c:v>
                </c:pt>
                <c:pt idx="3">
                  <c:v>8.0768680217578002</c:v>
                </c:pt>
                <c:pt idx="4">
                  <c:v>11.062839965645576</c:v>
                </c:pt>
                <c:pt idx="5">
                  <c:v>8.5327798454050967</c:v>
                </c:pt>
                <c:pt idx="6">
                  <c:v>8.3738906384196969</c:v>
                </c:pt>
                <c:pt idx="7">
                  <c:v>7.1378471228170621</c:v>
                </c:pt>
                <c:pt idx="8">
                  <c:v>6.1573146292585177</c:v>
                </c:pt>
                <c:pt idx="9">
                  <c:v>5.2154308617234468</c:v>
                </c:pt>
                <c:pt idx="10">
                  <c:v>5.2268823361007728</c:v>
                </c:pt>
                <c:pt idx="11">
                  <c:v>5.1989693673060406</c:v>
                </c:pt>
                <c:pt idx="12">
                  <c:v>4.7967363298024619</c:v>
                </c:pt>
                <c:pt idx="13">
                  <c:v>3.8226452905811623</c:v>
                </c:pt>
                <c:pt idx="14">
                  <c:v>3.1105067277411966</c:v>
                </c:pt>
                <c:pt idx="15">
                  <c:v>2.9745204695104497</c:v>
                </c:pt>
                <c:pt idx="16">
                  <c:v>1.9718007443458345</c:v>
                </c:pt>
                <c:pt idx="17">
                  <c:v>1.7563698826223877</c:v>
                </c:pt>
              </c:numCache>
            </c:numRef>
          </c:cat>
          <c:val>
            <c:numRef>
              <c:f>'Chart Data'!$AI$6:$AI$23</c:f>
              <c:numCache>
                <c:formatCode>0.00</c:formatCode>
                <c:ptCount val="18"/>
                <c:pt idx="0">
                  <c:v>5.8839106784998565</c:v>
                </c:pt>
                <c:pt idx="1">
                  <c:v>5.2891497280274837</c:v>
                </c:pt>
                <c:pt idx="2">
                  <c:v>5.4115373604351564</c:v>
                </c:pt>
                <c:pt idx="3">
                  <c:v>8.0768680217578002</c:v>
                </c:pt>
                <c:pt idx="4">
                  <c:v>11.062839965645576</c:v>
                </c:pt>
                <c:pt idx="5">
                  <c:v>8.5327798454050967</c:v>
                </c:pt>
                <c:pt idx="6">
                  <c:v>8.3738906384196969</c:v>
                </c:pt>
                <c:pt idx="7">
                  <c:v>7.1378471228170621</c:v>
                </c:pt>
                <c:pt idx="8">
                  <c:v>6.1573146292585177</c:v>
                </c:pt>
                <c:pt idx="9">
                  <c:v>5.2154308617234468</c:v>
                </c:pt>
                <c:pt idx="10">
                  <c:v>5.2268823361007728</c:v>
                </c:pt>
                <c:pt idx="11">
                  <c:v>5.1989693673060406</c:v>
                </c:pt>
                <c:pt idx="12">
                  <c:v>4.7967363298024619</c:v>
                </c:pt>
                <c:pt idx="13">
                  <c:v>3.8226452905811623</c:v>
                </c:pt>
                <c:pt idx="14">
                  <c:v>3.1105067277411966</c:v>
                </c:pt>
                <c:pt idx="15">
                  <c:v>2.9745204695104497</c:v>
                </c:pt>
                <c:pt idx="16">
                  <c:v>1.9718007443458345</c:v>
                </c:pt>
                <c:pt idx="17">
                  <c:v>1.7563698826223877</c:v>
                </c:pt>
              </c:numCache>
            </c:numRef>
          </c:val>
          <c:extLst>
            <c:ext xmlns:c16="http://schemas.microsoft.com/office/drawing/2014/chart" uri="{C3380CC4-5D6E-409C-BE32-E72D297353CC}">
              <c16:uniqueId val="{00000002-CF7E-4463-B7CE-9E4084D0D68C}"/>
            </c:ext>
          </c:extLst>
        </c:ser>
        <c:ser>
          <c:idx val="5"/>
          <c:order val="3"/>
          <c:tx>
            <c:strRef>
              <c:f>'Chart Data'!$AJ$5</c:f>
              <c:strCache>
                <c:ptCount val="1"/>
                <c:pt idx="0">
                  <c:v>Female - 2025</c:v>
                </c:pt>
              </c:strCache>
            </c:strRef>
          </c:tx>
          <c:spPr>
            <a:noFill/>
            <a:ln w="25400">
              <a:solidFill>
                <a:srgbClr val="002F6D"/>
              </a:solidFill>
              <a:prstDash val="sysDash"/>
            </a:ln>
          </c:spPr>
          <c:invertIfNegative val="0"/>
          <c:cat>
            <c:numRef>
              <c:f>'Chart Data'!$AJ$6:$AJ$23</c:f>
              <c:numCache>
                <c:formatCode>0.00</c:formatCode>
                <c:ptCount val="18"/>
                <c:pt idx="0">
                  <c:v>-5.8493439462253463</c:v>
                </c:pt>
                <c:pt idx="1">
                  <c:v>-5.3279518668837262</c:v>
                </c:pt>
                <c:pt idx="2">
                  <c:v>-5.3287020713144333</c:v>
                </c:pt>
                <c:pt idx="3">
                  <c:v>-8.2057360630771896</c:v>
                </c:pt>
                <c:pt idx="4">
                  <c:v>-10.697915181887065</c:v>
                </c:pt>
                <c:pt idx="5">
                  <c:v>-7.5830663855900733</c:v>
                </c:pt>
                <c:pt idx="6">
                  <c:v>-7.3129927905354206</c:v>
                </c:pt>
                <c:pt idx="7">
                  <c:v>-6.3782380698740413</c:v>
                </c:pt>
                <c:pt idx="8">
                  <c:v>-5.8958566209292034</c:v>
                </c:pt>
                <c:pt idx="9">
                  <c:v>-5.2041681358170102</c:v>
                </c:pt>
                <c:pt idx="10">
                  <c:v>-5.2799387833184541</c:v>
                </c:pt>
                <c:pt idx="11">
                  <c:v>-5.3872180169096078</c:v>
                </c:pt>
                <c:pt idx="12">
                  <c:v>-5.1464023946525428</c:v>
                </c:pt>
                <c:pt idx="13">
                  <c:v>-4.228902375897432</c:v>
                </c:pt>
                <c:pt idx="14">
                  <c:v>-3.5507175705379717</c:v>
                </c:pt>
                <c:pt idx="15">
                  <c:v>-3.4066783198421566</c:v>
                </c:pt>
                <c:pt idx="16">
                  <c:v>-2.4554191017052149</c:v>
                </c:pt>
                <c:pt idx="17">
                  <c:v>-2.7607523050031135</c:v>
                </c:pt>
              </c:numCache>
            </c:numRef>
          </c:cat>
          <c:val>
            <c:numRef>
              <c:f>'Chart Data'!$AJ$6:$AJ$23</c:f>
              <c:numCache>
                <c:formatCode>0.00</c:formatCode>
                <c:ptCount val="18"/>
                <c:pt idx="0">
                  <c:v>-5.8493439462253463</c:v>
                </c:pt>
                <c:pt idx="1">
                  <c:v>-5.3279518668837262</c:v>
                </c:pt>
                <c:pt idx="2">
                  <c:v>-5.3287020713144333</c:v>
                </c:pt>
                <c:pt idx="3">
                  <c:v>-8.2057360630771896</c:v>
                </c:pt>
                <c:pt idx="4">
                  <c:v>-10.697915181887065</c:v>
                </c:pt>
                <c:pt idx="5">
                  <c:v>-7.5830663855900733</c:v>
                </c:pt>
                <c:pt idx="6">
                  <c:v>-7.3129927905354206</c:v>
                </c:pt>
                <c:pt idx="7">
                  <c:v>-6.3782380698740413</c:v>
                </c:pt>
                <c:pt idx="8">
                  <c:v>-5.8958566209292034</c:v>
                </c:pt>
                <c:pt idx="9">
                  <c:v>-5.2041681358170102</c:v>
                </c:pt>
                <c:pt idx="10">
                  <c:v>-5.2799387833184541</c:v>
                </c:pt>
                <c:pt idx="11">
                  <c:v>-5.3872180169096078</c:v>
                </c:pt>
                <c:pt idx="12">
                  <c:v>-5.1464023946525428</c:v>
                </c:pt>
                <c:pt idx="13">
                  <c:v>-4.228902375897432</c:v>
                </c:pt>
                <c:pt idx="14">
                  <c:v>-3.5507175705379717</c:v>
                </c:pt>
                <c:pt idx="15">
                  <c:v>-3.4066783198421566</c:v>
                </c:pt>
                <c:pt idx="16">
                  <c:v>-2.4554191017052149</c:v>
                </c:pt>
                <c:pt idx="17">
                  <c:v>-2.7607523050031135</c:v>
                </c:pt>
              </c:numCache>
            </c:numRef>
          </c:val>
          <c:extLst>
            <c:ext xmlns:c16="http://schemas.microsoft.com/office/drawing/2014/chart" uri="{C3380CC4-5D6E-409C-BE32-E72D297353CC}">
              <c16:uniqueId val="{00000003-CF7E-4463-B7CE-9E4084D0D68C}"/>
            </c:ext>
          </c:extLst>
        </c:ser>
        <c:dLbls>
          <c:showLegendKey val="0"/>
          <c:showVal val="0"/>
          <c:showCatName val="0"/>
          <c:showSerName val="0"/>
          <c:showPercent val="0"/>
          <c:showBubbleSize val="0"/>
        </c:dLbls>
        <c:gapWidth val="0"/>
        <c:overlap val="100"/>
        <c:axId val="856058168"/>
        <c:axId val="856055816"/>
      </c:barChart>
      <c:catAx>
        <c:axId val="856058168"/>
        <c:scaling>
          <c:orientation val="minMax"/>
        </c:scaling>
        <c:delete val="0"/>
        <c:axPos val="l"/>
        <c:title>
          <c:tx>
            <c:rich>
              <a:bodyPr rot="-5400000" vert="horz"/>
              <a:lstStyle/>
              <a:p>
                <a:pPr>
                  <a:defRPr/>
                </a:pPr>
                <a:r>
                  <a:rPr lang="en-GB"/>
                  <a:t>Age band</a:t>
                </a:r>
              </a:p>
            </c:rich>
          </c:tx>
          <c:layout>
            <c:manualLayout>
              <c:xMode val="edge"/>
              <c:yMode val="edge"/>
              <c:x val="1.2980909760380705E-2"/>
              <c:y val="0.37396591024772907"/>
            </c:manualLayout>
          </c:layout>
          <c:overlay val="0"/>
        </c:title>
        <c:numFmt formatCode="General" sourceLinked="1"/>
        <c:majorTickMark val="none"/>
        <c:minorTickMark val="none"/>
        <c:tickLblPos val="low"/>
        <c:crossAx val="856055816"/>
        <c:crosses val="autoZero"/>
        <c:auto val="1"/>
        <c:lblAlgn val="ctr"/>
        <c:lblOffset val="100"/>
        <c:noMultiLvlLbl val="0"/>
      </c:catAx>
      <c:valAx>
        <c:axId val="856055816"/>
        <c:scaling>
          <c:orientation val="minMax"/>
        </c:scaling>
        <c:delete val="0"/>
        <c:axPos val="b"/>
        <c:majorGridlines>
          <c:spPr>
            <a:ln>
              <a:solidFill>
                <a:schemeClr val="bg1">
                  <a:lumMod val="75000"/>
                </a:schemeClr>
              </a:solidFill>
            </a:ln>
          </c:spPr>
        </c:majorGridlines>
        <c:title>
          <c:tx>
            <c:rich>
              <a:bodyPr/>
              <a:lstStyle/>
              <a:p>
                <a:pPr>
                  <a:defRPr/>
                </a:pPr>
                <a:r>
                  <a:rPr lang="en-GB"/>
                  <a:t>Percentage</a:t>
                </a:r>
                <a:r>
                  <a:rPr lang="en-GB" baseline="0"/>
                  <a:t> </a:t>
                </a:r>
                <a:r>
                  <a:rPr lang="en-GB"/>
                  <a:t>of</a:t>
                </a:r>
                <a:r>
                  <a:rPr lang="en-GB" baseline="0"/>
                  <a:t> population (%)</a:t>
                </a:r>
                <a:endParaRPr lang="en-GB"/>
              </a:p>
            </c:rich>
          </c:tx>
          <c:layout>
            <c:manualLayout>
              <c:xMode val="edge"/>
              <c:yMode val="edge"/>
              <c:x val="0.41708325269173185"/>
              <c:y val="0.86120982769228049"/>
            </c:manualLayout>
          </c:layout>
          <c:overlay val="0"/>
        </c:title>
        <c:numFmt formatCode="0;0" sourceLinked="0"/>
        <c:majorTickMark val="out"/>
        <c:minorTickMark val="none"/>
        <c:tickLblPos val="nextTo"/>
        <c:crossAx val="856058168"/>
        <c:crosses val="autoZero"/>
        <c:crossBetween val="between"/>
      </c:valAx>
    </c:plotArea>
    <c:legend>
      <c:legendPos val="r"/>
      <c:layout>
        <c:manualLayout>
          <c:xMode val="edge"/>
          <c:yMode val="edge"/>
          <c:x val="1.8603864685090302E-2"/>
          <c:y val="0.90132844692895686"/>
          <c:w val="0.33237410071942508"/>
          <c:h val="7.9307405292719582E-2"/>
        </c:manualLayout>
      </c:layout>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orientation="portrait"/>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Control!$B$24</c:f>
          <c:strCache>
            <c:ptCount val="1"/>
            <c:pt idx="0">
              <c:v>Forecast change in resident population between 2018 and 2025: Southampton LA</c:v>
            </c:pt>
          </c:strCache>
        </c:strRef>
      </c:tx>
      <c:layout>
        <c:manualLayout>
          <c:xMode val="edge"/>
          <c:yMode val="edge"/>
          <c:x val="0.1085514978900831"/>
          <c:y val="8.9786756453423128E-3"/>
        </c:manualLayout>
      </c:layout>
      <c:overlay val="0"/>
      <c:txPr>
        <a:bodyPr/>
        <a:lstStyle/>
        <a:p>
          <a:pPr>
            <a:defRPr sz="1100"/>
          </a:pPr>
          <a:endParaRPr lang="en-US"/>
        </a:p>
      </c:txPr>
    </c:title>
    <c:autoTitleDeleted val="0"/>
    <c:plotArea>
      <c:layout>
        <c:manualLayout>
          <c:layoutTarget val="inner"/>
          <c:xMode val="edge"/>
          <c:yMode val="edge"/>
          <c:x val="0.18170206743148457"/>
          <c:y val="8.9462958544323457E-2"/>
          <c:w val="0.74851601822159664"/>
          <c:h val="0.72858399675052321"/>
        </c:manualLayout>
      </c:layout>
      <c:barChart>
        <c:barDir val="bar"/>
        <c:grouping val="clustered"/>
        <c:varyColors val="0"/>
        <c:ser>
          <c:idx val="0"/>
          <c:order val="0"/>
          <c:tx>
            <c:v>Negative change</c:v>
          </c:tx>
          <c:spPr>
            <a:solidFill>
              <a:srgbClr val="FF0000"/>
            </a:solidFill>
          </c:spPr>
          <c:invertIfNegative val="0"/>
          <c:dLbls>
            <c:numFmt formatCode=";\-0.00;;" sourceLinked="0"/>
            <c:spPr>
              <a:noFill/>
              <a:ln>
                <a:noFill/>
              </a:ln>
              <a:effectLst/>
            </c:spPr>
            <c:txPr>
              <a:bodyPr/>
              <a:lstStyle/>
              <a:p>
                <a:pPr>
                  <a:defRPr sz="11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Data'!$W$6:$W$24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c:v>
                </c:pt>
              </c:strCache>
            </c:strRef>
          </c:cat>
          <c:val>
            <c:numRef>
              <c:f>'Chart Data'!$AN$6:$AN$24</c:f>
              <c:numCache>
                <c:formatCode>0.00</c:formatCode>
                <c:ptCount val="19"/>
                <c:pt idx="0">
                  <c:v>0</c:v>
                </c:pt>
                <c:pt idx="1">
                  <c:v>-2.1802227472156597</c:v>
                </c:pt>
                <c:pt idx="2">
                  <c:v>0</c:v>
                </c:pt>
                <c:pt idx="3">
                  <c:v>0</c:v>
                </c:pt>
                <c:pt idx="4">
                  <c:v>-1.7002414739836591</c:v>
                </c:pt>
                <c:pt idx="5">
                  <c:v>-1.294860880863838</c:v>
                </c:pt>
                <c:pt idx="6">
                  <c:v>0</c:v>
                </c:pt>
                <c:pt idx="7">
                  <c:v>0</c:v>
                </c:pt>
                <c:pt idx="8">
                  <c:v>0</c:v>
                </c:pt>
                <c:pt idx="9">
                  <c:v>-7.0254320640719403E-2</c:v>
                </c:pt>
                <c:pt idx="10">
                  <c:v>0</c:v>
                </c:pt>
                <c:pt idx="11">
                  <c:v>0</c:v>
                </c:pt>
                <c:pt idx="12">
                  <c:v>0</c:v>
                </c:pt>
                <c:pt idx="13">
                  <c:v>0</c:v>
                </c:pt>
                <c:pt idx="14">
                  <c:v>-4.9319371727748686</c:v>
                </c:pt>
                <c:pt idx="15">
                  <c:v>0</c:v>
                </c:pt>
                <c:pt idx="16">
                  <c:v>0</c:v>
                </c:pt>
                <c:pt idx="17">
                  <c:v>0</c:v>
                </c:pt>
                <c:pt idx="18">
                  <c:v>0</c:v>
                </c:pt>
              </c:numCache>
            </c:numRef>
          </c:val>
          <c:extLst>
            <c:ext xmlns:c16="http://schemas.microsoft.com/office/drawing/2014/chart" uri="{C3380CC4-5D6E-409C-BE32-E72D297353CC}">
              <c16:uniqueId val="{00000000-7B9E-4FDF-A0A3-E059491BC1B7}"/>
            </c:ext>
          </c:extLst>
        </c:ser>
        <c:ser>
          <c:idx val="1"/>
          <c:order val="1"/>
          <c:tx>
            <c:v>Positive change</c:v>
          </c:tx>
          <c:spPr>
            <a:solidFill>
              <a:srgbClr val="7CA0C5"/>
            </a:solidFill>
          </c:spPr>
          <c:invertIfNegative val="0"/>
          <c:dLbls>
            <c:numFmt formatCode="0.00;;;" sourceLinked="0"/>
            <c:spPr>
              <a:noFill/>
              <a:ln>
                <a:noFill/>
              </a:ln>
              <a:effectLst/>
            </c:spPr>
            <c:txPr>
              <a:bodyPr/>
              <a:lstStyle/>
              <a:p>
                <a:pPr>
                  <a:defRPr sz="11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Data'!$W$6:$W$24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c:v>
                </c:pt>
              </c:strCache>
            </c:strRef>
          </c:cat>
          <c:val>
            <c:numRef>
              <c:f>'Chart Data'!$AO$6:$AO$24</c:f>
              <c:numCache>
                <c:formatCode>0.00</c:formatCode>
                <c:ptCount val="19"/>
                <c:pt idx="0">
                  <c:v>13.345598641381262</c:v>
                </c:pt>
                <c:pt idx="1">
                  <c:v>0</c:v>
                </c:pt>
                <c:pt idx="2">
                  <c:v>4.9753024554370393</c:v>
                </c:pt>
                <c:pt idx="3">
                  <c:v>8.9149186434032544</c:v>
                </c:pt>
                <c:pt idx="4">
                  <c:v>0</c:v>
                </c:pt>
                <c:pt idx="5">
                  <c:v>0</c:v>
                </c:pt>
                <c:pt idx="6">
                  <c:v>5.4785089013474968</c:v>
                </c:pt>
                <c:pt idx="7">
                  <c:v>4.91198182850653</c:v>
                </c:pt>
                <c:pt idx="8">
                  <c:v>10.121078332998863</c:v>
                </c:pt>
                <c:pt idx="9">
                  <c:v>0</c:v>
                </c:pt>
                <c:pt idx="10">
                  <c:v>0.80129331552681526</c:v>
                </c:pt>
                <c:pt idx="11">
                  <c:v>0.69710700592540953</c:v>
                </c:pt>
                <c:pt idx="12">
                  <c:v>13.101492786256358</c:v>
                </c:pt>
                <c:pt idx="13">
                  <c:v>12.988884314532728</c:v>
                </c:pt>
                <c:pt idx="14">
                  <c:v>0</c:v>
                </c:pt>
                <c:pt idx="15">
                  <c:v>17.178658043654004</c:v>
                </c:pt>
                <c:pt idx="16">
                  <c:v>12.525667351129362</c:v>
                </c:pt>
                <c:pt idx="17">
                  <c:v>0.16329196603527107</c:v>
                </c:pt>
                <c:pt idx="18">
                  <c:v>4.3128579561301956</c:v>
                </c:pt>
              </c:numCache>
            </c:numRef>
          </c:val>
          <c:extLst>
            <c:ext xmlns:c16="http://schemas.microsoft.com/office/drawing/2014/chart" uri="{C3380CC4-5D6E-409C-BE32-E72D297353CC}">
              <c16:uniqueId val="{00000001-7B9E-4FDF-A0A3-E059491BC1B7}"/>
            </c:ext>
          </c:extLst>
        </c:ser>
        <c:dLbls>
          <c:showLegendKey val="0"/>
          <c:showVal val="0"/>
          <c:showCatName val="0"/>
          <c:showSerName val="0"/>
          <c:showPercent val="0"/>
          <c:showBubbleSize val="0"/>
        </c:dLbls>
        <c:gapWidth val="20"/>
        <c:overlap val="100"/>
        <c:axId val="856053856"/>
        <c:axId val="856056208"/>
      </c:barChart>
      <c:catAx>
        <c:axId val="856053856"/>
        <c:scaling>
          <c:orientation val="minMax"/>
        </c:scaling>
        <c:delete val="0"/>
        <c:axPos val="l"/>
        <c:title>
          <c:tx>
            <c:rich>
              <a:bodyPr rot="-5400000" vert="horz"/>
              <a:lstStyle/>
              <a:p>
                <a:pPr>
                  <a:defRPr/>
                </a:pPr>
                <a:r>
                  <a:rPr lang="en-GB"/>
                  <a:t>Age</a:t>
                </a:r>
                <a:r>
                  <a:rPr lang="en-GB" baseline="0"/>
                  <a:t> band</a:t>
                </a:r>
                <a:endParaRPr lang="en-GB"/>
              </a:p>
            </c:rich>
          </c:tx>
          <c:layout>
            <c:manualLayout>
              <c:xMode val="edge"/>
              <c:yMode val="edge"/>
              <c:x val="6.2476988133297077E-3"/>
              <c:y val="0.394140353667913"/>
            </c:manualLayout>
          </c:layout>
          <c:overlay val="0"/>
        </c:title>
        <c:numFmt formatCode="General" sourceLinked="0"/>
        <c:majorTickMark val="out"/>
        <c:minorTickMark val="none"/>
        <c:tickLblPos val="low"/>
        <c:crossAx val="856056208"/>
        <c:crosses val="autoZero"/>
        <c:auto val="1"/>
        <c:lblAlgn val="ctr"/>
        <c:lblOffset val="100"/>
        <c:noMultiLvlLbl val="0"/>
      </c:catAx>
      <c:valAx>
        <c:axId val="856056208"/>
        <c:scaling>
          <c:orientation val="minMax"/>
        </c:scaling>
        <c:delete val="0"/>
        <c:axPos val="b"/>
        <c:majorGridlines>
          <c:spPr>
            <a:ln>
              <a:solidFill>
                <a:schemeClr val="bg1">
                  <a:lumMod val="75000"/>
                </a:schemeClr>
              </a:solidFill>
            </a:ln>
          </c:spPr>
        </c:majorGridlines>
        <c:title>
          <c:tx>
            <c:rich>
              <a:bodyPr/>
              <a:lstStyle/>
              <a:p>
                <a:pPr>
                  <a:defRPr/>
                </a:pPr>
                <a:r>
                  <a:rPr lang="en-GB"/>
                  <a:t>% Change</a:t>
                </a:r>
              </a:p>
            </c:rich>
          </c:tx>
          <c:layout>
            <c:manualLayout>
              <c:xMode val="edge"/>
              <c:yMode val="edge"/>
              <c:x val="0.47118711919270051"/>
              <c:y val="0.86689113355780134"/>
            </c:manualLayout>
          </c:layout>
          <c:overlay val="0"/>
        </c:title>
        <c:numFmt formatCode="0" sourceLinked="0"/>
        <c:majorTickMark val="out"/>
        <c:minorTickMark val="none"/>
        <c:tickLblPos val="nextTo"/>
        <c:crossAx val="856053856"/>
        <c:crosses val="autoZero"/>
        <c:crossBetween val="between"/>
      </c:valAx>
    </c:plotArea>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50" b="1" i="0" u="none" strike="noStrike" kern="1200" spc="0" baseline="0">
                <a:solidFill>
                  <a:srgbClr val="000000"/>
                </a:solidFill>
                <a:effectLst/>
                <a:latin typeface="+mn-lt"/>
                <a:ea typeface="+mn-ea"/>
                <a:cs typeface="+mn-cs"/>
              </a:defRPr>
            </a:pPr>
            <a:r>
              <a:rPr lang="en-GB" sz="1050"/>
              <a:t>Percentage of population (persons) by age group: Census 2011 and 2021</a:t>
            </a:r>
          </a:p>
        </c:rich>
      </c:tx>
      <c:layout>
        <c:manualLayout>
          <c:xMode val="edge"/>
          <c:yMode val="edge"/>
          <c:x val="0.1755440056066821"/>
          <c:y val="4.5238701969842691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rgbClr val="000000"/>
              </a:solidFill>
              <a:effectLst/>
              <a:latin typeface="+mn-lt"/>
              <a:ea typeface="+mn-ea"/>
              <a:cs typeface="+mn-cs"/>
            </a:defRPr>
          </a:pPr>
          <a:endParaRPr lang="en-US"/>
        </a:p>
      </c:txPr>
    </c:title>
    <c:autoTitleDeleted val="0"/>
    <c:plotArea>
      <c:layout>
        <c:manualLayout>
          <c:layoutTarget val="inner"/>
          <c:xMode val="edge"/>
          <c:yMode val="edge"/>
          <c:x val="0.14818470750510893"/>
          <c:y val="0.18097222222222226"/>
          <c:w val="0.80380218289728289"/>
          <c:h val="0.62271617089530473"/>
        </c:manualLayout>
      </c:layout>
      <c:barChart>
        <c:barDir val="bar"/>
        <c:grouping val="percentStacked"/>
        <c:varyColors val="0"/>
        <c:ser>
          <c:idx val="0"/>
          <c:order val="0"/>
          <c:tx>
            <c:strRef>
              <c:f>'Population by age Census 21'!$V$8</c:f>
              <c:strCache>
                <c:ptCount val="1"/>
                <c:pt idx="0">
                  <c:v>Aged 0 to 4</c:v>
                </c:pt>
              </c:strCache>
            </c:strRef>
          </c:tx>
          <c:spPr>
            <a:solidFill>
              <a:schemeClr val="accent4">
                <a:shade val="50000"/>
              </a:schemeClr>
            </a:solidFill>
            <a:ln>
              <a:noFill/>
            </a:ln>
            <a:effectLst/>
          </c:spPr>
          <c:invertIfNegative val="0"/>
          <c:dLbls>
            <c:dLbl>
              <c:idx val="0"/>
              <c:layout>
                <c:manualLayout>
                  <c:x val="3.9881347131992522E-3"/>
                  <c:y val="-1.79283359775094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25-4534-9394-B78DD960C8E9}"/>
                </c:ext>
              </c:extLst>
            </c:dLbl>
            <c:dLbl>
              <c:idx val="1"/>
              <c:layout>
                <c:manualLayout>
                  <c:x val="1.172057917749591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25-4534-9394-B78DD960C8E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 by age Census 21'!$Y$7:$Z$7</c:f>
              <c:numCache>
                <c:formatCode>General</c:formatCode>
                <c:ptCount val="2"/>
                <c:pt idx="0">
                  <c:v>2011</c:v>
                </c:pt>
                <c:pt idx="1">
                  <c:v>2021</c:v>
                </c:pt>
              </c:numCache>
            </c:numRef>
          </c:cat>
          <c:val>
            <c:numRef>
              <c:f>'Population by age Census 21'!$Y$8:$Z$8</c:f>
              <c:numCache>
                <c:formatCode>0.0%</c:formatCode>
                <c:ptCount val="2"/>
                <c:pt idx="0">
                  <c:v>6.5040822012647645E-2</c:v>
                </c:pt>
                <c:pt idx="1">
                  <c:v>5.5418521315742958E-2</c:v>
                </c:pt>
              </c:numCache>
            </c:numRef>
          </c:val>
          <c:extLst>
            <c:ext xmlns:c16="http://schemas.microsoft.com/office/drawing/2014/chart" uri="{C3380CC4-5D6E-409C-BE32-E72D297353CC}">
              <c16:uniqueId val="{00000002-8C25-4534-9394-B78DD960C8E9}"/>
            </c:ext>
          </c:extLst>
        </c:ser>
        <c:ser>
          <c:idx val="1"/>
          <c:order val="1"/>
          <c:tx>
            <c:strRef>
              <c:f>'Population by age Census 21'!$V$9</c:f>
              <c:strCache>
                <c:ptCount val="1"/>
                <c:pt idx="0">
                  <c:v>Aged 5 to 14</c:v>
                </c:pt>
              </c:strCache>
            </c:strRef>
          </c:tx>
          <c:spPr>
            <a:solidFill>
              <a:schemeClr val="accent4">
                <a:shade val="70000"/>
              </a:schemeClr>
            </a:solidFill>
            <a:ln>
              <a:noFill/>
            </a:ln>
            <a:effectLst/>
          </c:spPr>
          <c:invertIfNegative val="0"/>
          <c:dLbls>
            <c:dLbl>
              <c:idx val="0"/>
              <c:layout>
                <c:manualLayout>
                  <c:x val="8.711433258845966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43-407B-8893-BAB618588362}"/>
                </c:ext>
              </c:extLst>
            </c:dLbl>
            <c:dLbl>
              <c:idx val="1"/>
              <c:layout>
                <c:manualLayout>
                  <c:x val="1.0889291573557508E-2"/>
                  <c:y val="-3.45781466113416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43-407B-8893-BAB61858836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 by age Census 21'!$Y$7:$Z$7</c:f>
              <c:numCache>
                <c:formatCode>General</c:formatCode>
                <c:ptCount val="2"/>
                <c:pt idx="0">
                  <c:v>2011</c:v>
                </c:pt>
                <c:pt idx="1">
                  <c:v>2021</c:v>
                </c:pt>
              </c:numCache>
            </c:numRef>
          </c:cat>
          <c:val>
            <c:numRef>
              <c:f>'Population by age Census 21'!$Y$9:$Z$9</c:f>
              <c:numCache>
                <c:formatCode>0.0%</c:formatCode>
                <c:ptCount val="2"/>
                <c:pt idx="0">
                  <c:v>9.8791803513985865E-2</c:v>
                </c:pt>
                <c:pt idx="1">
                  <c:v>0.11364111134322122</c:v>
                </c:pt>
              </c:numCache>
            </c:numRef>
          </c:val>
          <c:extLst>
            <c:ext xmlns:c16="http://schemas.microsoft.com/office/drawing/2014/chart" uri="{C3380CC4-5D6E-409C-BE32-E72D297353CC}">
              <c16:uniqueId val="{00000003-8C25-4534-9394-B78DD960C8E9}"/>
            </c:ext>
          </c:extLst>
        </c:ser>
        <c:ser>
          <c:idx val="2"/>
          <c:order val="2"/>
          <c:tx>
            <c:strRef>
              <c:f>'Population by age Census 21'!$V$10</c:f>
              <c:strCache>
                <c:ptCount val="1"/>
                <c:pt idx="0">
                  <c:v>Aged 15 to 24</c:v>
                </c:pt>
              </c:strCache>
            </c:strRef>
          </c:tx>
          <c:spPr>
            <a:solidFill>
              <a:schemeClr val="accent4">
                <a:shade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 by age Census 21'!$Y$7:$Z$7</c:f>
              <c:numCache>
                <c:formatCode>General</c:formatCode>
                <c:ptCount val="2"/>
                <c:pt idx="0">
                  <c:v>2011</c:v>
                </c:pt>
                <c:pt idx="1">
                  <c:v>2021</c:v>
                </c:pt>
              </c:numCache>
            </c:numRef>
          </c:cat>
          <c:val>
            <c:numRef>
              <c:f>'Population by age Census 21'!$Y$10:$Z$10</c:f>
              <c:numCache>
                <c:formatCode>0.0%</c:formatCode>
                <c:ptCount val="2"/>
                <c:pt idx="0">
                  <c:v>0.1997872358389409</c:v>
                </c:pt>
                <c:pt idx="1">
                  <c:v>0.17230962060709293</c:v>
                </c:pt>
              </c:numCache>
            </c:numRef>
          </c:val>
          <c:extLst>
            <c:ext xmlns:c16="http://schemas.microsoft.com/office/drawing/2014/chart" uri="{C3380CC4-5D6E-409C-BE32-E72D297353CC}">
              <c16:uniqueId val="{00000004-8C25-4534-9394-B78DD960C8E9}"/>
            </c:ext>
          </c:extLst>
        </c:ser>
        <c:ser>
          <c:idx val="3"/>
          <c:order val="3"/>
          <c:tx>
            <c:strRef>
              <c:f>'Population by age Census 21'!$V$11</c:f>
              <c:strCache>
                <c:ptCount val="1"/>
                <c:pt idx="0">
                  <c:v>Aged 25 to 64</c:v>
                </c:pt>
              </c:strCache>
            </c:strRef>
          </c:tx>
          <c:spPr>
            <a:solidFill>
              <a:schemeClr val="accent4">
                <a:tint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 by age Census 21'!$Y$7:$Z$7</c:f>
              <c:numCache>
                <c:formatCode>General</c:formatCode>
                <c:ptCount val="2"/>
                <c:pt idx="0">
                  <c:v>2011</c:v>
                </c:pt>
                <c:pt idx="1">
                  <c:v>2021</c:v>
                </c:pt>
              </c:numCache>
            </c:numRef>
          </c:cat>
          <c:val>
            <c:numRef>
              <c:f>'Population by age Census 21'!$Y$11:$Z$11</c:f>
              <c:numCache>
                <c:formatCode>0.0%</c:formatCode>
                <c:ptCount val="2"/>
                <c:pt idx="0">
                  <c:v>0.50645891203215099</c:v>
                </c:pt>
                <c:pt idx="1">
                  <c:v>0.52102248075717894</c:v>
                </c:pt>
              </c:numCache>
            </c:numRef>
          </c:val>
          <c:extLst>
            <c:ext xmlns:c16="http://schemas.microsoft.com/office/drawing/2014/chart" uri="{C3380CC4-5D6E-409C-BE32-E72D297353CC}">
              <c16:uniqueId val="{00000005-8C25-4534-9394-B78DD960C8E9}"/>
            </c:ext>
          </c:extLst>
        </c:ser>
        <c:ser>
          <c:idx val="4"/>
          <c:order val="4"/>
          <c:tx>
            <c:strRef>
              <c:f>'Population by age Census 21'!$V$12</c:f>
              <c:strCache>
                <c:ptCount val="1"/>
                <c:pt idx="0">
                  <c:v>Aged 65 to 84</c:v>
                </c:pt>
              </c:strCache>
            </c:strRef>
          </c:tx>
          <c:spPr>
            <a:solidFill>
              <a:schemeClr val="accent4">
                <a:tint val="70000"/>
              </a:schemeClr>
            </a:solidFill>
            <a:ln>
              <a:noFill/>
            </a:ln>
            <a:effectLst/>
          </c:spPr>
          <c:invertIfNegative val="0"/>
          <c:dLbls>
            <c:dLbl>
              <c:idx val="0"/>
              <c:layout>
                <c:manualLayout>
                  <c:x val="-7.2717426433986897E-3"/>
                  <c:y val="-5.160664523924998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25-4534-9394-B78DD960C8E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 by age Census 21'!$Y$7:$Z$7</c:f>
              <c:numCache>
                <c:formatCode>General</c:formatCode>
                <c:ptCount val="2"/>
                <c:pt idx="0">
                  <c:v>2011</c:v>
                </c:pt>
                <c:pt idx="1">
                  <c:v>2021</c:v>
                </c:pt>
              </c:numCache>
            </c:numRef>
          </c:cat>
          <c:val>
            <c:numRef>
              <c:f>'Population by age Census 21'!$Y$12:$Z$12</c:f>
              <c:numCache>
                <c:formatCode>0.0%</c:formatCode>
                <c:ptCount val="2"/>
                <c:pt idx="0">
                  <c:v>0.11019832659298723</c:v>
                </c:pt>
                <c:pt idx="1">
                  <c:v>0.11921711044334816</c:v>
                </c:pt>
              </c:numCache>
            </c:numRef>
          </c:val>
          <c:extLst>
            <c:ext xmlns:c16="http://schemas.microsoft.com/office/drawing/2014/chart" uri="{C3380CC4-5D6E-409C-BE32-E72D297353CC}">
              <c16:uniqueId val="{00000007-8C25-4534-9394-B78DD960C8E9}"/>
            </c:ext>
          </c:extLst>
        </c:ser>
        <c:ser>
          <c:idx val="5"/>
          <c:order val="5"/>
          <c:tx>
            <c:strRef>
              <c:f>'Population by age Census 21'!$V$13</c:f>
              <c:strCache>
                <c:ptCount val="1"/>
                <c:pt idx="0">
                  <c:v>Aged 85 and over</c:v>
                </c:pt>
              </c:strCache>
            </c:strRef>
          </c:tx>
          <c:spPr>
            <a:solidFill>
              <a:schemeClr val="accent4">
                <a:tint val="50000"/>
              </a:schemeClr>
            </a:solidFill>
            <a:ln>
              <a:noFill/>
            </a:ln>
            <a:effectLst/>
          </c:spPr>
          <c:invertIfNegative val="0"/>
          <c:dLbls>
            <c:dLbl>
              <c:idx val="0"/>
              <c:layout>
                <c:manualLayout>
                  <c:x val="-1.8153485927502162E-2"/>
                  <c:y val="-4.150599132854872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C25-4534-9394-B78DD960C8E9}"/>
                </c:ext>
              </c:extLst>
            </c:dLbl>
            <c:dLbl>
              <c:idx val="1"/>
              <c:layout>
                <c:manualLayout>
                  <c:x val="-2.2392219238558969E-2"/>
                  <c:y val="-4.51121426723068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C25-4534-9394-B78DD960C8E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 by age Census 21'!$Y$7:$Z$7</c:f>
              <c:numCache>
                <c:formatCode>General</c:formatCode>
                <c:ptCount val="2"/>
                <c:pt idx="0">
                  <c:v>2011</c:v>
                </c:pt>
                <c:pt idx="1">
                  <c:v>2021</c:v>
                </c:pt>
              </c:numCache>
            </c:numRef>
          </c:cat>
          <c:val>
            <c:numRef>
              <c:f>'Population by age Census 21'!$Y$13:$Z$13</c:f>
              <c:numCache>
                <c:formatCode>0.0%</c:formatCode>
                <c:ptCount val="2"/>
                <c:pt idx="0">
                  <c:v>1.9722900009287326E-2</c:v>
                </c:pt>
                <c:pt idx="1">
                  <c:v>1.8391155533415821E-2</c:v>
                </c:pt>
              </c:numCache>
            </c:numRef>
          </c:val>
          <c:extLst>
            <c:ext xmlns:c16="http://schemas.microsoft.com/office/drawing/2014/chart" uri="{C3380CC4-5D6E-409C-BE32-E72D297353CC}">
              <c16:uniqueId val="{0000000A-8C25-4534-9394-B78DD960C8E9}"/>
            </c:ext>
          </c:extLst>
        </c:ser>
        <c:dLbls>
          <c:dLblPos val="ctr"/>
          <c:showLegendKey val="0"/>
          <c:showVal val="1"/>
          <c:showCatName val="0"/>
          <c:showSerName val="0"/>
          <c:showPercent val="0"/>
          <c:showBubbleSize val="0"/>
        </c:dLbls>
        <c:gapWidth val="100"/>
        <c:overlap val="100"/>
        <c:axId val="1518215487"/>
        <c:axId val="1518211327"/>
      </c:barChart>
      <c:catAx>
        <c:axId val="15182154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18211327"/>
        <c:crosses val="autoZero"/>
        <c:auto val="1"/>
        <c:lblAlgn val="ctr"/>
        <c:lblOffset val="100"/>
        <c:noMultiLvlLbl val="0"/>
      </c:catAx>
      <c:valAx>
        <c:axId val="151821132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solidFill>
                      <a:sysClr val="windowText" lastClr="000000"/>
                    </a:solidFill>
                  </a:rPr>
                  <a:t>Percent of population</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chemeClr val="bg1">
                <a:lumMod val="75000"/>
              </a:schemeClr>
            </a:solidFill>
            <a:prstDash val="soli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18215487"/>
        <c:crosses val="autoZero"/>
        <c:crossBetween val="between"/>
      </c:valAx>
      <c:spPr>
        <a:noFill/>
        <a:ln>
          <a:noFill/>
        </a:ln>
        <a:effectLst/>
      </c:spPr>
    </c:plotArea>
    <c:legend>
      <c:legendPos val="r"/>
      <c:layout>
        <c:manualLayout>
          <c:xMode val="edge"/>
          <c:yMode val="edge"/>
          <c:x val="5.3320698487454646E-2"/>
          <c:y val="6.9394689179154589E-2"/>
          <c:w val="0.94667922058445242"/>
          <c:h val="0.1713875485336467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mn-lt"/>
                <a:ea typeface="Arial"/>
                <a:cs typeface="Arial"/>
              </a:defRPr>
            </a:pPr>
            <a:r>
              <a:rPr lang="en-GB" sz="1050">
                <a:latin typeface="+mn-lt"/>
              </a:rPr>
              <a:t>Population (persons) percentage change by age group: Census 2011 and 2021</a:t>
            </a:r>
          </a:p>
        </c:rich>
      </c:tx>
      <c:layout>
        <c:manualLayout>
          <c:xMode val="edge"/>
          <c:yMode val="edge"/>
          <c:x val="0.17008760348580396"/>
          <c:y val="1.7039599158450526E-2"/>
        </c:manualLayout>
      </c:layout>
      <c:overlay val="0"/>
      <c:spPr>
        <a:noFill/>
        <a:ln w="25400">
          <a:noFill/>
        </a:ln>
      </c:spPr>
    </c:title>
    <c:autoTitleDeleted val="0"/>
    <c:plotArea>
      <c:layout>
        <c:manualLayout>
          <c:layoutTarget val="inner"/>
          <c:xMode val="edge"/>
          <c:yMode val="edge"/>
          <c:x val="0.24997153914635889"/>
          <c:y val="0.13894080996884736"/>
          <c:w val="0.76098418277680135"/>
          <c:h val="0.69127888757566947"/>
        </c:manualLayout>
      </c:layout>
      <c:barChart>
        <c:barDir val="bar"/>
        <c:grouping val="clustered"/>
        <c:varyColors val="0"/>
        <c:ser>
          <c:idx val="0"/>
          <c:order val="0"/>
          <c:tx>
            <c:strRef>
              <c:f>'Population by age Census 21'!$AB$7</c:f>
              <c:strCache>
                <c:ptCount val="1"/>
                <c:pt idx="0">
                  <c:v>Percentage change</c:v>
                </c:pt>
              </c:strCache>
            </c:strRef>
          </c:tx>
          <c:spPr>
            <a:solidFill>
              <a:srgbClr val="002F6D"/>
            </a:solidFill>
          </c:spPr>
          <c:invertIfNegative val="0"/>
          <c:dPt>
            <c:idx val="0"/>
            <c:invertIfNegative val="0"/>
            <c:bubble3D val="0"/>
            <c:spPr>
              <a:solidFill>
                <a:srgbClr val="D50057"/>
              </a:solidFill>
            </c:spPr>
            <c:extLst>
              <c:ext xmlns:c16="http://schemas.microsoft.com/office/drawing/2014/chart" uri="{C3380CC4-5D6E-409C-BE32-E72D297353CC}">
                <c16:uniqueId val="{00000001-3AD6-4C49-81CE-E2676A5927D3}"/>
              </c:ext>
            </c:extLst>
          </c:dPt>
          <c:dPt>
            <c:idx val="1"/>
            <c:invertIfNegative val="0"/>
            <c:bubble3D val="0"/>
            <c:extLst>
              <c:ext xmlns:c16="http://schemas.microsoft.com/office/drawing/2014/chart" uri="{C3380CC4-5D6E-409C-BE32-E72D297353CC}">
                <c16:uniqueId val="{00000002-3AD6-4C49-81CE-E2676A5927D3}"/>
              </c:ext>
            </c:extLst>
          </c:dPt>
          <c:dPt>
            <c:idx val="2"/>
            <c:invertIfNegative val="0"/>
            <c:bubble3D val="0"/>
            <c:spPr>
              <a:solidFill>
                <a:srgbClr val="D50057"/>
              </a:solidFill>
            </c:spPr>
            <c:extLst>
              <c:ext xmlns:c16="http://schemas.microsoft.com/office/drawing/2014/chart" uri="{C3380CC4-5D6E-409C-BE32-E72D297353CC}">
                <c16:uniqueId val="{00000016-3AD6-4C49-81CE-E2676A5927D3}"/>
              </c:ext>
            </c:extLst>
          </c:dPt>
          <c:dPt>
            <c:idx val="3"/>
            <c:invertIfNegative val="0"/>
            <c:bubble3D val="0"/>
            <c:extLst>
              <c:ext xmlns:c16="http://schemas.microsoft.com/office/drawing/2014/chart" uri="{C3380CC4-5D6E-409C-BE32-E72D297353CC}">
                <c16:uniqueId val="{00000004-3AD6-4C49-81CE-E2676A5927D3}"/>
              </c:ext>
            </c:extLst>
          </c:dPt>
          <c:dPt>
            <c:idx val="4"/>
            <c:invertIfNegative val="0"/>
            <c:bubble3D val="0"/>
            <c:extLst>
              <c:ext xmlns:c16="http://schemas.microsoft.com/office/drawing/2014/chart" uri="{C3380CC4-5D6E-409C-BE32-E72D297353CC}">
                <c16:uniqueId val="{00000006-3AD6-4C49-81CE-E2676A5927D3}"/>
              </c:ext>
            </c:extLst>
          </c:dPt>
          <c:dPt>
            <c:idx val="5"/>
            <c:invertIfNegative val="0"/>
            <c:bubble3D val="0"/>
            <c:spPr>
              <a:solidFill>
                <a:srgbClr val="D50057"/>
              </a:solidFill>
            </c:spPr>
            <c:extLst>
              <c:ext xmlns:c16="http://schemas.microsoft.com/office/drawing/2014/chart" uri="{C3380CC4-5D6E-409C-BE32-E72D297353CC}">
                <c16:uniqueId val="{00000008-3AD6-4C49-81CE-E2676A5927D3}"/>
              </c:ext>
            </c:extLst>
          </c:dPt>
          <c:dPt>
            <c:idx val="6"/>
            <c:invertIfNegative val="0"/>
            <c:bubble3D val="0"/>
            <c:extLst>
              <c:ext xmlns:c16="http://schemas.microsoft.com/office/drawing/2014/chart" uri="{C3380CC4-5D6E-409C-BE32-E72D297353CC}">
                <c16:uniqueId val="{00000009-3AD6-4C49-81CE-E2676A5927D3}"/>
              </c:ext>
            </c:extLst>
          </c:dPt>
          <c:dPt>
            <c:idx val="8"/>
            <c:invertIfNegative val="0"/>
            <c:bubble3D val="0"/>
            <c:extLst>
              <c:ext xmlns:c16="http://schemas.microsoft.com/office/drawing/2014/chart" uri="{C3380CC4-5D6E-409C-BE32-E72D297353CC}">
                <c16:uniqueId val="{0000000A-3AD6-4C49-81CE-E2676A5927D3}"/>
              </c:ext>
            </c:extLst>
          </c:dPt>
          <c:dPt>
            <c:idx val="9"/>
            <c:invertIfNegative val="0"/>
            <c:bubble3D val="0"/>
            <c:spPr>
              <a:solidFill>
                <a:srgbClr val="D50057"/>
              </a:solidFill>
            </c:spPr>
            <c:extLst>
              <c:ext xmlns:c16="http://schemas.microsoft.com/office/drawing/2014/chart" uri="{C3380CC4-5D6E-409C-BE32-E72D297353CC}">
                <c16:uniqueId val="{0000000C-3AD6-4C49-81CE-E2676A5927D3}"/>
              </c:ext>
            </c:extLst>
          </c:dPt>
          <c:dPt>
            <c:idx val="12"/>
            <c:invertIfNegative val="0"/>
            <c:bubble3D val="0"/>
            <c:extLst>
              <c:ext xmlns:c16="http://schemas.microsoft.com/office/drawing/2014/chart" uri="{C3380CC4-5D6E-409C-BE32-E72D297353CC}">
                <c16:uniqueId val="{0000000D-3AD6-4C49-81CE-E2676A5927D3}"/>
              </c:ext>
            </c:extLst>
          </c:dPt>
          <c:dPt>
            <c:idx val="13"/>
            <c:invertIfNegative val="0"/>
            <c:bubble3D val="0"/>
            <c:extLst>
              <c:ext xmlns:c16="http://schemas.microsoft.com/office/drawing/2014/chart" uri="{C3380CC4-5D6E-409C-BE32-E72D297353CC}">
                <c16:uniqueId val="{0000000E-3AD6-4C49-81CE-E2676A5927D3}"/>
              </c:ext>
            </c:extLst>
          </c:dPt>
          <c:dPt>
            <c:idx val="14"/>
            <c:invertIfNegative val="0"/>
            <c:bubble3D val="0"/>
            <c:extLst>
              <c:ext xmlns:c16="http://schemas.microsoft.com/office/drawing/2014/chart" uri="{C3380CC4-5D6E-409C-BE32-E72D297353CC}">
                <c16:uniqueId val="{0000000F-3AD6-4C49-81CE-E2676A5927D3}"/>
              </c:ext>
            </c:extLst>
          </c:dPt>
          <c:dPt>
            <c:idx val="16"/>
            <c:invertIfNegative val="0"/>
            <c:bubble3D val="0"/>
            <c:spPr>
              <a:solidFill>
                <a:srgbClr val="D50057"/>
              </a:solidFill>
            </c:spPr>
            <c:extLst>
              <c:ext xmlns:c16="http://schemas.microsoft.com/office/drawing/2014/chart" uri="{C3380CC4-5D6E-409C-BE32-E72D297353CC}">
                <c16:uniqueId val="{00000011-3AD6-4C49-81CE-E2676A5927D3}"/>
              </c:ext>
            </c:extLst>
          </c:dPt>
          <c:dPt>
            <c:idx val="17"/>
            <c:invertIfNegative val="0"/>
            <c:bubble3D val="0"/>
            <c:spPr>
              <a:solidFill>
                <a:srgbClr val="D50057"/>
              </a:solidFill>
            </c:spPr>
            <c:extLst>
              <c:ext xmlns:c16="http://schemas.microsoft.com/office/drawing/2014/chart" uri="{C3380CC4-5D6E-409C-BE32-E72D297353CC}">
                <c16:uniqueId val="{00000013-3AD6-4C49-81CE-E2676A5927D3}"/>
              </c:ext>
            </c:extLst>
          </c:dPt>
          <c:dLbls>
            <c:dLbl>
              <c:idx val="5"/>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AD6-4C49-81CE-E2676A5927D3}"/>
                </c:ext>
              </c:extLst>
            </c:dLbl>
            <c:dLbl>
              <c:idx val="9"/>
              <c:layout>
                <c:manualLayout>
                  <c:x val="-2.1544536862165503E-3"/>
                  <c:y val="-9.4032562831118107E-17"/>
                </c:manualLayout>
              </c:layout>
              <c:spPr>
                <a:noFill/>
                <a:ln>
                  <a:noFill/>
                </a:ln>
                <a:effectLst/>
              </c:spPr>
              <c:txPr>
                <a:bodyPr wrap="square" lIns="38100" tIns="19050" rIns="38100" bIns="19050" anchor="ctr">
                  <a:spAutoFit/>
                </a:bodyPr>
                <a:lstStyle/>
                <a:p>
                  <a:pPr>
                    <a:defRPr b="1">
                      <a:solidFill>
                        <a:schemeClr val="tx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AD6-4C49-81CE-E2676A5927D3}"/>
                </c:ext>
              </c:extLst>
            </c:dLbl>
            <c:spPr>
              <a:noFill/>
              <a:ln>
                <a:noFill/>
              </a:ln>
              <a:effectLst/>
            </c:spPr>
            <c:txPr>
              <a:bodyPr wrap="square" lIns="38100" tIns="19050" rIns="38100" bIns="19050" anchor="ctr">
                <a:spAutoFit/>
              </a:bodyPr>
              <a:lstStyle/>
              <a:p>
                <a:pPr>
                  <a:defRPr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'Population by age Census 21'!$V$8:$V$13</c:f>
              <c:strCache>
                <c:ptCount val="6"/>
                <c:pt idx="0">
                  <c:v>Aged 0 to 4</c:v>
                </c:pt>
                <c:pt idx="1">
                  <c:v>Aged 5 to 14</c:v>
                </c:pt>
                <c:pt idx="2">
                  <c:v>Aged 15 to 24</c:v>
                </c:pt>
                <c:pt idx="3">
                  <c:v>Aged 25 to 64</c:v>
                </c:pt>
                <c:pt idx="4">
                  <c:v>Aged 65 to 84</c:v>
                </c:pt>
                <c:pt idx="5">
                  <c:v>Aged 85 and over</c:v>
                </c:pt>
              </c:strCache>
            </c:strRef>
          </c:cat>
          <c:val>
            <c:numRef>
              <c:f>'Population by age Census 21'!$AB$8:$AB$13</c:f>
              <c:numCache>
                <c:formatCode>0.0%</c:formatCode>
                <c:ptCount val="6"/>
                <c:pt idx="0">
                  <c:v>-0.10462776659959759</c:v>
                </c:pt>
                <c:pt idx="1">
                  <c:v>0.20878557388257413</c:v>
                </c:pt>
                <c:pt idx="2">
                  <c:v>-9.3690571778726278E-2</c:v>
                </c:pt>
                <c:pt idx="3">
                  <c:v>8.1052921122604635E-2</c:v>
                </c:pt>
                <c:pt idx="4">
                  <c:v>0.13683726631933804</c:v>
                </c:pt>
                <c:pt idx="5">
                  <c:v>-2.0119863013698631E-2</c:v>
                </c:pt>
              </c:numCache>
            </c:numRef>
          </c:val>
          <c:extLst>
            <c:ext xmlns:c16="http://schemas.microsoft.com/office/drawing/2014/chart" uri="{C3380CC4-5D6E-409C-BE32-E72D297353CC}">
              <c16:uniqueId val="{00000014-3AD6-4C49-81CE-E2676A5927D3}"/>
            </c:ext>
          </c:extLst>
        </c:ser>
        <c:dLbls>
          <c:showLegendKey val="0"/>
          <c:showVal val="0"/>
          <c:showCatName val="0"/>
          <c:showSerName val="0"/>
          <c:showPercent val="0"/>
          <c:showBubbleSize val="0"/>
        </c:dLbls>
        <c:gapWidth val="25"/>
        <c:axId val="729142736"/>
        <c:axId val="729143128"/>
      </c:barChart>
      <c:catAx>
        <c:axId val="729142736"/>
        <c:scaling>
          <c:orientation val="minMax"/>
        </c:scaling>
        <c:delete val="0"/>
        <c:axPos val="l"/>
        <c:numFmt formatCode="General" sourceLinked="1"/>
        <c:majorTickMark val="out"/>
        <c:minorTickMark val="none"/>
        <c:tickLblPos val="low"/>
        <c:spPr>
          <a:ln w="3175">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3128"/>
        <c:crosses val="autoZero"/>
        <c:auto val="1"/>
        <c:lblAlgn val="ctr"/>
        <c:lblOffset val="100"/>
        <c:tickLblSkip val="1"/>
        <c:tickMarkSkip val="1"/>
        <c:noMultiLvlLbl val="0"/>
      </c:catAx>
      <c:valAx>
        <c:axId val="729143128"/>
        <c:scaling>
          <c:orientation val="minMax"/>
        </c:scaling>
        <c:delete val="0"/>
        <c:axPos val="b"/>
        <c:majorGridlines>
          <c:spPr>
            <a:ln w="3175">
              <a:solidFill>
                <a:schemeClr val="bg1">
                  <a:lumMod val="85000"/>
                </a:schemeClr>
              </a:solidFill>
              <a:prstDash val="solid"/>
            </a:ln>
          </c:spPr>
        </c:majorGridlines>
        <c:title>
          <c:tx>
            <c:rich>
              <a:bodyPr/>
              <a:lstStyle/>
              <a:p>
                <a:pPr>
                  <a:defRPr sz="900" b="0" i="0" u="none" strike="noStrike" baseline="0">
                    <a:solidFill>
                      <a:srgbClr val="000000"/>
                    </a:solidFill>
                    <a:latin typeface="Arial"/>
                    <a:ea typeface="Arial"/>
                    <a:cs typeface="Arial"/>
                  </a:defRPr>
                </a:pPr>
                <a:r>
                  <a:rPr lang="en-GB"/>
                  <a:t>Percentage change</a:t>
                </a:r>
              </a:p>
            </c:rich>
          </c:tx>
          <c:layout>
            <c:manualLayout>
              <c:xMode val="edge"/>
              <c:yMode val="edge"/>
              <c:x val="0.52844475182600792"/>
              <c:y val="0.8944138538626728"/>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142736"/>
        <c:crosses val="autoZero"/>
        <c:crossBetween val="between"/>
      </c:valAx>
      <c:spPr>
        <a:noFill/>
        <a:ln w="12700">
          <a:noFill/>
          <a:prstDash val="solid"/>
        </a:ln>
      </c:spPr>
    </c:plotArea>
    <c:plotVisOnly val="1"/>
    <c:dispBlanksAs val="gap"/>
    <c:showDLblsOverMax val="0"/>
  </c:chart>
  <c:spPr>
    <a:solidFill>
      <a:srgbClr val="FFFFFF"/>
    </a:solidFill>
    <a:ln w="3175">
      <a:no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4" dropStyle="combo" dx="16" fmlaLink="Control!$B$5" fmlaRange="Reference!$C$4:$C$7" noThreeD="1" sel="4" val="0"/>
</file>

<file path=xl/ctrlProps/ctrlProp2.xml><?xml version="1.0" encoding="utf-8"?>
<formControlPr xmlns="http://schemas.microsoft.com/office/spreadsheetml/2009/9/main" objectType="Drop" dropLines="2" dropStyle="combo" dx="16" fmlaLink="Control!$B$13" fmlaRange="Reference!$C$97:$C$98" noThreeD="1" sel="2" val="0"/>
</file>

<file path=xl/ctrlProps/ctrlProp3.xml><?xml version="1.0" encoding="utf-8"?>
<formControlPr xmlns="http://schemas.microsoft.com/office/spreadsheetml/2009/9/main" objectType="Drop" dropLines="5" dropStyle="combo" dx="16" fmlaLink="Control!$B$16" fmlaRange="Reference!$V$4:$V$6" noThreeD="1" sel="1" val="0"/>
</file>

<file path=xl/ctrlProps/ctrlProp4.xml><?xml version="1.0" encoding="utf-8"?>
<formControlPr xmlns="http://schemas.microsoft.com/office/spreadsheetml/2009/9/main" objectType="Drop" dropLines="2" dropStyle="combo" dx="16" fmlaLink="Control!$B$25" fmlaRange="Reference!$C$97:$C$98" noThreeD="1" sel="1" val="0"/>
</file>

<file path=xl/ctrlProps/ctrlProp5.xml><?xml version="1.0" encoding="utf-8"?>
<formControlPr xmlns="http://schemas.microsoft.com/office/spreadsheetml/2009/9/main" objectType="Drop" dropLines="5" dropStyle="combo" dx="16" fmlaLink="Control!$B$18" fmlaRange="Reference!$V$31:$V$38" noThreeD="1" sel="8" val="3"/>
</file>

<file path=xl/ctrlProps/ctrlProp6.xml><?xml version="1.0" encoding="utf-8"?>
<formControlPr xmlns="http://schemas.microsoft.com/office/spreadsheetml/2009/9/main" objectType="Drop" dropLines="5" dropStyle="combo" dx="16" fmlaLink="Control!$B$17" fmlaRange="Ref_2" noThreeD="1" sel="0" val="0"/>
</file>

<file path=xl/drawings/_rels/drawing1.xml.rels><?xml version="1.0" encoding="UTF-8" standalone="yes"?>
<Relationships xmlns="http://schemas.openxmlformats.org/package/2006/relationships"><Relationship Id="rId13" Type="http://schemas.openxmlformats.org/officeDocument/2006/relationships/hyperlink" Target="#'Non uk passports 2021'!A1"/><Relationship Id="rId18" Type="http://schemas.openxmlformats.org/officeDocument/2006/relationships/hyperlink" Target="#Ethnicity!A1"/><Relationship Id="rId26" Type="http://schemas.openxmlformats.org/officeDocument/2006/relationships/hyperlink" Target="#'Religion C21 and C11'!A1"/><Relationship Id="rId39" Type="http://schemas.openxmlformats.org/officeDocument/2006/relationships/hyperlink" Target="#Disability!A1"/><Relationship Id="rId21" Type="http://schemas.openxmlformats.org/officeDocument/2006/relationships/hyperlink" Target="#'Ethnicity detailed'!A1"/><Relationship Id="rId34" Type="http://schemas.openxmlformats.org/officeDocument/2006/relationships/hyperlink" Target="#'Ethnicity wards C2011'!A1"/><Relationship Id="rId42" Type="http://schemas.openxmlformats.org/officeDocument/2006/relationships/hyperlink" Target="#'Living arr difference'!A1"/><Relationship Id="rId7" Type="http://schemas.openxmlformats.org/officeDocument/2006/relationships/hyperlink" Target="#'Household Census 2021'!A1"/><Relationship Id="rId2" Type="http://schemas.openxmlformats.org/officeDocument/2006/relationships/hyperlink" Target="#'Population Census 2021'!A1"/><Relationship Id="rId16" Type="http://schemas.openxmlformats.org/officeDocument/2006/relationships/hyperlink" Target="#'CoB Soton C 2021 by country'!A1"/><Relationship Id="rId29" Type="http://schemas.openxmlformats.org/officeDocument/2006/relationships/hyperlink" Target="#'Veteran HH'!A1"/><Relationship Id="rId1" Type="http://schemas.openxmlformats.org/officeDocument/2006/relationships/image" Target="../media/image1.jpeg"/><Relationship Id="rId6" Type="http://schemas.openxmlformats.org/officeDocument/2006/relationships/hyperlink" Target="#'Population density'!A1"/><Relationship Id="rId11" Type="http://schemas.openxmlformats.org/officeDocument/2006/relationships/hyperlink" Target="#'Country of birth Census 2021'!A1"/><Relationship Id="rId24" Type="http://schemas.openxmlformats.org/officeDocument/2006/relationships/hyperlink" Target="#'Language detailed'!A1"/><Relationship Id="rId32" Type="http://schemas.openxmlformats.org/officeDocument/2006/relationships/hyperlink" Target="#'Ethnicity by ward C21'!A1"/><Relationship Id="rId37" Type="http://schemas.openxmlformats.org/officeDocument/2006/relationships/hyperlink" Target="#Health!A1"/><Relationship Id="rId40" Type="http://schemas.openxmlformats.org/officeDocument/2006/relationships/hyperlink" Target="#'Schoolchildren and students'!A1"/><Relationship Id="rId45" Type="http://schemas.openxmlformats.org/officeDocument/2006/relationships/hyperlink" Target="#'cars and vans 2011-22'!A1"/><Relationship Id="rId5" Type="http://schemas.openxmlformats.org/officeDocument/2006/relationships/hyperlink" Target="#'Population Chart'!A1"/><Relationship Id="rId15" Type="http://schemas.openxmlformats.org/officeDocument/2006/relationships/hyperlink" Target="#'HH Comp Census 2021'!A1"/><Relationship Id="rId23" Type="http://schemas.openxmlformats.org/officeDocument/2006/relationships/hyperlink" Target="#'Language comp'!A1"/><Relationship Id="rId28" Type="http://schemas.openxmlformats.org/officeDocument/2006/relationships/hyperlink" Target="#Veterans!A1"/><Relationship Id="rId36" Type="http://schemas.openxmlformats.org/officeDocument/2006/relationships/hyperlink" Target="#'Gender identity'!A1"/><Relationship Id="rId10" Type="http://schemas.openxmlformats.org/officeDocument/2006/relationships/hyperlink" Target="#'By age Census 2021'!A1"/><Relationship Id="rId19" Type="http://schemas.openxmlformats.org/officeDocument/2006/relationships/hyperlink" Target="#'Ethnicity C11C21'!A1"/><Relationship Id="rId31" Type="http://schemas.openxmlformats.org/officeDocument/2006/relationships/hyperlink" Target="#'Language comp 2011-21'!A1"/><Relationship Id="rId44" Type="http://schemas.openxmlformats.org/officeDocument/2006/relationships/hyperlink" Target="#'Cars and vans'!A1"/><Relationship Id="rId4" Type="http://schemas.openxmlformats.org/officeDocument/2006/relationships/image" Target="../media/image3.png"/><Relationship Id="rId9" Type="http://schemas.openxmlformats.org/officeDocument/2006/relationships/hyperlink" Target="#'Population by age Census 21'!A1"/><Relationship Id="rId14" Type="http://schemas.openxmlformats.org/officeDocument/2006/relationships/hyperlink" Target="#'UK Year of Arrival'!A1"/><Relationship Id="rId22" Type="http://schemas.openxmlformats.org/officeDocument/2006/relationships/hyperlink" Target="#'Proficiency in English'!A1"/><Relationship Id="rId27" Type="http://schemas.openxmlformats.org/officeDocument/2006/relationships/hyperlink" Target="#'Religion detailed'!A1"/><Relationship Id="rId30" Type="http://schemas.openxmlformats.org/officeDocument/2006/relationships/image" Target="../media/image4.png"/><Relationship Id="rId35" Type="http://schemas.openxmlformats.org/officeDocument/2006/relationships/hyperlink" Target="#'Sexual orientation'!A1"/><Relationship Id="rId43" Type="http://schemas.openxmlformats.org/officeDocument/2006/relationships/hyperlink" Target="#'Living arr wards'!A1"/><Relationship Id="rId8" Type="http://schemas.openxmlformats.org/officeDocument/2006/relationships/hyperlink" Target="#'Population density per km'!A1"/><Relationship Id="rId3" Type="http://schemas.openxmlformats.org/officeDocument/2006/relationships/image" Target="../media/image2.png"/><Relationship Id="rId12" Type="http://schemas.openxmlformats.org/officeDocument/2006/relationships/hyperlink" Target="#'CoB Soton C 2021'!A1"/><Relationship Id="rId17" Type="http://schemas.openxmlformats.org/officeDocument/2006/relationships/hyperlink" Target="#'UK Year of Arrival compar'!A1"/><Relationship Id="rId25" Type="http://schemas.openxmlformats.org/officeDocument/2006/relationships/hyperlink" Target="#Religion!A1"/><Relationship Id="rId33" Type="http://schemas.openxmlformats.org/officeDocument/2006/relationships/hyperlink" Target="#'Ethnicity wards C2011-21'!A1"/><Relationship Id="rId38" Type="http://schemas.openxmlformats.org/officeDocument/2006/relationships/hyperlink" Target="#'Disability-age standardised'!A1"/><Relationship Id="rId46" Type="http://schemas.openxmlformats.org/officeDocument/2006/relationships/hyperlink" Target="#'Cars and vans wards'!A1"/><Relationship Id="rId20" Type="http://schemas.openxmlformats.org/officeDocument/2006/relationships/hyperlink" Target="#'National identity'!A1"/><Relationship Id="rId41" Type="http://schemas.openxmlformats.org/officeDocument/2006/relationships/hyperlink" Target="#'Living arrangements'!A1"/></Relationships>
</file>

<file path=xl/drawings/_rels/drawing103.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image" Target="../media/image2.png"/><Relationship Id="rId4" Type="http://schemas.openxmlformats.org/officeDocument/2006/relationships/chart" Target="../charts/chart64.xml"/></Relationships>
</file>

<file path=xl/drawings/_rels/drawing107.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image" Target="../media/image2.png"/></Relationships>
</file>

<file path=xl/drawings/_rels/drawing110.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image" Target="../media/image2.png"/></Relationships>
</file>

<file path=xl/drawings/_rels/drawing112.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image" Target="../media/image2.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5.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image" Target="../media/image2.png"/></Relationships>
</file>

<file path=xl/drawings/_rels/drawing117.xml.rels><?xml version="1.0" encoding="UTF-8" standalone="yes"?>
<Relationships xmlns="http://schemas.openxmlformats.org/package/2006/relationships"><Relationship Id="rId3" Type="http://schemas.openxmlformats.org/officeDocument/2006/relationships/hyperlink" Target="#Menu!A1"/><Relationship Id="rId7" Type="http://schemas.openxmlformats.org/officeDocument/2006/relationships/image" Target="../media/image2.png"/><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chart" Target="../charts/chart14.xml"/><Relationship Id="rId4"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chart" Target="../charts/chart1.xml"/><Relationship Id="rId5" Type="http://schemas.openxmlformats.org/officeDocument/2006/relationships/image" Target="../media/image7.png"/><Relationship Id="rId4" Type="http://schemas.openxmlformats.org/officeDocument/2006/relationships/image" Target="../media/image6.png"/></Relationships>
</file>

<file path=xl/drawings/_rels/drawing30.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2.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image" Target="../media/image2.png"/><Relationship Id="rId1" Type="http://schemas.openxmlformats.org/officeDocument/2006/relationships/chart" Target="../charts/chart28.xml"/><Relationship Id="rId4" Type="http://schemas.openxmlformats.org/officeDocument/2006/relationships/chart" Target="../charts/chart3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2.png"/><Relationship Id="rId1" Type="http://schemas.openxmlformats.org/officeDocument/2006/relationships/chart" Target="../charts/chart2.xml"/><Relationship Id="rId4" Type="http://schemas.openxmlformats.org/officeDocument/2006/relationships/chart" Target="../charts/chart4.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2.png"/><Relationship Id="rId1" Type="http://schemas.openxmlformats.org/officeDocument/2006/relationships/chart" Target="../charts/chart33.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2.png"/></Relationships>
</file>

<file path=xl/drawings/_rels/drawing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8.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2.png"/></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2.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image" Target="../media/image2.png"/><Relationship Id="rId4" Type="http://schemas.openxmlformats.org/officeDocument/2006/relationships/chart" Target="../charts/chart46.xml"/></Relationships>
</file>

<file path=xl/drawings/_rels/drawing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7.xml"/></Relationships>
</file>

<file path=xl/drawings/_rels/drawing7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8.xml"/></Relationships>
</file>

<file path=xl/drawings/_rels/drawing7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50.xml"/><Relationship Id="rId1" Type="http://schemas.openxmlformats.org/officeDocument/2006/relationships/chart" Target="../charts/chart49.xml"/></Relationships>
</file>

<file path=xl/drawings/_rels/drawing8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52.xml"/><Relationship Id="rId1" Type="http://schemas.openxmlformats.org/officeDocument/2006/relationships/chart" Target="../charts/chart51.xml"/></Relationships>
</file>

<file path=xl/drawings/_rels/drawing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53.xml"/></Relationships>
</file>

<file path=xl/drawings/_rels/drawing8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54.xml"/></Relationships>
</file>

<file path=xl/drawings/_rels/drawing8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56.xml"/><Relationship Id="rId1" Type="http://schemas.openxmlformats.org/officeDocument/2006/relationships/chart" Target="../charts/chart5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chart" Target="../charts/chart5.xml"/><Relationship Id="rId4" Type="http://schemas.openxmlformats.org/officeDocument/2006/relationships/chart" Target="../charts/chart7.xml"/></Relationships>
</file>

<file path=xl/drawings/_rels/drawing9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57.xml"/></Relationships>
</file>

<file path=xl/drawings/_rels/drawing93.xml.rels><?xml version="1.0" encoding="UTF-8" standalone="yes"?>
<Relationships xmlns="http://schemas.openxmlformats.org/package/2006/relationships"><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58.xml"/></Relationships>
</file>

<file path=xl/drawings/_rels/drawing9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chart" Target="../charts/chart61.xml"/></Relationships>
</file>

<file path=xl/drawings/drawing1.xml><?xml version="1.0" encoding="utf-8"?>
<xdr:wsDr xmlns:xdr="http://schemas.openxmlformats.org/drawingml/2006/spreadsheetDrawing" xmlns:a="http://schemas.openxmlformats.org/drawingml/2006/main">
  <xdr:twoCellAnchor editAs="absolute">
    <xdr:from>
      <xdr:col>2</xdr:col>
      <xdr:colOff>780205</xdr:colOff>
      <xdr:row>0</xdr:row>
      <xdr:rowOff>54436</xdr:rowOff>
    </xdr:from>
    <xdr:to>
      <xdr:col>2</xdr:col>
      <xdr:colOff>1539240</xdr:colOff>
      <xdr:row>3</xdr:row>
      <xdr:rowOff>91840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9605" y="48721"/>
          <a:ext cx="753320" cy="639384"/>
        </a:xfrm>
        <a:prstGeom prst="rect">
          <a:avLst/>
        </a:prstGeom>
      </xdr:spPr>
    </xdr:pic>
    <xdr:clientData/>
  </xdr:twoCellAnchor>
  <xdr:twoCellAnchor>
    <xdr:from>
      <xdr:col>1</xdr:col>
      <xdr:colOff>3581400</xdr:colOff>
      <xdr:row>3</xdr:row>
      <xdr:rowOff>175261</xdr:rowOff>
    </xdr:from>
    <xdr:to>
      <xdr:col>2</xdr:col>
      <xdr:colOff>1699259</xdr:colOff>
      <xdr:row>6</xdr:row>
      <xdr:rowOff>68581</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3688080" y="777241"/>
          <a:ext cx="4640579" cy="487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000" i="0"/>
            <a:t>A</a:t>
          </a:r>
          <a:r>
            <a:rPr lang="en-GB" sz="1000" i="0" baseline="0"/>
            <a:t> list of available data is provided below. To access each analysis please click on the blue circles next to the relevant indicator and choice of analysis.</a:t>
          </a:r>
          <a:endParaRPr lang="en-GB" sz="1000" i="0"/>
        </a:p>
      </xdr:txBody>
    </xdr:sp>
    <xdr:clientData/>
  </xdr:twoCellAnchor>
  <xdr:twoCellAnchor>
    <xdr:from>
      <xdr:col>1</xdr:col>
      <xdr:colOff>219075</xdr:colOff>
      <xdr:row>4</xdr:row>
      <xdr:rowOff>66675</xdr:rowOff>
    </xdr:from>
    <xdr:to>
      <xdr:col>1</xdr:col>
      <xdr:colOff>3209925</xdr:colOff>
      <xdr:row>5</xdr:row>
      <xdr:rowOff>170584</xdr:rowOff>
    </xdr:to>
    <xdr:sp macro="" textlink="">
      <xdr:nvSpPr>
        <xdr:cNvPr id="5" name="Text Box 4">
          <a:extLst>
            <a:ext uri="{FF2B5EF4-FFF2-40B4-BE49-F238E27FC236}">
              <a16:creationId xmlns:a16="http://schemas.microsoft.com/office/drawing/2014/main" id="{00000000-0008-0000-0000-000005000000}"/>
            </a:ext>
          </a:extLst>
        </xdr:cNvPr>
        <xdr:cNvSpPr txBox="1">
          <a:spLocks noChangeArrowheads="1"/>
        </xdr:cNvSpPr>
      </xdr:nvSpPr>
      <xdr:spPr bwMode="auto">
        <a:xfrm>
          <a:off x="325755" y="866775"/>
          <a:ext cx="2990850" cy="302029"/>
        </a:xfrm>
        <a:prstGeom prst="rect">
          <a:avLst/>
        </a:prstGeom>
        <a:gradFill rotWithShape="1">
          <a:gsLst>
            <a:gs pos="70000">
              <a:srgbClr val="C0CBDB"/>
            </a:gs>
            <a:gs pos="30000">
              <a:srgbClr val="C0CBDB"/>
            </a:gs>
            <a:gs pos="0">
              <a:srgbClr val="333399"/>
            </a:gs>
            <a:gs pos="50000">
              <a:srgbClr val="FFFFFF"/>
            </a:gs>
            <a:gs pos="100000">
              <a:srgbClr val="333399"/>
            </a:gs>
          </a:gsLst>
          <a:lin ang="5400000" scaled="1"/>
        </a:gradFill>
        <a:ln w="9525">
          <a:solidFill>
            <a:srgbClr val="002F6D"/>
          </a:solidFill>
          <a:miter lim="800000"/>
          <a:headEnd/>
          <a:tailEnd/>
        </a:ln>
      </xdr:spPr>
      <xdr:txBody>
        <a:bodyPr vertOverflow="clip" wrap="square" lIns="36576" tIns="27432" rIns="36576" bIns="27432" anchor="ctr"/>
        <a:lstStyle/>
        <a:p>
          <a:pPr algn="ctr" rtl="0">
            <a:defRPr sz="1000"/>
          </a:pPr>
          <a:r>
            <a:rPr lang="en-GB" sz="1400" b="1" i="0" u="none" strike="noStrike" baseline="0">
              <a:solidFill>
                <a:srgbClr val="333399"/>
              </a:solidFill>
              <a:latin typeface="+mn-lt"/>
              <a:cs typeface="Arial"/>
            </a:rPr>
            <a:t>2021 Census</a:t>
          </a:r>
          <a:endParaRPr lang="en-GB" sz="1400">
            <a:latin typeface="+mn-lt"/>
          </a:endParaRPr>
        </a:p>
      </xdr:txBody>
    </xdr:sp>
    <xdr:clientData/>
  </xdr:twoCellAnchor>
  <xdr:twoCellAnchor>
    <xdr:from>
      <xdr:col>3</xdr:col>
      <xdr:colOff>102053</xdr:colOff>
      <xdr:row>9</xdr:row>
      <xdr:rowOff>36738</xdr:rowOff>
    </xdr:from>
    <xdr:to>
      <xdr:col>3</xdr:col>
      <xdr:colOff>219401</xdr:colOff>
      <xdr:row>9</xdr:row>
      <xdr:rowOff>155538</xdr:rowOff>
    </xdr:to>
    <xdr:sp macro="" textlink="">
      <xdr:nvSpPr>
        <xdr:cNvPr id="10" name="Flowchart: Connector 9">
          <a:hlinkClick xmlns:r="http://schemas.openxmlformats.org/officeDocument/2006/relationships" r:id="rId2"/>
          <a:extLst>
            <a:ext uri="{FF2B5EF4-FFF2-40B4-BE49-F238E27FC236}">
              <a16:creationId xmlns:a16="http://schemas.microsoft.com/office/drawing/2014/main" id="{00000000-0008-0000-0000-00000A000000}"/>
            </a:ext>
          </a:extLst>
        </xdr:cNvPr>
        <xdr:cNvSpPr/>
      </xdr:nvSpPr>
      <xdr:spPr>
        <a:xfrm>
          <a:off x="7432493" y="177409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19051</xdr:colOff>
      <xdr:row>0</xdr:row>
      <xdr:rowOff>85725</xdr:rowOff>
    </xdr:from>
    <xdr:to>
      <xdr:col>1</xdr:col>
      <xdr:colOff>1729741</xdr:colOff>
      <xdr:row>2</xdr:row>
      <xdr:rowOff>130028</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
        <a:stretch>
          <a:fillRect/>
        </a:stretch>
      </xdr:blipFill>
      <xdr:spPr>
        <a:xfrm>
          <a:off x="125731" y="85725"/>
          <a:ext cx="1718310" cy="438638"/>
        </a:xfrm>
        <a:prstGeom prst="rect">
          <a:avLst/>
        </a:prstGeom>
      </xdr:spPr>
    </xdr:pic>
    <xdr:clientData/>
  </xdr:twoCellAnchor>
  <xdr:twoCellAnchor editAs="oneCell">
    <xdr:from>
      <xdr:col>1</xdr:col>
      <xdr:colOff>2072641</xdr:colOff>
      <xdr:row>0</xdr:row>
      <xdr:rowOff>83820</xdr:rowOff>
    </xdr:from>
    <xdr:to>
      <xdr:col>1</xdr:col>
      <xdr:colOff>3444241</xdr:colOff>
      <xdr:row>3</xdr:row>
      <xdr:rowOff>19394</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79321" y="83820"/>
          <a:ext cx="1379220" cy="526124"/>
        </a:xfrm>
        <a:prstGeom prst="rect">
          <a:avLst/>
        </a:prstGeom>
      </xdr:spPr>
    </xdr:pic>
    <xdr:clientData/>
  </xdr:twoCellAnchor>
  <xdr:twoCellAnchor>
    <xdr:from>
      <xdr:col>3</xdr:col>
      <xdr:colOff>102053</xdr:colOff>
      <xdr:row>8</xdr:row>
      <xdr:rowOff>36738</xdr:rowOff>
    </xdr:from>
    <xdr:to>
      <xdr:col>3</xdr:col>
      <xdr:colOff>219401</xdr:colOff>
      <xdr:row>8</xdr:row>
      <xdr:rowOff>155538</xdr:rowOff>
    </xdr:to>
    <xdr:sp macro="" textlink="">
      <xdr:nvSpPr>
        <xdr:cNvPr id="28" name="Flowchart: Connector 27">
          <a:hlinkClick xmlns:r="http://schemas.openxmlformats.org/officeDocument/2006/relationships" r:id="rId5"/>
          <a:extLst>
            <a:ext uri="{FF2B5EF4-FFF2-40B4-BE49-F238E27FC236}">
              <a16:creationId xmlns:a16="http://schemas.microsoft.com/office/drawing/2014/main" id="{00000000-0008-0000-0000-00001C000000}"/>
            </a:ext>
          </a:extLst>
        </xdr:cNvPr>
        <xdr:cNvSpPr/>
      </xdr:nvSpPr>
      <xdr:spPr>
        <a:xfrm>
          <a:off x="7432493" y="195697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17</xdr:row>
      <xdr:rowOff>36738</xdr:rowOff>
    </xdr:from>
    <xdr:to>
      <xdr:col>3</xdr:col>
      <xdr:colOff>219401</xdr:colOff>
      <xdr:row>17</xdr:row>
      <xdr:rowOff>155538</xdr:rowOff>
    </xdr:to>
    <xdr:sp macro="" textlink="">
      <xdr:nvSpPr>
        <xdr:cNvPr id="29" name="Flowchart: Connector 28">
          <a:hlinkClick xmlns:r="http://schemas.openxmlformats.org/officeDocument/2006/relationships" r:id="rId6"/>
          <a:extLst>
            <a:ext uri="{FF2B5EF4-FFF2-40B4-BE49-F238E27FC236}">
              <a16:creationId xmlns:a16="http://schemas.microsoft.com/office/drawing/2014/main" id="{00000000-0008-0000-0000-00001D000000}"/>
            </a:ext>
          </a:extLst>
        </xdr:cNvPr>
        <xdr:cNvSpPr/>
      </xdr:nvSpPr>
      <xdr:spPr>
        <a:xfrm>
          <a:off x="7432493" y="194935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20</xdr:row>
      <xdr:rowOff>36738</xdr:rowOff>
    </xdr:from>
    <xdr:to>
      <xdr:col>3</xdr:col>
      <xdr:colOff>219401</xdr:colOff>
      <xdr:row>20</xdr:row>
      <xdr:rowOff>155538</xdr:rowOff>
    </xdr:to>
    <xdr:sp macro="" textlink="">
      <xdr:nvSpPr>
        <xdr:cNvPr id="18" name="Flowchart: Connector 17">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7432493" y="232273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18</xdr:row>
      <xdr:rowOff>36738</xdr:rowOff>
    </xdr:from>
    <xdr:to>
      <xdr:col>3</xdr:col>
      <xdr:colOff>219401</xdr:colOff>
      <xdr:row>18</xdr:row>
      <xdr:rowOff>155538</xdr:rowOff>
    </xdr:to>
    <xdr:sp macro="" textlink="">
      <xdr:nvSpPr>
        <xdr:cNvPr id="13" name="Flowchart: Connector 12">
          <a:hlinkClick xmlns:r="http://schemas.openxmlformats.org/officeDocument/2006/relationships" r:id="rId8"/>
          <a:extLst>
            <a:ext uri="{FF2B5EF4-FFF2-40B4-BE49-F238E27FC236}">
              <a16:creationId xmlns:a16="http://schemas.microsoft.com/office/drawing/2014/main" id="{00000000-0008-0000-0000-00000D000000}"/>
            </a:ext>
          </a:extLst>
        </xdr:cNvPr>
        <xdr:cNvSpPr/>
      </xdr:nvSpPr>
      <xdr:spPr>
        <a:xfrm>
          <a:off x="8605973" y="249799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10</xdr:row>
      <xdr:rowOff>36738</xdr:rowOff>
    </xdr:from>
    <xdr:to>
      <xdr:col>3</xdr:col>
      <xdr:colOff>219401</xdr:colOff>
      <xdr:row>10</xdr:row>
      <xdr:rowOff>155538</xdr:rowOff>
    </xdr:to>
    <xdr:sp macro="" textlink="">
      <xdr:nvSpPr>
        <xdr:cNvPr id="15" name="Flowchart: Connector 14">
          <a:hlinkClick xmlns:r="http://schemas.openxmlformats.org/officeDocument/2006/relationships" r:id="rId9"/>
          <a:extLst>
            <a:ext uri="{FF2B5EF4-FFF2-40B4-BE49-F238E27FC236}">
              <a16:creationId xmlns:a16="http://schemas.microsoft.com/office/drawing/2014/main" id="{00000000-0008-0000-0000-00000F000000}"/>
            </a:ext>
          </a:extLst>
        </xdr:cNvPr>
        <xdr:cNvSpPr/>
      </xdr:nvSpPr>
      <xdr:spPr>
        <a:xfrm>
          <a:off x="8605973" y="212461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11</xdr:row>
      <xdr:rowOff>36738</xdr:rowOff>
    </xdr:from>
    <xdr:to>
      <xdr:col>3</xdr:col>
      <xdr:colOff>219401</xdr:colOff>
      <xdr:row>11</xdr:row>
      <xdr:rowOff>155538</xdr:rowOff>
    </xdr:to>
    <xdr:sp macro="" textlink="">
      <xdr:nvSpPr>
        <xdr:cNvPr id="16" name="Flowchart: Connector 15">
          <a:hlinkClick xmlns:r="http://schemas.openxmlformats.org/officeDocument/2006/relationships" r:id="rId10"/>
          <a:extLst>
            <a:ext uri="{FF2B5EF4-FFF2-40B4-BE49-F238E27FC236}">
              <a16:creationId xmlns:a16="http://schemas.microsoft.com/office/drawing/2014/main" id="{00000000-0008-0000-0000-000010000000}"/>
            </a:ext>
          </a:extLst>
        </xdr:cNvPr>
        <xdr:cNvSpPr/>
      </xdr:nvSpPr>
      <xdr:spPr>
        <a:xfrm>
          <a:off x="8605973" y="229987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27</xdr:row>
      <xdr:rowOff>36738</xdr:rowOff>
    </xdr:from>
    <xdr:to>
      <xdr:col>3</xdr:col>
      <xdr:colOff>219401</xdr:colOff>
      <xdr:row>27</xdr:row>
      <xdr:rowOff>155538</xdr:rowOff>
    </xdr:to>
    <xdr:sp macro="" textlink="">
      <xdr:nvSpPr>
        <xdr:cNvPr id="17" name="Flowchart: Connector 16">
          <a:hlinkClick xmlns:r="http://schemas.openxmlformats.org/officeDocument/2006/relationships" r:id="rId11"/>
          <a:extLst>
            <a:ext uri="{FF2B5EF4-FFF2-40B4-BE49-F238E27FC236}">
              <a16:creationId xmlns:a16="http://schemas.microsoft.com/office/drawing/2014/main" id="{00000000-0008-0000-0000-000011000000}"/>
            </a:ext>
          </a:extLst>
        </xdr:cNvPr>
        <xdr:cNvSpPr/>
      </xdr:nvSpPr>
      <xdr:spPr>
        <a:xfrm>
          <a:off x="8605973" y="177409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28</xdr:row>
      <xdr:rowOff>36738</xdr:rowOff>
    </xdr:from>
    <xdr:to>
      <xdr:col>3</xdr:col>
      <xdr:colOff>219401</xdr:colOff>
      <xdr:row>28</xdr:row>
      <xdr:rowOff>155538</xdr:rowOff>
    </xdr:to>
    <xdr:sp macro="" textlink="">
      <xdr:nvSpPr>
        <xdr:cNvPr id="19" name="Flowchart: Connector 18">
          <a:hlinkClick xmlns:r="http://schemas.openxmlformats.org/officeDocument/2006/relationships" r:id="rId12"/>
          <a:extLst>
            <a:ext uri="{FF2B5EF4-FFF2-40B4-BE49-F238E27FC236}">
              <a16:creationId xmlns:a16="http://schemas.microsoft.com/office/drawing/2014/main" id="{00000000-0008-0000-0000-000013000000}"/>
            </a:ext>
          </a:extLst>
        </xdr:cNvPr>
        <xdr:cNvSpPr/>
      </xdr:nvSpPr>
      <xdr:spPr>
        <a:xfrm>
          <a:off x="8605973" y="356479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30</xdr:row>
      <xdr:rowOff>36738</xdr:rowOff>
    </xdr:from>
    <xdr:to>
      <xdr:col>3</xdr:col>
      <xdr:colOff>219401</xdr:colOff>
      <xdr:row>30</xdr:row>
      <xdr:rowOff>155538</xdr:rowOff>
    </xdr:to>
    <xdr:sp macro="" textlink="">
      <xdr:nvSpPr>
        <xdr:cNvPr id="20" name="Flowchart: Connector 19">
          <a:hlinkClick xmlns:r="http://schemas.openxmlformats.org/officeDocument/2006/relationships" r:id="rId13"/>
          <a:extLst>
            <a:ext uri="{FF2B5EF4-FFF2-40B4-BE49-F238E27FC236}">
              <a16:creationId xmlns:a16="http://schemas.microsoft.com/office/drawing/2014/main" id="{00000000-0008-0000-0000-000014000000}"/>
            </a:ext>
          </a:extLst>
        </xdr:cNvPr>
        <xdr:cNvSpPr/>
      </xdr:nvSpPr>
      <xdr:spPr>
        <a:xfrm>
          <a:off x="8605973" y="374767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31</xdr:row>
      <xdr:rowOff>36738</xdr:rowOff>
    </xdr:from>
    <xdr:to>
      <xdr:col>3</xdr:col>
      <xdr:colOff>219401</xdr:colOff>
      <xdr:row>31</xdr:row>
      <xdr:rowOff>155538</xdr:rowOff>
    </xdr:to>
    <xdr:sp macro="" textlink="">
      <xdr:nvSpPr>
        <xdr:cNvPr id="7" name="Flowchart: Connector 20">
          <a:hlinkClick xmlns:r="http://schemas.openxmlformats.org/officeDocument/2006/relationships" r:id="rId14"/>
          <a:extLst>
            <a:ext uri="{FF2B5EF4-FFF2-40B4-BE49-F238E27FC236}">
              <a16:creationId xmlns:a16="http://schemas.microsoft.com/office/drawing/2014/main" id="{00000000-0008-0000-0000-000007000000}"/>
            </a:ext>
          </a:extLst>
        </xdr:cNvPr>
        <xdr:cNvSpPr/>
      </xdr:nvSpPr>
      <xdr:spPr>
        <a:xfrm>
          <a:off x="8605973" y="374767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21</xdr:row>
      <xdr:rowOff>36738</xdr:rowOff>
    </xdr:from>
    <xdr:to>
      <xdr:col>3</xdr:col>
      <xdr:colOff>219401</xdr:colOff>
      <xdr:row>21</xdr:row>
      <xdr:rowOff>155538</xdr:rowOff>
    </xdr:to>
    <xdr:sp macro="" textlink="">
      <xdr:nvSpPr>
        <xdr:cNvPr id="22" name="Flowchart: Connector 21">
          <a:hlinkClick xmlns:r="http://schemas.openxmlformats.org/officeDocument/2006/relationships" r:id="rId15"/>
          <a:extLst>
            <a:ext uri="{FF2B5EF4-FFF2-40B4-BE49-F238E27FC236}">
              <a16:creationId xmlns:a16="http://schemas.microsoft.com/office/drawing/2014/main" id="{00000000-0008-0000-0000-000016000000}"/>
            </a:ext>
          </a:extLst>
        </xdr:cNvPr>
        <xdr:cNvSpPr/>
      </xdr:nvSpPr>
      <xdr:spPr>
        <a:xfrm>
          <a:off x="8605973" y="318379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29</xdr:row>
      <xdr:rowOff>36738</xdr:rowOff>
    </xdr:from>
    <xdr:to>
      <xdr:col>3</xdr:col>
      <xdr:colOff>219401</xdr:colOff>
      <xdr:row>29</xdr:row>
      <xdr:rowOff>155538</xdr:rowOff>
    </xdr:to>
    <xdr:sp macro="" textlink="">
      <xdr:nvSpPr>
        <xdr:cNvPr id="23" name="Flowchart: Connector 22">
          <a:hlinkClick xmlns:r="http://schemas.openxmlformats.org/officeDocument/2006/relationships" r:id="rId16"/>
          <a:extLst>
            <a:ext uri="{FF2B5EF4-FFF2-40B4-BE49-F238E27FC236}">
              <a16:creationId xmlns:a16="http://schemas.microsoft.com/office/drawing/2014/main" id="{00000000-0008-0000-0000-000017000000}"/>
            </a:ext>
          </a:extLst>
        </xdr:cNvPr>
        <xdr:cNvSpPr/>
      </xdr:nvSpPr>
      <xdr:spPr>
        <a:xfrm>
          <a:off x="8605973" y="391531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32</xdr:row>
      <xdr:rowOff>36738</xdr:rowOff>
    </xdr:from>
    <xdr:to>
      <xdr:col>3</xdr:col>
      <xdr:colOff>219401</xdr:colOff>
      <xdr:row>32</xdr:row>
      <xdr:rowOff>155538</xdr:rowOff>
    </xdr:to>
    <xdr:sp macro="" textlink="">
      <xdr:nvSpPr>
        <xdr:cNvPr id="21" name="Flowchart: Connector 20">
          <a:hlinkClick xmlns:r="http://schemas.openxmlformats.org/officeDocument/2006/relationships" r:id="rId17"/>
          <a:extLst>
            <a:ext uri="{FF2B5EF4-FFF2-40B4-BE49-F238E27FC236}">
              <a16:creationId xmlns:a16="http://schemas.microsoft.com/office/drawing/2014/main" id="{00000000-0008-0000-0000-000015000000}"/>
            </a:ext>
          </a:extLst>
        </xdr:cNvPr>
        <xdr:cNvSpPr/>
      </xdr:nvSpPr>
      <xdr:spPr>
        <a:xfrm>
          <a:off x="8605973" y="446395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42</xdr:row>
      <xdr:rowOff>36738</xdr:rowOff>
    </xdr:from>
    <xdr:to>
      <xdr:col>3</xdr:col>
      <xdr:colOff>219401</xdr:colOff>
      <xdr:row>42</xdr:row>
      <xdr:rowOff>155538</xdr:rowOff>
    </xdr:to>
    <xdr:sp macro="" textlink="">
      <xdr:nvSpPr>
        <xdr:cNvPr id="24" name="Flowchart: Connector 23">
          <a:hlinkClick xmlns:r="http://schemas.openxmlformats.org/officeDocument/2006/relationships" r:id="rId18"/>
          <a:extLst>
            <a:ext uri="{FF2B5EF4-FFF2-40B4-BE49-F238E27FC236}">
              <a16:creationId xmlns:a16="http://schemas.microsoft.com/office/drawing/2014/main" id="{00000000-0008-0000-0000-000018000000}"/>
            </a:ext>
          </a:extLst>
        </xdr:cNvPr>
        <xdr:cNvSpPr/>
      </xdr:nvSpPr>
      <xdr:spPr>
        <a:xfrm>
          <a:off x="8604068" y="3722913"/>
          <a:ext cx="119253"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43</xdr:row>
      <xdr:rowOff>36738</xdr:rowOff>
    </xdr:from>
    <xdr:to>
      <xdr:col>3</xdr:col>
      <xdr:colOff>219401</xdr:colOff>
      <xdr:row>43</xdr:row>
      <xdr:rowOff>155538</xdr:rowOff>
    </xdr:to>
    <xdr:sp macro="" textlink="">
      <xdr:nvSpPr>
        <xdr:cNvPr id="25" name="Flowchart: Connector 24">
          <a:hlinkClick xmlns:r="http://schemas.openxmlformats.org/officeDocument/2006/relationships" r:id="rId19"/>
          <a:extLst>
            <a:ext uri="{FF2B5EF4-FFF2-40B4-BE49-F238E27FC236}">
              <a16:creationId xmlns:a16="http://schemas.microsoft.com/office/drawing/2014/main" id="{00000000-0008-0000-0000-000019000000}"/>
            </a:ext>
          </a:extLst>
        </xdr:cNvPr>
        <xdr:cNvSpPr/>
      </xdr:nvSpPr>
      <xdr:spPr>
        <a:xfrm>
          <a:off x="8604068" y="3903888"/>
          <a:ext cx="119253"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53</xdr:row>
      <xdr:rowOff>36738</xdr:rowOff>
    </xdr:from>
    <xdr:to>
      <xdr:col>3</xdr:col>
      <xdr:colOff>219401</xdr:colOff>
      <xdr:row>53</xdr:row>
      <xdr:rowOff>155538</xdr:rowOff>
    </xdr:to>
    <xdr:sp macro="" textlink="">
      <xdr:nvSpPr>
        <xdr:cNvPr id="26" name="Flowchart: Connector 25">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8604068" y="4265838"/>
          <a:ext cx="119253"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47</xdr:row>
      <xdr:rowOff>36738</xdr:rowOff>
    </xdr:from>
    <xdr:to>
      <xdr:col>3</xdr:col>
      <xdr:colOff>219401</xdr:colOff>
      <xdr:row>47</xdr:row>
      <xdr:rowOff>155538</xdr:rowOff>
    </xdr:to>
    <xdr:sp macro="" textlink="">
      <xdr:nvSpPr>
        <xdr:cNvPr id="31" name="Flowchart: Connector 30">
          <a:hlinkClick xmlns:r="http://schemas.openxmlformats.org/officeDocument/2006/relationships" r:id="rId21"/>
          <a:extLst>
            <a:ext uri="{FF2B5EF4-FFF2-40B4-BE49-F238E27FC236}">
              <a16:creationId xmlns:a16="http://schemas.microsoft.com/office/drawing/2014/main" id="{00000000-0008-0000-0000-00001F000000}"/>
            </a:ext>
          </a:extLst>
        </xdr:cNvPr>
        <xdr:cNvSpPr/>
      </xdr:nvSpPr>
      <xdr:spPr>
        <a:xfrm>
          <a:off x="8604068" y="4084863"/>
          <a:ext cx="119253"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37</xdr:row>
      <xdr:rowOff>36738</xdr:rowOff>
    </xdr:from>
    <xdr:to>
      <xdr:col>3</xdr:col>
      <xdr:colOff>219401</xdr:colOff>
      <xdr:row>37</xdr:row>
      <xdr:rowOff>155538</xdr:rowOff>
    </xdr:to>
    <xdr:sp macro="" textlink="">
      <xdr:nvSpPr>
        <xdr:cNvPr id="33" name="Flowchart: Connector 32">
          <a:hlinkClick xmlns:r="http://schemas.openxmlformats.org/officeDocument/2006/relationships" r:id="rId22"/>
          <a:extLst>
            <a:ext uri="{FF2B5EF4-FFF2-40B4-BE49-F238E27FC236}">
              <a16:creationId xmlns:a16="http://schemas.microsoft.com/office/drawing/2014/main" id="{00000000-0008-0000-0000-000021000000}"/>
            </a:ext>
          </a:extLst>
        </xdr:cNvPr>
        <xdr:cNvSpPr/>
      </xdr:nvSpPr>
      <xdr:spPr>
        <a:xfrm>
          <a:off x="8604068" y="5694588"/>
          <a:ext cx="119253"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38</xdr:row>
      <xdr:rowOff>36738</xdr:rowOff>
    </xdr:from>
    <xdr:to>
      <xdr:col>3</xdr:col>
      <xdr:colOff>219401</xdr:colOff>
      <xdr:row>38</xdr:row>
      <xdr:rowOff>155538</xdr:rowOff>
    </xdr:to>
    <xdr:sp macro="" textlink="">
      <xdr:nvSpPr>
        <xdr:cNvPr id="34" name="Flowchart: Connector 20">
          <a:hlinkClick xmlns:r="http://schemas.openxmlformats.org/officeDocument/2006/relationships" r:id="rId23"/>
          <a:extLst>
            <a:ext uri="{FF2B5EF4-FFF2-40B4-BE49-F238E27FC236}">
              <a16:creationId xmlns:a16="http://schemas.microsoft.com/office/drawing/2014/main" id="{00000000-0008-0000-0000-000022000000}"/>
            </a:ext>
          </a:extLst>
        </xdr:cNvPr>
        <xdr:cNvSpPr/>
      </xdr:nvSpPr>
      <xdr:spPr>
        <a:xfrm>
          <a:off x="8604068" y="5866038"/>
          <a:ext cx="119253"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40</xdr:row>
      <xdr:rowOff>36738</xdr:rowOff>
    </xdr:from>
    <xdr:to>
      <xdr:col>3</xdr:col>
      <xdr:colOff>219401</xdr:colOff>
      <xdr:row>40</xdr:row>
      <xdr:rowOff>155538</xdr:rowOff>
    </xdr:to>
    <xdr:sp macro="" textlink="">
      <xdr:nvSpPr>
        <xdr:cNvPr id="35" name="Flowchart: Connector 34">
          <a:hlinkClick xmlns:r="http://schemas.openxmlformats.org/officeDocument/2006/relationships" r:id="rId24"/>
          <a:extLst>
            <a:ext uri="{FF2B5EF4-FFF2-40B4-BE49-F238E27FC236}">
              <a16:creationId xmlns:a16="http://schemas.microsoft.com/office/drawing/2014/main" id="{00000000-0008-0000-0000-000023000000}"/>
            </a:ext>
          </a:extLst>
        </xdr:cNvPr>
        <xdr:cNvSpPr/>
      </xdr:nvSpPr>
      <xdr:spPr>
        <a:xfrm>
          <a:off x="8604068" y="6037488"/>
          <a:ext cx="119253"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49</xdr:row>
      <xdr:rowOff>36738</xdr:rowOff>
    </xdr:from>
    <xdr:to>
      <xdr:col>3</xdr:col>
      <xdr:colOff>219401</xdr:colOff>
      <xdr:row>49</xdr:row>
      <xdr:rowOff>155538</xdr:rowOff>
    </xdr:to>
    <xdr:sp macro="" textlink="">
      <xdr:nvSpPr>
        <xdr:cNvPr id="39" name="Flowchart: Connector 38">
          <a:hlinkClick xmlns:r="http://schemas.openxmlformats.org/officeDocument/2006/relationships" r:id="rId25"/>
          <a:extLst>
            <a:ext uri="{FF2B5EF4-FFF2-40B4-BE49-F238E27FC236}">
              <a16:creationId xmlns:a16="http://schemas.microsoft.com/office/drawing/2014/main" id="{00000000-0008-0000-0000-000027000000}"/>
            </a:ext>
          </a:extLst>
        </xdr:cNvPr>
        <xdr:cNvSpPr/>
      </xdr:nvSpPr>
      <xdr:spPr>
        <a:xfrm>
          <a:off x="8604068" y="7104288"/>
          <a:ext cx="119253"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50</xdr:row>
      <xdr:rowOff>36738</xdr:rowOff>
    </xdr:from>
    <xdr:to>
      <xdr:col>3</xdr:col>
      <xdr:colOff>219401</xdr:colOff>
      <xdr:row>50</xdr:row>
      <xdr:rowOff>155538</xdr:rowOff>
    </xdr:to>
    <xdr:sp macro="" textlink="">
      <xdr:nvSpPr>
        <xdr:cNvPr id="40" name="Flowchart: Connector 20">
          <a:hlinkClick xmlns:r="http://schemas.openxmlformats.org/officeDocument/2006/relationships" r:id="rId26"/>
          <a:extLst>
            <a:ext uri="{FF2B5EF4-FFF2-40B4-BE49-F238E27FC236}">
              <a16:creationId xmlns:a16="http://schemas.microsoft.com/office/drawing/2014/main" id="{00000000-0008-0000-0000-000028000000}"/>
            </a:ext>
          </a:extLst>
        </xdr:cNvPr>
        <xdr:cNvSpPr/>
      </xdr:nvSpPr>
      <xdr:spPr>
        <a:xfrm>
          <a:off x="8604068" y="7275738"/>
          <a:ext cx="119253"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51</xdr:row>
      <xdr:rowOff>36738</xdr:rowOff>
    </xdr:from>
    <xdr:to>
      <xdr:col>3</xdr:col>
      <xdr:colOff>219401</xdr:colOff>
      <xdr:row>51</xdr:row>
      <xdr:rowOff>155538</xdr:rowOff>
    </xdr:to>
    <xdr:sp macro="" textlink="">
      <xdr:nvSpPr>
        <xdr:cNvPr id="41" name="Flowchart: Connector 40">
          <a:hlinkClick xmlns:r="http://schemas.openxmlformats.org/officeDocument/2006/relationships" r:id="rId27"/>
          <a:extLst>
            <a:ext uri="{FF2B5EF4-FFF2-40B4-BE49-F238E27FC236}">
              <a16:creationId xmlns:a16="http://schemas.microsoft.com/office/drawing/2014/main" id="{00000000-0008-0000-0000-000029000000}"/>
            </a:ext>
          </a:extLst>
        </xdr:cNvPr>
        <xdr:cNvSpPr/>
      </xdr:nvSpPr>
      <xdr:spPr>
        <a:xfrm>
          <a:off x="8604068" y="7447188"/>
          <a:ext cx="119253"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34</xdr:row>
      <xdr:rowOff>36738</xdr:rowOff>
    </xdr:from>
    <xdr:to>
      <xdr:col>3</xdr:col>
      <xdr:colOff>219401</xdr:colOff>
      <xdr:row>34</xdr:row>
      <xdr:rowOff>155538</xdr:rowOff>
    </xdr:to>
    <xdr:sp macro="" textlink="">
      <xdr:nvSpPr>
        <xdr:cNvPr id="42" name="Flowchart: Connector 41">
          <a:hlinkClick xmlns:r="http://schemas.openxmlformats.org/officeDocument/2006/relationships" r:id="rId28"/>
          <a:extLst>
            <a:ext uri="{FF2B5EF4-FFF2-40B4-BE49-F238E27FC236}">
              <a16:creationId xmlns:a16="http://schemas.microsoft.com/office/drawing/2014/main" id="{00000000-0008-0000-0000-00002A000000}"/>
            </a:ext>
          </a:extLst>
        </xdr:cNvPr>
        <xdr:cNvSpPr/>
      </xdr:nvSpPr>
      <xdr:spPr>
        <a:xfrm>
          <a:off x="8604068" y="5894613"/>
          <a:ext cx="119253"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35</xdr:row>
      <xdr:rowOff>36738</xdr:rowOff>
    </xdr:from>
    <xdr:to>
      <xdr:col>3</xdr:col>
      <xdr:colOff>219401</xdr:colOff>
      <xdr:row>35</xdr:row>
      <xdr:rowOff>155538</xdr:rowOff>
    </xdr:to>
    <xdr:sp macro="" textlink="">
      <xdr:nvSpPr>
        <xdr:cNvPr id="43" name="Flowchart: Connector 42">
          <a:hlinkClick xmlns:r="http://schemas.openxmlformats.org/officeDocument/2006/relationships" r:id="rId29"/>
          <a:extLst>
            <a:ext uri="{FF2B5EF4-FFF2-40B4-BE49-F238E27FC236}">
              <a16:creationId xmlns:a16="http://schemas.microsoft.com/office/drawing/2014/main" id="{00000000-0008-0000-0000-00002B000000}"/>
            </a:ext>
          </a:extLst>
        </xdr:cNvPr>
        <xdr:cNvSpPr/>
      </xdr:nvSpPr>
      <xdr:spPr>
        <a:xfrm>
          <a:off x="8604068" y="6066063"/>
          <a:ext cx="119253"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4777740</xdr:colOff>
      <xdr:row>0</xdr:row>
      <xdr:rowOff>83820</xdr:rowOff>
    </xdr:from>
    <xdr:to>
      <xdr:col>2</xdr:col>
      <xdr:colOff>325801</xdr:colOff>
      <xdr:row>3</xdr:row>
      <xdr:rowOff>91440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884420" y="83820"/>
          <a:ext cx="2074591" cy="601980"/>
        </a:xfrm>
        <a:prstGeom prst="rect">
          <a:avLst/>
        </a:prstGeom>
      </xdr:spPr>
    </xdr:pic>
    <xdr:clientData/>
  </xdr:twoCellAnchor>
  <xdr:twoCellAnchor>
    <xdr:from>
      <xdr:col>3</xdr:col>
      <xdr:colOff>102053</xdr:colOff>
      <xdr:row>39</xdr:row>
      <xdr:rowOff>36738</xdr:rowOff>
    </xdr:from>
    <xdr:to>
      <xdr:col>3</xdr:col>
      <xdr:colOff>219401</xdr:colOff>
      <xdr:row>39</xdr:row>
      <xdr:rowOff>155538</xdr:rowOff>
    </xdr:to>
    <xdr:sp macro="" textlink="">
      <xdr:nvSpPr>
        <xdr:cNvPr id="45" name="Flowchart: Connector 20">
          <a:hlinkClick xmlns:r="http://schemas.openxmlformats.org/officeDocument/2006/relationships" r:id="rId31"/>
          <a:extLst>
            <a:ext uri="{FF2B5EF4-FFF2-40B4-BE49-F238E27FC236}">
              <a16:creationId xmlns:a16="http://schemas.microsoft.com/office/drawing/2014/main" id="{00000000-0008-0000-0000-00002D000000}"/>
            </a:ext>
          </a:extLst>
        </xdr:cNvPr>
        <xdr:cNvSpPr/>
      </xdr:nvSpPr>
      <xdr:spPr>
        <a:xfrm>
          <a:off x="8605973" y="716905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44</xdr:row>
      <xdr:rowOff>36738</xdr:rowOff>
    </xdr:from>
    <xdr:to>
      <xdr:col>3</xdr:col>
      <xdr:colOff>219401</xdr:colOff>
      <xdr:row>44</xdr:row>
      <xdr:rowOff>155538</xdr:rowOff>
    </xdr:to>
    <xdr:sp macro="" textlink="">
      <xdr:nvSpPr>
        <xdr:cNvPr id="36" name="Flowchart: Connector 35">
          <a:hlinkClick xmlns:r="http://schemas.openxmlformats.org/officeDocument/2006/relationships" r:id="rId32"/>
          <a:extLst>
            <a:ext uri="{FF2B5EF4-FFF2-40B4-BE49-F238E27FC236}">
              <a16:creationId xmlns:a16="http://schemas.microsoft.com/office/drawing/2014/main" id="{00000000-0008-0000-0000-000024000000}"/>
            </a:ext>
          </a:extLst>
        </xdr:cNvPr>
        <xdr:cNvSpPr/>
      </xdr:nvSpPr>
      <xdr:spPr>
        <a:xfrm>
          <a:off x="8605973" y="645277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46</xdr:row>
      <xdr:rowOff>36738</xdr:rowOff>
    </xdr:from>
    <xdr:to>
      <xdr:col>3</xdr:col>
      <xdr:colOff>219401</xdr:colOff>
      <xdr:row>46</xdr:row>
      <xdr:rowOff>155538</xdr:rowOff>
    </xdr:to>
    <xdr:sp macro="" textlink="">
      <xdr:nvSpPr>
        <xdr:cNvPr id="37" name="Flowchart: Connector 36">
          <a:hlinkClick xmlns:r="http://schemas.openxmlformats.org/officeDocument/2006/relationships" r:id="rId33"/>
          <a:extLst>
            <a:ext uri="{FF2B5EF4-FFF2-40B4-BE49-F238E27FC236}">
              <a16:creationId xmlns:a16="http://schemas.microsoft.com/office/drawing/2014/main" id="{00000000-0008-0000-0000-000025000000}"/>
            </a:ext>
          </a:extLst>
        </xdr:cNvPr>
        <xdr:cNvSpPr/>
      </xdr:nvSpPr>
      <xdr:spPr>
        <a:xfrm>
          <a:off x="8605973" y="645277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45</xdr:row>
      <xdr:rowOff>36738</xdr:rowOff>
    </xdr:from>
    <xdr:to>
      <xdr:col>3</xdr:col>
      <xdr:colOff>219401</xdr:colOff>
      <xdr:row>45</xdr:row>
      <xdr:rowOff>155538</xdr:rowOff>
    </xdr:to>
    <xdr:sp macro="" textlink="">
      <xdr:nvSpPr>
        <xdr:cNvPr id="38" name="Flowchart: Connector 37">
          <a:hlinkClick xmlns:r="http://schemas.openxmlformats.org/officeDocument/2006/relationships" r:id="rId34"/>
          <a:extLst>
            <a:ext uri="{FF2B5EF4-FFF2-40B4-BE49-F238E27FC236}">
              <a16:creationId xmlns:a16="http://schemas.microsoft.com/office/drawing/2014/main" id="{00000000-0008-0000-0000-000026000000}"/>
            </a:ext>
          </a:extLst>
        </xdr:cNvPr>
        <xdr:cNvSpPr/>
      </xdr:nvSpPr>
      <xdr:spPr>
        <a:xfrm>
          <a:off x="8605973" y="681091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57</xdr:row>
      <xdr:rowOff>36738</xdr:rowOff>
    </xdr:from>
    <xdr:to>
      <xdr:col>3</xdr:col>
      <xdr:colOff>219401</xdr:colOff>
      <xdr:row>57</xdr:row>
      <xdr:rowOff>155538</xdr:rowOff>
    </xdr:to>
    <xdr:sp macro="" textlink="">
      <xdr:nvSpPr>
        <xdr:cNvPr id="44" name="Flowchart: Connector 43">
          <a:hlinkClick xmlns:r="http://schemas.openxmlformats.org/officeDocument/2006/relationships" r:id="rId35"/>
          <a:extLst>
            <a:ext uri="{FF2B5EF4-FFF2-40B4-BE49-F238E27FC236}">
              <a16:creationId xmlns:a16="http://schemas.microsoft.com/office/drawing/2014/main" id="{00000000-0008-0000-0000-00002C000000}"/>
            </a:ext>
          </a:extLst>
        </xdr:cNvPr>
        <xdr:cNvSpPr/>
      </xdr:nvSpPr>
      <xdr:spPr>
        <a:xfrm>
          <a:off x="8605973" y="212461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58</xdr:row>
      <xdr:rowOff>36738</xdr:rowOff>
    </xdr:from>
    <xdr:to>
      <xdr:col>3</xdr:col>
      <xdr:colOff>219401</xdr:colOff>
      <xdr:row>58</xdr:row>
      <xdr:rowOff>155538</xdr:rowOff>
    </xdr:to>
    <xdr:sp macro="" textlink="">
      <xdr:nvSpPr>
        <xdr:cNvPr id="46" name="Flowchart: Connector 45">
          <a:hlinkClick xmlns:r="http://schemas.openxmlformats.org/officeDocument/2006/relationships" r:id="rId36"/>
          <a:extLst>
            <a:ext uri="{FF2B5EF4-FFF2-40B4-BE49-F238E27FC236}">
              <a16:creationId xmlns:a16="http://schemas.microsoft.com/office/drawing/2014/main" id="{00000000-0008-0000-0000-00002E000000}"/>
            </a:ext>
          </a:extLst>
        </xdr:cNvPr>
        <xdr:cNvSpPr/>
      </xdr:nvSpPr>
      <xdr:spPr>
        <a:xfrm>
          <a:off x="8605973" y="212461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60</xdr:row>
      <xdr:rowOff>36738</xdr:rowOff>
    </xdr:from>
    <xdr:to>
      <xdr:col>3</xdr:col>
      <xdr:colOff>219401</xdr:colOff>
      <xdr:row>60</xdr:row>
      <xdr:rowOff>155538</xdr:rowOff>
    </xdr:to>
    <xdr:sp macro="" textlink="">
      <xdr:nvSpPr>
        <xdr:cNvPr id="47" name="Flowchart: Connector 46">
          <a:hlinkClick xmlns:r="http://schemas.openxmlformats.org/officeDocument/2006/relationships" r:id="rId37"/>
          <a:extLst>
            <a:ext uri="{FF2B5EF4-FFF2-40B4-BE49-F238E27FC236}">
              <a16:creationId xmlns:a16="http://schemas.microsoft.com/office/drawing/2014/main" id="{00000000-0008-0000-0000-00002F000000}"/>
            </a:ext>
          </a:extLst>
        </xdr:cNvPr>
        <xdr:cNvSpPr/>
      </xdr:nvSpPr>
      <xdr:spPr>
        <a:xfrm>
          <a:off x="8605973" y="880735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62</xdr:row>
      <xdr:rowOff>36738</xdr:rowOff>
    </xdr:from>
    <xdr:to>
      <xdr:col>3</xdr:col>
      <xdr:colOff>219401</xdr:colOff>
      <xdr:row>62</xdr:row>
      <xdr:rowOff>155538</xdr:rowOff>
    </xdr:to>
    <xdr:sp macro="" textlink="">
      <xdr:nvSpPr>
        <xdr:cNvPr id="48" name="Flowchart: Connector 47">
          <a:hlinkClick xmlns:r="http://schemas.openxmlformats.org/officeDocument/2006/relationships" r:id="rId38"/>
          <a:extLst>
            <a:ext uri="{FF2B5EF4-FFF2-40B4-BE49-F238E27FC236}">
              <a16:creationId xmlns:a16="http://schemas.microsoft.com/office/drawing/2014/main" id="{00000000-0008-0000-0000-000030000000}"/>
            </a:ext>
          </a:extLst>
        </xdr:cNvPr>
        <xdr:cNvSpPr/>
      </xdr:nvSpPr>
      <xdr:spPr>
        <a:xfrm>
          <a:off x="8605973" y="898261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61</xdr:row>
      <xdr:rowOff>36738</xdr:rowOff>
    </xdr:from>
    <xdr:to>
      <xdr:col>3</xdr:col>
      <xdr:colOff>219401</xdr:colOff>
      <xdr:row>61</xdr:row>
      <xdr:rowOff>155538</xdr:rowOff>
    </xdr:to>
    <xdr:sp macro="" textlink="">
      <xdr:nvSpPr>
        <xdr:cNvPr id="49" name="Flowchart: Connector 48">
          <a:hlinkClick xmlns:r="http://schemas.openxmlformats.org/officeDocument/2006/relationships" r:id="rId39"/>
          <a:extLst>
            <a:ext uri="{FF2B5EF4-FFF2-40B4-BE49-F238E27FC236}">
              <a16:creationId xmlns:a16="http://schemas.microsoft.com/office/drawing/2014/main" id="{00000000-0008-0000-0000-000031000000}"/>
            </a:ext>
          </a:extLst>
        </xdr:cNvPr>
        <xdr:cNvSpPr/>
      </xdr:nvSpPr>
      <xdr:spPr>
        <a:xfrm>
          <a:off x="8604068" y="9790338"/>
          <a:ext cx="119253"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55</xdr:row>
      <xdr:rowOff>36738</xdr:rowOff>
    </xdr:from>
    <xdr:to>
      <xdr:col>3</xdr:col>
      <xdr:colOff>219401</xdr:colOff>
      <xdr:row>55</xdr:row>
      <xdr:rowOff>155538</xdr:rowOff>
    </xdr:to>
    <xdr:sp macro="" textlink="">
      <xdr:nvSpPr>
        <xdr:cNvPr id="50" name="Flowchart: Connector 49">
          <a:hlinkClick xmlns:r="http://schemas.openxmlformats.org/officeDocument/2006/relationships" r:id="rId40"/>
          <a:extLst>
            <a:ext uri="{FF2B5EF4-FFF2-40B4-BE49-F238E27FC236}">
              <a16:creationId xmlns:a16="http://schemas.microsoft.com/office/drawing/2014/main" id="{00000000-0008-0000-0000-000032000000}"/>
            </a:ext>
          </a:extLst>
        </xdr:cNvPr>
        <xdr:cNvSpPr/>
      </xdr:nvSpPr>
      <xdr:spPr>
        <a:xfrm>
          <a:off x="8605973" y="9173118"/>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13</xdr:row>
      <xdr:rowOff>36738</xdr:rowOff>
    </xdr:from>
    <xdr:to>
      <xdr:col>3</xdr:col>
      <xdr:colOff>219401</xdr:colOff>
      <xdr:row>13</xdr:row>
      <xdr:rowOff>155538</xdr:rowOff>
    </xdr:to>
    <xdr:sp macro="" textlink="">
      <xdr:nvSpPr>
        <xdr:cNvPr id="2" name="Flowchart: Connector 1">
          <a:hlinkClick xmlns:r="http://schemas.openxmlformats.org/officeDocument/2006/relationships" r:id="rId41"/>
          <a:extLst>
            <a:ext uri="{FF2B5EF4-FFF2-40B4-BE49-F238E27FC236}">
              <a16:creationId xmlns:a16="http://schemas.microsoft.com/office/drawing/2014/main" id="{00000000-0008-0000-0000-000002000000}"/>
            </a:ext>
          </a:extLst>
        </xdr:cNvPr>
        <xdr:cNvSpPr/>
      </xdr:nvSpPr>
      <xdr:spPr>
        <a:xfrm>
          <a:off x="8608744" y="1962520"/>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14</xdr:row>
      <xdr:rowOff>36738</xdr:rowOff>
    </xdr:from>
    <xdr:to>
      <xdr:col>3</xdr:col>
      <xdr:colOff>219401</xdr:colOff>
      <xdr:row>14</xdr:row>
      <xdr:rowOff>155538</xdr:rowOff>
    </xdr:to>
    <xdr:sp macro="" textlink="">
      <xdr:nvSpPr>
        <xdr:cNvPr id="6" name="Flowchart: Connector 5">
          <a:hlinkClick xmlns:r="http://schemas.openxmlformats.org/officeDocument/2006/relationships" r:id="rId42"/>
          <a:extLst>
            <a:ext uri="{FF2B5EF4-FFF2-40B4-BE49-F238E27FC236}">
              <a16:creationId xmlns:a16="http://schemas.microsoft.com/office/drawing/2014/main" id="{00000000-0008-0000-0000-000006000000}"/>
            </a:ext>
          </a:extLst>
        </xdr:cNvPr>
        <xdr:cNvSpPr/>
      </xdr:nvSpPr>
      <xdr:spPr>
        <a:xfrm>
          <a:off x="8608744" y="2135702"/>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15</xdr:row>
      <xdr:rowOff>36738</xdr:rowOff>
    </xdr:from>
    <xdr:to>
      <xdr:col>3</xdr:col>
      <xdr:colOff>219401</xdr:colOff>
      <xdr:row>15</xdr:row>
      <xdr:rowOff>155538</xdr:rowOff>
    </xdr:to>
    <xdr:sp macro="" textlink="">
      <xdr:nvSpPr>
        <xdr:cNvPr id="9" name="Flowchart: Connector 8">
          <a:hlinkClick xmlns:r="http://schemas.openxmlformats.org/officeDocument/2006/relationships" r:id="rId43"/>
          <a:extLst>
            <a:ext uri="{FF2B5EF4-FFF2-40B4-BE49-F238E27FC236}">
              <a16:creationId xmlns:a16="http://schemas.microsoft.com/office/drawing/2014/main" id="{00000000-0008-0000-0000-000009000000}"/>
            </a:ext>
          </a:extLst>
        </xdr:cNvPr>
        <xdr:cNvSpPr/>
      </xdr:nvSpPr>
      <xdr:spPr>
        <a:xfrm>
          <a:off x="8608744" y="2308883"/>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23</xdr:row>
      <xdr:rowOff>36738</xdr:rowOff>
    </xdr:from>
    <xdr:to>
      <xdr:col>3</xdr:col>
      <xdr:colOff>219401</xdr:colOff>
      <xdr:row>23</xdr:row>
      <xdr:rowOff>155538</xdr:rowOff>
    </xdr:to>
    <xdr:sp macro="" textlink="">
      <xdr:nvSpPr>
        <xdr:cNvPr id="11" name="Flowchart: Connector 10">
          <a:hlinkClick xmlns:r="http://schemas.openxmlformats.org/officeDocument/2006/relationships" r:id="rId44"/>
          <a:extLst>
            <a:ext uri="{FF2B5EF4-FFF2-40B4-BE49-F238E27FC236}">
              <a16:creationId xmlns:a16="http://schemas.microsoft.com/office/drawing/2014/main" id="{00000000-0008-0000-0000-00000B000000}"/>
            </a:ext>
          </a:extLst>
        </xdr:cNvPr>
        <xdr:cNvSpPr/>
      </xdr:nvSpPr>
      <xdr:spPr>
        <a:xfrm>
          <a:off x="8608744" y="1962520"/>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24</xdr:row>
      <xdr:rowOff>36738</xdr:rowOff>
    </xdr:from>
    <xdr:to>
      <xdr:col>3</xdr:col>
      <xdr:colOff>219401</xdr:colOff>
      <xdr:row>24</xdr:row>
      <xdr:rowOff>155538</xdr:rowOff>
    </xdr:to>
    <xdr:sp macro="" textlink="">
      <xdr:nvSpPr>
        <xdr:cNvPr id="12" name="Flowchart: Connector 11">
          <a:hlinkClick xmlns:r="http://schemas.openxmlformats.org/officeDocument/2006/relationships" r:id="rId45"/>
          <a:extLst>
            <a:ext uri="{FF2B5EF4-FFF2-40B4-BE49-F238E27FC236}">
              <a16:creationId xmlns:a16="http://schemas.microsoft.com/office/drawing/2014/main" id="{00000000-0008-0000-0000-00000C000000}"/>
            </a:ext>
          </a:extLst>
        </xdr:cNvPr>
        <xdr:cNvSpPr/>
      </xdr:nvSpPr>
      <xdr:spPr>
        <a:xfrm>
          <a:off x="8608744" y="2135702"/>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102053</xdr:colOff>
      <xdr:row>25</xdr:row>
      <xdr:rowOff>36738</xdr:rowOff>
    </xdr:from>
    <xdr:to>
      <xdr:col>3</xdr:col>
      <xdr:colOff>219401</xdr:colOff>
      <xdr:row>25</xdr:row>
      <xdr:rowOff>155538</xdr:rowOff>
    </xdr:to>
    <xdr:sp macro="" textlink="">
      <xdr:nvSpPr>
        <xdr:cNvPr id="30" name="Flowchart: Connector 29">
          <a:hlinkClick xmlns:r="http://schemas.openxmlformats.org/officeDocument/2006/relationships" r:id="rId46"/>
          <a:extLst>
            <a:ext uri="{FF2B5EF4-FFF2-40B4-BE49-F238E27FC236}">
              <a16:creationId xmlns:a16="http://schemas.microsoft.com/office/drawing/2014/main" id="{00000000-0008-0000-0000-00001E000000}"/>
            </a:ext>
          </a:extLst>
        </xdr:cNvPr>
        <xdr:cNvSpPr/>
      </xdr:nvSpPr>
      <xdr:spPr>
        <a:xfrm>
          <a:off x="8608744" y="2308883"/>
          <a:ext cx="117348" cy="118800"/>
        </a:xfrm>
        <a:prstGeom prst="flowChartConnector">
          <a:avLst/>
        </a:prstGeom>
        <a:solidFill>
          <a:srgbClr val="002F6D"/>
        </a:solidFill>
        <a:ln>
          <a:solidFill>
            <a:sysClr val="windowText" lastClr="00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0.02302</cdr:x>
      <cdr:y>0.91477</cdr:y>
    </cdr:from>
    <cdr:to>
      <cdr:x>0.94406</cdr:x>
      <cdr:y>0.98159</cdr:y>
    </cdr:to>
    <cdr:sp macro="" textlink="">
      <cdr:nvSpPr>
        <cdr:cNvPr id="257025" name="Text Box 1"/>
        <cdr:cNvSpPr txBox="1">
          <a:spLocks xmlns:a="http://schemas.openxmlformats.org/drawingml/2006/main" noChangeArrowheads="1"/>
        </cdr:cNvSpPr>
      </cdr:nvSpPr>
      <cdr:spPr bwMode="auto">
        <a:xfrm xmlns:a="http://schemas.openxmlformats.org/drawingml/2006/main">
          <a:off x="119587" y="4579260"/>
          <a:ext cx="4784730" cy="33448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Bournemouth has changed between Census and is now a combined local authority. </a:t>
          </a:r>
          <a:endParaRPr lang="en-GB"/>
        </a:p>
      </cdr:txBody>
    </cdr:sp>
  </cdr:relSizeAnchor>
</c:userShapes>
</file>

<file path=xl/drawings/drawing100.xml><?xml version="1.0" encoding="utf-8"?>
<c:userShapes xmlns:c="http://schemas.openxmlformats.org/drawingml/2006/chart">
  <cdr:relSizeAnchor xmlns:cdr="http://schemas.openxmlformats.org/drawingml/2006/chartDrawing">
    <cdr:from>
      <cdr:x>0</cdr:x>
      <cdr:y>0.92428</cdr:y>
    </cdr:from>
    <cdr:to>
      <cdr:x>1</cdr:x>
      <cdr:y>0.98664</cdr:y>
    </cdr:to>
    <cdr:sp macro="" textlink="">
      <cdr:nvSpPr>
        <cdr:cNvPr id="2" name="Text Box 1">
          <a:extLst xmlns:a="http://schemas.openxmlformats.org/drawingml/2006/main">
            <a:ext uri="{FF2B5EF4-FFF2-40B4-BE49-F238E27FC236}">
              <a16:creationId xmlns:a16="http://schemas.microsoft.com/office/drawing/2014/main" id="{D860F53E-9B8D-4F02-8D2A-93AD48DAD834}"/>
            </a:ext>
          </a:extLst>
        </cdr:cNvPr>
        <cdr:cNvSpPr txBox="1">
          <a:spLocks xmlns:a="http://schemas.openxmlformats.org/drawingml/2006/main" noChangeArrowheads="1"/>
        </cdr:cNvSpPr>
      </cdr:nvSpPr>
      <cdr:spPr bwMode="auto">
        <a:xfrm xmlns:a="http://schemas.openxmlformats.org/drawingml/2006/main">
          <a:off x="0" y="3513667"/>
          <a:ext cx="6824134" cy="23706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Please note: Respondents could select more than one national identity.</a:t>
          </a:r>
          <a:endParaRPr lang="en-GB"/>
        </a:p>
      </cdr:txBody>
    </cdr:sp>
  </cdr:relSizeAnchor>
</c:userShapes>
</file>

<file path=xl/drawings/drawing101.xml><?xml version="1.0" encoding="utf-8"?>
<c:userShapes xmlns:c="http://schemas.openxmlformats.org/drawingml/2006/chart">
  <cdr:relSizeAnchor xmlns:cdr="http://schemas.openxmlformats.org/drawingml/2006/chartDrawing">
    <cdr:from>
      <cdr:x>0</cdr:x>
      <cdr:y>0.92428</cdr:y>
    </cdr:from>
    <cdr:to>
      <cdr:x>1</cdr:x>
      <cdr:y>0.98664</cdr:y>
    </cdr:to>
    <cdr:sp macro="" textlink="">
      <cdr:nvSpPr>
        <cdr:cNvPr id="2" name="Text Box 1">
          <a:extLst xmlns:a="http://schemas.openxmlformats.org/drawingml/2006/main">
            <a:ext uri="{FF2B5EF4-FFF2-40B4-BE49-F238E27FC236}">
              <a16:creationId xmlns:a16="http://schemas.microsoft.com/office/drawing/2014/main" id="{D860F53E-9B8D-4F02-8D2A-93AD48DAD834}"/>
            </a:ext>
          </a:extLst>
        </cdr:cNvPr>
        <cdr:cNvSpPr txBox="1">
          <a:spLocks xmlns:a="http://schemas.openxmlformats.org/drawingml/2006/main" noChangeArrowheads="1"/>
        </cdr:cNvSpPr>
      </cdr:nvSpPr>
      <cdr:spPr bwMode="auto">
        <a:xfrm xmlns:a="http://schemas.openxmlformats.org/drawingml/2006/main">
          <a:off x="0" y="3513667"/>
          <a:ext cx="6824134" cy="23706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Please note: Respondents could select more than one national identity.</a:t>
          </a:r>
          <a:endParaRPr lang="en-GB"/>
        </a:p>
      </cdr:txBody>
    </cdr:sp>
  </cdr:relSizeAnchor>
  <cdr:relSizeAnchor xmlns:cdr="http://schemas.openxmlformats.org/drawingml/2006/chartDrawing">
    <cdr:from>
      <cdr:x>0.33643</cdr:x>
      <cdr:y>0.10708</cdr:y>
    </cdr:from>
    <cdr:to>
      <cdr:x>0.89428</cdr:x>
      <cdr:y>0.15678</cdr:y>
    </cdr:to>
    <cdr:grpSp>
      <cdr:nvGrpSpPr>
        <cdr:cNvPr id="3" name="Group 2">
          <a:extLst xmlns:a="http://schemas.openxmlformats.org/drawingml/2006/main">
            <a:ext uri="{FF2B5EF4-FFF2-40B4-BE49-F238E27FC236}">
              <a16:creationId xmlns:a16="http://schemas.microsoft.com/office/drawing/2014/main" id="{8EBDC8A8-8A00-49A2-9C90-9C04C1923BCD}"/>
            </a:ext>
          </a:extLst>
        </cdr:cNvPr>
        <cdr:cNvGrpSpPr/>
      </cdr:nvGrpSpPr>
      <cdr:grpSpPr>
        <a:xfrm xmlns:a="http://schemas.openxmlformats.org/drawingml/2006/main">
          <a:off x="2227908" y="487445"/>
          <a:ext cx="3694196" cy="226242"/>
          <a:chOff x="0" y="0"/>
          <a:chExt cx="2918845" cy="160658"/>
        </a:xfrm>
      </cdr:grpSpPr>
      <cdr:sp macro="" textlink="">
        <cdr:nvSpPr>
          <cdr:cNvPr id="4" name="TextBox 2">
            <a:extLst xmlns:a="http://schemas.openxmlformats.org/drawingml/2006/main">
              <a:ext uri="{FF2B5EF4-FFF2-40B4-BE49-F238E27FC236}">
                <a16:creationId xmlns:a16="http://schemas.microsoft.com/office/drawing/2014/main" id="{3AFD9AAE-CBF0-4DC4-8D72-BD381A917911}"/>
              </a:ext>
            </a:extLst>
          </cdr:cNvPr>
          <cdr:cNvSpPr txBox="1"/>
        </cdr:nvSpPr>
        <cdr:spPr>
          <a:xfrm xmlns:a="http://schemas.openxmlformats.org/drawingml/2006/main">
            <a:off x="191751" y="0"/>
            <a:ext cx="1300060" cy="16065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5" name="Rectangle 4">
            <a:extLst xmlns:a="http://schemas.openxmlformats.org/drawingml/2006/main">
              <a:ext uri="{FF2B5EF4-FFF2-40B4-BE49-F238E27FC236}">
                <a16:creationId xmlns:a16="http://schemas.microsoft.com/office/drawing/2014/main" id="{3B20DC94-0A3E-4618-A165-96F6A889A51A}"/>
              </a:ext>
            </a:extLst>
          </cdr:cNvPr>
          <cdr:cNvSpPr/>
        </cdr:nvSpPr>
        <cdr:spPr>
          <a:xfrm xmlns:a="http://schemas.openxmlformats.org/drawingml/2006/main">
            <a:off x="1488696" y="29837"/>
            <a:ext cx="106795" cy="90626"/>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6" name="Rectangle 5">
            <a:extLst xmlns:a="http://schemas.openxmlformats.org/drawingml/2006/main">
              <a:ext uri="{FF2B5EF4-FFF2-40B4-BE49-F238E27FC236}">
                <a16:creationId xmlns:a16="http://schemas.microsoft.com/office/drawing/2014/main" id="{FBF84415-0057-4E25-8BBE-53F516012AEC}"/>
              </a:ext>
            </a:extLst>
          </cdr:cNvPr>
          <cdr:cNvSpPr/>
        </cdr:nvSpPr>
        <cdr:spPr>
          <a:xfrm xmlns:a="http://schemas.openxmlformats.org/drawingml/2006/main">
            <a:off x="0" y="21772"/>
            <a:ext cx="118078" cy="114768"/>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7" name="TextBox 5">
            <a:extLst xmlns:a="http://schemas.openxmlformats.org/drawingml/2006/main">
              <a:ext uri="{FF2B5EF4-FFF2-40B4-BE49-F238E27FC236}">
                <a16:creationId xmlns:a16="http://schemas.microsoft.com/office/drawing/2014/main" id="{D7936F86-7C66-43A2-BF84-440B263027D6}"/>
              </a:ext>
            </a:extLst>
          </cdr:cNvPr>
          <cdr:cNvSpPr txBox="1"/>
        </cdr:nvSpPr>
        <cdr:spPr>
          <a:xfrm xmlns:a="http://schemas.openxmlformats.org/drawingml/2006/main">
            <a:off x="1680447" y="8064"/>
            <a:ext cx="1238398" cy="1524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userShapes>
</file>

<file path=xl/drawings/drawing102.xml><?xml version="1.0" encoding="utf-8"?>
<c:userShapes xmlns:c="http://schemas.openxmlformats.org/drawingml/2006/chart">
  <cdr:relSizeAnchor xmlns:cdr="http://schemas.openxmlformats.org/drawingml/2006/chartDrawing">
    <cdr:from>
      <cdr:x>0</cdr:x>
      <cdr:y>0.92428</cdr:y>
    </cdr:from>
    <cdr:to>
      <cdr:x>1</cdr:x>
      <cdr:y>0.98664</cdr:y>
    </cdr:to>
    <cdr:sp macro="" textlink="">
      <cdr:nvSpPr>
        <cdr:cNvPr id="2" name="Text Box 1">
          <a:extLst xmlns:a="http://schemas.openxmlformats.org/drawingml/2006/main">
            <a:ext uri="{FF2B5EF4-FFF2-40B4-BE49-F238E27FC236}">
              <a16:creationId xmlns:a16="http://schemas.microsoft.com/office/drawing/2014/main" id="{D860F53E-9B8D-4F02-8D2A-93AD48DAD834}"/>
            </a:ext>
          </a:extLst>
        </cdr:cNvPr>
        <cdr:cNvSpPr txBox="1">
          <a:spLocks xmlns:a="http://schemas.openxmlformats.org/drawingml/2006/main" noChangeArrowheads="1"/>
        </cdr:cNvSpPr>
      </cdr:nvSpPr>
      <cdr:spPr bwMode="auto">
        <a:xfrm xmlns:a="http://schemas.openxmlformats.org/drawingml/2006/main">
          <a:off x="0" y="3513667"/>
          <a:ext cx="6824134" cy="23706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Please note: Respondents could select more than one national identity.</a:t>
          </a:r>
          <a:endParaRPr lang="en-GB"/>
        </a:p>
      </cdr:txBody>
    </cdr:sp>
  </cdr:relSizeAnchor>
  <cdr:relSizeAnchor xmlns:cdr="http://schemas.openxmlformats.org/drawingml/2006/chartDrawing">
    <cdr:from>
      <cdr:x>0.31596</cdr:x>
      <cdr:y>0.09779</cdr:y>
    </cdr:from>
    <cdr:to>
      <cdr:x>0.83375</cdr:x>
      <cdr:y>0.14621</cdr:y>
    </cdr:to>
    <cdr:grpSp>
      <cdr:nvGrpSpPr>
        <cdr:cNvPr id="3" name="Group 2">
          <a:extLst xmlns:a="http://schemas.openxmlformats.org/drawingml/2006/main">
            <a:ext uri="{FF2B5EF4-FFF2-40B4-BE49-F238E27FC236}">
              <a16:creationId xmlns:a16="http://schemas.microsoft.com/office/drawing/2014/main" id="{8EBDC8A8-8A00-49A2-9C90-9C04C1923BCD}"/>
            </a:ext>
          </a:extLst>
        </cdr:cNvPr>
        <cdr:cNvGrpSpPr/>
      </cdr:nvGrpSpPr>
      <cdr:grpSpPr>
        <a:xfrm xmlns:a="http://schemas.openxmlformats.org/drawingml/2006/main">
          <a:off x="2160534" y="467169"/>
          <a:ext cx="3540646" cy="231315"/>
          <a:chOff x="0" y="0"/>
          <a:chExt cx="2918845" cy="160658"/>
        </a:xfrm>
      </cdr:grpSpPr>
      <cdr:sp macro="" textlink="">
        <cdr:nvSpPr>
          <cdr:cNvPr id="4" name="TextBox 2">
            <a:extLst xmlns:a="http://schemas.openxmlformats.org/drawingml/2006/main">
              <a:ext uri="{FF2B5EF4-FFF2-40B4-BE49-F238E27FC236}">
                <a16:creationId xmlns:a16="http://schemas.microsoft.com/office/drawing/2014/main" id="{3AFD9AAE-CBF0-4DC4-8D72-BD381A917911}"/>
              </a:ext>
            </a:extLst>
          </cdr:cNvPr>
          <cdr:cNvSpPr txBox="1"/>
        </cdr:nvSpPr>
        <cdr:spPr>
          <a:xfrm xmlns:a="http://schemas.openxmlformats.org/drawingml/2006/main">
            <a:off x="191751" y="0"/>
            <a:ext cx="1300060" cy="16065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5" name="Rectangle 4">
            <a:extLst xmlns:a="http://schemas.openxmlformats.org/drawingml/2006/main">
              <a:ext uri="{FF2B5EF4-FFF2-40B4-BE49-F238E27FC236}">
                <a16:creationId xmlns:a16="http://schemas.microsoft.com/office/drawing/2014/main" id="{3B20DC94-0A3E-4618-A165-96F6A889A51A}"/>
              </a:ext>
            </a:extLst>
          </cdr:cNvPr>
          <cdr:cNvSpPr/>
        </cdr:nvSpPr>
        <cdr:spPr>
          <a:xfrm xmlns:a="http://schemas.openxmlformats.org/drawingml/2006/main">
            <a:off x="1488696" y="29837"/>
            <a:ext cx="106795" cy="90626"/>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6" name="Rectangle 5">
            <a:extLst xmlns:a="http://schemas.openxmlformats.org/drawingml/2006/main">
              <a:ext uri="{FF2B5EF4-FFF2-40B4-BE49-F238E27FC236}">
                <a16:creationId xmlns:a16="http://schemas.microsoft.com/office/drawing/2014/main" id="{FBF84415-0057-4E25-8BBE-53F516012AEC}"/>
              </a:ext>
            </a:extLst>
          </cdr:cNvPr>
          <cdr:cNvSpPr/>
        </cdr:nvSpPr>
        <cdr:spPr>
          <a:xfrm xmlns:a="http://schemas.openxmlformats.org/drawingml/2006/main">
            <a:off x="0" y="21772"/>
            <a:ext cx="118078" cy="114768"/>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7" name="TextBox 5">
            <a:extLst xmlns:a="http://schemas.openxmlformats.org/drawingml/2006/main">
              <a:ext uri="{FF2B5EF4-FFF2-40B4-BE49-F238E27FC236}">
                <a16:creationId xmlns:a16="http://schemas.microsoft.com/office/drawing/2014/main" id="{D7936F86-7C66-43A2-BF84-440B263027D6}"/>
              </a:ext>
            </a:extLst>
          </cdr:cNvPr>
          <cdr:cNvSpPr txBox="1"/>
        </cdr:nvSpPr>
        <cdr:spPr>
          <a:xfrm xmlns:a="http://schemas.openxmlformats.org/drawingml/2006/main">
            <a:off x="1680447" y="8064"/>
            <a:ext cx="1238398" cy="1524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userShapes>
</file>

<file path=xl/drawings/drawing103.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13</xdr:col>
      <xdr:colOff>554354</xdr:colOff>
      <xdr:row>3</xdr:row>
      <xdr:rowOff>59978</xdr:rowOff>
    </xdr:to>
    <xdr:pic>
      <xdr:nvPicPr>
        <xdr:cNvPr id="4" name="Picture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1"/>
        <a:stretch>
          <a:fillRect/>
        </a:stretch>
      </xdr:blipFill>
      <xdr:spPr>
        <a:xfrm>
          <a:off x="11287125" y="0"/>
          <a:ext cx="2202179" cy="599093"/>
        </a:xfrm>
        <a:prstGeom prst="rect">
          <a:avLst/>
        </a:prstGeom>
      </xdr:spPr>
    </xdr:pic>
    <xdr:clientData/>
  </xdr:twoCellAnchor>
  <xdr:twoCellAnchor>
    <xdr:from>
      <xdr:col>1</xdr:col>
      <xdr:colOff>10584</xdr:colOff>
      <xdr:row>21</xdr:row>
      <xdr:rowOff>63500</xdr:rowOff>
    </xdr:from>
    <xdr:to>
      <xdr:col>5</xdr:col>
      <xdr:colOff>705274</xdr:colOff>
      <xdr:row>48</xdr:row>
      <xdr:rowOff>134619</xdr:rowOff>
    </xdr:to>
    <xdr:graphicFrame macro="">
      <xdr:nvGraphicFramePr>
        <xdr:cNvPr id="6" name="Chart 5">
          <a:extLst>
            <a:ext uri="{FF2B5EF4-FFF2-40B4-BE49-F238E27FC236}">
              <a16:creationId xmlns:a16="http://schemas.microsoft.com/office/drawing/2014/main" id="{00000000-0008-0000-2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412751</xdr:colOff>
      <xdr:row>21</xdr:row>
      <xdr:rowOff>63501</xdr:rowOff>
    </xdr:from>
    <xdr:to>
      <xdr:col>12</xdr:col>
      <xdr:colOff>497417</xdr:colOff>
      <xdr:row>48</xdr:row>
      <xdr:rowOff>103929</xdr:rowOff>
    </xdr:to>
    <xdr:graphicFrame macro="">
      <xdr:nvGraphicFramePr>
        <xdr:cNvPr id="5" name="Chart 4">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662940</xdr:colOff>
      <xdr:row>21</xdr:row>
      <xdr:rowOff>114300</xdr:rowOff>
    </xdr:from>
    <xdr:to>
      <xdr:col>19</xdr:col>
      <xdr:colOff>830580</xdr:colOff>
      <xdr:row>48</xdr:row>
      <xdr:rowOff>152400</xdr:rowOff>
    </xdr:to>
    <xdr:graphicFrame macro="">
      <xdr:nvGraphicFramePr>
        <xdr:cNvPr id="7" name="Chart 6">
          <a:extLst>
            <a:ext uri="{FF2B5EF4-FFF2-40B4-BE49-F238E27FC236}">
              <a16:creationId xmlns:a16="http://schemas.microsoft.com/office/drawing/2014/main" id="{00000000-0008-0000-2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0.26914</cdr:x>
      <cdr:y>0.0976</cdr:y>
    </cdr:from>
    <cdr:to>
      <cdr:x>0.83957</cdr:x>
      <cdr:y>0.13695</cdr:y>
    </cdr:to>
    <cdr:grpSp>
      <cdr:nvGrpSpPr>
        <cdr:cNvPr id="2" name="Group 1">
          <a:extLst xmlns:a="http://schemas.openxmlformats.org/drawingml/2006/main">
            <a:ext uri="{FF2B5EF4-FFF2-40B4-BE49-F238E27FC236}">
              <a16:creationId xmlns:a16="http://schemas.microsoft.com/office/drawing/2014/main" id="{0C3014D4-E5B8-47D4-8461-3A1DC4EA89D4}"/>
            </a:ext>
          </a:extLst>
        </cdr:cNvPr>
        <cdr:cNvGrpSpPr/>
      </cdr:nvGrpSpPr>
      <cdr:grpSpPr>
        <a:xfrm xmlns:a="http://schemas.openxmlformats.org/drawingml/2006/main">
          <a:off x="1731257" y="488867"/>
          <a:ext cx="3669319" cy="197099"/>
          <a:chOff x="0" y="0"/>
          <a:chExt cx="2919597" cy="159095"/>
        </a:xfrm>
      </cdr:grpSpPr>
      <cdr:sp macro="" textlink="">
        <cdr:nvSpPr>
          <cdr:cNvPr id="3" name="TextBox 2">
            <a:extLst xmlns:a="http://schemas.openxmlformats.org/drawingml/2006/main">
              <a:ext uri="{FF2B5EF4-FFF2-40B4-BE49-F238E27FC236}">
                <a16:creationId xmlns:a16="http://schemas.microsoft.com/office/drawing/2014/main" id="{4B8A8087-C885-449A-8177-980F8C6E3DD9}"/>
              </a:ext>
            </a:extLst>
          </cdr:cNvPr>
          <cdr:cNvSpPr txBox="1"/>
        </cdr:nvSpPr>
        <cdr:spPr>
          <a:xfrm xmlns:a="http://schemas.openxmlformats.org/drawingml/2006/main">
            <a:off x="191801" y="0"/>
            <a:ext cx="1300395" cy="15909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4" name="Rectangle 3">
            <a:extLst xmlns:a="http://schemas.openxmlformats.org/drawingml/2006/main">
              <a:ext uri="{FF2B5EF4-FFF2-40B4-BE49-F238E27FC236}">
                <a16:creationId xmlns:a16="http://schemas.microsoft.com/office/drawing/2014/main" id="{9D027638-A544-46CC-B2FD-68DD77F6D68B}"/>
              </a:ext>
            </a:extLst>
          </cdr:cNvPr>
          <cdr:cNvSpPr/>
        </cdr:nvSpPr>
        <cdr:spPr>
          <a:xfrm xmlns:a="http://schemas.openxmlformats.org/drawingml/2006/main">
            <a:off x="1489080" y="29546"/>
            <a:ext cx="106822" cy="89744"/>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5" name="Rectangle 4">
            <a:extLst xmlns:a="http://schemas.openxmlformats.org/drawingml/2006/main">
              <a:ext uri="{FF2B5EF4-FFF2-40B4-BE49-F238E27FC236}">
                <a16:creationId xmlns:a16="http://schemas.microsoft.com/office/drawing/2014/main" id="{29D9D8D3-99D6-4A92-9236-9762AE0C1995}"/>
              </a:ext>
            </a:extLst>
          </cdr:cNvPr>
          <cdr:cNvSpPr/>
        </cdr:nvSpPr>
        <cdr:spPr>
          <a:xfrm xmlns:a="http://schemas.openxmlformats.org/drawingml/2006/main">
            <a:off x="0" y="21560"/>
            <a:ext cx="118108" cy="113651"/>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6" name="TextBox 5">
            <a:extLst xmlns:a="http://schemas.openxmlformats.org/drawingml/2006/main">
              <a:ext uri="{FF2B5EF4-FFF2-40B4-BE49-F238E27FC236}">
                <a16:creationId xmlns:a16="http://schemas.microsoft.com/office/drawing/2014/main" id="{EF0E85F9-14B9-48BA-B89D-7F3DABA657F3}"/>
              </a:ext>
            </a:extLst>
          </cdr:cNvPr>
          <cdr:cNvSpPr txBox="1"/>
        </cdr:nvSpPr>
        <cdr:spPr>
          <a:xfrm xmlns:a="http://schemas.openxmlformats.org/drawingml/2006/main">
            <a:off x="1706197" y="7986"/>
            <a:ext cx="1213400" cy="12165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0.0086</cdr:x>
      <cdr:y>0.91982</cdr:y>
    </cdr:from>
    <cdr:to>
      <cdr:x>0.54791</cdr:x>
      <cdr:y>1</cdr:y>
    </cdr:to>
    <cdr:sp macro="" textlink="">
      <cdr:nvSpPr>
        <cdr:cNvPr id="7" name="TextBox 6">
          <a:extLst xmlns:a="http://schemas.openxmlformats.org/drawingml/2006/main">
            <a:ext uri="{FF2B5EF4-FFF2-40B4-BE49-F238E27FC236}">
              <a16:creationId xmlns:a16="http://schemas.microsoft.com/office/drawing/2014/main" id="{AE27C5EE-4DBE-417F-BFBF-38E30F7574BD}"/>
            </a:ext>
          </a:extLst>
        </cdr:cNvPr>
        <cdr:cNvSpPr txBox="1"/>
      </cdr:nvSpPr>
      <cdr:spPr>
        <a:xfrm xmlns:a="http://schemas.openxmlformats.org/drawingml/2006/main">
          <a:off x="53340" y="3147060"/>
          <a:ext cx="3345180" cy="2743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900"/>
            <a:t>Source: Census 2021. Office</a:t>
          </a:r>
          <a:r>
            <a:rPr lang="en-GB" sz="900" baseline="0"/>
            <a:t> for National Statistics</a:t>
          </a:r>
          <a:endParaRPr lang="en-GB" sz="900"/>
        </a:p>
      </cdr:txBody>
    </cdr:sp>
  </cdr:relSizeAnchor>
</c:userShapes>
</file>

<file path=xl/drawings/drawing105.xml><?xml version="1.0" encoding="utf-8"?>
<c:userShapes xmlns:c="http://schemas.openxmlformats.org/drawingml/2006/chart">
  <cdr:relSizeAnchor xmlns:cdr="http://schemas.openxmlformats.org/drawingml/2006/chartDrawing">
    <cdr:from>
      <cdr:x>0.27846</cdr:x>
      <cdr:y>0.10016</cdr:y>
    </cdr:from>
    <cdr:to>
      <cdr:x>0.84889</cdr:x>
      <cdr:y>0.15362</cdr:y>
    </cdr:to>
    <cdr:grpSp>
      <cdr:nvGrpSpPr>
        <cdr:cNvPr id="2" name="Group 1">
          <a:extLst xmlns:a="http://schemas.openxmlformats.org/drawingml/2006/main">
            <a:ext uri="{FF2B5EF4-FFF2-40B4-BE49-F238E27FC236}">
              <a16:creationId xmlns:a16="http://schemas.microsoft.com/office/drawing/2014/main" id="{0C3014D4-E5B8-47D4-8461-3A1DC4EA89D4}"/>
            </a:ext>
          </a:extLst>
        </cdr:cNvPr>
        <cdr:cNvGrpSpPr/>
      </cdr:nvGrpSpPr>
      <cdr:grpSpPr>
        <a:xfrm xmlns:a="http://schemas.openxmlformats.org/drawingml/2006/main">
          <a:off x="1487663" y="498615"/>
          <a:ext cx="3047503" cy="266134"/>
          <a:chOff x="0" y="0"/>
          <a:chExt cx="2919597" cy="159095"/>
        </a:xfrm>
      </cdr:grpSpPr>
      <cdr:sp macro="" textlink="">
        <cdr:nvSpPr>
          <cdr:cNvPr id="3" name="TextBox 2">
            <a:extLst xmlns:a="http://schemas.openxmlformats.org/drawingml/2006/main">
              <a:ext uri="{FF2B5EF4-FFF2-40B4-BE49-F238E27FC236}">
                <a16:creationId xmlns:a16="http://schemas.microsoft.com/office/drawing/2014/main" id="{4B8A8087-C885-449A-8177-980F8C6E3DD9}"/>
              </a:ext>
            </a:extLst>
          </cdr:cNvPr>
          <cdr:cNvSpPr txBox="1"/>
        </cdr:nvSpPr>
        <cdr:spPr>
          <a:xfrm xmlns:a="http://schemas.openxmlformats.org/drawingml/2006/main">
            <a:off x="191801" y="0"/>
            <a:ext cx="1300395" cy="15909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4" name="Rectangle 3">
            <a:extLst xmlns:a="http://schemas.openxmlformats.org/drawingml/2006/main">
              <a:ext uri="{FF2B5EF4-FFF2-40B4-BE49-F238E27FC236}">
                <a16:creationId xmlns:a16="http://schemas.microsoft.com/office/drawing/2014/main" id="{9D027638-A544-46CC-B2FD-68DD77F6D68B}"/>
              </a:ext>
            </a:extLst>
          </cdr:cNvPr>
          <cdr:cNvSpPr/>
        </cdr:nvSpPr>
        <cdr:spPr>
          <a:xfrm xmlns:a="http://schemas.openxmlformats.org/drawingml/2006/main">
            <a:off x="1489080" y="29546"/>
            <a:ext cx="106822" cy="89744"/>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5" name="Rectangle 4">
            <a:extLst xmlns:a="http://schemas.openxmlformats.org/drawingml/2006/main">
              <a:ext uri="{FF2B5EF4-FFF2-40B4-BE49-F238E27FC236}">
                <a16:creationId xmlns:a16="http://schemas.microsoft.com/office/drawing/2014/main" id="{29D9D8D3-99D6-4A92-9236-9762AE0C1995}"/>
              </a:ext>
            </a:extLst>
          </cdr:cNvPr>
          <cdr:cNvSpPr/>
        </cdr:nvSpPr>
        <cdr:spPr>
          <a:xfrm xmlns:a="http://schemas.openxmlformats.org/drawingml/2006/main">
            <a:off x="0" y="21560"/>
            <a:ext cx="118108" cy="113651"/>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6" name="TextBox 5">
            <a:extLst xmlns:a="http://schemas.openxmlformats.org/drawingml/2006/main">
              <a:ext uri="{FF2B5EF4-FFF2-40B4-BE49-F238E27FC236}">
                <a16:creationId xmlns:a16="http://schemas.microsoft.com/office/drawing/2014/main" id="{EF0E85F9-14B9-48BA-B89D-7F3DABA657F3}"/>
              </a:ext>
            </a:extLst>
          </cdr:cNvPr>
          <cdr:cNvSpPr txBox="1"/>
        </cdr:nvSpPr>
        <cdr:spPr>
          <a:xfrm xmlns:a="http://schemas.openxmlformats.org/drawingml/2006/main">
            <a:off x="1680880" y="7986"/>
            <a:ext cx="1238717" cy="15093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0.0086</cdr:x>
      <cdr:y>0.91982</cdr:y>
    </cdr:from>
    <cdr:to>
      <cdr:x>0.54791</cdr:x>
      <cdr:y>1</cdr:y>
    </cdr:to>
    <cdr:sp macro="" textlink="">
      <cdr:nvSpPr>
        <cdr:cNvPr id="7" name="TextBox 6">
          <a:extLst xmlns:a="http://schemas.openxmlformats.org/drawingml/2006/main">
            <a:ext uri="{FF2B5EF4-FFF2-40B4-BE49-F238E27FC236}">
              <a16:creationId xmlns:a16="http://schemas.microsoft.com/office/drawing/2014/main" id="{AE27C5EE-4DBE-417F-BFBF-38E30F7574BD}"/>
            </a:ext>
          </a:extLst>
        </cdr:cNvPr>
        <cdr:cNvSpPr txBox="1"/>
      </cdr:nvSpPr>
      <cdr:spPr>
        <a:xfrm xmlns:a="http://schemas.openxmlformats.org/drawingml/2006/main">
          <a:off x="53340" y="3147060"/>
          <a:ext cx="3345180" cy="2743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900"/>
            <a:t>Source: Census 2021. Office</a:t>
          </a:r>
          <a:r>
            <a:rPr lang="en-GB" sz="900" baseline="0"/>
            <a:t> for National Statistics</a:t>
          </a:r>
          <a:endParaRPr lang="en-GB" sz="900"/>
        </a:p>
      </cdr:txBody>
    </cdr:sp>
  </cdr:relSizeAnchor>
</c:userShapes>
</file>

<file path=xl/drawings/drawing106.xml><?xml version="1.0" encoding="utf-8"?>
<c:userShapes xmlns:c="http://schemas.openxmlformats.org/drawingml/2006/chart">
  <cdr:relSizeAnchor xmlns:cdr="http://schemas.openxmlformats.org/drawingml/2006/chartDrawing">
    <cdr:from>
      <cdr:x>0.27846</cdr:x>
      <cdr:y>0.11179</cdr:y>
    </cdr:from>
    <cdr:to>
      <cdr:x>0.83833</cdr:x>
      <cdr:y>0.15362</cdr:y>
    </cdr:to>
    <cdr:grpSp>
      <cdr:nvGrpSpPr>
        <cdr:cNvPr id="2" name="Group 1">
          <a:extLst xmlns:a="http://schemas.openxmlformats.org/drawingml/2006/main">
            <a:ext uri="{FF2B5EF4-FFF2-40B4-BE49-F238E27FC236}">
              <a16:creationId xmlns:a16="http://schemas.microsoft.com/office/drawing/2014/main" id="{0C3014D4-E5B8-47D4-8461-3A1DC4EA89D4}"/>
            </a:ext>
          </a:extLst>
        </cdr:cNvPr>
        <cdr:cNvGrpSpPr/>
      </cdr:nvGrpSpPr>
      <cdr:grpSpPr>
        <a:xfrm xmlns:a="http://schemas.openxmlformats.org/drawingml/2006/main">
          <a:off x="1627471" y="556251"/>
          <a:ext cx="3272182" cy="208141"/>
          <a:chOff x="0" y="0"/>
          <a:chExt cx="2919597" cy="159095"/>
        </a:xfrm>
      </cdr:grpSpPr>
      <cdr:sp macro="" textlink="">
        <cdr:nvSpPr>
          <cdr:cNvPr id="3" name="TextBox 2">
            <a:extLst xmlns:a="http://schemas.openxmlformats.org/drawingml/2006/main">
              <a:ext uri="{FF2B5EF4-FFF2-40B4-BE49-F238E27FC236}">
                <a16:creationId xmlns:a16="http://schemas.microsoft.com/office/drawing/2014/main" id="{4B8A8087-C885-449A-8177-980F8C6E3DD9}"/>
              </a:ext>
            </a:extLst>
          </cdr:cNvPr>
          <cdr:cNvSpPr txBox="1"/>
        </cdr:nvSpPr>
        <cdr:spPr>
          <a:xfrm xmlns:a="http://schemas.openxmlformats.org/drawingml/2006/main">
            <a:off x="191801" y="0"/>
            <a:ext cx="1300395" cy="15909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4" name="Rectangle 3">
            <a:extLst xmlns:a="http://schemas.openxmlformats.org/drawingml/2006/main">
              <a:ext uri="{FF2B5EF4-FFF2-40B4-BE49-F238E27FC236}">
                <a16:creationId xmlns:a16="http://schemas.microsoft.com/office/drawing/2014/main" id="{9D027638-A544-46CC-B2FD-68DD77F6D68B}"/>
              </a:ext>
            </a:extLst>
          </cdr:cNvPr>
          <cdr:cNvSpPr/>
        </cdr:nvSpPr>
        <cdr:spPr>
          <a:xfrm xmlns:a="http://schemas.openxmlformats.org/drawingml/2006/main">
            <a:off x="1489080" y="29546"/>
            <a:ext cx="106822" cy="89744"/>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5" name="Rectangle 4">
            <a:extLst xmlns:a="http://schemas.openxmlformats.org/drawingml/2006/main">
              <a:ext uri="{FF2B5EF4-FFF2-40B4-BE49-F238E27FC236}">
                <a16:creationId xmlns:a16="http://schemas.microsoft.com/office/drawing/2014/main" id="{29D9D8D3-99D6-4A92-9236-9762AE0C1995}"/>
              </a:ext>
            </a:extLst>
          </cdr:cNvPr>
          <cdr:cNvSpPr/>
        </cdr:nvSpPr>
        <cdr:spPr>
          <a:xfrm xmlns:a="http://schemas.openxmlformats.org/drawingml/2006/main">
            <a:off x="0" y="21560"/>
            <a:ext cx="118108" cy="113651"/>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6" name="TextBox 5">
            <a:extLst xmlns:a="http://schemas.openxmlformats.org/drawingml/2006/main">
              <a:ext uri="{FF2B5EF4-FFF2-40B4-BE49-F238E27FC236}">
                <a16:creationId xmlns:a16="http://schemas.microsoft.com/office/drawing/2014/main" id="{EF0E85F9-14B9-48BA-B89D-7F3DABA657F3}"/>
              </a:ext>
            </a:extLst>
          </cdr:cNvPr>
          <cdr:cNvSpPr txBox="1"/>
        </cdr:nvSpPr>
        <cdr:spPr>
          <a:xfrm xmlns:a="http://schemas.openxmlformats.org/drawingml/2006/main">
            <a:off x="1680880" y="7986"/>
            <a:ext cx="1238717" cy="15093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0.0086</cdr:x>
      <cdr:y>0.91982</cdr:y>
    </cdr:from>
    <cdr:to>
      <cdr:x>0.54791</cdr:x>
      <cdr:y>1</cdr:y>
    </cdr:to>
    <cdr:sp macro="" textlink="">
      <cdr:nvSpPr>
        <cdr:cNvPr id="7" name="TextBox 6">
          <a:extLst xmlns:a="http://schemas.openxmlformats.org/drawingml/2006/main">
            <a:ext uri="{FF2B5EF4-FFF2-40B4-BE49-F238E27FC236}">
              <a16:creationId xmlns:a16="http://schemas.microsoft.com/office/drawing/2014/main" id="{AE27C5EE-4DBE-417F-BFBF-38E30F7574BD}"/>
            </a:ext>
          </a:extLst>
        </cdr:cNvPr>
        <cdr:cNvSpPr txBox="1"/>
      </cdr:nvSpPr>
      <cdr:spPr>
        <a:xfrm xmlns:a="http://schemas.openxmlformats.org/drawingml/2006/main">
          <a:off x="53340" y="3147060"/>
          <a:ext cx="3345180" cy="2743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900"/>
            <a:t>Source: Census 2021. Office</a:t>
          </a:r>
          <a:r>
            <a:rPr lang="en-GB" sz="900" baseline="0"/>
            <a:t> for National Statistics</a:t>
          </a:r>
          <a:endParaRPr lang="en-GB" sz="900"/>
        </a:p>
      </cdr:txBody>
    </cdr:sp>
  </cdr:relSizeAnchor>
</c:userShapes>
</file>

<file path=xl/drawings/drawing107.xml><?xml version="1.0" encoding="utf-8"?>
<xdr:wsDr xmlns:xdr="http://schemas.openxmlformats.org/drawingml/2006/spreadsheetDrawing" xmlns:a="http://schemas.openxmlformats.org/drawingml/2006/main">
  <xdr:twoCellAnchor editAs="oneCell">
    <xdr:from>
      <xdr:col>13</xdr:col>
      <xdr:colOff>579120</xdr:colOff>
      <xdr:row>0</xdr:row>
      <xdr:rowOff>0</xdr:rowOff>
    </xdr:from>
    <xdr:to>
      <xdr:col>16</xdr:col>
      <xdr:colOff>217804</xdr:colOff>
      <xdr:row>3</xdr:row>
      <xdr:rowOff>59978</xdr:rowOff>
    </xdr:to>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11910060" y="0"/>
          <a:ext cx="2204084" cy="604808"/>
        </a:xfrm>
        <a:prstGeom prst="rect">
          <a:avLst/>
        </a:prstGeom>
      </xdr:spPr>
    </xdr:pic>
    <xdr:clientData/>
  </xdr:twoCellAnchor>
  <xdr:twoCellAnchor>
    <xdr:from>
      <xdr:col>1</xdr:col>
      <xdr:colOff>57150</xdr:colOff>
      <xdr:row>22</xdr:row>
      <xdr:rowOff>66676</xdr:rowOff>
    </xdr:from>
    <xdr:to>
      <xdr:col>7</xdr:col>
      <xdr:colOff>355177</xdr:colOff>
      <xdr:row>45</xdr:row>
      <xdr:rowOff>87631</xdr:rowOff>
    </xdr:to>
    <xdr:graphicFrame macro="">
      <xdr:nvGraphicFramePr>
        <xdr:cNvPr id="3" name="Chart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742950</xdr:colOff>
      <xdr:row>21</xdr:row>
      <xdr:rowOff>171450</xdr:rowOff>
    </xdr:from>
    <xdr:to>
      <xdr:col>15</xdr:col>
      <xdr:colOff>37042</xdr:colOff>
      <xdr:row>45</xdr:row>
      <xdr:rowOff>129540</xdr:rowOff>
    </xdr:to>
    <xdr:graphicFrame macro="">
      <xdr:nvGraphicFramePr>
        <xdr:cNvPr id="4" name="Chart 3">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0.27544</cdr:x>
      <cdr:y>0.1046</cdr:y>
    </cdr:from>
    <cdr:to>
      <cdr:x>0.84587</cdr:x>
      <cdr:y>0.16468</cdr:y>
    </cdr:to>
    <cdr:grpSp>
      <cdr:nvGrpSpPr>
        <cdr:cNvPr id="2" name="Group 1">
          <a:extLst xmlns:a="http://schemas.openxmlformats.org/drawingml/2006/main">
            <a:ext uri="{FF2B5EF4-FFF2-40B4-BE49-F238E27FC236}">
              <a16:creationId xmlns:a16="http://schemas.microsoft.com/office/drawing/2014/main" id="{0C3014D4-E5B8-47D4-8461-3A1DC4EA89D4}"/>
            </a:ext>
          </a:extLst>
        </cdr:cNvPr>
        <cdr:cNvGrpSpPr/>
      </cdr:nvGrpSpPr>
      <cdr:grpSpPr>
        <a:xfrm xmlns:a="http://schemas.openxmlformats.org/drawingml/2006/main">
          <a:off x="1683513" y="442165"/>
          <a:ext cx="3486518" cy="253969"/>
          <a:chOff x="0" y="0"/>
          <a:chExt cx="2919597" cy="159095"/>
        </a:xfrm>
      </cdr:grpSpPr>
      <cdr:sp macro="" textlink="">
        <cdr:nvSpPr>
          <cdr:cNvPr id="3" name="TextBox 2">
            <a:extLst xmlns:a="http://schemas.openxmlformats.org/drawingml/2006/main">
              <a:ext uri="{FF2B5EF4-FFF2-40B4-BE49-F238E27FC236}">
                <a16:creationId xmlns:a16="http://schemas.microsoft.com/office/drawing/2014/main" id="{4B8A8087-C885-449A-8177-980F8C6E3DD9}"/>
              </a:ext>
            </a:extLst>
          </cdr:cNvPr>
          <cdr:cNvSpPr txBox="1"/>
        </cdr:nvSpPr>
        <cdr:spPr>
          <a:xfrm xmlns:a="http://schemas.openxmlformats.org/drawingml/2006/main">
            <a:off x="191801" y="0"/>
            <a:ext cx="1300395" cy="15909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4" name="Rectangle 3">
            <a:extLst xmlns:a="http://schemas.openxmlformats.org/drawingml/2006/main">
              <a:ext uri="{FF2B5EF4-FFF2-40B4-BE49-F238E27FC236}">
                <a16:creationId xmlns:a16="http://schemas.microsoft.com/office/drawing/2014/main" id="{9D027638-A544-46CC-B2FD-68DD77F6D68B}"/>
              </a:ext>
            </a:extLst>
          </cdr:cNvPr>
          <cdr:cNvSpPr/>
        </cdr:nvSpPr>
        <cdr:spPr>
          <a:xfrm xmlns:a="http://schemas.openxmlformats.org/drawingml/2006/main">
            <a:off x="1489080" y="29546"/>
            <a:ext cx="106822" cy="89744"/>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5" name="Rectangle 4">
            <a:extLst xmlns:a="http://schemas.openxmlformats.org/drawingml/2006/main">
              <a:ext uri="{FF2B5EF4-FFF2-40B4-BE49-F238E27FC236}">
                <a16:creationId xmlns:a16="http://schemas.microsoft.com/office/drawing/2014/main" id="{29D9D8D3-99D6-4A92-9236-9762AE0C1995}"/>
              </a:ext>
            </a:extLst>
          </cdr:cNvPr>
          <cdr:cNvSpPr/>
        </cdr:nvSpPr>
        <cdr:spPr>
          <a:xfrm xmlns:a="http://schemas.openxmlformats.org/drawingml/2006/main">
            <a:off x="0" y="21560"/>
            <a:ext cx="118108" cy="113651"/>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6" name="TextBox 5">
            <a:extLst xmlns:a="http://schemas.openxmlformats.org/drawingml/2006/main">
              <a:ext uri="{FF2B5EF4-FFF2-40B4-BE49-F238E27FC236}">
                <a16:creationId xmlns:a16="http://schemas.microsoft.com/office/drawing/2014/main" id="{EF0E85F9-14B9-48BA-B89D-7F3DABA657F3}"/>
              </a:ext>
            </a:extLst>
          </cdr:cNvPr>
          <cdr:cNvSpPr txBox="1"/>
        </cdr:nvSpPr>
        <cdr:spPr>
          <a:xfrm xmlns:a="http://schemas.openxmlformats.org/drawingml/2006/main">
            <a:off x="1680880" y="7986"/>
            <a:ext cx="1238717" cy="15093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0.0086</cdr:x>
      <cdr:y>0.91982</cdr:y>
    </cdr:from>
    <cdr:to>
      <cdr:x>0.54791</cdr:x>
      <cdr:y>1</cdr:y>
    </cdr:to>
    <cdr:sp macro="" textlink="">
      <cdr:nvSpPr>
        <cdr:cNvPr id="7" name="TextBox 6">
          <a:extLst xmlns:a="http://schemas.openxmlformats.org/drawingml/2006/main">
            <a:ext uri="{FF2B5EF4-FFF2-40B4-BE49-F238E27FC236}">
              <a16:creationId xmlns:a16="http://schemas.microsoft.com/office/drawing/2014/main" id="{AE27C5EE-4DBE-417F-BFBF-38E30F7574BD}"/>
            </a:ext>
          </a:extLst>
        </cdr:cNvPr>
        <cdr:cNvSpPr txBox="1"/>
      </cdr:nvSpPr>
      <cdr:spPr>
        <a:xfrm xmlns:a="http://schemas.openxmlformats.org/drawingml/2006/main">
          <a:off x="53340" y="3147060"/>
          <a:ext cx="3345180" cy="2743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900"/>
            <a:t>Source: Census 2021. Office</a:t>
          </a:r>
          <a:r>
            <a:rPr lang="en-GB" sz="900" baseline="0"/>
            <a:t> for National Statistics</a:t>
          </a:r>
          <a:endParaRPr lang="en-GB" sz="900"/>
        </a:p>
      </cdr:txBody>
    </cdr:sp>
  </cdr:relSizeAnchor>
</c:userShapes>
</file>

<file path=xl/drawings/drawing109.xml><?xml version="1.0" encoding="utf-8"?>
<c:userShapes xmlns:c="http://schemas.openxmlformats.org/drawingml/2006/chart">
  <cdr:relSizeAnchor xmlns:cdr="http://schemas.openxmlformats.org/drawingml/2006/chartDrawing">
    <cdr:from>
      <cdr:x>0.27095</cdr:x>
      <cdr:y>0.10736</cdr:y>
    </cdr:from>
    <cdr:to>
      <cdr:x>0.84138</cdr:x>
      <cdr:y>0.16744</cdr:y>
    </cdr:to>
    <cdr:grpSp>
      <cdr:nvGrpSpPr>
        <cdr:cNvPr id="2" name="Group 1">
          <a:extLst xmlns:a="http://schemas.openxmlformats.org/drawingml/2006/main">
            <a:ext uri="{FF2B5EF4-FFF2-40B4-BE49-F238E27FC236}">
              <a16:creationId xmlns:a16="http://schemas.microsoft.com/office/drawing/2014/main" id="{0C3014D4-E5B8-47D4-8461-3A1DC4EA89D4}"/>
            </a:ext>
          </a:extLst>
        </cdr:cNvPr>
        <cdr:cNvGrpSpPr/>
      </cdr:nvGrpSpPr>
      <cdr:grpSpPr>
        <a:xfrm xmlns:a="http://schemas.openxmlformats.org/drawingml/2006/main">
          <a:off x="1718525" y="466716"/>
          <a:ext cx="3618005" cy="261181"/>
          <a:chOff x="0" y="0"/>
          <a:chExt cx="2919597" cy="159095"/>
        </a:xfrm>
      </cdr:grpSpPr>
      <cdr:sp macro="" textlink="">
        <cdr:nvSpPr>
          <cdr:cNvPr id="3" name="TextBox 2">
            <a:extLst xmlns:a="http://schemas.openxmlformats.org/drawingml/2006/main">
              <a:ext uri="{FF2B5EF4-FFF2-40B4-BE49-F238E27FC236}">
                <a16:creationId xmlns:a16="http://schemas.microsoft.com/office/drawing/2014/main" id="{4B8A8087-C885-449A-8177-980F8C6E3DD9}"/>
              </a:ext>
            </a:extLst>
          </cdr:cNvPr>
          <cdr:cNvSpPr txBox="1"/>
        </cdr:nvSpPr>
        <cdr:spPr>
          <a:xfrm xmlns:a="http://schemas.openxmlformats.org/drawingml/2006/main">
            <a:off x="191801" y="0"/>
            <a:ext cx="1300395" cy="15909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4" name="Rectangle 3">
            <a:extLst xmlns:a="http://schemas.openxmlformats.org/drawingml/2006/main">
              <a:ext uri="{FF2B5EF4-FFF2-40B4-BE49-F238E27FC236}">
                <a16:creationId xmlns:a16="http://schemas.microsoft.com/office/drawing/2014/main" id="{9D027638-A544-46CC-B2FD-68DD77F6D68B}"/>
              </a:ext>
            </a:extLst>
          </cdr:cNvPr>
          <cdr:cNvSpPr/>
        </cdr:nvSpPr>
        <cdr:spPr>
          <a:xfrm xmlns:a="http://schemas.openxmlformats.org/drawingml/2006/main">
            <a:off x="1489080" y="29546"/>
            <a:ext cx="106822" cy="89744"/>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5" name="Rectangle 4">
            <a:extLst xmlns:a="http://schemas.openxmlformats.org/drawingml/2006/main">
              <a:ext uri="{FF2B5EF4-FFF2-40B4-BE49-F238E27FC236}">
                <a16:creationId xmlns:a16="http://schemas.microsoft.com/office/drawing/2014/main" id="{29D9D8D3-99D6-4A92-9236-9762AE0C1995}"/>
              </a:ext>
            </a:extLst>
          </cdr:cNvPr>
          <cdr:cNvSpPr/>
        </cdr:nvSpPr>
        <cdr:spPr>
          <a:xfrm xmlns:a="http://schemas.openxmlformats.org/drawingml/2006/main">
            <a:off x="0" y="21560"/>
            <a:ext cx="118108" cy="113651"/>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6" name="TextBox 5">
            <a:extLst xmlns:a="http://schemas.openxmlformats.org/drawingml/2006/main">
              <a:ext uri="{FF2B5EF4-FFF2-40B4-BE49-F238E27FC236}">
                <a16:creationId xmlns:a16="http://schemas.microsoft.com/office/drawing/2014/main" id="{EF0E85F9-14B9-48BA-B89D-7F3DABA657F3}"/>
              </a:ext>
            </a:extLst>
          </cdr:cNvPr>
          <cdr:cNvSpPr txBox="1"/>
        </cdr:nvSpPr>
        <cdr:spPr>
          <a:xfrm xmlns:a="http://schemas.openxmlformats.org/drawingml/2006/main">
            <a:off x="1680880" y="7986"/>
            <a:ext cx="1238717" cy="15093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0.0086</cdr:x>
      <cdr:y>0.91982</cdr:y>
    </cdr:from>
    <cdr:to>
      <cdr:x>0.54791</cdr:x>
      <cdr:y>1</cdr:y>
    </cdr:to>
    <cdr:sp macro="" textlink="">
      <cdr:nvSpPr>
        <cdr:cNvPr id="7" name="TextBox 6">
          <a:extLst xmlns:a="http://schemas.openxmlformats.org/drawingml/2006/main">
            <a:ext uri="{FF2B5EF4-FFF2-40B4-BE49-F238E27FC236}">
              <a16:creationId xmlns:a16="http://schemas.microsoft.com/office/drawing/2014/main" id="{AE27C5EE-4DBE-417F-BFBF-38E30F7574BD}"/>
            </a:ext>
          </a:extLst>
        </cdr:cNvPr>
        <cdr:cNvSpPr txBox="1"/>
      </cdr:nvSpPr>
      <cdr:spPr>
        <a:xfrm xmlns:a="http://schemas.openxmlformats.org/drawingml/2006/main">
          <a:off x="53340" y="3147060"/>
          <a:ext cx="3345180" cy="2743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900"/>
            <a:t>Source: Census 2021. Office</a:t>
          </a:r>
          <a:r>
            <a:rPr lang="en-GB" sz="900" baseline="0"/>
            <a:t> for National Statistics</a:t>
          </a:r>
          <a:endParaRPr lang="en-GB" sz="900"/>
        </a:p>
      </cdr:txBody>
    </cdr:sp>
  </cdr:relSizeAnchor>
</c:userShapes>
</file>

<file path=xl/drawings/drawing11.xml><?xml version="1.0" encoding="utf-8"?>
<c:userShapes xmlns:c="http://schemas.openxmlformats.org/drawingml/2006/chart">
  <cdr:relSizeAnchor xmlns:cdr="http://schemas.openxmlformats.org/drawingml/2006/chartDrawing">
    <cdr:from>
      <cdr:x>0.02302</cdr:x>
      <cdr:y>0.91477</cdr:y>
    </cdr:from>
    <cdr:to>
      <cdr:x>0.94406</cdr:x>
      <cdr:y>0.98159</cdr:y>
    </cdr:to>
    <cdr:sp macro="" textlink="">
      <cdr:nvSpPr>
        <cdr:cNvPr id="257025" name="Text Box 1"/>
        <cdr:cNvSpPr txBox="1">
          <a:spLocks xmlns:a="http://schemas.openxmlformats.org/drawingml/2006/main" noChangeArrowheads="1"/>
        </cdr:cNvSpPr>
      </cdr:nvSpPr>
      <cdr:spPr bwMode="auto">
        <a:xfrm xmlns:a="http://schemas.openxmlformats.org/drawingml/2006/main">
          <a:off x="119587" y="4579260"/>
          <a:ext cx="4784730" cy="33448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Bournemouth has changed between Census and is now a combined local authority. </a:t>
          </a:r>
          <a:endParaRPr lang="en-GB"/>
        </a:p>
      </cdr:txBody>
    </cdr:sp>
  </cdr:relSizeAnchor>
  <cdr:relSizeAnchor xmlns:cdr="http://schemas.openxmlformats.org/drawingml/2006/chartDrawing">
    <cdr:from>
      <cdr:x>0.02302</cdr:x>
      <cdr:y>0.91477</cdr:y>
    </cdr:from>
    <cdr:to>
      <cdr:x>0.94406</cdr:x>
      <cdr:y>0.98159</cdr:y>
    </cdr:to>
    <cdr:sp macro="" textlink="">
      <cdr:nvSpPr>
        <cdr:cNvPr id="3" name="Text Box 1">
          <a:extLst xmlns:a="http://schemas.openxmlformats.org/drawingml/2006/main">
            <a:ext uri="{FF2B5EF4-FFF2-40B4-BE49-F238E27FC236}">
              <a16:creationId xmlns:a16="http://schemas.microsoft.com/office/drawing/2014/main" id="{0D542CD2-E5AD-40A1-95D4-9ED6BD2DE406}"/>
            </a:ext>
          </a:extLst>
        </cdr:cNvPr>
        <cdr:cNvSpPr txBox="1">
          <a:spLocks xmlns:a="http://schemas.openxmlformats.org/drawingml/2006/main" noChangeArrowheads="1"/>
        </cdr:cNvSpPr>
      </cdr:nvSpPr>
      <cdr:spPr bwMode="auto">
        <a:xfrm xmlns:a="http://schemas.openxmlformats.org/drawingml/2006/main">
          <a:off x="119587" y="4579260"/>
          <a:ext cx="4784730" cy="33448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Bournemouth has changed between Census and is now a combined local authority. </a:t>
          </a:r>
          <a:endParaRPr lang="en-GB"/>
        </a:p>
      </cdr:txBody>
    </cdr:sp>
  </cdr:relSizeAnchor>
</c:userShapes>
</file>

<file path=xl/drawings/drawing110.xml><?xml version="1.0" encoding="utf-8"?>
<xdr:wsDr xmlns:xdr="http://schemas.openxmlformats.org/drawingml/2006/spreadsheetDrawing" xmlns:a="http://schemas.openxmlformats.org/drawingml/2006/main">
  <xdr:twoCellAnchor editAs="oneCell">
    <xdr:from>
      <xdr:col>21</xdr:col>
      <xdr:colOff>693420</xdr:colOff>
      <xdr:row>0</xdr:row>
      <xdr:rowOff>0</xdr:rowOff>
    </xdr:from>
    <xdr:to>
      <xdr:col>24</xdr:col>
      <xdr:colOff>360044</xdr:colOff>
      <xdr:row>3</xdr:row>
      <xdr:rowOff>59978</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19591020" y="0"/>
          <a:ext cx="2204084" cy="608618"/>
        </a:xfrm>
        <a:prstGeom prst="rect">
          <a:avLst/>
        </a:prstGeom>
      </xdr:spPr>
    </xdr:pic>
    <xdr:clientData/>
  </xdr:twoCellAnchor>
  <xdr:twoCellAnchor>
    <xdr:from>
      <xdr:col>14</xdr:col>
      <xdr:colOff>7109</xdr:colOff>
      <xdr:row>2</xdr:row>
      <xdr:rowOff>174472</xdr:rowOff>
    </xdr:from>
    <xdr:to>
      <xdr:col>20</xdr:col>
      <xdr:colOff>312421</xdr:colOff>
      <xdr:row>30</xdr:row>
      <xdr:rowOff>51223</xdr:rowOff>
    </xdr:to>
    <xdr:graphicFrame macro="">
      <xdr:nvGraphicFramePr>
        <xdr:cNvPr id="4" name="Chart 3">
          <a:extLst>
            <a:ext uri="{FF2B5EF4-FFF2-40B4-BE49-F238E27FC236}">
              <a16:creationId xmlns:a16="http://schemas.microsoft.com/office/drawing/2014/main" id="{00000000-0008-0000-2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0.00833</cdr:x>
      <cdr:y>0.93604</cdr:y>
    </cdr:from>
    <cdr:to>
      <cdr:x>0.55694</cdr:x>
      <cdr:y>1</cdr:y>
    </cdr:to>
    <cdr:sp macro="" textlink="">
      <cdr:nvSpPr>
        <cdr:cNvPr id="2" name="TextBox 1">
          <a:extLst xmlns:a="http://schemas.openxmlformats.org/drawingml/2006/main">
            <a:ext uri="{FF2B5EF4-FFF2-40B4-BE49-F238E27FC236}">
              <a16:creationId xmlns:a16="http://schemas.microsoft.com/office/drawing/2014/main" id="{6E04CD77-1117-4385-8B2D-0AFD514ED960}"/>
            </a:ext>
          </a:extLst>
        </cdr:cNvPr>
        <cdr:cNvSpPr txBox="1"/>
      </cdr:nvSpPr>
      <cdr:spPr>
        <a:xfrm xmlns:a="http://schemas.openxmlformats.org/drawingml/2006/main">
          <a:off x="50800" y="4090522"/>
          <a:ext cx="3345624" cy="27948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t>Source: Census 2021. Office</a:t>
          </a:r>
          <a:r>
            <a:rPr lang="en-GB" sz="900" baseline="0"/>
            <a:t> for National Statistics</a:t>
          </a:r>
          <a:endParaRPr lang="en-GB" sz="900"/>
        </a:p>
      </cdr:txBody>
    </cdr:sp>
  </cdr:relSizeAnchor>
</c:userShapes>
</file>

<file path=xl/drawings/drawing112.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13</xdr:col>
      <xdr:colOff>535304</xdr:colOff>
      <xdr:row>3</xdr:row>
      <xdr:rowOff>59978</xdr:rowOff>
    </xdr:to>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9197340" y="0"/>
          <a:ext cx="2204084" cy="604808"/>
        </a:xfrm>
        <a:prstGeom prst="rect">
          <a:avLst/>
        </a:prstGeom>
      </xdr:spPr>
    </xdr:pic>
    <xdr:clientData/>
  </xdr:twoCellAnchor>
  <xdr:twoCellAnchor>
    <xdr:from>
      <xdr:col>1</xdr:col>
      <xdr:colOff>106680</xdr:colOff>
      <xdr:row>22</xdr:row>
      <xdr:rowOff>95251</xdr:rowOff>
    </xdr:from>
    <xdr:to>
      <xdr:col>5</xdr:col>
      <xdr:colOff>739140</xdr:colOff>
      <xdr:row>49</xdr:row>
      <xdr:rowOff>140971</xdr:rowOff>
    </xdr:to>
    <xdr:graphicFrame macro="">
      <xdr:nvGraphicFramePr>
        <xdr:cNvPr id="3" name="Chart 2">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3.xml><?xml version="1.0" encoding="utf-8"?>
<c:userShapes xmlns:c="http://schemas.openxmlformats.org/drawingml/2006/chart">
  <cdr:relSizeAnchor xmlns:cdr="http://schemas.openxmlformats.org/drawingml/2006/chartDrawing">
    <cdr:from>
      <cdr:x>0.00833</cdr:x>
      <cdr:y>0.93604</cdr:y>
    </cdr:from>
    <cdr:to>
      <cdr:x>0.55694</cdr:x>
      <cdr:y>1</cdr:y>
    </cdr:to>
    <cdr:sp macro="" textlink="">
      <cdr:nvSpPr>
        <cdr:cNvPr id="2" name="TextBox 1">
          <a:extLst xmlns:a="http://schemas.openxmlformats.org/drawingml/2006/main">
            <a:ext uri="{FF2B5EF4-FFF2-40B4-BE49-F238E27FC236}">
              <a16:creationId xmlns:a16="http://schemas.microsoft.com/office/drawing/2014/main" id="{6E04CD77-1117-4385-8B2D-0AFD514ED960}"/>
            </a:ext>
          </a:extLst>
        </cdr:cNvPr>
        <cdr:cNvSpPr txBox="1"/>
      </cdr:nvSpPr>
      <cdr:spPr>
        <a:xfrm xmlns:a="http://schemas.openxmlformats.org/drawingml/2006/main">
          <a:off x="50800" y="4090522"/>
          <a:ext cx="3345624" cy="27948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t>Source: Census 2021. Office</a:t>
          </a:r>
          <a:r>
            <a:rPr lang="en-GB" sz="900" baseline="0"/>
            <a:t> for National Statistics</a:t>
          </a:r>
          <a:endParaRPr lang="en-GB" sz="900"/>
        </a:p>
      </cdr:txBody>
    </cdr:sp>
  </cdr:relSizeAnchor>
  <cdr:relSizeAnchor xmlns:cdr="http://schemas.openxmlformats.org/drawingml/2006/chartDrawing">
    <cdr:from>
      <cdr:x>0.25704</cdr:x>
      <cdr:y>0.09959</cdr:y>
    </cdr:from>
    <cdr:to>
      <cdr:x>0.76253</cdr:x>
      <cdr:y>0.13914</cdr:y>
    </cdr:to>
    <cdr:grpSp>
      <cdr:nvGrpSpPr>
        <cdr:cNvPr id="3" name="Group 2">
          <a:extLst xmlns:a="http://schemas.openxmlformats.org/drawingml/2006/main">
            <a:ext uri="{FF2B5EF4-FFF2-40B4-BE49-F238E27FC236}">
              <a16:creationId xmlns:a16="http://schemas.microsoft.com/office/drawing/2014/main" id="{FAFD8CB0-01ED-4F49-830C-5B51A7E845A0}"/>
            </a:ext>
          </a:extLst>
        </cdr:cNvPr>
        <cdr:cNvGrpSpPr/>
      </cdr:nvGrpSpPr>
      <cdr:grpSpPr>
        <a:xfrm xmlns:a="http://schemas.openxmlformats.org/drawingml/2006/main">
          <a:off x="1686393" y="496305"/>
          <a:ext cx="3316429" cy="197096"/>
          <a:chOff x="0" y="0"/>
          <a:chExt cx="2408824" cy="120862"/>
        </a:xfrm>
      </cdr:grpSpPr>
      <cdr:sp macro="" textlink="">
        <cdr:nvSpPr>
          <cdr:cNvPr id="4" name="TextBox 2">
            <a:extLst xmlns:a="http://schemas.openxmlformats.org/drawingml/2006/main">
              <a:ext uri="{FF2B5EF4-FFF2-40B4-BE49-F238E27FC236}">
                <a16:creationId xmlns:a16="http://schemas.microsoft.com/office/drawing/2014/main" id="{586DF53B-C9E9-43B1-9E0E-DFB224890D3F}"/>
              </a:ext>
            </a:extLst>
          </cdr:cNvPr>
          <cdr:cNvSpPr txBox="1"/>
        </cdr:nvSpPr>
        <cdr:spPr>
          <a:xfrm xmlns:a="http://schemas.openxmlformats.org/drawingml/2006/main">
            <a:off x="158246" y="0"/>
            <a:ext cx="1072895" cy="1208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5" name="Rectangle 4">
            <a:extLst xmlns:a="http://schemas.openxmlformats.org/drawingml/2006/main">
              <a:ext uri="{FF2B5EF4-FFF2-40B4-BE49-F238E27FC236}">
                <a16:creationId xmlns:a16="http://schemas.microsoft.com/office/drawing/2014/main" id="{5686CD43-58FC-4AC0-80E2-14A3DAB7419F}"/>
              </a:ext>
            </a:extLst>
          </cdr:cNvPr>
          <cdr:cNvSpPr/>
        </cdr:nvSpPr>
        <cdr:spPr>
          <a:xfrm xmlns:a="http://schemas.openxmlformats.org/drawingml/2006/main">
            <a:off x="1228570" y="22446"/>
            <a:ext cx="88134" cy="68177"/>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6" name="Rectangle 5">
            <a:extLst xmlns:a="http://schemas.openxmlformats.org/drawingml/2006/main">
              <a:ext uri="{FF2B5EF4-FFF2-40B4-BE49-F238E27FC236}">
                <a16:creationId xmlns:a16="http://schemas.microsoft.com/office/drawing/2014/main" id="{12ED0F22-B715-4419-9785-52B629B1B4DF}"/>
              </a:ext>
            </a:extLst>
          </cdr:cNvPr>
          <cdr:cNvSpPr/>
        </cdr:nvSpPr>
        <cdr:spPr>
          <a:xfrm xmlns:a="http://schemas.openxmlformats.org/drawingml/2006/main">
            <a:off x="0" y="16379"/>
            <a:ext cx="97445" cy="86339"/>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7" name="TextBox 5">
            <a:extLst xmlns:a="http://schemas.openxmlformats.org/drawingml/2006/main">
              <a:ext uri="{FF2B5EF4-FFF2-40B4-BE49-F238E27FC236}">
                <a16:creationId xmlns:a16="http://schemas.microsoft.com/office/drawing/2014/main" id="{77C2F264-8D60-4144-8DE6-49CC3A43F280}"/>
              </a:ext>
            </a:extLst>
          </cdr:cNvPr>
          <cdr:cNvSpPr txBox="1"/>
        </cdr:nvSpPr>
        <cdr:spPr>
          <a:xfrm xmlns:a="http://schemas.openxmlformats.org/drawingml/2006/main">
            <a:off x="1386816" y="6067"/>
            <a:ext cx="1022008" cy="11466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userShapes>
</file>

<file path=xl/drawings/drawing114.xml><?xml version="1.0" encoding="utf-8"?>
<xdr:wsDr xmlns:xdr="http://schemas.openxmlformats.org/drawingml/2006/spreadsheetDrawing" xmlns:a="http://schemas.openxmlformats.org/drawingml/2006/main">
  <xdr:twoCellAnchor editAs="oneCell">
    <xdr:from>
      <xdr:col>7</xdr:col>
      <xdr:colOff>22860</xdr:colOff>
      <xdr:row>0</xdr:row>
      <xdr:rowOff>0</xdr:rowOff>
    </xdr:from>
    <xdr:to>
      <xdr:col>9</xdr:col>
      <xdr:colOff>497204</xdr:colOff>
      <xdr:row>3</xdr:row>
      <xdr:rowOff>48548</xdr:rowOff>
    </xdr:to>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7909560" y="0"/>
          <a:ext cx="2204084" cy="604808"/>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9</xdr:col>
      <xdr:colOff>53340</xdr:colOff>
      <xdr:row>0</xdr:row>
      <xdr:rowOff>0</xdr:rowOff>
    </xdr:from>
    <xdr:to>
      <xdr:col>11</xdr:col>
      <xdr:colOff>360044</xdr:colOff>
      <xdr:row>3</xdr:row>
      <xdr:rowOff>56168</xdr:rowOff>
    </xdr:to>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9753600" y="0"/>
          <a:ext cx="2204084" cy="604808"/>
        </a:xfrm>
        <a:prstGeom prst="rect">
          <a:avLst/>
        </a:prstGeom>
      </xdr:spPr>
    </xdr:pic>
    <xdr:clientData/>
  </xdr:twoCellAnchor>
  <xdr:twoCellAnchor>
    <xdr:from>
      <xdr:col>1</xdr:col>
      <xdr:colOff>95251</xdr:colOff>
      <xdr:row>22</xdr:row>
      <xdr:rowOff>19049</xdr:rowOff>
    </xdr:from>
    <xdr:to>
      <xdr:col>6</xdr:col>
      <xdr:colOff>228600</xdr:colOff>
      <xdr:row>46</xdr:row>
      <xdr:rowOff>85724</xdr:rowOff>
    </xdr:to>
    <xdr:graphicFrame macro="">
      <xdr:nvGraphicFramePr>
        <xdr:cNvPr id="3" name="Chart 2">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0.27846</cdr:x>
      <cdr:y>0.10997</cdr:y>
    </cdr:from>
    <cdr:to>
      <cdr:x>0.84889</cdr:x>
      <cdr:y>0.17005</cdr:y>
    </cdr:to>
    <cdr:grpSp>
      <cdr:nvGrpSpPr>
        <cdr:cNvPr id="2" name="Group 1">
          <a:extLst xmlns:a="http://schemas.openxmlformats.org/drawingml/2006/main">
            <a:ext uri="{FF2B5EF4-FFF2-40B4-BE49-F238E27FC236}">
              <a16:creationId xmlns:a16="http://schemas.microsoft.com/office/drawing/2014/main" id="{0C3014D4-E5B8-47D4-8461-3A1DC4EA89D4}"/>
            </a:ext>
          </a:extLst>
        </cdr:cNvPr>
        <cdr:cNvGrpSpPr/>
      </cdr:nvGrpSpPr>
      <cdr:grpSpPr>
        <a:xfrm xmlns:a="http://schemas.openxmlformats.org/drawingml/2006/main">
          <a:off x="1940445" y="490004"/>
          <a:ext cx="3975036" cy="267704"/>
          <a:chOff x="0" y="0"/>
          <a:chExt cx="2919597" cy="159095"/>
        </a:xfrm>
      </cdr:grpSpPr>
      <cdr:sp macro="" textlink="">
        <cdr:nvSpPr>
          <cdr:cNvPr id="3" name="TextBox 2">
            <a:extLst xmlns:a="http://schemas.openxmlformats.org/drawingml/2006/main">
              <a:ext uri="{FF2B5EF4-FFF2-40B4-BE49-F238E27FC236}">
                <a16:creationId xmlns:a16="http://schemas.microsoft.com/office/drawing/2014/main" id="{4B8A8087-C885-449A-8177-980F8C6E3DD9}"/>
              </a:ext>
            </a:extLst>
          </cdr:cNvPr>
          <cdr:cNvSpPr txBox="1"/>
        </cdr:nvSpPr>
        <cdr:spPr>
          <a:xfrm xmlns:a="http://schemas.openxmlformats.org/drawingml/2006/main">
            <a:off x="191801" y="0"/>
            <a:ext cx="1300395" cy="15909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4" name="Rectangle 3">
            <a:extLst xmlns:a="http://schemas.openxmlformats.org/drawingml/2006/main">
              <a:ext uri="{FF2B5EF4-FFF2-40B4-BE49-F238E27FC236}">
                <a16:creationId xmlns:a16="http://schemas.microsoft.com/office/drawing/2014/main" id="{9D027638-A544-46CC-B2FD-68DD77F6D68B}"/>
              </a:ext>
            </a:extLst>
          </cdr:cNvPr>
          <cdr:cNvSpPr/>
        </cdr:nvSpPr>
        <cdr:spPr>
          <a:xfrm xmlns:a="http://schemas.openxmlformats.org/drawingml/2006/main">
            <a:off x="1489080" y="29546"/>
            <a:ext cx="106822" cy="89744"/>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5" name="Rectangle 4">
            <a:extLst xmlns:a="http://schemas.openxmlformats.org/drawingml/2006/main">
              <a:ext uri="{FF2B5EF4-FFF2-40B4-BE49-F238E27FC236}">
                <a16:creationId xmlns:a16="http://schemas.microsoft.com/office/drawing/2014/main" id="{29D9D8D3-99D6-4A92-9236-9762AE0C1995}"/>
              </a:ext>
            </a:extLst>
          </cdr:cNvPr>
          <cdr:cNvSpPr/>
        </cdr:nvSpPr>
        <cdr:spPr>
          <a:xfrm xmlns:a="http://schemas.openxmlformats.org/drawingml/2006/main">
            <a:off x="0" y="21560"/>
            <a:ext cx="118108" cy="113651"/>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6" name="TextBox 5">
            <a:extLst xmlns:a="http://schemas.openxmlformats.org/drawingml/2006/main">
              <a:ext uri="{FF2B5EF4-FFF2-40B4-BE49-F238E27FC236}">
                <a16:creationId xmlns:a16="http://schemas.microsoft.com/office/drawing/2014/main" id="{EF0E85F9-14B9-48BA-B89D-7F3DABA657F3}"/>
              </a:ext>
            </a:extLst>
          </cdr:cNvPr>
          <cdr:cNvSpPr txBox="1"/>
        </cdr:nvSpPr>
        <cdr:spPr>
          <a:xfrm xmlns:a="http://schemas.openxmlformats.org/drawingml/2006/main">
            <a:off x="1680880" y="7986"/>
            <a:ext cx="1238717" cy="15093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0.0086</cdr:x>
      <cdr:y>0.91982</cdr:y>
    </cdr:from>
    <cdr:to>
      <cdr:x>0.54791</cdr:x>
      <cdr:y>1</cdr:y>
    </cdr:to>
    <cdr:sp macro="" textlink="">
      <cdr:nvSpPr>
        <cdr:cNvPr id="7" name="TextBox 6">
          <a:extLst xmlns:a="http://schemas.openxmlformats.org/drawingml/2006/main">
            <a:ext uri="{FF2B5EF4-FFF2-40B4-BE49-F238E27FC236}">
              <a16:creationId xmlns:a16="http://schemas.microsoft.com/office/drawing/2014/main" id="{AE27C5EE-4DBE-417F-BFBF-38E30F7574BD}"/>
            </a:ext>
          </a:extLst>
        </cdr:cNvPr>
        <cdr:cNvSpPr txBox="1"/>
      </cdr:nvSpPr>
      <cdr:spPr>
        <a:xfrm xmlns:a="http://schemas.openxmlformats.org/drawingml/2006/main">
          <a:off x="53340" y="3147060"/>
          <a:ext cx="3345180" cy="2743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900"/>
            <a:t>Source: Census 2021. Office</a:t>
          </a:r>
          <a:r>
            <a:rPr lang="en-GB" sz="900" baseline="0"/>
            <a:t> for National Statistics</a:t>
          </a:r>
          <a:endParaRPr lang="en-GB" sz="900"/>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57150</xdr:colOff>
      <xdr:row>18</xdr:row>
      <xdr:rowOff>9525</xdr:rowOff>
    </xdr:from>
    <xdr:to>
      <xdr:col>11</xdr:col>
      <xdr:colOff>228600</xdr:colOff>
      <xdr:row>57</xdr:row>
      <xdr:rowOff>85725</xdr:rowOff>
    </xdr:to>
    <xdr:graphicFrame macro="">
      <xdr:nvGraphicFramePr>
        <xdr:cNvPr id="2" name="Chart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47624</xdr:colOff>
      <xdr:row>17</xdr:row>
      <xdr:rowOff>133350</xdr:rowOff>
    </xdr:from>
    <xdr:to>
      <xdr:col>19</xdr:col>
      <xdr:colOff>447675</xdr:colOff>
      <xdr:row>57</xdr:row>
      <xdr:rowOff>85724</xdr:rowOff>
    </xdr:to>
    <xdr:graphicFrame macro="">
      <xdr:nvGraphicFramePr>
        <xdr:cNvPr id="9" name="Chart 8">
          <a:extLst>
            <a:ext uri="{FF2B5EF4-FFF2-40B4-BE49-F238E27FC236}">
              <a16:creationId xmlns:a16="http://schemas.microsoft.com/office/drawing/2014/main" id="{00000000-0008-0000-3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45720</xdr:colOff>
          <xdr:row>15</xdr:row>
          <xdr:rowOff>30480</xdr:rowOff>
        </xdr:from>
        <xdr:to>
          <xdr:col>4</xdr:col>
          <xdr:colOff>457200</xdr:colOff>
          <xdr:row>17</xdr:row>
          <xdr:rowOff>83820</xdr:rowOff>
        </xdr:to>
        <xdr:sp macro="" textlink="">
          <xdr:nvSpPr>
            <xdr:cNvPr id="4097" name="PopGeog Dropdown" hidden="1">
              <a:extLst>
                <a:ext uri="{63B3BB69-23CF-44E3-9099-C40C66FF867C}">
                  <a14:compatExt spid="_x0000_s4097"/>
                </a:ext>
                <a:ext uri="{FF2B5EF4-FFF2-40B4-BE49-F238E27FC236}">
                  <a16:creationId xmlns:a16="http://schemas.microsoft.com/office/drawing/2014/main" id="{00000000-0008-0000-35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60</xdr:row>
          <xdr:rowOff>38100</xdr:rowOff>
        </xdr:from>
        <xdr:to>
          <xdr:col>4</xdr:col>
          <xdr:colOff>236220</xdr:colOff>
          <xdr:row>60</xdr:row>
          <xdr:rowOff>289560</xdr:rowOff>
        </xdr:to>
        <xdr:sp macro="" textlink="">
          <xdr:nvSpPr>
            <xdr:cNvPr id="4099" name="Drop Down 3" hidden="1">
              <a:extLst>
                <a:ext uri="{63B3BB69-23CF-44E3-9099-C40C66FF867C}">
                  <a14:compatExt spid="_x0000_s4099"/>
                </a:ext>
                <a:ext uri="{FF2B5EF4-FFF2-40B4-BE49-F238E27FC236}">
                  <a16:creationId xmlns:a16="http://schemas.microsoft.com/office/drawing/2014/main" id="{00000000-0008-0000-35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121920</xdr:colOff>
          <xdr:row>15</xdr:row>
          <xdr:rowOff>30480</xdr:rowOff>
        </xdr:from>
        <xdr:to>
          <xdr:col>12</xdr:col>
          <xdr:colOff>0</xdr:colOff>
          <xdr:row>17</xdr:row>
          <xdr:rowOff>83820</xdr:rowOff>
        </xdr:to>
        <xdr:sp macro="" textlink="">
          <xdr:nvSpPr>
            <xdr:cNvPr id="4100" name="Drop Down 4" hidden="1">
              <a:extLst>
                <a:ext uri="{63B3BB69-23CF-44E3-9099-C40C66FF867C}">
                  <a14:compatExt spid="_x0000_s4100"/>
                </a:ext>
                <a:ext uri="{FF2B5EF4-FFF2-40B4-BE49-F238E27FC236}">
                  <a16:creationId xmlns:a16="http://schemas.microsoft.com/office/drawing/2014/main" id="{00000000-0008-0000-35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15</xdr:row>
          <xdr:rowOff>30480</xdr:rowOff>
        </xdr:from>
        <xdr:to>
          <xdr:col>9</xdr:col>
          <xdr:colOff>152400</xdr:colOff>
          <xdr:row>17</xdr:row>
          <xdr:rowOff>83820</xdr:rowOff>
        </xdr:to>
        <xdr:sp macro="" textlink="">
          <xdr:nvSpPr>
            <xdr:cNvPr id="4101" name="Drop Down 5" hidden="1">
              <a:extLst>
                <a:ext uri="{63B3BB69-23CF-44E3-9099-C40C66FF867C}">
                  <a14:compatExt spid="_x0000_s4101"/>
                </a:ext>
                <a:ext uri="{FF2B5EF4-FFF2-40B4-BE49-F238E27FC236}">
                  <a16:creationId xmlns:a16="http://schemas.microsoft.com/office/drawing/2014/main" id="{00000000-0008-0000-35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244477</xdr:colOff>
      <xdr:row>7</xdr:row>
      <xdr:rowOff>71962</xdr:rowOff>
    </xdr:from>
    <xdr:to>
      <xdr:col>2</xdr:col>
      <xdr:colOff>453607</xdr:colOff>
      <xdr:row>13</xdr:row>
      <xdr:rowOff>53278</xdr:rowOff>
    </xdr:to>
    <xdr:grpSp>
      <xdr:nvGrpSpPr>
        <xdr:cNvPr id="28" name="Group 27">
          <a:hlinkClick xmlns:r="http://schemas.openxmlformats.org/officeDocument/2006/relationships" r:id="rId3"/>
          <a:extLst>
            <a:ext uri="{FF2B5EF4-FFF2-40B4-BE49-F238E27FC236}">
              <a16:creationId xmlns:a16="http://schemas.microsoft.com/office/drawing/2014/main" id="{00000000-0008-0000-3500-00001C000000}"/>
            </a:ext>
          </a:extLst>
        </xdr:cNvPr>
        <xdr:cNvGrpSpPr/>
      </xdr:nvGrpSpPr>
      <xdr:grpSpPr>
        <a:xfrm>
          <a:off x="248287" y="1003507"/>
          <a:ext cx="1148295" cy="787131"/>
          <a:chOff x="198327" y="1337369"/>
          <a:chExt cx="1125647" cy="834332"/>
        </a:xfrm>
      </xdr:grpSpPr>
      <xdr:sp macro="" textlink="">
        <xdr:nvSpPr>
          <xdr:cNvPr id="29" name="TextBox 28">
            <a:hlinkClick xmlns:r="http://schemas.openxmlformats.org/officeDocument/2006/relationships" r:id="rId3"/>
            <a:extLst>
              <a:ext uri="{FF2B5EF4-FFF2-40B4-BE49-F238E27FC236}">
                <a16:creationId xmlns:a16="http://schemas.microsoft.com/office/drawing/2014/main" id="{00000000-0008-0000-3500-00001D000000}"/>
              </a:ext>
            </a:extLst>
          </xdr:cNvPr>
          <xdr:cNvSpPr txBox="1"/>
        </xdr:nvSpPr>
        <xdr:spPr>
          <a:xfrm>
            <a:off x="198327" y="1337369"/>
            <a:ext cx="1125647" cy="272356"/>
          </a:xfrm>
          <a:prstGeom prst="rect">
            <a:avLst/>
          </a:prstGeom>
          <a:gradFill>
            <a:gsLst>
              <a:gs pos="0">
                <a:srgbClr val="002F6D"/>
              </a:gs>
              <a:gs pos="54000">
                <a:srgbClr val="002F6D"/>
              </a:gs>
              <a:gs pos="100000">
                <a:srgbClr val="7CA0C5"/>
              </a:gs>
            </a:gsLst>
          </a:gradFill>
          <a:ln/>
        </xdr:spPr>
        <xdr:style>
          <a:lnRef idx="0">
            <a:schemeClr val="accent3"/>
          </a:lnRef>
          <a:fillRef idx="3">
            <a:schemeClr val="accent3"/>
          </a:fillRef>
          <a:effectRef idx="3">
            <a:schemeClr val="accent3"/>
          </a:effectRef>
          <a:fontRef idx="minor">
            <a:schemeClr val="lt1"/>
          </a:fontRef>
        </xdr:style>
        <xdr:txBody>
          <a:bodyPr vertOverflow="clip" wrap="square" rtlCol="0" anchor="t"/>
          <a:lstStyle/>
          <a:p>
            <a:pPr algn="ctr"/>
            <a:r>
              <a:rPr lang="en-GB" sz="1100" b="1" i="0"/>
              <a:t>Return to menu</a:t>
            </a:r>
          </a:p>
        </xdr:txBody>
      </xdr:sp>
      <xdr:pic>
        <xdr:nvPicPr>
          <xdr:cNvPr id="30" name="Picture 10" descr="C:\Documents and Settings\sosphdk1\Local Settings\Temporary Internet Files\Content.IE5\EPHTX8PO\MC900442134[1].png">
            <a:extLst>
              <a:ext uri="{FF2B5EF4-FFF2-40B4-BE49-F238E27FC236}">
                <a16:creationId xmlns:a16="http://schemas.microsoft.com/office/drawing/2014/main" id="{00000000-0008-0000-3500-00001E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38343" y="1590675"/>
            <a:ext cx="584979" cy="581026"/>
          </a:xfrm>
          <a:prstGeom prst="rect">
            <a:avLst/>
          </a:prstGeom>
          <a:noFill/>
        </xdr:spPr>
      </xdr:pic>
    </xdr:grpSp>
    <xdr:clientData/>
  </xdr:twoCellAnchor>
  <xdr:twoCellAnchor>
    <xdr:from>
      <xdr:col>0</xdr:col>
      <xdr:colOff>104775</xdr:colOff>
      <xdr:row>1</xdr:row>
      <xdr:rowOff>55151</xdr:rowOff>
    </xdr:from>
    <xdr:to>
      <xdr:col>12</xdr:col>
      <xdr:colOff>387394</xdr:colOff>
      <xdr:row>9</xdr:row>
      <xdr:rowOff>88103</xdr:rowOff>
    </xdr:to>
    <xdr:grpSp>
      <xdr:nvGrpSpPr>
        <xdr:cNvPr id="3" name="Group 2">
          <a:extLst>
            <a:ext uri="{FF2B5EF4-FFF2-40B4-BE49-F238E27FC236}">
              <a16:creationId xmlns:a16="http://schemas.microsoft.com/office/drawing/2014/main" id="{00000000-0008-0000-3500-000003000000}"/>
            </a:ext>
          </a:extLst>
        </xdr:cNvPr>
        <xdr:cNvGrpSpPr/>
      </xdr:nvGrpSpPr>
      <xdr:grpSpPr>
        <a:xfrm>
          <a:off x="102870" y="192311"/>
          <a:ext cx="7992154" cy="1099752"/>
          <a:chOff x="104775" y="198026"/>
          <a:chExt cx="7778794" cy="1175952"/>
        </a:xfrm>
      </xdr:grpSpPr>
      <xdr:sp macro="" textlink="">
        <xdr:nvSpPr>
          <xdr:cNvPr id="26" name="Text Box 4">
            <a:extLst>
              <a:ext uri="{FF2B5EF4-FFF2-40B4-BE49-F238E27FC236}">
                <a16:creationId xmlns:a16="http://schemas.microsoft.com/office/drawing/2014/main" id="{00000000-0008-0000-3500-00001A000000}"/>
              </a:ext>
            </a:extLst>
          </xdr:cNvPr>
          <xdr:cNvSpPr txBox="1">
            <a:spLocks noChangeArrowheads="1"/>
          </xdr:cNvSpPr>
        </xdr:nvSpPr>
        <xdr:spPr bwMode="auto">
          <a:xfrm>
            <a:off x="2171005" y="1080435"/>
            <a:ext cx="3728731" cy="293543"/>
          </a:xfrm>
          <a:prstGeom prst="rect">
            <a:avLst/>
          </a:prstGeom>
          <a:gradFill rotWithShape="1">
            <a:gsLst>
              <a:gs pos="75000">
                <a:srgbClr val="C0CBDB"/>
              </a:gs>
              <a:gs pos="21000">
                <a:srgbClr val="8097B6"/>
              </a:gs>
              <a:gs pos="0">
                <a:srgbClr val="002F6D"/>
              </a:gs>
              <a:gs pos="53000">
                <a:srgbClr val="FFFFFF"/>
              </a:gs>
              <a:gs pos="100000">
                <a:srgbClr val="333399"/>
              </a:gs>
            </a:gsLst>
            <a:lin ang="5400000" scaled="1"/>
          </a:gradFill>
          <a:ln w="9525">
            <a:solidFill>
              <a:srgbClr val="000000"/>
            </a:solidFill>
            <a:miter lim="800000"/>
            <a:headEnd/>
            <a:tailEnd/>
          </a:ln>
        </xdr:spPr>
        <xdr:txBody>
          <a:bodyPr vertOverflow="clip" wrap="square" lIns="36576" tIns="27432" rIns="36576" bIns="27432" anchor="ctr"/>
          <a:lstStyle/>
          <a:p>
            <a:pPr algn="ctr" rtl="0">
              <a:defRPr sz="1000"/>
            </a:pPr>
            <a:r>
              <a:rPr lang="en-GB" sz="1300" b="1" i="0" u="none" strike="noStrike" baseline="0">
                <a:solidFill>
                  <a:srgbClr val="333399"/>
                </a:solidFill>
                <a:latin typeface="Arial"/>
                <a:cs typeface="Arial"/>
              </a:rPr>
              <a:t>Southampton Population Pyramid Tool</a:t>
            </a:r>
            <a:endParaRPr lang="en-GB"/>
          </a:p>
        </xdr:txBody>
      </xdr:sp>
      <xdr:pic>
        <xdr:nvPicPr>
          <xdr:cNvPr id="27" name="Picture 26">
            <a:extLst>
              <a:ext uri="{FF2B5EF4-FFF2-40B4-BE49-F238E27FC236}">
                <a16:creationId xmlns:a16="http://schemas.microsoft.com/office/drawing/2014/main" id="{00000000-0008-0000-35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10786" y="324541"/>
            <a:ext cx="2101843" cy="461436"/>
          </a:xfrm>
          <a:prstGeom prst="rect">
            <a:avLst/>
          </a:prstGeom>
        </xdr:spPr>
      </xdr:pic>
      <xdr:pic>
        <xdr:nvPicPr>
          <xdr:cNvPr id="31" name="Picture 30">
            <a:extLst>
              <a:ext uri="{FF2B5EF4-FFF2-40B4-BE49-F238E27FC236}">
                <a16:creationId xmlns:a16="http://schemas.microsoft.com/office/drawing/2014/main" id="{00000000-0008-0000-3500-00001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021910" y="198026"/>
            <a:ext cx="861659" cy="714466"/>
          </a:xfrm>
          <a:prstGeom prst="rect">
            <a:avLst/>
          </a:prstGeom>
        </xdr:spPr>
      </xdr:pic>
      <xdr:pic>
        <xdr:nvPicPr>
          <xdr:cNvPr id="22" name="Picture 21">
            <a:extLst>
              <a:ext uri="{FF2B5EF4-FFF2-40B4-BE49-F238E27FC236}">
                <a16:creationId xmlns:a16="http://schemas.microsoft.com/office/drawing/2014/main" id="{00000000-0008-0000-3500-000016000000}"/>
              </a:ext>
            </a:extLst>
          </xdr:cNvPr>
          <xdr:cNvPicPr>
            <a:picLocks noChangeAspect="1"/>
          </xdr:cNvPicPr>
        </xdr:nvPicPr>
        <xdr:blipFill>
          <a:blip xmlns:r="http://schemas.openxmlformats.org/officeDocument/2006/relationships" r:embed="rId7"/>
          <a:stretch>
            <a:fillRect/>
          </a:stretch>
        </xdr:blipFill>
        <xdr:spPr>
          <a:xfrm>
            <a:off x="104775" y="231409"/>
            <a:ext cx="2507435" cy="647700"/>
          </a:xfrm>
          <a:prstGeom prst="rect">
            <a:avLst/>
          </a:prstGeom>
        </xdr:spPr>
      </xdr:pic>
    </xdr:grpSp>
    <xdr:clientData/>
  </xdr:twoCellAnchor>
</xdr:wsDr>
</file>

<file path=xl/drawings/drawing118.xml><?xml version="1.0" encoding="utf-8"?>
<c:userShapes xmlns:c="http://schemas.openxmlformats.org/drawingml/2006/chart">
  <cdr:relSizeAnchor xmlns:cdr="http://schemas.openxmlformats.org/drawingml/2006/chartDrawing">
    <cdr:from>
      <cdr:x>0.35251</cdr:x>
      <cdr:y>0.90051</cdr:y>
    </cdr:from>
    <cdr:to>
      <cdr:x>0.95683</cdr:x>
      <cdr:y>0.99325</cdr:y>
    </cdr:to>
    <cdr:sp macro="" textlink="">
      <cdr:nvSpPr>
        <cdr:cNvPr id="2" name="TextBox 8"/>
        <cdr:cNvSpPr txBox="1"/>
      </cdr:nvSpPr>
      <cdr:spPr>
        <a:xfrm xmlns:a="http://schemas.openxmlformats.org/drawingml/2006/main">
          <a:off x="2595469" y="5086349"/>
          <a:ext cx="4449503" cy="523849"/>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800" i="1"/>
            <a:t>Data Sources: Resident populations</a:t>
          </a:r>
          <a:r>
            <a:rPr lang="en-GB" sz="800" i="1" baseline="0"/>
            <a:t> have been taken from the Hampshire County Council 2018-Based  Small Area Population Forecasts for Southampton. The England comparator has been taken from the ONS 2018 Mid-Year Population Estimates. Some figures may not sum due to rounding.</a:t>
          </a:r>
          <a:endParaRPr lang="en-GB" sz="800" i="1"/>
        </a:p>
      </cdr:txBody>
    </cdr:sp>
  </cdr:relSizeAnchor>
</c:userShapes>
</file>

<file path=xl/drawings/drawing119.xml><?xml version="1.0" encoding="utf-8"?>
<c:userShapes xmlns:c="http://schemas.openxmlformats.org/drawingml/2006/chart">
  <cdr:relSizeAnchor xmlns:cdr="http://schemas.openxmlformats.org/drawingml/2006/chartDrawing">
    <cdr:from>
      <cdr:x>0.0082</cdr:x>
      <cdr:y>0.90238</cdr:y>
    </cdr:from>
    <cdr:to>
      <cdr:x>0.98951</cdr:x>
      <cdr:y>0.96635</cdr:y>
    </cdr:to>
    <cdr:sp macro="" textlink="">
      <cdr:nvSpPr>
        <cdr:cNvPr id="2" name="TextBox 8"/>
        <cdr:cNvSpPr txBox="1"/>
      </cdr:nvSpPr>
      <cdr:spPr>
        <a:xfrm xmlns:a="http://schemas.openxmlformats.org/drawingml/2006/main">
          <a:off x="38256" y="5114144"/>
          <a:ext cx="4580020" cy="36254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800" i="1"/>
            <a:t>Data Source: Hampshire County Council 2018-Based Southampton Small Area Population Forecasts</a:t>
          </a:r>
        </a:p>
      </cdr:txBody>
    </cdr:sp>
  </cdr:relSizeAnchor>
</c:userShapes>
</file>

<file path=xl/drawings/drawing12.xml><?xml version="1.0" encoding="utf-8"?>
<c:userShapes xmlns:c="http://schemas.openxmlformats.org/drawingml/2006/chart">
  <cdr:relSizeAnchor xmlns:cdr="http://schemas.openxmlformats.org/drawingml/2006/chartDrawing">
    <cdr:from>
      <cdr:x>0.02302</cdr:x>
      <cdr:y>0.91477</cdr:y>
    </cdr:from>
    <cdr:to>
      <cdr:x>0.94406</cdr:x>
      <cdr:y>0.98159</cdr:y>
    </cdr:to>
    <cdr:sp macro="" textlink="">
      <cdr:nvSpPr>
        <cdr:cNvPr id="257025" name="Text Box 1"/>
        <cdr:cNvSpPr txBox="1">
          <a:spLocks xmlns:a="http://schemas.openxmlformats.org/drawingml/2006/main" noChangeArrowheads="1"/>
        </cdr:cNvSpPr>
      </cdr:nvSpPr>
      <cdr:spPr bwMode="auto">
        <a:xfrm xmlns:a="http://schemas.openxmlformats.org/drawingml/2006/main">
          <a:off x="119587" y="4579260"/>
          <a:ext cx="4784730" cy="33448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Bournemouth has changed between Census and is now a combined local authority. </a:t>
          </a:r>
          <a:endParaRPr lang="en-GB"/>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17</xdr:col>
      <xdr:colOff>122344</xdr:colOff>
      <xdr:row>0</xdr:row>
      <xdr:rowOff>19050</xdr:rowOff>
    </xdr:from>
    <xdr:to>
      <xdr:col>18</xdr:col>
      <xdr:colOff>1197398</xdr:colOff>
      <xdr:row>3</xdr:row>
      <xdr:rowOff>75853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4886094" y="19050"/>
          <a:ext cx="2199004" cy="609253"/>
        </a:xfrm>
        <a:prstGeom prst="rect">
          <a:avLst/>
        </a:prstGeom>
      </xdr:spPr>
    </xdr:pic>
    <xdr:clientData/>
  </xdr:twoCellAnchor>
  <xdr:twoCellAnchor>
    <xdr:from>
      <xdr:col>1</xdr:col>
      <xdr:colOff>129540</xdr:colOff>
      <xdr:row>14</xdr:row>
      <xdr:rowOff>161925</xdr:rowOff>
    </xdr:from>
    <xdr:to>
      <xdr:col>6</xdr:col>
      <xdr:colOff>129540</xdr:colOff>
      <xdr:row>35</xdr:row>
      <xdr:rowOff>32385</xdr:rowOff>
    </xdr:to>
    <xdr:graphicFrame macro="">
      <xdr:nvGraphicFramePr>
        <xdr:cNvPr id="3" name="Chart 2">
          <a:extLst>
            <a:ext uri="{FF2B5EF4-FFF2-40B4-BE49-F238E27FC236}">
              <a16:creationId xmlns:a16="http://schemas.microsoft.com/office/drawing/2014/main" id="{00000000-0008-0000-0700-000003000000}"/>
            </a:ext>
            <a:ext uri="{147F2762-F138-4A5C-976F-8EAC2B608ADB}">
              <a16:predDERef xmlns:a16="http://schemas.microsoft.com/office/drawing/2014/main" pred="{28AC0431-373F-4A90-83B0-7925938B4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106680</xdr:colOff>
      <xdr:row>14</xdr:row>
      <xdr:rowOff>151129</xdr:rowOff>
    </xdr:from>
    <xdr:to>
      <xdr:col>14</xdr:col>
      <xdr:colOff>850265</xdr:colOff>
      <xdr:row>34</xdr:row>
      <xdr:rowOff>117261</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0.00746</cdr:x>
      <cdr:y>0.93169</cdr:y>
    </cdr:from>
    <cdr:to>
      <cdr:x>0.3597</cdr:x>
      <cdr:y>0.9918</cdr:y>
    </cdr:to>
    <cdr:sp macro="" textlink="">
      <cdr:nvSpPr>
        <cdr:cNvPr id="2" name="TextBox 1">
          <a:extLst xmlns:a="http://schemas.openxmlformats.org/drawingml/2006/main">
            <a:ext uri="{FF2B5EF4-FFF2-40B4-BE49-F238E27FC236}">
              <a16:creationId xmlns:a16="http://schemas.microsoft.com/office/drawing/2014/main" id="{7BF9A760-2EFA-45E6-B35D-AA1381E446C7}"/>
            </a:ext>
          </a:extLst>
        </cdr:cNvPr>
        <cdr:cNvSpPr txBox="1"/>
      </cdr:nvSpPr>
      <cdr:spPr>
        <a:xfrm xmlns:a="http://schemas.openxmlformats.org/drawingml/2006/main">
          <a:off x="47625" y="3248025"/>
          <a:ext cx="2247900" cy="2095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900" b="0" i="0" baseline="0">
              <a:effectLst/>
              <a:latin typeface="+mn-lt"/>
              <a:ea typeface="+mn-ea"/>
              <a:cs typeface="+mn-cs"/>
            </a:rPr>
            <a:t>Source: Office for National Statistics</a:t>
          </a:r>
          <a:endParaRPr lang="en-GB" sz="900"/>
        </a:p>
      </cdr:txBody>
    </cdr:sp>
  </cdr:relSizeAnchor>
</c:userShapes>
</file>

<file path=xl/drawings/drawing15.xml><?xml version="1.0" encoding="utf-8"?>
<c:userShapes xmlns:c="http://schemas.openxmlformats.org/drawingml/2006/chart">
  <cdr:relSizeAnchor xmlns:cdr="http://schemas.openxmlformats.org/drawingml/2006/chartDrawing">
    <cdr:from>
      <cdr:x>0.02302</cdr:x>
      <cdr:y>0.92594</cdr:y>
    </cdr:from>
    <cdr:to>
      <cdr:x>0.46127</cdr:x>
      <cdr:y>1</cdr:y>
    </cdr:to>
    <cdr:sp macro="" textlink="">
      <cdr:nvSpPr>
        <cdr:cNvPr id="257025" name="Text Box 1"/>
        <cdr:cNvSpPr txBox="1">
          <a:spLocks xmlns:a="http://schemas.openxmlformats.org/drawingml/2006/main" noChangeArrowheads="1"/>
        </cdr:cNvSpPr>
      </cdr:nvSpPr>
      <cdr:spPr bwMode="auto">
        <a:xfrm xmlns:a="http://schemas.openxmlformats.org/drawingml/2006/main">
          <a:off x="122535" y="3331643"/>
          <a:ext cx="2332799" cy="26647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userShapes>
</file>

<file path=xl/drawings/drawing16.xml><?xml version="1.0" encoding="utf-8"?>
<xdr:wsDr xmlns:xdr="http://schemas.openxmlformats.org/drawingml/2006/spreadsheetDrawing" xmlns:a="http://schemas.openxmlformats.org/drawingml/2006/main">
  <xdr:twoCellAnchor>
    <xdr:from>
      <xdr:col>1</xdr:col>
      <xdr:colOff>28136</xdr:colOff>
      <xdr:row>27</xdr:row>
      <xdr:rowOff>155495</xdr:rowOff>
    </xdr:from>
    <xdr:to>
      <xdr:col>7</xdr:col>
      <xdr:colOff>152400</xdr:colOff>
      <xdr:row>51</xdr:row>
      <xdr:rowOff>53340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21191</xdr:colOff>
      <xdr:row>0</xdr:row>
      <xdr:rowOff>45323</xdr:rowOff>
    </xdr:from>
    <xdr:to>
      <xdr:col>10</xdr:col>
      <xdr:colOff>563336</xdr:colOff>
      <xdr:row>3</xdr:row>
      <xdr:rowOff>77361</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023971" y="45323"/>
          <a:ext cx="2203305" cy="618778"/>
        </a:xfrm>
        <a:prstGeom prst="rect">
          <a:avLst/>
        </a:prstGeom>
      </xdr:spPr>
    </xdr:pic>
    <xdr:clientData/>
  </xdr:twoCellAnchor>
  <xdr:twoCellAnchor>
    <xdr:from>
      <xdr:col>9</xdr:col>
      <xdr:colOff>15240</xdr:colOff>
      <xdr:row>27</xdr:row>
      <xdr:rowOff>152400</xdr:rowOff>
    </xdr:from>
    <xdr:to>
      <xdr:col>15</xdr:col>
      <xdr:colOff>133559</xdr:colOff>
      <xdr:row>52</xdr:row>
      <xdr:rowOff>152237</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0.02302</cdr:x>
      <cdr:y>0.94488</cdr:y>
    </cdr:from>
    <cdr:to>
      <cdr:x>0.94406</cdr:x>
      <cdr:y>0.98159</cdr:y>
    </cdr:to>
    <cdr:sp macro="" textlink="">
      <cdr:nvSpPr>
        <cdr:cNvPr id="257025" name="Text Box 1"/>
        <cdr:cNvSpPr txBox="1">
          <a:spLocks xmlns:a="http://schemas.openxmlformats.org/drawingml/2006/main" noChangeArrowheads="1"/>
        </cdr:cNvSpPr>
      </cdr:nvSpPr>
      <cdr:spPr bwMode="auto">
        <a:xfrm xmlns:a="http://schemas.openxmlformats.org/drawingml/2006/main">
          <a:off x="145303" y="4679185"/>
          <a:ext cx="5813642" cy="18177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userShapes>
</file>

<file path=xl/drawings/drawing18.xml><?xml version="1.0" encoding="utf-8"?>
<c:userShapes xmlns:c="http://schemas.openxmlformats.org/drawingml/2006/chart">
  <cdr:relSizeAnchor xmlns:cdr="http://schemas.openxmlformats.org/drawingml/2006/chartDrawing">
    <cdr:from>
      <cdr:x>0.02302</cdr:x>
      <cdr:y>0.94488</cdr:y>
    </cdr:from>
    <cdr:to>
      <cdr:x>0.94406</cdr:x>
      <cdr:y>0.98159</cdr:y>
    </cdr:to>
    <cdr:sp macro="" textlink="">
      <cdr:nvSpPr>
        <cdr:cNvPr id="257025" name="Text Box 1"/>
        <cdr:cNvSpPr txBox="1">
          <a:spLocks xmlns:a="http://schemas.openxmlformats.org/drawingml/2006/main" noChangeArrowheads="1"/>
        </cdr:cNvSpPr>
      </cdr:nvSpPr>
      <cdr:spPr bwMode="auto">
        <a:xfrm xmlns:a="http://schemas.openxmlformats.org/drawingml/2006/main">
          <a:off x="145303" y="4679185"/>
          <a:ext cx="5813642" cy="18177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50996</xdr:colOff>
      <xdr:row>26</xdr:row>
      <xdr:rowOff>68580</xdr:rowOff>
    </xdr:from>
    <xdr:to>
      <xdr:col>5</xdr:col>
      <xdr:colOff>236220</xdr:colOff>
      <xdr:row>51</xdr:row>
      <xdr:rowOff>155331</xdr:rowOff>
    </xdr:to>
    <xdr:graphicFrame macro="">
      <xdr:nvGraphicFramePr>
        <xdr:cNvPr id="11" name="Chart 1">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21191</xdr:colOff>
      <xdr:row>0</xdr:row>
      <xdr:rowOff>45323</xdr:rowOff>
    </xdr:from>
    <xdr:to>
      <xdr:col>9</xdr:col>
      <xdr:colOff>555716</xdr:colOff>
      <xdr:row>3</xdr:row>
      <xdr:rowOff>77361</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7029916" y="45323"/>
          <a:ext cx="2200123" cy="618192"/>
        </a:xfrm>
        <a:prstGeom prst="rect">
          <a:avLst/>
        </a:prstGeom>
      </xdr:spPr>
    </xdr:pic>
    <xdr:clientData/>
  </xdr:twoCellAnchor>
  <xdr:twoCellAnchor>
    <xdr:from>
      <xdr:col>7</xdr:col>
      <xdr:colOff>152400</xdr:colOff>
      <xdr:row>26</xdr:row>
      <xdr:rowOff>30480</xdr:rowOff>
    </xdr:from>
    <xdr:to>
      <xdr:col>15</xdr:col>
      <xdr:colOff>369779</xdr:colOff>
      <xdr:row>51</xdr:row>
      <xdr:rowOff>45557</xdr:rowOff>
    </xdr:to>
    <xdr:graphicFrame macro="">
      <xdr:nvGraphicFramePr>
        <xdr:cNvPr id="29" name="Chart 5">
          <a:extLst>
            <a:ext uri="{FF2B5EF4-FFF2-40B4-BE49-F238E27FC236}">
              <a16:creationId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9</xdr:col>
      <xdr:colOff>499110</xdr:colOff>
      <xdr:row>2</xdr:row>
      <xdr:rowOff>93833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0334625" y="0"/>
          <a:ext cx="1718310" cy="45578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0.02302</cdr:x>
      <cdr:y>0.94488</cdr:y>
    </cdr:from>
    <cdr:to>
      <cdr:x>0.94406</cdr:x>
      <cdr:y>0.98159</cdr:y>
    </cdr:to>
    <cdr:sp macro="" textlink="">
      <cdr:nvSpPr>
        <cdr:cNvPr id="257025" name="Text Box 1"/>
        <cdr:cNvSpPr txBox="1">
          <a:spLocks xmlns:a="http://schemas.openxmlformats.org/drawingml/2006/main" noChangeArrowheads="1"/>
        </cdr:cNvSpPr>
      </cdr:nvSpPr>
      <cdr:spPr bwMode="auto">
        <a:xfrm xmlns:a="http://schemas.openxmlformats.org/drawingml/2006/main">
          <a:off x="145303" y="4679185"/>
          <a:ext cx="5813642" cy="18177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userShapes>
</file>

<file path=xl/drawings/drawing21.xml><?xml version="1.0" encoding="utf-8"?>
<c:userShapes xmlns:c="http://schemas.openxmlformats.org/drawingml/2006/chart">
  <cdr:relSizeAnchor xmlns:cdr="http://schemas.openxmlformats.org/drawingml/2006/chartDrawing">
    <cdr:from>
      <cdr:x>0.02302</cdr:x>
      <cdr:y>0.94488</cdr:y>
    </cdr:from>
    <cdr:to>
      <cdr:x>0.94406</cdr:x>
      <cdr:y>0.98159</cdr:y>
    </cdr:to>
    <cdr:sp macro="" textlink="">
      <cdr:nvSpPr>
        <cdr:cNvPr id="257025" name="Text Box 1"/>
        <cdr:cNvSpPr txBox="1">
          <a:spLocks xmlns:a="http://schemas.openxmlformats.org/drawingml/2006/main" noChangeArrowheads="1"/>
        </cdr:cNvSpPr>
      </cdr:nvSpPr>
      <cdr:spPr bwMode="auto">
        <a:xfrm xmlns:a="http://schemas.openxmlformats.org/drawingml/2006/main">
          <a:off x="145303" y="4679185"/>
          <a:ext cx="5813642" cy="18177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104775</xdr:colOff>
      <xdr:row>22</xdr:row>
      <xdr:rowOff>200808</xdr:rowOff>
    </xdr:from>
    <xdr:to>
      <xdr:col>5</xdr:col>
      <xdr:colOff>28998</xdr:colOff>
      <xdr:row>49</xdr:row>
      <xdr:rowOff>114498</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67099</xdr:colOff>
      <xdr:row>0</xdr:row>
      <xdr:rowOff>7620</xdr:rowOff>
    </xdr:from>
    <xdr:to>
      <xdr:col>12</xdr:col>
      <xdr:colOff>1203961</xdr:colOff>
      <xdr:row>3</xdr:row>
      <xdr:rowOff>45056</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a:stretch>
          <a:fillRect/>
        </a:stretch>
      </xdr:blipFill>
      <xdr:spPr>
        <a:xfrm>
          <a:off x="11489479" y="7620"/>
          <a:ext cx="2188422" cy="624176"/>
        </a:xfrm>
        <a:prstGeom prst="rect">
          <a:avLst/>
        </a:prstGeom>
      </xdr:spPr>
    </xdr:pic>
    <xdr:clientData/>
  </xdr:twoCellAnchor>
  <xdr:twoCellAnchor>
    <xdr:from>
      <xdr:col>5</xdr:col>
      <xdr:colOff>186795</xdr:colOff>
      <xdr:row>23</xdr:row>
      <xdr:rowOff>30212</xdr:rowOff>
    </xdr:from>
    <xdr:to>
      <xdr:col>9</xdr:col>
      <xdr:colOff>341966</xdr:colOff>
      <xdr:row>49</xdr:row>
      <xdr:rowOff>155357</xdr:rowOff>
    </xdr:to>
    <xdr:graphicFrame macro="">
      <xdr:nvGraphicFramePr>
        <xdr:cNvPr id="8" name="Chart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955040</xdr:colOff>
      <xdr:row>23</xdr:row>
      <xdr:rowOff>91968</xdr:rowOff>
    </xdr:from>
    <xdr:to>
      <xdr:col>15</xdr:col>
      <xdr:colOff>1068387</xdr:colOff>
      <xdr:row>50</xdr:row>
      <xdr:rowOff>85090</xdr:rowOff>
    </xdr:to>
    <xdr:graphicFrame macro="">
      <xdr:nvGraphicFramePr>
        <xdr:cNvPr id="9" name="Chart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0.02302</cdr:x>
      <cdr:y>0.91092</cdr:y>
    </cdr:from>
    <cdr:to>
      <cdr:x>0.89328</cdr:x>
      <cdr:y>0.98159</cdr:y>
    </cdr:to>
    <cdr:sp macro="" textlink="">
      <cdr:nvSpPr>
        <cdr:cNvPr id="257025" name="Text Box 1"/>
        <cdr:cNvSpPr txBox="1">
          <a:spLocks xmlns:a="http://schemas.openxmlformats.org/drawingml/2006/main" noChangeArrowheads="1"/>
        </cdr:cNvSpPr>
      </cdr:nvSpPr>
      <cdr:spPr bwMode="auto">
        <a:xfrm xmlns:a="http://schemas.openxmlformats.org/drawingml/2006/main">
          <a:off x="117002" y="4301976"/>
          <a:ext cx="4423247" cy="33374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Please note: Bournemouth, Christchurch and Poole in the Census 2011 data is made up of the three individual areas </a:t>
          </a:r>
          <a:endParaRPr lang="en-GB"/>
        </a:p>
      </cdr:txBody>
    </cdr:sp>
  </cdr:relSizeAnchor>
  <cdr:relSizeAnchor xmlns:cdr="http://schemas.openxmlformats.org/drawingml/2006/chartDrawing">
    <cdr:from>
      <cdr:x>0.25506</cdr:x>
      <cdr:y>0.0971</cdr:y>
    </cdr:from>
    <cdr:to>
      <cdr:x>0.86045</cdr:x>
      <cdr:y>0.1381</cdr:y>
    </cdr:to>
    <cdr:grpSp>
      <cdr:nvGrpSpPr>
        <cdr:cNvPr id="3" name="Group 2">
          <a:extLst xmlns:a="http://schemas.openxmlformats.org/drawingml/2006/main">
            <a:ext uri="{FF2B5EF4-FFF2-40B4-BE49-F238E27FC236}">
              <a16:creationId xmlns:a16="http://schemas.microsoft.com/office/drawing/2014/main" id="{12111340-CE0F-4336-9E42-C5547E4813BA}"/>
            </a:ext>
          </a:extLst>
        </cdr:cNvPr>
        <cdr:cNvGrpSpPr/>
      </cdr:nvGrpSpPr>
      <cdr:grpSpPr>
        <a:xfrm xmlns:a="http://schemas.openxmlformats.org/drawingml/2006/main">
          <a:off x="1355739" y="453873"/>
          <a:ext cx="3217874" cy="191646"/>
          <a:chOff x="0" y="0"/>
          <a:chExt cx="3114945" cy="179889"/>
        </a:xfrm>
      </cdr:grpSpPr>
      <cdr:sp macro="" textlink="">
        <cdr:nvSpPr>
          <cdr:cNvPr id="4" name="TextBox 2">
            <a:extLst xmlns:a="http://schemas.openxmlformats.org/drawingml/2006/main">
              <a:ext uri="{FF2B5EF4-FFF2-40B4-BE49-F238E27FC236}">
                <a16:creationId xmlns:a16="http://schemas.microsoft.com/office/drawing/2014/main" id="{D182F879-142F-4E7B-BC13-CCBEFAAF2910}"/>
              </a:ext>
            </a:extLst>
          </cdr:cNvPr>
          <cdr:cNvSpPr txBox="1"/>
        </cdr:nvSpPr>
        <cdr:spPr>
          <a:xfrm xmlns:a="http://schemas.openxmlformats.org/drawingml/2006/main">
            <a:off x="204634" y="0"/>
            <a:ext cx="1387404" cy="17988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5" name="Rectangle 4">
            <a:extLst xmlns:a="http://schemas.openxmlformats.org/drawingml/2006/main">
              <a:ext uri="{FF2B5EF4-FFF2-40B4-BE49-F238E27FC236}">
                <a16:creationId xmlns:a16="http://schemas.microsoft.com/office/drawing/2014/main" id="{F5C65574-0ACD-4E94-820C-17DB429DAD1C}"/>
              </a:ext>
            </a:extLst>
          </cdr:cNvPr>
          <cdr:cNvSpPr/>
        </cdr:nvSpPr>
        <cdr:spPr>
          <a:xfrm xmlns:a="http://schemas.openxmlformats.org/drawingml/2006/main">
            <a:off x="1588713" y="33408"/>
            <a:ext cx="113970" cy="101474"/>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6" name="Rectangle 5">
            <a:extLst xmlns:a="http://schemas.openxmlformats.org/drawingml/2006/main">
              <a:ext uri="{FF2B5EF4-FFF2-40B4-BE49-F238E27FC236}">
                <a16:creationId xmlns:a16="http://schemas.microsoft.com/office/drawing/2014/main" id="{D22DF99C-F04E-4B80-8586-56F3EE3809C7}"/>
              </a:ext>
            </a:extLst>
          </cdr:cNvPr>
          <cdr:cNvSpPr/>
        </cdr:nvSpPr>
        <cdr:spPr>
          <a:xfrm xmlns:a="http://schemas.openxmlformats.org/drawingml/2006/main">
            <a:off x="0" y="24378"/>
            <a:ext cx="126011" cy="128506"/>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7" name="TextBox 5">
            <a:extLst xmlns:a="http://schemas.openxmlformats.org/drawingml/2006/main">
              <a:ext uri="{FF2B5EF4-FFF2-40B4-BE49-F238E27FC236}">
                <a16:creationId xmlns:a16="http://schemas.microsoft.com/office/drawing/2014/main" id="{64D2CCE3-FB76-4256-BCF1-E7E858CEF2A2}"/>
              </a:ext>
            </a:extLst>
          </cdr:cNvPr>
          <cdr:cNvSpPr txBox="1"/>
        </cdr:nvSpPr>
        <cdr:spPr>
          <a:xfrm xmlns:a="http://schemas.openxmlformats.org/drawingml/2006/main">
            <a:off x="1793346" y="9029"/>
            <a:ext cx="1321599" cy="17065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userShapes>
</file>

<file path=xl/drawings/drawing24.xml><?xml version="1.0" encoding="utf-8"?>
<c:userShapes xmlns:c="http://schemas.openxmlformats.org/drawingml/2006/chart">
  <cdr:relSizeAnchor xmlns:cdr="http://schemas.openxmlformats.org/drawingml/2006/chartDrawing">
    <cdr:from>
      <cdr:x>0.02302</cdr:x>
      <cdr:y>0.9503</cdr:y>
    </cdr:from>
    <cdr:to>
      <cdr:x>0.99715</cdr:x>
      <cdr:y>0.98159</cdr:y>
    </cdr:to>
    <cdr:sp macro="" textlink="">
      <cdr:nvSpPr>
        <cdr:cNvPr id="257025" name="Text Box 1"/>
        <cdr:cNvSpPr txBox="1">
          <a:spLocks xmlns:a="http://schemas.openxmlformats.org/drawingml/2006/main" noChangeArrowheads="1"/>
        </cdr:cNvSpPr>
      </cdr:nvSpPr>
      <cdr:spPr bwMode="auto">
        <a:xfrm xmlns:a="http://schemas.openxmlformats.org/drawingml/2006/main">
          <a:off x="120696" y="4675138"/>
          <a:ext cx="5107469" cy="15394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a:t>
          </a:r>
          <a:endParaRPr lang="en-GB"/>
        </a:p>
      </cdr:txBody>
    </cdr:sp>
  </cdr:relSizeAnchor>
  <cdr:relSizeAnchor xmlns:cdr="http://schemas.openxmlformats.org/drawingml/2006/chartDrawing">
    <cdr:from>
      <cdr:x>0.27319</cdr:x>
      <cdr:y>0.08734</cdr:y>
    </cdr:from>
    <cdr:to>
      <cdr:x>0.86747</cdr:x>
      <cdr:y>0.12455</cdr:y>
    </cdr:to>
    <cdr:grpSp>
      <cdr:nvGrpSpPr>
        <cdr:cNvPr id="3" name="Group 2">
          <a:extLst xmlns:a="http://schemas.openxmlformats.org/drawingml/2006/main">
            <a:ext uri="{FF2B5EF4-FFF2-40B4-BE49-F238E27FC236}">
              <a16:creationId xmlns:a16="http://schemas.microsoft.com/office/drawing/2014/main" id="{ECB171AC-D46A-4FC7-9CBA-4CEADEAA386C}"/>
            </a:ext>
          </a:extLst>
        </cdr:cNvPr>
        <cdr:cNvGrpSpPr/>
      </cdr:nvGrpSpPr>
      <cdr:grpSpPr>
        <a:xfrm xmlns:a="http://schemas.openxmlformats.org/drawingml/2006/main">
          <a:off x="1431931" y="408751"/>
          <a:ext cx="3114931" cy="174143"/>
          <a:chOff x="0" y="0"/>
          <a:chExt cx="3015301" cy="170002"/>
        </a:xfrm>
      </cdr:grpSpPr>
      <cdr:sp macro="" textlink="">
        <cdr:nvSpPr>
          <cdr:cNvPr id="4" name="TextBox 2">
            <a:extLst xmlns:a="http://schemas.openxmlformats.org/drawingml/2006/main">
              <a:ext uri="{FF2B5EF4-FFF2-40B4-BE49-F238E27FC236}">
                <a16:creationId xmlns:a16="http://schemas.microsoft.com/office/drawing/2014/main" id="{D91DD7F4-92BE-4579-8E5C-0340D85ED27A}"/>
              </a:ext>
            </a:extLst>
          </cdr:cNvPr>
          <cdr:cNvSpPr txBox="1"/>
        </cdr:nvSpPr>
        <cdr:spPr>
          <a:xfrm xmlns:a="http://schemas.openxmlformats.org/drawingml/2006/main">
            <a:off x="198088" y="0"/>
            <a:ext cx="1343022" cy="17000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5" name="Rectangle 4">
            <a:extLst xmlns:a="http://schemas.openxmlformats.org/drawingml/2006/main">
              <a:ext uri="{FF2B5EF4-FFF2-40B4-BE49-F238E27FC236}">
                <a16:creationId xmlns:a16="http://schemas.microsoft.com/office/drawing/2014/main" id="{7FF6482F-975B-49C3-8339-0B102645E9F4}"/>
              </a:ext>
            </a:extLst>
          </cdr:cNvPr>
          <cdr:cNvSpPr/>
        </cdr:nvSpPr>
        <cdr:spPr>
          <a:xfrm xmlns:a="http://schemas.openxmlformats.org/drawingml/2006/main">
            <a:off x="1537892" y="31572"/>
            <a:ext cx="110324" cy="95897"/>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6" name="Rectangle 5">
            <a:extLst xmlns:a="http://schemas.openxmlformats.org/drawingml/2006/main">
              <a:ext uri="{FF2B5EF4-FFF2-40B4-BE49-F238E27FC236}">
                <a16:creationId xmlns:a16="http://schemas.microsoft.com/office/drawing/2014/main" id="{8E787A3A-31A1-408F-A162-3A6C1E5A7D76}"/>
              </a:ext>
            </a:extLst>
          </cdr:cNvPr>
          <cdr:cNvSpPr/>
        </cdr:nvSpPr>
        <cdr:spPr>
          <a:xfrm xmlns:a="http://schemas.openxmlformats.org/drawingml/2006/main">
            <a:off x="0" y="23038"/>
            <a:ext cx="121980" cy="121443"/>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7" name="TextBox 5">
            <a:extLst xmlns:a="http://schemas.openxmlformats.org/drawingml/2006/main">
              <a:ext uri="{FF2B5EF4-FFF2-40B4-BE49-F238E27FC236}">
                <a16:creationId xmlns:a16="http://schemas.microsoft.com/office/drawing/2014/main" id="{F81759FF-6525-4E79-ADC9-DC3091E34420}"/>
              </a:ext>
            </a:extLst>
          </cdr:cNvPr>
          <cdr:cNvSpPr txBox="1"/>
        </cdr:nvSpPr>
        <cdr:spPr>
          <a:xfrm xmlns:a="http://schemas.openxmlformats.org/drawingml/2006/main">
            <a:off x="1735979" y="8533"/>
            <a:ext cx="1279322" cy="1612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userShapes>
</file>

<file path=xl/drawings/drawing25.xml><?xml version="1.0" encoding="utf-8"?>
<c:userShapes xmlns:c="http://schemas.openxmlformats.org/drawingml/2006/chart">
  <cdr:relSizeAnchor xmlns:cdr="http://schemas.openxmlformats.org/drawingml/2006/chartDrawing">
    <cdr:from>
      <cdr:x>0.02302</cdr:x>
      <cdr:y>0.89622</cdr:y>
    </cdr:from>
    <cdr:to>
      <cdr:x>0.91697</cdr:x>
      <cdr:y>1</cdr:y>
    </cdr:to>
    <cdr:sp macro="" textlink="">
      <cdr:nvSpPr>
        <cdr:cNvPr id="257025" name="Text Box 1"/>
        <cdr:cNvSpPr txBox="1">
          <a:spLocks xmlns:a="http://schemas.openxmlformats.org/drawingml/2006/main" noChangeArrowheads="1"/>
        </cdr:cNvSpPr>
      </cdr:nvSpPr>
      <cdr:spPr bwMode="auto">
        <a:xfrm xmlns:a="http://schemas.openxmlformats.org/drawingml/2006/main">
          <a:off x="153397" y="4677412"/>
          <a:ext cx="5956995" cy="54165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a:t>
          </a:r>
        </a:p>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Please note: Bournemouth, Christchurch and Poole in the Census 2011 data is made up of the three individual areas</a:t>
          </a:r>
          <a:endParaRPr lang="en-GB"/>
        </a:p>
      </cdr:txBody>
    </cdr:sp>
  </cdr:relSizeAnchor>
  <cdr:relSizeAnchor xmlns:cdr="http://schemas.openxmlformats.org/drawingml/2006/chartDrawing">
    <cdr:from>
      <cdr:x>0.37438</cdr:x>
      <cdr:y>0.10159</cdr:y>
    </cdr:from>
    <cdr:to>
      <cdr:x>0.84649</cdr:x>
      <cdr:y>0.1397</cdr:y>
    </cdr:to>
    <cdr:grpSp>
      <cdr:nvGrpSpPr>
        <cdr:cNvPr id="3" name="Group 2">
          <a:extLst xmlns:a="http://schemas.openxmlformats.org/drawingml/2006/main">
            <a:ext uri="{FF2B5EF4-FFF2-40B4-BE49-F238E27FC236}">
              <a16:creationId xmlns:a16="http://schemas.microsoft.com/office/drawing/2014/main" id="{ECB171AC-D46A-4FC7-9CBA-4CEADEAA386C}"/>
            </a:ext>
          </a:extLst>
        </cdr:cNvPr>
        <cdr:cNvGrpSpPr/>
      </cdr:nvGrpSpPr>
      <cdr:grpSpPr>
        <a:xfrm xmlns:a="http://schemas.openxmlformats.org/drawingml/2006/main">
          <a:off x="2470860" y="479060"/>
          <a:ext cx="3115866" cy="179712"/>
          <a:chOff x="0" y="0"/>
          <a:chExt cx="3015301" cy="170002"/>
        </a:xfrm>
      </cdr:grpSpPr>
      <cdr:sp macro="" textlink="">
        <cdr:nvSpPr>
          <cdr:cNvPr id="4" name="TextBox 2">
            <a:extLst xmlns:a="http://schemas.openxmlformats.org/drawingml/2006/main">
              <a:ext uri="{FF2B5EF4-FFF2-40B4-BE49-F238E27FC236}">
                <a16:creationId xmlns:a16="http://schemas.microsoft.com/office/drawing/2014/main" id="{D91DD7F4-92BE-4579-8E5C-0340D85ED27A}"/>
              </a:ext>
            </a:extLst>
          </cdr:cNvPr>
          <cdr:cNvSpPr txBox="1"/>
        </cdr:nvSpPr>
        <cdr:spPr>
          <a:xfrm xmlns:a="http://schemas.openxmlformats.org/drawingml/2006/main">
            <a:off x="198088" y="0"/>
            <a:ext cx="1343022" cy="17000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5" name="Rectangle 4">
            <a:extLst xmlns:a="http://schemas.openxmlformats.org/drawingml/2006/main">
              <a:ext uri="{FF2B5EF4-FFF2-40B4-BE49-F238E27FC236}">
                <a16:creationId xmlns:a16="http://schemas.microsoft.com/office/drawing/2014/main" id="{7FF6482F-975B-49C3-8339-0B102645E9F4}"/>
              </a:ext>
            </a:extLst>
          </cdr:cNvPr>
          <cdr:cNvSpPr/>
        </cdr:nvSpPr>
        <cdr:spPr>
          <a:xfrm xmlns:a="http://schemas.openxmlformats.org/drawingml/2006/main">
            <a:off x="1537892" y="31572"/>
            <a:ext cx="110324" cy="95897"/>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6" name="Rectangle 5">
            <a:extLst xmlns:a="http://schemas.openxmlformats.org/drawingml/2006/main">
              <a:ext uri="{FF2B5EF4-FFF2-40B4-BE49-F238E27FC236}">
                <a16:creationId xmlns:a16="http://schemas.microsoft.com/office/drawing/2014/main" id="{8E787A3A-31A1-408F-A162-3A6C1E5A7D76}"/>
              </a:ext>
            </a:extLst>
          </cdr:cNvPr>
          <cdr:cNvSpPr/>
        </cdr:nvSpPr>
        <cdr:spPr>
          <a:xfrm xmlns:a="http://schemas.openxmlformats.org/drawingml/2006/main">
            <a:off x="0" y="23038"/>
            <a:ext cx="121980" cy="121443"/>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7" name="TextBox 5">
            <a:extLst xmlns:a="http://schemas.openxmlformats.org/drawingml/2006/main">
              <a:ext uri="{FF2B5EF4-FFF2-40B4-BE49-F238E27FC236}">
                <a16:creationId xmlns:a16="http://schemas.microsoft.com/office/drawing/2014/main" id="{F81759FF-6525-4E79-ADC9-DC3091E34420}"/>
              </a:ext>
            </a:extLst>
          </cdr:cNvPr>
          <cdr:cNvSpPr txBox="1"/>
        </cdr:nvSpPr>
        <cdr:spPr>
          <a:xfrm xmlns:a="http://schemas.openxmlformats.org/drawingml/2006/main">
            <a:off x="1735979" y="8533"/>
            <a:ext cx="1279322" cy="1612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userShapes>
</file>

<file path=xl/drawings/drawing26.xml><?xml version="1.0" encoding="utf-8"?>
<xdr:wsDr xmlns:xdr="http://schemas.openxmlformats.org/drawingml/2006/spreadsheetDrawing" xmlns:a="http://schemas.openxmlformats.org/drawingml/2006/main">
  <xdr:twoCellAnchor editAs="oneCell">
    <xdr:from>
      <xdr:col>8</xdr:col>
      <xdr:colOff>204259</xdr:colOff>
      <xdr:row>0</xdr:row>
      <xdr:rowOff>0</xdr:rowOff>
    </xdr:from>
    <xdr:to>
      <xdr:col>10</xdr:col>
      <xdr:colOff>1</xdr:colOff>
      <xdr:row>3</xdr:row>
      <xdr:rowOff>69186</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9241579" y="0"/>
          <a:ext cx="2188422" cy="626398"/>
        </a:xfrm>
        <a:prstGeom prst="rect">
          <a:avLst/>
        </a:prstGeom>
      </xdr:spPr>
    </xdr:pic>
    <xdr:clientData/>
  </xdr:twoCellAnchor>
  <xdr:twoCellAnchor>
    <xdr:from>
      <xdr:col>1</xdr:col>
      <xdr:colOff>375708</xdr:colOff>
      <xdr:row>23</xdr:row>
      <xdr:rowOff>150862</xdr:rowOff>
    </xdr:from>
    <xdr:to>
      <xdr:col>5</xdr:col>
      <xdr:colOff>364191</xdr:colOff>
      <xdr:row>51</xdr:row>
      <xdr:rowOff>93701</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0.02302</cdr:x>
      <cdr:y>0.93659</cdr:y>
    </cdr:from>
    <cdr:to>
      <cdr:x>0.99715</cdr:x>
      <cdr:y>0.98159</cdr:y>
    </cdr:to>
    <cdr:sp macro="" textlink="">
      <cdr:nvSpPr>
        <cdr:cNvPr id="257025" name="Text Box 1"/>
        <cdr:cNvSpPr txBox="1">
          <a:spLocks xmlns:a="http://schemas.openxmlformats.org/drawingml/2006/main" noChangeArrowheads="1"/>
        </cdr:cNvSpPr>
      </cdr:nvSpPr>
      <cdr:spPr bwMode="auto">
        <a:xfrm xmlns:a="http://schemas.openxmlformats.org/drawingml/2006/main">
          <a:off x="124453" y="4535437"/>
          <a:ext cx="5266442" cy="21791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- 2021 Census</a:t>
          </a:r>
          <a:endParaRPr lang="en-GB"/>
        </a:p>
      </cdr:txBody>
    </cdr:sp>
  </cdr:relSizeAnchor>
  <cdr:relSizeAnchor xmlns:cdr="http://schemas.openxmlformats.org/drawingml/2006/chartDrawing">
    <cdr:from>
      <cdr:x>0.34414</cdr:x>
      <cdr:y>0.0931</cdr:y>
    </cdr:from>
    <cdr:to>
      <cdr:x>0.92031</cdr:x>
      <cdr:y>0.13025</cdr:y>
    </cdr:to>
    <cdr:grpSp>
      <cdr:nvGrpSpPr>
        <cdr:cNvPr id="3" name="Group 2">
          <a:extLst xmlns:a="http://schemas.openxmlformats.org/drawingml/2006/main">
            <a:ext uri="{FF2B5EF4-FFF2-40B4-BE49-F238E27FC236}">
              <a16:creationId xmlns:a16="http://schemas.microsoft.com/office/drawing/2014/main" id="{ECB171AC-D46A-4FC7-9CBA-4CEADEAA386C}"/>
            </a:ext>
          </a:extLst>
        </cdr:cNvPr>
        <cdr:cNvGrpSpPr/>
      </cdr:nvGrpSpPr>
      <cdr:grpSpPr>
        <a:xfrm xmlns:a="http://schemas.openxmlformats.org/drawingml/2006/main">
          <a:off x="1857903" y="459350"/>
          <a:ext cx="3110559" cy="183296"/>
          <a:chOff x="0" y="0"/>
          <a:chExt cx="3015301" cy="170002"/>
        </a:xfrm>
      </cdr:grpSpPr>
      <cdr:sp macro="" textlink="">
        <cdr:nvSpPr>
          <cdr:cNvPr id="4" name="TextBox 2">
            <a:extLst xmlns:a="http://schemas.openxmlformats.org/drawingml/2006/main">
              <a:ext uri="{FF2B5EF4-FFF2-40B4-BE49-F238E27FC236}">
                <a16:creationId xmlns:a16="http://schemas.microsoft.com/office/drawing/2014/main" id="{D91DD7F4-92BE-4579-8E5C-0340D85ED27A}"/>
              </a:ext>
            </a:extLst>
          </cdr:cNvPr>
          <cdr:cNvSpPr txBox="1"/>
        </cdr:nvSpPr>
        <cdr:spPr>
          <a:xfrm xmlns:a="http://schemas.openxmlformats.org/drawingml/2006/main">
            <a:off x="198088" y="0"/>
            <a:ext cx="1343022" cy="17000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5" name="Rectangle 4">
            <a:extLst xmlns:a="http://schemas.openxmlformats.org/drawingml/2006/main">
              <a:ext uri="{FF2B5EF4-FFF2-40B4-BE49-F238E27FC236}">
                <a16:creationId xmlns:a16="http://schemas.microsoft.com/office/drawing/2014/main" id="{7FF6482F-975B-49C3-8339-0B102645E9F4}"/>
              </a:ext>
            </a:extLst>
          </cdr:cNvPr>
          <cdr:cNvSpPr/>
        </cdr:nvSpPr>
        <cdr:spPr>
          <a:xfrm xmlns:a="http://schemas.openxmlformats.org/drawingml/2006/main">
            <a:off x="1537891" y="31572"/>
            <a:ext cx="125678" cy="110910"/>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6" name="Rectangle 5">
            <a:extLst xmlns:a="http://schemas.openxmlformats.org/drawingml/2006/main">
              <a:ext uri="{FF2B5EF4-FFF2-40B4-BE49-F238E27FC236}">
                <a16:creationId xmlns:a16="http://schemas.microsoft.com/office/drawing/2014/main" id="{8E787A3A-31A1-408F-A162-3A6C1E5A7D76}"/>
              </a:ext>
            </a:extLst>
          </cdr:cNvPr>
          <cdr:cNvSpPr/>
        </cdr:nvSpPr>
        <cdr:spPr>
          <a:xfrm xmlns:a="http://schemas.openxmlformats.org/drawingml/2006/main">
            <a:off x="0" y="23038"/>
            <a:ext cx="121980" cy="121443"/>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7" name="TextBox 5">
            <a:extLst xmlns:a="http://schemas.openxmlformats.org/drawingml/2006/main">
              <a:ext uri="{FF2B5EF4-FFF2-40B4-BE49-F238E27FC236}">
                <a16:creationId xmlns:a16="http://schemas.microsoft.com/office/drawing/2014/main" id="{F81759FF-6525-4E79-ADC9-DC3091E34420}"/>
              </a:ext>
            </a:extLst>
          </cdr:cNvPr>
          <cdr:cNvSpPr txBox="1"/>
        </cdr:nvSpPr>
        <cdr:spPr>
          <a:xfrm xmlns:a="http://schemas.openxmlformats.org/drawingml/2006/main">
            <a:off x="1735979" y="8533"/>
            <a:ext cx="1279322" cy="1612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userShapes>
</file>

<file path=xl/drawings/drawing28.xml><?xml version="1.0" encoding="utf-8"?>
<xdr:wsDr xmlns:xdr="http://schemas.openxmlformats.org/drawingml/2006/spreadsheetDrawing" xmlns:a="http://schemas.openxmlformats.org/drawingml/2006/main">
  <xdr:twoCellAnchor editAs="oneCell">
    <xdr:from>
      <xdr:col>10</xdr:col>
      <xdr:colOff>1162474</xdr:colOff>
      <xdr:row>0</xdr:row>
      <xdr:rowOff>0</xdr:rowOff>
    </xdr:from>
    <xdr:to>
      <xdr:col>13</xdr:col>
      <xdr:colOff>174626</xdr:colOff>
      <xdr:row>3</xdr:row>
      <xdr:rowOff>58391</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11822854" y="0"/>
          <a:ext cx="2191597" cy="645131"/>
        </a:xfrm>
        <a:prstGeom prst="rect">
          <a:avLst/>
        </a:prstGeom>
      </xdr:spPr>
    </xdr:pic>
    <xdr:clientData/>
  </xdr:twoCellAnchor>
  <xdr:twoCellAnchor>
    <xdr:from>
      <xdr:col>8</xdr:col>
      <xdr:colOff>95250</xdr:colOff>
      <xdr:row>6</xdr:row>
      <xdr:rowOff>38100</xdr:rowOff>
    </xdr:from>
    <xdr:to>
      <xdr:col>14</xdr:col>
      <xdr:colOff>228599</xdr:colOff>
      <xdr:row>23</xdr:row>
      <xdr:rowOff>17961</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0.02302</cdr:x>
      <cdr:y>0.93074</cdr:y>
    </cdr:from>
    <cdr:to>
      <cdr:x>0.30651</cdr:x>
      <cdr:y>0.98159</cdr:y>
    </cdr:to>
    <cdr:sp macro="" textlink="">
      <cdr:nvSpPr>
        <cdr:cNvPr id="257025" name="Text Box 1"/>
        <cdr:cNvSpPr txBox="1">
          <a:spLocks xmlns:a="http://schemas.openxmlformats.org/drawingml/2006/main" noChangeArrowheads="1"/>
        </cdr:cNvSpPr>
      </cdr:nvSpPr>
      <cdr:spPr bwMode="auto">
        <a:xfrm xmlns:a="http://schemas.openxmlformats.org/drawingml/2006/main">
          <a:off x="142351" y="3641150"/>
          <a:ext cx="1753022" cy="19891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a:t>
          </a:r>
          <a:endParaRPr lang="en-GB"/>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57150</xdr:colOff>
      <xdr:row>19</xdr:row>
      <xdr:rowOff>66674</xdr:rowOff>
    </xdr:from>
    <xdr:to>
      <xdr:col>11</xdr:col>
      <xdr:colOff>95250</xdr:colOff>
      <xdr:row>60</xdr:row>
      <xdr:rowOff>47624</xdr:rowOff>
    </xdr:to>
    <xdr:graphicFrame macro="">
      <xdr:nvGraphicFramePr>
        <xdr:cNvPr id="17" name="Chart 1">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45720</xdr:colOff>
          <xdr:row>16</xdr:row>
          <xdr:rowOff>30480</xdr:rowOff>
        </xdr:from>
        <xdr:to>
          <xdr:col>6</xdr:col>
          <xdr:colOff>434340</xdr:colOff>
          <xdr:row>18</xdr:row>
          <xdr:rowOff>91440</xdr:rowOff>
        </xdr:to>
        <xdr:sp macro="" textlink="">
          <xdr:nvSpPr>
            <xdr:cNvPr id="1025" name="PopGeog Dropdown" descr="Select a dropdown for population comparison"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64</xdr:row>
          <xdr:rowOff>38100</xdr:rowOff>
        </xdr:from>
        <xdr:to>
          <xdr:col>4</xdr:col>
          <xdr:colOff>373380</xdr:colOff>
          <xdr:row>64</xdr:row>
          <xdr:rowOff>289560</xdr:rowOff>
        </xdr:to>
        <xdr:sp macro="" textlink="">
          <xdr:nvSpPr>
            <xdr:cNvPr id="1030" name="Drop Down 6"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160970</xdr:colOff>
      <xdr:row>0</xdr:row>
      <xdr:rowOff>111475</xdr:rowOff>
    </xdr:from>
    <xdr:to>
      <xdr:col>13</xdr:col>
      <xdr:colOff>228916</xdr:colOff>
      <xdr:row>5</xdr:row>
      <xdr:rowOff>123825</xdr:rowOff>
    </xdr:to>
    <xdr:pic>
      <xdr:nvPicPr>
        <xdr:cNvPr id="35" name="Picture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2"/>
        <a:stretch>
          <a:fillRect/>
        </a:stretch>
      </xdr:blipFill>
      <xdr:spPr>
        <a:xfrm>
          <a:off x="6171245" y="111475"/>
          <a:ext cx="2849246" cy="793400"/>
        </a:xfrm>
        <a:prstGeom prst="rect">
          <a:avLst/>
        </a:prstGeom>
      </xdr:spPr>
    </xdr:pic>
    <xdr:clientData/>
  </xdr:twoCellAnchor>
  <xdr:twoCellAnchor editAs="oneCell">
    <xdr:from>
      <xdr:col>1</xdr:col>
      <xdr:colOff>22384</xdr:colOff>
      <xdr:row>1</xdr:row>
      <xdr:rowOff>78105</xdr:rowOff>
    </xdr:from>
    <xdr:to>
      <xdr:col>3</xdr:col>
      <xdr:colOff>458063</xdr:colOff>
      <xdr:row>6</xdr:row>
      <xdr:rowOff>97155</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1947" y="209074"/>
          <a:ext cx="1757272" cy="670084"/>
        </a:xfrm>
        <a:prstGeom prst="rect">
          <a:avLst/>
        </a:prstGeom>
      </xdr:spPr>
    </xdr:pic>
    <xdr:clientData/>
  </xdr:twoCellAnchor>
  <xdr:twoCellAnchor editAs="oneCell">
    <xdr:from>
      <xdr:col>0</xdr:col>
      <xdr:colOff>85725</xdr:colOff>
      <xdr:row>106</xdr:row>
      <xdr:rowOff>123825</xdr:rowOff>
    </xdr:from>
    <xdr:to>
      <xdr:col>3</xdr:col>
      <xdr:colOff>587038</xdr:colOff>
      <xdr:row>111</xdr:row>
      <xdr:rowOff>38181</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a:stretch>
          <a:fillRect/>
        </a:stretch>
      </xdr:blipFill>
      <xdr:spPr>
        <a:xfrm>
          <a:off x="85725" y="17059275"/>
          <a:ext cx="2133898" cy="581106"/>
        </a:xfrm>
        <a:prstGeom prst="rect">
          <a:avLst/>
        </a:prstGeom>
      </xdr:spPr>
    </xdr:pic>
    <xdr:clientData/>
  </xdr:twoCellAnchor>
  <xdr:twoCellAnchor editAs="oneCell">
    <xdr:from>
      <xdr:col>4</xdr:col>
      <xdr:colOff>295275</xdr:colOff>
      <xdr:row>106</xdr:row>
      <xdr:rowOff>0</xdr:rowOff>
    </xdr:from>
    <xdr:to>
      <xdr:col>5</xdr:col>
      <xdr:colOff>478992</xdr:colOff>
      <xdr:row>111</xdr:row>
      <xdr:rowOff>91506</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a:stretch>
          <a:fillRect/>
        </a:stretch>
      </xdr:blipFill>
      <xdr:spPr>
        <a:xfrm>
          <a:off x="2609850" y="16935450"/>
          <a:ext cx="865707" cy="76206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9</xdr:col>
      <xdr:colOff>1162474</xdr:colOff>
      <xdr:row>0</xdr:row>
      <xdr:rowOff>0</xdr:rowOff>
    </xdr:from>
    <xdr:to>
      <xdr:col>12</xdr:col>
      <xdr:colOff>170817</xdr:colOff>
      <xdr:row>3</xdr:row>
      <xdr:rowOff>104111</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9818794" y="0"/>
          <a:ext cx="2182072" cy="647036"/>
        </a:xfrm>
        <a:prstGeom prst="rect">
          <a:avLst/>
        </a:prstGeom>
      </xdr:spPr>
    </xdr:pic>
    <xdr:clientData/>
  </xdr:twoCellAnchor>
  <xdr:twoCellAnchor>
    <xdr:from>
      <xdr:col>7</xdr:col>
      <xdr:colOff>198121</xdr:colOff>
      <xdr:row>12</xdr:row>
      <xdr:rowOff>244928</xdr:rowOff>
    </xdr:from>
    <xdr:to>
      <xdr:col>12</xdr:col>
      <xdr:colOff>723900</xdr:colOff>
      <xdr:row>21</xdr:row>
      <xdr:rowOff>18505</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2177</xdr:colOff>
      <xdr:row>12</xdr:row>
      <xdr:rowOff>137160</xdr:rowOff>
    </xdr:from>
    <xdr:to>
      <xdr:col>6</xdr:col>
      <xdr:colOff>996042</xdr:colOff>
      <xdr:row>20</xdr:row>
      <xdr:rowOff>91440</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0.02097</cdr:x>
      <cdr:y>0.90779</cdr:y>
    </cdr:from>
    <cdr:to>
      <cdr:x>0.35475</cdr:x>
      <cdr:y>1</cdr:y>
    </cdr:to>
    <cdr:sp macro="" textlink="">
      <cdr:nvSpPr>
        <cdr:cNvPr id="2" name="Text Box 1">
          <a:extLst xmlns:a="http://schemas.openxmlformats.org/drawingml/2006/main">
            <a:ext uri="{FF2B5EF4-FFF2-40B4-BE49-F238E27FC236}">
              <a16:creationId xmlns:a16="http://schemas.microsoft.com/office/drawing/2014/main" id="{3D51B5DA-A31E-90A2-F180-8B3C0B387827}"/>
            </a:ext>
          </a:extLst>
        </cdr:cNvPr>
        <cdr:cNvSpPr txBox="1">
          <a:spLocks xmlns:a="http://schemas.openxmlformats.org/drawingml/2006/main" noChangeArrowheads="1"/>
        </cdr:cNvSpPr>
      </cdr:nvSpPr>
      <cdr:spPr bwMode="auto">
        <a:xfrm xmlns:a="http://schemas.openxmlformats.org/drawingml/2006/main">
          <a:off x="119380" y="2739285"/>
          <a:ext cx="1899920" cy="27823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a:t>
          </a:r>
          <a:endParaRPr lang="en-GB"/>
        </a:p>
      </cdr:txBody>
    </cdr:sp>
  </cdr:relSizeAnchor>
</c:userShapes>
</file>

<file path=xl/drawings/drawing32.xml><?xml version="1.0" encoding="utf-8"?>
<c:userShapes xmlns:c="http://schemas.openxmlformats.org/drawingml/2006/chart">
  <cdr:relSizeAnchor xmlns:cdr="http://schemas.openxmlformats.org/drawingml/2006/chartDrawing">
    <cdr:from>
      <cdr:x>0.02097</cdr:x>
      <cdr:y>0.90779</cdr:y>
    </cdr:from>
    <cdr:to>
      <cdr:x>0.35475</cdr:x>
      <cdr:y>1</cdr:y>
    </cdr:to>
    <cdr:sp macro="" textlink="">
      <cdr:nvSpPr>
        <cdr:cNvPr id="2" name="Text Box 1">
          <a:extLst xmlns:a="http://schemas.openxmlformats.org/drawingml/2006/main">
            <a:ext uri="{FF2B5EF4-FFF2-40B4-BE49-F238E27FC236}">
              <a16:creationId xmlns:a16="http://schemas.microsoft.com/office/drawing/2014/main" id="{3D51B5DA-A31E-90A2-F180-8B3C0B387827}"/>
            </a:ext>
          </a:extLst>
        </cdr:cNvPr>
        <cdr:cNvSpPr txBox="1">
          <a:spLocks xmlns:a="http://schemas.openxmlformats.org/drawingml/2006/main" noChangeArrowheads="1"/>
        </cdr:cNvSpPr>
      </cdr:nvSpPr>
      <cdr:spPr bwMode="auto">
        <a:xfrm xmlns:a="http://schemas.openxmlformats.org/drawingml/2006/main">
          <a:off x="119380" y="2739285"/>
          <a:ext cx="1899920" cy="27823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a:t>
          </a:r>
          <a:endParaRPr lang="en-GB"/>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9</xdr:col>
      <xdr:colOff>1162474</xdr:colOff>
      <xdr:row>0</xdr:row>
      <xdr:rowOff>0</xdr:rowOff>
    </xdr:from>
    <xdr:to>
      <xdr:col>12</xdr:col>
      <xdr:colOff>174626</xdr:colOff>
      <xdr:row>3</xdr:row>
      <xdr:rowOff>94586</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1822854" y="0"/>
          <a:ext cx="2191597" cy="645131"/>
        </a:xfrm>
        <a:prstGeom prst="rect">
          <a:avLst/>
        </a:prstGeom>
      </xdr:spPr>
    </xdr:pic>
    <xdr:clientData/>
  </xdr:twoCellAnchor>
  <xdr:twoCellAnchor>
    <xdr:from>
      <xdr:col>0</xdr:col>
      <xdr:colOff>95250</xdr:colOff>
      <xdr:row>45</xdr:row>
      <xdr:rowOff>47625</xdr:rowOff>
    </xdr:from>
    <xdr:to>
      <xdr:col>8</xdr:col>
      <xdr:colOff>9525</xdr:colOff>
      <xdr:row>67</xdr:row>
      <xdr:rowOff>40821</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0.02302</cdr:x>
      <cdr:y>0.93074</cdr:y>
    </cdr:from>
    <cdr:to>
      <cdr:x>0.30651</cdr:x>
      <cdr:y>0.98159</cdr:y>
    </cdr:to>
    <cdr:sp macro="" textlink="">
      <cdr:nvSpPr>
        <cdr:cNvPr id="257025" name="Text Box 1"/>
        <cdr:cNvSpPr txBox="1">
          <a:spLocks xmlns:a="http://schemas.openxmlformats.org/drawingml/2006/main" noChangeArrowheads="1"/>
        </cdr:cNvSpPr>
      </cdr:nvSpPr>
      <cdr:spPr bwMode="auto">
        <a:xfrm xmlns:a="http://schemas.openxmlformats.org/drawingml/2006/main">
          <a:off x="142351" y="3641150"/>
          <a:ext cx="1753022" cy="19891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a:t>
          </a:r>
          <a:endParaRPr lang="en-GB"/>
        </a:p>
      </cdr:txBody>
    </cdr:sp>
  </cdr:relSizeAnchor>
</c:userShapes>
</file>

<file path=xl/drawings/drawing35.xml><?xml version="1.0" encoding="utf-8"?>
<xdr:wsDr xmlns:xdr="http://schemas.openxmlformats.org/drawingml/2006/spreadsheetDrawing" xmlns:a="http://schemas.openxmlformats.org/drawingml/2006/main">
  <xdr:twoCellAnchor>
    <xdr:from>
      <xdr:col>1</xdr:col>
      <xdr:colOff>6349</xdr:colOff>
      <xdr:row>24</xdr:row>
      <xdr:rowOff>43540</xdr:rowOff>
    </xdr:from>
    <xdr:to>
      <xdr:col>5</xdr:col>
      <xdr:colOff>829733</xdr:colOff>
      <xdr:row>51</xdr:row>
      <xdr:rowOff>155713</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534459</xdr:colOff>
      <xdr:row>0</xdr:row>
      <xdr:rowOff>42334</xdr:rowOff>
    </xdr:from>
    <xdr:to>
      <xdr:col>7</xdr:col>
      <xdr:colOff>721570</xdr:colOff>
      <xdr:row>3</xdr:row>
      <xdr:rowOff>131522</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7028392" y="42334"/>
          <a:ext cx="2185245" cy="634865"/>
        </a:xfrm>
        <a:prstGeom prst="rect">
          <a:avLst/>
        </a:prstGeom>
      </xdr:spPr>
    </xdr:pic>
    <xdr:clientData/>
  </xdr:twoCellAnchor>
</xdr:wsDr>
</file>

<file path=xl/drawings/drawing36.xml><?xml version="1.0" encoding="utf-8"?>
<c:userShapes xmlns:c="http://schemas.openxmlformats.org/drawingml/2006/chart">
  <cdr:relSizeAnchor xmlns:cdr="http://schemas.openxmlformats.org/drawingml/2006/chartDrawing">
    <cdr:from>
      <cdr:x>0.02302</cdr:x>
      <cdr:y>0.88766</cdr:y>
    </cdr:from>
    <cdr:to>
      <cdr:x>0.94406</cdr:x>
      <cdr:y>0.98159</cdr:y>
    </cdr:to>
    <cdr:sp macro="" textlink="">
      <cdr:nvSpPr>
        <cdr:cNvPr id="257025" name="Text Box 1"/>
        <cdr:cNvSpPr txBox="1">
          <a:spLocks xmlns:a="http://schemas.openxmlformats.org/drawingml/2006/main" noChangeArrowheads="1"/>
        </cdr:cNvSpPr>
      </cdr:nvSpPr>
      <cdr:spPr bwMode="auto">
        <a:xfrm xmlns:a="http://schemas.openxmlformats.org/drawingml/2006/main">
          <a:off x="134590" y="4240805"/>
          <a:ext cx="5385006" cy="4487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rtl="0"/>
          <a:r>
            <a:rPr lang="en-GB" sz="900" b="0" i="0" baseline="0">
              <a:effectLst/>
              <a:latin typeface="+mn-lt"/>
              <a:ea typeface="+mn-ea"/>
              <a:cs typeface="+mn-cs"/>
            </a:rPr>
            <a:t>Source: Office for National Statistics. </a:t>
          </a:r>
          <a:br>
            <a:rPr lang="en-GB" sz="900" b="0" i="0" baseline="0">
              <a:effectLst/>
              <a:latin typeface="+mn-lt"/>
              <a:ea typeface="+mn-ea"/>
              <a:cs typeface="+mn-cs"/>
            </a:rPr>
          </a:br>
          <a:r>
            <a:rPr lang="en-GB" sz="900" b="0" i="0" baseline="0">
              <a:effectLst/>
              <a:latin typeface="+mn-lt"/>
              <a:ea typeface="+mn-ea"/>
              <a:cs typeface="+mn-cs"/>
            </a:rPr>
            <a:t>Please note: Bournemouth, Christchurch and Poole in the Census 2011 data is made up of the three individual areas</a:t>
          </a:r>
          <a:endParaRPr lang="en-GB" sz="500">
            <a:effectLst/>
          </a:endParaRPr>
        </a:p>
      </cdr:txBody>
    </cdr:sp>
  </cdr:relSizeAnchor>
  <cdr:relSizeAnchor xmlns:cdr="http://schemas.openxmlformats.org/drawingml/2006/chartDrawing">
    <cdr:from>
      <cdr:x>0.43441</cdr:x>
      <cdr:y>0.1031</cdr:y>
    </cdr:from>
    <cdr:to>
      <cdr:x>0.92541</cdr:x>
      <cdr:y>0.14031</cdr:y>
    </cdr:to>
    <cdr:grpSp>
      <cdr:nvGrpSpPr>
        <cdr:cNvPr id="3" name="Group 2">
          <a:extLst xmlns:a="http://schemas.openxmlformats.org/drawingml/2006/main">
            <a:ext uri="{FF2B5EF4-FFF2-40B4-BE49-F238E27FC236}">
              <a16:creationId xmlns:a16="http://schemas.microsoft.com/office/drawing/2014/main" id="{ECB171AC-D46A-4FC7-9CBA-4CEADEAA386C}"/>
            </a:ext>
          </a:extLst>
        </cdr:cNvPr>
        <cdr:cNvGrpSpPr/>
      </cdr:nvGrpSpPr>
      <cdr:grpSpPr>
        <a:xfrm xmlns:a="http://schemas.openxmlformats.org/drawingml/2006/main">
          <a:off x="2755929" y="498454"/>
          <a:ext cx="3114941" cy="179898"/>
          <a:chOff x="0" y="0"/>
          <a:chExt cx="3015301" cy="170002"/>
        </a:xfrm>
      </cdr:grpSpPr>
      <cdr:sp macro="" textlink="">
        <cdr:nvSpPr>
          <cdr:cNvPr id="4" name="TextBox 2">
            <a:extLst xmlns:a="http://schemas.openxmlformats.org/drawingml/2006/main">
              <a:ext uri="{FF2B5EF4-FFF2-40B4-BE49-F238E27FC236}">
                <a16:creationId xmlns:a16="http://schemas.microsoft.com/office/drawing/2014/main" id="{D91DD7F4-92BE-4579-8E5C-0340D85ED27A}"/>
              </a:ext>
            </a:extLst>
          </cdr:cNvPr>
          <cdr:cNvSpPr txBox="1"/>
        </cdr:nvSpPr>
        <cdr:spPr>
          <a:xfrm xmlns:a="http://schemas.openxmlformats.org/drawingml/2006/main">
            <a:off x="198088" y="0"/>
            <a:ext cx="1343022" cy="17000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5" name="Rectangle 4">
            <a:extLst xmlns:a="http://schemas.openxmlformats.org/drawingml/2006/main">
              <a:ext uri="{FF2B5EF4-FFF2-40B4-BE49-F238E27FC236}">
                <a16:creationId xmlns:a16="http://schemas.microsoft.com/office/drawing/2014/main" id="{7FF6482F-975B-49C3-8339-0B102645E9F4}"/>
              </a:ext>
            </a:extLst>
          </cdr:cNvPr>
          <cdr:cNvSpPr/>
        </cdr:nvSpPr>
        <cdr:spPr>
          <a:xfrm xmlns:a="http://schemas.openxmlformats.org/drawingml/2006/main">
            <a:off x="1537892" y="31572"/>
            <a:ext cx="110324" cy="95897"/>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6" name="Rectangle 5">
            <a:extLst xmlns:a="http://schemas.openxmlformats.org/drawingml/2006/main">
              <a:ext uri="{FF2B5EF4-FFF2-40B4-BE49-F238E27FC236}">
                <a16:creationId xmlns:a16="http://schemas.microsoft.com/office/drawing/2014/main" id="{8E787A3A-31A1-408F-A162-3A6C1E5A7D76}"/>
              </a:ext>
            </a:extLst>
          </cdr:cNvPr>
          <cdr:cNvSpPr/>
        </cdr:nvSpPr>
        <cdr:spPr>
          <a:xfrm xmlns:a="http://schemas.openxmlformats.org/drawingml/2006/main">
            <a:off x="0" y="23038"/>
            <a:ext cx="121980" cy="121443"/>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7" name="TextBox 5">
            <a:extLst xmlns:a="http://schemas.openxmlformats.org/drawingml/2006/main">
              <a:ext uri="{FF2B5EF4-FFF2-40B4-BE49-F238E27FC236}">
                <a16:creationId xmlns:a16="http://schemas.microsoft.com/office/drawing/2014/main" id="{F81759FF-6525-4E79-ADC9-DC3091E34420}"/>
              </a:ext>
            </a:extLst>
          </cdr:cNvPr>
          <cdr:cNvSpPr txBox="1"/>
        </cdr:nvSpPr>
        <cdr:spPr>
          <a:xfrm xmlns:a="http://schemas.openxmlformats.org/drawingml/2006/main">
            <a:off x="1735979" y="8533"/>
            <a:ext cx="1279322" cy="1612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userShapes>
</file>

<file path=xl/drawings/drawing37.xml><?xml version="1.0" encoding="utf-8"?>
<xdr:wsDr xmlns:xdr="http://schemas.openxmlformats.org/drawingml/2006/spreadsheetDrawing" xmlns:a="http://schemas.openxmlformats.org/drawingml/2006/main">
  <xdr:twoCellAnchor editAs="oneCell">
    <xdr:from>
      <xdr:col>6</xdr:col>
      <xdr:colOff>534459</xdr:colOff>
      <xdr:row>0</xdr:row>
      <xdr:rowOff>42334</xdr:rowOff>
    </xdr:from>
    <xdr:to>
      <xdr:col>8</xdr:col>
      <xdr:colOff>898735</xdr:colOff>
      <xdr:row>3</xdr:row>
      <xdr:rowOff>76200</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8579909" y="42334"/>
          <a:ext cx="2181011" cy="573616"/>
        </a:xfrm>
        <a:prstGeom prst="rect">
          <a:avLst/>
        </a:prstGeom>
      </xdr:spPr>
    </xdr:pic>
    <xdr:clientData/>
  </xdr:twoCellAnchor>
  <xdr:twoCellAnchor>
    <xdr:from>
      <xdr:col>0</xdr:col>
      <xdr:colOff>0</xdr:colOff>
      <xdr:row>21</xdr:row>
      <xdr:rowOff>100964</xdr:rowOff>
    </xdr:from>
    <xdr:to>
      <xdr:col>3</xdr:col>
      <xdr:colOff>238125</xdr:colOff>
      <xdr:row>44</xdr:row>
      <xdr:rowOff>38099</xdr:rowOff>
    </xdr:to>
    <xdr:graphicFrame macro="">
      <xdr:nvGraphicFramePr>
        <xdr:cNvPr id="3" name="Chart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0.01623</cdr:x>
      <cdr:y>0.90557</cdr:y>
    </cdr:from>
    <cdr:to>
      <cdr:x>0.98553</cdr:x>
      <cdr:y>0.98012</cdr:y>
    </cdr:to>
    <cdr:sp macro="" textlink="">
      <cdr:nvSpPr>
        <cdr:cNvPr id="2" name="Text Box 1">
          <a:extLst xmlns:a="http://schemas.openxmlformats.org/drawingml/2006/main">
            <a:ext uri="{FF2B5EF4-FFF2-40B4-BE49-F238E27FC236}">
              <a16:creationId xmlns:a16="http://schemas.microsoft.com/office/drawing/2014/main" id="{F4559A02-D4B0-46EB-B1C1-1577DC6ED2A2}"/>
            </a:ext>
          </a:extLst>
        </cdr:cNvPr>
        <cdr:cNvSpPr txBox="1">
          <a:spLocks xmlns:a="http://schemas.openxmlformats.org/drawingml/2006/main" noChangeArrowheads="1"/>
        </cdr:cNvSpPr>
      </cdr:nvSpPr>
      <cdr:spPr bwMode="auto">
        <a:xfrm xmlns:a="http://schemas.openxmlformats.org/drawingml/2006/main">
          <a:off x="97097" y="3470910"/>
          <a:ext cx="5798062" cy="2857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a:t>
          </a:r>
        </a:p>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 In 2011 census older people were classified as aged 65 and over in the 2021 Census they are classified as 66 and over. </a:t>
          </a:r>
          <a:endParaRPr lang="en-GB"/>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6</xdr:col>
      <xdr:colOff>534459</xdr:colOff>
      <xdr:row>0</xdr:row>
      <xdr:rowOff>42334</xdr:rowOff>
    </xdr:from>
    <xdr:to>
      <xdr:col>7</xdr:col>
      <xdr:colOff>721570</xdr:colOff>
      <xdr:row>3</xdr:row>
      <xdr:rowOff>135332</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7026699" y="42334"/>
          <a:ext cx="2183551" cy="622588"/>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0.74476</cdr:x>
      <cdr:y>0.94549</cdr:y>
    </cdr:from>
    <cdr:to>
      <cdr:x>0.98561</cdr:x>
      <cdr:y>0.98228</cdr:y>
    </cdr:to>
    <cdr:sp macro="" textlink="">
      <cdr:nvSpPr>
        <cdr:cNvPr id="2" name="TextBox 8"/>
        <cdr:cNvSpPr txBox="1"/>
      </cdr:nvSpPr>
      <cdr:spPr>
        <a:xfrm xmlns:a="http://schemas.openxmlformats.org/drawingml/2006/main">
          <a:off x="5753100" y="5286375"/>
          <a:ext cx="1860515" cy="205723"/>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i="0"/>
            <a:t>Data Source: ONS </a:t>
          </a:r>
          <a:r>
            <a:rPr lang="en-GB" sz="900" i="0" baseline="0"/>
            <a:t>2021 Census </a:t>
          </a:r>
          <a:endParaRPr lang="en-GB" sz="900" i="0"/>
        </a:p>
      </cdr:txBody>
    </cdr:sp>
  </cdr:relSizeAnchor>
</c:userShapes>
</file>

<file path=xl/drawings/drawing40.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20</xdr:col>
      <xdr:colOff>362797</xdr:colOff>
      <xdr:row>3</xdr:row>
      <xdr:rowOff>98396</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0972800" y="0"/>
          <a:ext cx="2187787" cy="627986"/>
        </a:xfrm>
        <a:prstGeom prst="rect">
          <a:avLst/>
        </a:prstGeom>
      </xdr:spPr>
    </xdr:pic>
    <xdr:clientData/>
  </xdr:twoCellAnchor>
  <xdr:twoCellAnchor>
    <xdr:from>
      <xdr:col>0</xdr:col>
      <xdr:colOff>285750</xdr:colOff>
      <xdr:row>21</xdr:row>
      <xdr:rowOff>114300</xdr:rowOff>
    </xdr:from>
    <xdr:to>
      <xdr:col>7</xdr:col>
      <xdr:colOff>638175</xdr:colOff>
      <xdr:row>44</xdr:row>
      <xdr:rowOff>104775</xdr:rowOff>
    </xdr:to>
    <xdr:graphicFrame macro="">
      <xdr:nvGraphicFramePr>
        <xdr:cNvPr id="3" name="Chart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cdr:x>
      <cdr:y>0.93212</cdr:y>
    </cdr:from>
    <cdr:to>
      <cdr:x>0.36138</cdr:x>
      <cdr:y>0.98085</cdr:y>
    </cdr:to>
    <cdr:sp macro="" textlink="">
      <cdr:nvSpPr>
        <cdr:cNvPr id="2" name="Text Box 1">
          <a:extLst xmlns:a="http://schemas.openxmlformats.org/drawingml/2006/main">
            <a:ext uri="{FF2B5EF4-FFF2-40B4-BE49-F238E27FC236}">
              <a16:creationId xmlns:a16="http://schemas.microsoft.com/office/drawing/2014/main" id="{5D882D17-4179-1070-244D-91C125C85305}"/>
            </a:ext>
          </a:extLst>
        </cdr:cNvPr>
        <cdr:cNvSpPr txBox="1">
          <a:spLocks xmlns:a="http://schemas.openxmlformats.org/drawingml/2006/main" noChangeArrowheads="1"/>
        </cdr:cNvSpPr>
      </cdr:nvSpPr>
      <cdr:spPr bwMode="auto">
        <a:xfrm xmlns:a="http://schemas.openxmlformats.org/drawingml/2006/main">
          <a:off x="0" y="3906520"/>
          <a:ext cx="2142372" cy="20424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a:t>
          </a:r>
          <a:endParaRPr lang="en-GB"/>
        </a:p>
      </cdr:txBody>
    </cdr:sp>
  </cdr:relSizeAnchor>
</c:userShapes>
</file>

<file path=xl/drawings/drawing42.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20</xdr:col>
      <xdr:colOff>187537</xdr:colOff>
      <xdr:row>3</xdr:row>
      <xdr:rowOff>106016</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3129260" y="0"/>
          <a:ext cx="2191597" cy="639416"/>
        </a:xfrm>
        <a:prstGeom prst="rect">
          <a:avLst/>
        </a:prstGeom>
      </xdr:spPr>
    </xdr:pic>
    <xdr:clientData/>
  </xdr:twoCellAnchor>
  <xdr:twoCellAnchor>
    <xdr:from>
      <xdr:col>1</xdr:col>
      <xdr:colOff>190500</xdr:colOff>
      <xdr:row>41</xdr:row>
      <xdr:rowOff>76200</xdr:rowOff>
    </xdr:from>
    <xdr:to>
      <xdr:col>7</xdr:col>
      <xdr:colOff>464820</xdr:colOff>
      <xdr:row>62</xdr:row>
      <xdr:rowOff>106680</xdr:rowOff>
    </xdr:to>
    <xdr:graphicFrame macro="">
      <xdr:nvGraphicFramePr>
        <xdr:cNvPr id="4" name="Chart 3">
          <a:extLst>
            <a:ext uri="{FF2B5EF4-FFF2-40B4-BE49-F238E27FC236}">
              <a16:creationId xmlns:a16="http://schemas.microsoft.com/office/drawing/2014/main" id="{00000000-0008-0000-1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41</xdr:row>
      <xdr:rowOff>0</xdr:rowOff>
    </xdr:from>
    <xdr:to>
      <xdr:col>15</xdr:col>
      <xdr:colOff>792480</xdr:colOff>
      <xdr:row>62</xdr:row>
      <xdr:rowOff>30480</xdr:rowOff>
    </xdr:to>
    <xdr:graphicFrame macro="">
      <xdr:nvGraphicFramePr>
        <xdr:cNvPr id="5" name="Chart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0.00758</cdr:x>
      <cdr:y>0.91859</cdr:y>
    </cdr:from>
    <cdr:to>
      <cdr:x>0.36772</cdr:x>
      <cdr:y>0.98045</cdr:y>
    </cdr:to>
    <cdr:sp macro="" textlink="">
      <cdr:nvSpPr>
        <cdr:cNvPr id="2" name="Text Box 1">
          <a:extLst xmlns:a="http://schemas.openxmlformats.org/drawingml/2006/main">
            <a:ext uri="{FF2B5EF4-FFF2-40B4-BE49-F238E27FC236}">
              <a16:creationId xmlns:a16="http://schemas.microsoft.com/office/drawing/2014/main" id="{1FB21C75-E2F6-5EFB-21E3-1B7DBE9E7C89}"/>
            </a:ext>
          </a:extLst>
        </cdr:cNvPr>
        <cdr:cNvSpPr txBox="1">
          <a:spLocks xmlns:a="http://schemas.openxmlformats.org/drawingml/2006/main" noChangeArrowheads="1"/>
        </cdr:cNvSpPr>
      </cdr:nvSpPr>
      <cdr:spPr bwMode="auto">
        <a:xfrm xmlns:a="http://schemas.openxmlformats.org/drawingml/2006/main">
          <a:off x="50800" y="3037840"/>
          <a:ext cx="2415009" cy="20459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a:t>
          </a:r>
          <a:endParaRPr lang="en-GB"/>
        </a:p>
      </cdr:txBody>
    </cdr:sp>
  </cdr:relSizeAnchor>
  <cdr:relSizeAnchor xmlns:cdr="http://schemas.openxmlformats.org/drawingml/2006/chartDrawing">
    <cdr:from>
      <cdr:x>0.25636</cdr:x>
      <cdr:y>0.11024</cdr:y>
    </cdr:from>
    <cdr:to>
      <cdr:x>0.8932</cdr:x>
      <cdr:y>0.17126</cdr:y>
    </cdr:to>
    <cdr:grpSp>
      <cdr:nvGrpSpPr>
        <cdr:cNvPr id="3" name="Group 2">
          <a:extLst xmlns:a="http://schemas.openxmlformats.org/drawingml/2006/main">
            <a:ext uri="{FF2B5EF4-FFF2-40B4-BE49-F238E27FC236}">
              <a16:creationId xmlns:a16="http://schemas.microsoft.com/office/drawing/2014/main" id="{6E134328-0950-B36D-97AD-3BF91D6FD092}"/>
            </a:ext>
          </a:extLst>
        </cdr:cNvPr>
        <cdr:cNvGrpSpPr/>
      </cdr:nvGrpSpPr>
      <cdr:grpSpPr>
        <a:xfrm xmlns:a="http://schemas.openxmlformats.org/drawingml/2006/main">
          <a:off x="1611607" y="422114"/>
          <a:ext cx="4003495" cy="233649"/>
          <a:chOff x="0" y="0"/>
          <a:chExt cx="2922960" cy="157672"/>
        </a:xfrm>
      </cdr:grpSpPr>
      <cdr:sp macro="" textlink="">
        <cdr:nvSpPr>
          <cdr:cNvPr id="4" name="TextBox 2">
            <a:extLst xmlns:a="http://schemas.openxmlformats.org/drawingml/2006/main">
              <a:ext uri="{FF2B5EF4-FFF2-40B4-BE49-F238E27FC236}">
                <a16:creationId xmlns:a16="http://schemas.microsoft.com/office/drawing/2014/main" id="{EDED4836-ECBF-20D7-F2B0-24FBC333BEAC}"/>
              </a:ext>
            </a:extLst>
          </cdr:cNvPr>
          <cdr:cNvSpPr txBox="1"/>
        </cdr:nvSpPr>
        <cdr:spPr>
          <a:xfrm xmlns:a="http://schemas.openxmlformats.org/drawingml/2006/main">
            <a:off x="192022" y="0"/>
            <a:ext cx="1301893" cy="1576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5" name="Rectangle 4">
            <a:extLst xmlns:a="http://schemas.openxmlformats.org/drawingml/2006/main">
              <a:ext uri="{FF2B5EF4-FFF2-40B4-BE49-F238E27FC236}">
                <a16:creationId xmlns:a16="http://schemas.microsoft.com/office/drawing/2014/main" id="{B90AF7C2-BBBA-055E-8115-2D397FCA95A9}"/>
              </a:ext>
            </a:extLst>
          </cdr:cNvPr>
          <cdr:cNvSpPr/>
        </cdr:nvSpPr>
        <cdr:spPr>
          <a:xfrm xmlns:a="http://schemas.openxmlformats.org/drawingml/2006/main">
            <a:off x="1490794" y="29282"/>
            <a:ext cx="121829" cy="102866"/>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6" name="Rectangle 5">
            <a:extLst xmlns:a="http://schemas.openxmlformats.org/drawingml/2006/main">
              <a:ext uri="{FF2B5EF4-FFF2-40B4-BE49-F238E27FC236}">
                <a16:creationId xmlns:a16="http://schemas.microsoft.com/office/drawing/2014/main" id="{3916DF26-3022-9EDF-7074-F90449107BE9}"/>
              </a:ext>
            </a:extLst>
          </cdr:cNvPr>
          <cdr:cNvSpPr/>
        </cdr:nvSpPr>
        <cdr:spPr>
          <a:xfrm xmlns:a="http://schemas.openxmlformats.org/drawingml/2006/main">
            <a:off x="0" y="21367"/>
            <a:ext cx="118244" cy="112635"/>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7" name="TextBox 5">
            <a:extLst xmlns:a="http://schemas.openxmlformats.org/drawingml/2006/main">
              <a:ext uri="{FF2B5EF4-FFF2-40B4-BE49-F238E27FC236}">
                <a16:creationId xmlns:a16="http://schemas.microsoft.com/office/drawing/2014/main" id="{EDF2F378-58A1-6B91-D71A-60151CE453A0}"/>
              </a:ext>
            </a:extLst>
          </cdr:cNvPr>
          <cdr:cNvSpPr txBox="1"/>
        </cdr:nvSpPr>
        <cdr:spPr>
          <a:xfrm xmlns:a="http://schemas.openxmlformats.org/drawingml/2006/main">
            <a:off x="1682816" y="7914"/>
            <a:ext cx="1240144" cy="1495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userShapes>
</file>

<file path=xl/drawings/drawing44.xml><?xml version="1.0" encoding="utf-8"?>
<c:userShapes xmlns:c="http://schemas.openxmlformats.org/drawingml/2006/chart">
  <cdr:relSizeAnchor xmlns:cdr="http://schemas.openxmlformats.org/drawingml/2006/chartDrawing">
    <cdr:from>
      <cdr:x>0.00758</cdr:x>
      <cdr:y>0.91859</cdr:y>
    </cdr:from>
    <cdr:to>
      <cdr:x>0.36772</cdr:x>
      <cdr:y>0.98045</cdr:y>
    </cdr:to>
    <cdr:sp macro="" textlink="">
      <cdr:nvSpPr>
        <cdr:cNvPr id="2" name="Text Box 1">
          <a:extLst xmlns:a="http://schemas.openxmlformats.org/drawingml/2006/main">
            <a:ext uri="{FF2B5EF4-FFF2-40B4-BE49-F238E27FC236}">
              <a16:creationId xmlns:a16="http://schemas.microsoft.com/office/drawing/2014/main" id="{1FB21C75-E2F6-5EFB-21E3-1B7DBE9E7C89}"/>
            </a:ext>
          </a:extLst>
        </cdr:cNvPr>
        <cdr:cNvSpPr txBox="1">
          <a:spLocks xmlns:a="http://schemas.openxmlformats.org/drawingml/2006/main" noChangeArrowheads="1"/>
        </cdr:cNvSpPr>
      </cdr:nvSpPr>
      <cdr:spPr bwMode="auto">
        <a:xfrm xmlns:a="http://schemas.openxmlformats.org/drawingml/2006/main">
          <a:off x="50800" y="3037840"/>
          <a:ext cx="2415009" cy="20459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a:t>
          </a:r>
          <a:endParaRPr lang="en-GB"/>
        </a:p>
      </cdr:txBody>
    </cdr:sp>
  </cdr:relSizeAnchor>
  <cdr:relSizeAnchor xmlns:cdr="http://schemas.openxmlformats.org/drawingml/2006/chartDrawing">
    <cdr:from>
      <cdr:x>0.25636</cdr:x>
      <cdr:y>0.11024</cdr:y>
    </cdr:from>
    <cdr:to>
      <cdr:x>0.8932</cdr:x>
      <cdr:y>0.17126</cdr:y>
    </cdr:to>
    <cdr:grpSp>
      <cdr:nvGrpSpPr>
        <cdr:cNvPr id="3" name="Group 2">
          <a:extLst xmlns:a="http://schemas.openxmlformats.org/drawingml/2006/main">
            <a:ext uri="{FF2B5EF4-FFF2-40B4-BE49-F238E27FC236}">
              <a16:creationId xmlns:a16="http://schemas.microsoft.com/office/drawing/2014/main" id="{6E134328-0950-B36D-97AD-3BF91D6FD092}"/>
            </a:ext>
          </a:extLst>
        </cdr:cNvPr>
        <cdr:cNvGrpSpPr/>
      </cdr:nvGrpSpPr>
      <cdr:grpSpPr>
        <a:xfrm xmlns:a="http://schemas.openxmlformats.org/drawingml/2006/main">
          <a:off x="1609165" y="422114"/>
          <a:ext cx="3997429" cy="233649"/>
          <a:chOff x="0" y="0"/>
          <a:chExt cx="2922960" cy="157672"/>
        </a:xfrm>
      </cdr:grpSpPr>
      <cdr:sp macro="" textlink="">
        <cdr:nvSpPr>
          <cdr:cNvPr id="4" name="TextBox 2">
            <a:extLst xmlns:a="http://schemas.openxmlformats.org/drawingml/2006/main">
              <a:ext uri="{FF2B5EF4-FFF2-40B4-BE49-F238E27FC236}">
                <a16:creationId xmlns:a16="http://schemas.microsoft.com/office/drawing/2014/main" id="{EDED4836-ECBF-20D7-F2B0-24FBC333BEAC}"/>
              </a:ext>
            </a:extLst>
          </cdr:cNvPr>
          <cdr:cNvSpPr txBox="1"/>
        </cdr:nvSpPr>
        <cdr:spPr>
          <a:xfrm xmlns:a="http://schemas.openxmlformats.org/drawingml/2006/main">
            <a:off x="192022" y="0"/>
            <a:ext cx="1301893" cy="1576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5" name="Rectangle 4">
            <a:extLst xmlns:a="http://schemas.openxmlformats.org/drawingml/2006/main">
              <a:ext uri="{FF2B5EF4-FFF2-40B4-BE49-F238E27FC236}">
                <a16:creationId xmlns:a16="http://schemas.microsoft.com/office/drawing/2014/main" id="{B90AF7C2-BBBA-055E-8115-2D397FCA95A9}"/>
              </a:ext>
            </a:extLst>
          </cdr:cNvPr>
          <cdr:cNvSpPr/>
        </cdr:nvSpPr>
        <cdr:spPr>
          <a:xfrm xmlns:a="http://schemas.openxmlformats.org/drawingml/2006/main">
            <a:off x="1490794" y="29282"/>
            <a:ext cx="121829" cy="102866"/>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6" name="Rectangle 5">
            <a:extLst xmlns:a="http://schemas.openxmlformats.org/drawingml/2006/main">
              <a:ext uri="{FF2B5EF4-FFF2-40B4-BE49-F238E27FC236}">
                <a16:creationId xmlns:a16="http://schemas.microsoft.com/office/drawing/2014/main" id="{3916DF26-3022-9EDF-7074-F90449107BE9}"/>
              </a:ext>
            </a:extLst>
          </cdr:cNvPr>
          <cdr:cNvSpPr/>
        </cdr:nvSpPr>
        <cdr:spPr>
          <a:xfrm xmlns:a="http://schemas.openxmlformats.org/drawingml/2006/main">
            <a:off x="0" y="21367"/>
            <a:ext cx="118244" cy="112635"/>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7" name="TextBox 5">
            <a:extLst xmlns:a="http://schemas.openxmlformats.org/drawingml/2006/main">
              <a:ext uri="{FF2B5EF4-FFF2-40B4-BE49-F238E27FC236}">
                <a16:creationId xmlns:a16="http://schemas.microsoft.com/office/drawing/2014/main" id="{EDF2F378-58A1-6B91-D71A-60151CE453A0}"/>
              </a:ext>
            </a:extLst>
          </cdr:cNvPr>
          <cdr:cNvSpPr txBox="1"/>
        </cdr:nvSpPr>
        <cdr:spPr>
          <a:xfrm xmlns:a="http://schemas.openxmlformats.org/drawingml/2006/main">
            <a:off x="1682816" y="7914"/>
            <a:ext cx="1240144" cy="1495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userShapes>
</file>

<file path=xl/drawings/drawing45.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20</xdr:col>
      <xdr:colOff>362797</xdr:colOff>
      <xdr:row>3</xdr:row>
      <xdr:rowOff>98396</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3129260" y="0"/>
          <a:ext cx="2191597" cy="639416"/>
        </a:xfrm>
        <a:prstGeom prst="rect">
          <a:avLst/>
        </a:prstGeom>
      </xdr:spPr>
    </xdr:pic>
    <xdr:clientData/>
  </xdr:twoCellAnchor>
  <xdr:twoCellAnchor>
    <xdr:from>
      <xdr:col>0</xdr:col>
      <xdr:colOff>316230</xdr:colOff>
      <xdr:row>23</xdr:row>
      <xdr:rowOff>180974</xdr:rowOff>
    </xdr:from>
    <xdr:to>
      <xdr:col>7</xdr:col>
      <xdr:colOff>95250</xdr:colOff>
      <xdr:row>45</xdr:row>
      <xdr:rowOff>163829</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0.00457</cdr:x>
      <cdr:y>0.95088</cdr:y>
    </cdr:from>
    <cdr:to>
      <cdr:x>0.36595</cdr:x>
      <cdr:y>0.99961</cdr:y>
    </cdr:to>
    <cdr:sp macro="" textlink="">
      <cdr:nvSpPr>
        <cdr:cNvPr id="2" name="Text Box 1">
          <a:extLst xmlns:a="http://schemas.openxmlformats.org/drawingml/2006/main">
            <a:ext uri="{FF2B5EF4-FFF2-40B4-BE49-F238E27FC236}">
              <a16:creationId xmlns:a16="http://schemas.microsoft.com/office/drawing/2014/main" id="{5D882D17-4179-1070-244D-91C125C85305}"/>
            </a:ext>
          </a:extLst>
        </cdr:cNvPr>
        <cdr:cNvSpPr txBox="1">
          <a:spLocks xmlns:a="http://schemas.openxmlformats.org/drawingml/2006/main" noChangeArrowheads="1"/>
        </cdr:cNvSpPr>
      </cdr:nvSpPr>
      <cdr:spPr bwMode="auto">
        <a:xfrm xmlns:a="http://schemas.openxmlformats.org/drawingml/2006/main">
          <a:off x="22860" y="3861968"/>
          <a:ext cx="1806437" cy="1979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a:t>
          </a:r>
          <a:endParaRPr lang="en-GB"/>
        </a:p>
      </cdr:txBody>
    </cdr:sp>
  </cdr:relSizeAnchor>
</c:userShapes>
</file>

<file path=xl/drawings/drawing47.xml><?xml version="1.0" encoding="utf-8"?>
<xdr:wsDr xmlns:xdr="http://schemas.openxmlformats.org/drawingml/2006/spreadsheetDrawing" xmlns:a="http://schemas.openxmlformats.org/drawingml/2006/main">
  <xdr:twoCellAnchor>
    <xdr:from>
      <xdr:col>1</xdr:col>
      <xdr:colOff>423</xdr:colOff>
      <xdr:row>23</xdr:row>
      <xdr:rowOff>47139</xdr:rowOff>
    </xdr:from>
    <xdr:to>
      <xdr:col>6</xdr:col>
      <xdr:colOff>182850</xdr:colOff>
      <xdr:row>49</xdr:row>
      <xdr:rowOff>143649</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213784</xdr:colOff>
      <xdr:row>0</xdr:row>
      <xdr:rowOff>28575</xdr:rowOff>
    </xdr:from>
    <xdr:to>
      <xdr:col>11</xdr:col>
      <xdr:colOff>15240</xdr:colOff>
      <xdr:row>3</xdr:row>
      <xdr:rowOff>56803</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10051204" y="28575"/>
          <a:ext cx="2197946" cy="618778"/>
        </a:xfrm>
        <a:prstGeom prst="rect">
          <a:avLst/>
        </a:prstGeom>
      </xdr:spPr>
    </xdr:pic>
    <xdr:clientData/>
  </xdr:twoCellAnchor>
  <xdr:twoCellAnchor>
    <xdr:from>
      <xdr:col>6</xdr:col>
      <xdr:colOff>701462</xdr:colOff>
      <xdr:row>22</xdr:row>
      <xdr:rowOff>189621</xdr:rowOff>
    </xdr:from>
    <xdr:to>
      <xdr:col>11</xdr:col>
      <xdr:colOff>380546</xdr:colOff>
      <xdr:row>50</xdr:row>
      <xdr:rowOff>6170</xdr:rowOff>
    </xdr:to>
    <xdr:graphicFrame macro="">
      <xdr:nvGraphicFramePr>
        <xdr:cNvPr id="4" name="Chart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249344</xdr:colOff>
      <xdr:row>23</xdr:row>
      <xdr:rowOff>48683</xdr:rowOff>
    </xdr:from>
    <xdr:to>
      <xdr:col>18</xdr:col>
      <xdr:colOff>130810</xdr:colOff>
      <xdr:row>49</xdr:row>
      <xdr:rowOff>77893</xdr:rowOff>
    </xdr:to>
    <xdr:graphicFrame macro="">
      <xdr:nvGraphicFramePr>
        <xdr:cNvPr id="5" name="Chart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0.02302</cdr:x>
      <cdr:y>0.91596</cdr:y>
    </cdr:from>
    <cdr:to>
      <cdr:x>0.95805</cdr:x>
      <cdr:y>0.98159</cdr:y>
    </cdr:to>
    <cdr:sp macro="" textlink="">
      <cdr:nvSpPr>
        <cdr:cNvPr id="257025" name="Text Box 1"/>
        <cdr:cNvSpPr txBox="1">
          <a:spLocks xmlns:a="http://schemas.openxmlformats.org/drawingml/2006/main" noChangeArrowheads="1"/>
        </cdr:cNvSpPr>
      </cdr:nvSpPr>
      <cdr:spPr bwMode="auto">
        <a:xfrm xmlns:a="http://schemas.openxmlformats.org/drawingml/2006/main">
          <a:off x="145041" y="4520840"/>
          <a:ext cx="5891269" cy="32392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Bournemouth, Christchurch and Poole in the Census 2011 data is made up of the three individual areas. </a:t>
          </a:r>
          <a:endParaRPr lang="en-GB"/>
        </a:p>
      </cdr:txBody>
    </cdr:sp>
  </cdr:relSizeAnchor>
</c:userShapes>
</file>

<file path=xl/drawings/drawing49.xml><?xml version="1.0" encoding="utf-8"?>
<c:userShapes xmlns:c="http://schemas.openxmlformats.org/drawingml/2006/chart">
  <cdr:relSizeAnchor xmlns:cdr="http://schemas.openxmlformats.org/drawingml/2006/chartDrawing">
    <cdr:from>
      <cdr:x>0.02302</cdr:x>
      <cdr:y>0.91477</cdr:y>
    </cdr:from>
    <cdr:to>
      <cdr:x>0.94406</cdr:x>
      <cdr:y>0.98159</cdr:y>
    </cdr:to>
    <cdr:sp macro="" textlink="">
      <cdr:nvSpPr>
        <cdr:cNvPr id="257025" name="Text Box 1"/>
        <cdr:cNvSpPr txBox="1">
          <a:spLocks xmlns:a="http://schemas.openxmlformats.org/drawingml/2006/main" noChangeArrowheads="1"/>
        </cdr:cNvSpPr>
      </cdr:nvSpPr>
      <cdr:spPr bwMode="auto">
        <a:xfrm xmlns:a="http://schemas.openxmlformats.org/drawingml/2006/main">
          <a:off x="119587" y="4579260"/>
          <a:ext cx="4784730" cy="33448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Bournemouth has changed between Census and is now a combined local authority. </a:t>
          </a:r>
          <a:endParaRPr lang="en-GB"/>
        </a:p>
      </cdr:txBody>
    </cdr:sp>
  </cdr:relSizeAnchor>
  <cdr:relSizeAnchor xmlns:cdr="http://schemas.openxmlformats.org/drawingml/2006/chartDrawing">
    <cdr:from>
      <cdr:x>0.02302</cdr:x>
      <cdr:y>0.91096</cdr:y>
    </cdr:from>
    <cdr:to>
      <cdr:x>0.94406</cdr:x>
      <cdr:y>0.98159</cdr:y>
    </cdr:to>
    <cdr:sp macro="" textlink="">
      <cdr:nvSpPr>
        <cdr:cNvPr id="3" name="Text Box 1">
          <a:extLst xmlns:a="http://schemas.openxmlformats.org/drawingml/2006/main">
            <a:ext uri="{FF2B5EF4-FFF2-40B4-BE49-F238E27FC236}">
              <a16:creationId xmlns:a16="http://schemas.microsoft.com/office/drawing/2014/main" id="{0D542CD2-E5AD-40A1-95D4-9ED6BD2DE406}"/>
            </a:ext>
          </a:extLst>
        </cdr:cNvPr>
        <cdr:cNvSpPr txBox="1">
          <a:spLocks xmlns:a="http://schemas.openxmlformats.org/drawingml/2006/main" noChangeArrowheads="1"/>
        </cdr:cNvSpPr>
      </cdr:nvSpPr>
      <cdr:spPr bwMode="auto">
        <a:xfrm xmlns:a="http://schemas.openxmlformats.org/drawingml/2006/main">
          <a:off x="130568" y="4311288"/>
          <a:ext cx="5224087" cy="3342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Bournemouth, Christchurch and Poole in the Census 2011 data is made up of the three individual areas</a:t>
          </a:r>
          <a:endParaRPr lang="en-GB"/>
        </a:p>
      </cdr:txBody>
    </cdr:sp>
  </cdr:relSizeAnchor>
  <cdr:relSizeAnchor xmlns:cdr="http://schemas.openxmlformats.org/drawingml/2006/chartDrawing">
    <cdr:from>
      <cdr:x>0.23821</cdr:x>
      <cdr:y>0.08465</cdr:y>
    </cdr:from>
    <cdr:to>
      <cdr:x>0.78941</cdr:x>
      <cdr:y>0.12071</cdr:y>
    </cdr:to>
    <cdr:grpSp>
      <cdr:nvGrpSpPr>
        <cdr:cNvPr id="4" name="Group 3">
          <a:extLst xmlns:a="http://schemas.openxmlformats.org/drawingml/2006/main">
            <a:ext uri="{FF2B5EF4-FFF2-40B4-BE49-F238E27FC236}">
              <a16:creationId xmlns:a16="http://schemas.microsoft.com/office/drawing/2014/main" id="{ECB171AC-D46A-4FC7-9CBA-4CEADEAA386C}"/>
            </a:ext>
          </a:extLst>
        </cdr:cNvPr>
        <cdr:cNvGrpSpPr/>
      </cdr:nvGrpSpPr>
      <cdr:grpSpPr>
        <a:xfrm xmlns:a="http://schemas.openxmlformats.org/drawingml/2006/main">
          <a:off x="1345279" y="422448"/>
          <a:ext cx="3112874" cy="179959"/>
          <a:chOff x="0" y="0"/>
          <a:chExt cx="3015301" cy="170002"/>
        </a:xfrm>
      </cdr:grpSpPr>
      <cdr:sp macro="" textlink="">
        <cdr:nvSpPr>
          <cdr:cNvPr id="5" name="TextBox 2">
            <a:extLst xmlns:a="http://schemas.openxmlformats.org/drawingml/2006/main">
              <a:ext uri="{FF2B5EF4-FFF2-40B4-BE49-F238E27FC236}">
                <a16:creationId xmlns:a16="http://schemas.microsoft.com/office/drawing/2014/main" id="{D91DD7F4-92BE-4579-8E5C-0340D85ED27A}"/>
              </a:ext>
            </a:extLst>
          </cdr:cNvPr>
          <cdr:cNvSpPr txBox="1"/>
        </cdr:nvSpPr>
        <cdr:spPr>
          <a:xfrm xmlns:a="http://schemas.openxmlformats.org/drawingml/2006/main">
            <a:off x="198088" y="0"/>
            <a:ext cx="1343022" cy="17000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6" name="Rectangle 5">
            <a:extLst xmlns:a="http://schemas.openxmlformats.org/drawingml/2006/main">
              <a:ext uri="{FF2B5EF4-FFF2-40B4-BE49-F238E27FC236}">
                <a16:creationId xmlns:a16="http://schemas.microsoft.com/office/drawing/2014/main" id="{7FF6482F-975B-49C3-8339-0B102645E9F4}"/>
              </a:ext>
            </a:extLst>
          </cdr:cNvPr>
          <cdr:cNvSpPr/>
        </cdr:nvSpPr>
        <cdr:spPr>
          <a:xfrm xmlns:a="http://schemas.openxmlformats.org/drawingml/2006/main">
            <a:off x="1537892" y="31572"/>
            <a:ext cx="110324" cy="95897"/>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7" name="Rectangle 6">
            <a:extLst xmlns:a="http://schemas.openxmlformats.org/drawingml/2006/main">
              <a:ext uri="{FF2B5EF4-FFF2-40B4-BE49-F238E27FC236}">
                <a16:creationId xmlns:a16="http://schemas.microsoft.com/office/drawing/2014/main" id="{8E787A3A-31A1-408F-A162-3A6C1E5A7D76}"/>
              </a:ext>
            </a:extLst>
          </cdr:cNvPr>
          <cdr:cNvSpPr/>
        </cdr:nvSpPr>
        <cdr:spPr>
          <a:xfrm xmlns:a="http://schemas.openxmlformats.org/drawingml/2006/main">
            <a:off x="0" y="23038"/>
            <a:ext cx="121980" cy="121443"/>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8" name="TextBox 5">
            <a:extLst xmlns:a="http://schemas.openxmlformats.org/drawingml/2006/main">
              <a:ext uri="{FF2B5EF4-FFF2-40B4-BE49-F238E27FC236}">
                <a16:creationId xmlns:a16="http://schemas.microsoft.com/office/drawing/2014/main" id="{F81759FF-6525-4E79-ADC9-DC3091E34420}"/>
              </a:ext>
            </a:extLst>
          </cdr:cNvPr>
          <cdr:cNvSpPr txBox="1"/>
        </cdr:nvSpPr>
        <cdr:spPr>
          <a:xfrm xmlns:a="http://schemas.openxmlformats.org/drawingml/2006/main">
            <a:off x="1735979" y="8533"/>
            <a:ext cx="1279322" cy="1612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userShapes>
</file>

<file path=xl/drawings/drawing5.xml><?xml version="1.0" encoding="utf-8"?>
<xdr:wsDr xmlns:xdr="http://schemas.openxmlformats.org/drawingml/2006/spreadsheetDrawing" xmlns:a="http://schemas.openxmlformats.org/drawingml/2006/main">
  <xdr:twoCellAnchor>
    <xdr:from>
      <xdr:col>1</xdr:col>
      <xdr:colOff>6350</xdr:colOff>
      <xdr:row>24</xdr:row>
      <xdr:rowOff>43540</xdr:rowOff>
    </xdr:from>
    <xdr:to>
      <xdr:col>6</xdr:col>
      <xdr:colOff>180522</xdr:colOff>
      <xdr:row>51</xdr:row>
      <xdr:rowOff>155713</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213784</xdr:colOff>
      <xdr:row>0</xdr:row>
      <xdr:rowOff>28575</xdr:rowOff>
    </xdr:from>
    <xdr:to>
      <xdr:col>11</xdr:col>
      <xdr:colOff>19050</xdr:colOff>
      <xdr:row>3</xdr:row>
      <xdr:rowOff>60613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0072159" y="28575"/>
          <a:ext cx="2186516" cy="609253"/>
        </a:xfrm>
        <a:prstGeom prst="rect">
          <a:avLst/>
        </a:prstGeom>
      </xdr:spPr>
    </xdr:pic>
    <xdr:clientData/>
  </xdr:twoCellAnchor>
  <xdr:twoCellAnchor>
    <xdr:from>
      <xdr:col>7</xdr:col>
      <xdr:colOff>228600</xdr:colOff>
      <xdr:row>23</xdr:row>
      <xdr:rowOff>105801</xdr:rowOff>
    </xdr:from>
    <xdr:to>
      <xdr:col>11</xdr:col>
      <xdr:colOff>656560</xdr:colOff>
      <xdr:row>51</xdr:row>
      <xdr:rowOff>55065</xdr:rowOff>
    </xdr:to>
    <xdr:graphicFrame macro="">
      <xdr:nvGraphicFramePr>
        <xdr:cNvPr id="8" name="Chart 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457200</xdr:colOff>
      <xdr:row>23</xdr:row>
      <xdr:rowOff>47625</xdr:rowOff>
    </xdr:from>
    <xdr:to>
      <xdr:col>16</xdr:col>
      <xdr:colOff>1056822</xdr:colOff>
      <xdr:row>50</xdr:row>
      <xdr:rowOff>159798</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0.02302</cdr:x>
      <cdr:y>0.94261</cdr:y>
    </cdr:from>
    <cdr:to>
      <cdr:x>0.29171</cdr:x>
      <cdr:y>1</cdr:y>
    </cdr:to>
    <cdr:sp macro="" textlink="">
      <cdr:nvSpPr>
        <cdr:cNvPr id="257025" name="Text Box 1"/>
        <cdr:cNvSpPr txBox="1">
          <a:spLocks xmlns:a="http://schemas.openxmlformats.org/drawingml/2006/main" noChangeArrowheads="1"/>
        </cdr:cNvSpPr>
      </cdr:nvSpPr>
      <cdr:spPr bwMode="auto">
        <a:xfrm xmlns:a="http://schemas.openxmlformats.org/drawingml/2006/main">
          <a:off x="165229" y="4552626"/>
          <a:ext cx="1928577" cy="27718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userShapes>
</file>

<file path=xl/drawings/drawing51.xml><?xml version="1.0" encoding="utf-8"?>
<xdr:wsDr xmlns:xdr="http://schemas.openxmlformats.org/drawingml/2006/spreadsheetDrawing" xmlns:a="http://schemas.openxmlformats.org/drawingml/2006/main">
  <xdr:twoCellAnchor editAs="oneCell">
    <xdr:from>
      <xdr:col>16</xdr:col>
      <xdr:colOff>579544</xdr:colOff>
      <xdr:row>0</xdr:row>
      <xdr:rowOff>20955</xdr:rowOff>
    </xdr:from>
    <xdr:to>
      <xdr:col>18</xdr:col>
      <xdr:colOff>68579</xdr:colOff>
      <xdr:row>3</xdr:row>
      <xdr:rowOff>92575</xdr:rowOff>
    </xdr:to>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20031499" y="17145"/>
          <a:ext cx="2196041" cy="614545"/>
        </a:xfrm>
        <a:prstGeom prst="rect">
          <a:avLst/>
        </a:prstGeom>
      </xdr:spPr>
    </xdr:pic>
    <xdr:clientData/>
  </xdr:twoCellAnchor>
  <xdr:twoCellAnchor>
    <xdr:from>
      <xdr:col>12</xdr:col>
      <xdr:colOff>609704</xdr:colOff>
      <xdr:row>6</xdr:row>
      <xdr:rowOff>152082</xdr:rowOff>
    </xdr:from>
    <xdr:to>
      <xdr:col>16</xdr:col>
      <xdr:colOff>865929</xdr:colOff>
      <xdr:row>33</xdr:row>
      <xdr:rowOff>179917</xdr:rowOff>
    </xdr:to>
    <xdr:graphicFrame macro="">
      <xdr:nvGraphicFramePr>
        <xdr:cNvPr id="5" name="Chart 4">
          <a:extLst>
            <a:ext uri="{FF2B5EF4-FFF2-40B4-BE49-F238E27FC236}">
              <a16:creationId xmlns:a16="http://schemas.microsoft.com/office/drawing/2014/main" id="{00000000-0008-0000-1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532076</xdr:colOff>
      <xdr:row>6</xdr:row>
      <xdr:rowOff>91573</xdr:rowOff>
    </xdr:from>
    <xdr:to>
      <xdr:col>12</xdr:col>
      <xdr:colOff>613832</xdr:colOff>
      <xdr:row>33</xdr:row>
      <xdr:rowOff>75990</xdr:rowOff>
    </xdr:to>
    <xdr:graphicFrame macro="">
      <xdr:nvGraphicFramePr>
        <xdr:cNvPr id="6" name="Chart 5">
          <a:extLst>
            <a:ext uri="{FF2B5EF4-FFF2-40B4-BE49-F238E27FC236}">
              <a16:creationId xmlns:a16="http://schemas.microsoft.com/office/drawing/2014/main" id="{00000000-0008-0000-1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0</xdr:row>
      <xdr:rowOff>0</xdr:rowOff>
    </xdr:from>
    <xdr:to>
      <xdr:col>8</xdr:col>
      <xdr:colOff>1455710</xdr:colOff>
      <xdr:row>3</xdr:row>
      <xdr:rowOff>79187</xdr:rowOff>
    </xdr:to>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1"/>
        <a:stretch>
          <a:fillRect/>
        </a:stretch>
      </xdr:blipFill>
      <xdr:spPr>
        <a:xfrm>
          <a:off x="7233047" y="0"/>
          <a:ext cx="2199851" cy="614968"/>
        </a:xfrm>
        <a:prstGeom prst="rect">
          <a:avLst/>
        </a:prstGeom>
      </xdr:spPr>
    </xdr:pic>
    <xdr:clientData/>
  </xdr:twoCellAnchor>
</xdr:wsDr>
</file>

<file path=xl/drawings/drawing52.xml><?xml version="1.0" encoding="utf-8"?>
<c:userShapes xmlns:c="http://schemas.openxmlformats.org/drawingml/2006/chart">
  <cdr:relSizeAnchor xmlns:cdr="http://schemas.openxmlformats.org/drawingml/2006/chartDrawing">
    <cdr:from>
      <cdr:x>0.00758</cdr:x>
      <cdr:y>0.94312</cdr:y>
    </cdr:from>
    <cdr:to>
      <cdr:x>0.63269</cdr:x>
      <cdr:y>0.99341</cdr:y>
    </cdr:to>
    <cdr:sp macro="" textlink="">
      <cdr:nvSpPr>
        <cdr:cNvPr id="2" name="TextBox 1">
          <a:extLst xmlns:a="http://schemas.openxmlformats.org/drawingml/2006/main">
            <a:ext uri="{FF2B5EF4-FFF2-40B4-BE49-F238E27FC236}">
              <a16:creationId xmlns:a16="http://schemas.microsoft.com/office/drawing/2014/main" id="{EE9F58B8-A74D-46D8-B1CC-1228064A3AA4}"/>
            </a:ext>
          </a:extLst>
        </cdr:cNvPr>
        <cdr:cNvSpPr txBox="1"/>
      </cdr:nvSpPr>
      <cdr:spPr>
        <a:xfrm xmlns:a="http://schemas.openxmlformats.org/drawingml/2006/main">
          <a:off x="47989" y="4769167"/>
          <a:ext cx="3957608" cy="2543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000"/>
            <a:t>Source:</a:t>
          </a:r>
          <a:r>
            <a:rPr lang="en-GB" sz="1000" baseline="0"/>
            <a:t> Office for National Statistics - Census 2021</a:t>
          </a:r>
          <a:endParaRPr lang="en-GB" sz="1000"/>
        </a:p>
      </cdr:txBody>
    </cdr:sp>
  </cdr:relSizeAnchor>
</c:userShapes>
</file>

<file path=xl/drawings/drawing53.xml><?xml version="1.0" encoding="utf-8"?>
<c:userShapes xmlns:c="http://schemas.openxmlformats.org/drawingml/2006/chart">
  <cdr:relSizeAnchor xmlns:cdr="http://schemas.openxmlformats.org/drawingml/2006/chartDrawing">
    <cdr:from>
      <cdr:x>0.011</cdr:x>
      <cdr:y>0.95437</cdr:y>
    </cdr:from>
    <cdr:to>
      <cdr:x>0.46145</cdr:x>
      <cdr:y>0.99816</cdr:y>
    </cdr:to>
    <cdr:sp macro="" textlink="">
      <cdr:nvSpPr>
        <cdr:cNvPr id="2" name="TextBox 1">
          <a:extLst xmlns:a="http://schemas.openxmlformats.org/drawingml/2006/main">
            <a:ext uri="{FF2B5EF4-FFF2-40B4-BE49-F238E27FC236}">
              <a16:creationId xmlns:a16="http://schemas.microsoft.com/office/drawing/2014/main" id="{0D8B19E1-0019-47BF-91BF-239F05416CB5}"/>
            </a:ext>
          </a:extLst>
        </cdr:cNvPr>
        <cdr:cNvSpPr txBox="1"/>
      </cdr:nvSpPr>
      <cdr:spPr>
        <a:xfrm xmlns:a="http://schemas.openxmlformats.org/drawingml/2006/main">
          <a:off x="56341" y="5493498"/>
          <a:ext cx="2306903" cy="25206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t>Source:</a:t>
          </a:r>
          <a:r>
            <a:rPr lang="en-GB" sz="1000" baseline="0"/>
            <a:t> Office for National Statistics </a:t>
          </a:r>
          <a:endParaRPr lang="en-GB" sz="1000"/>
        </a:p>
      </cdr:txBody>
    </cdr:sp>
  </cdr:relSizeAnchor>
</c:userShapes>
</file>

<file path=xl/drawings/drawing54.xml><?xml version="1.0" encoding="utf-8"?>
<xdr:wsDr xmlns:xdr="http://schemas.openxmlformats.org/drawingml/2006/spreadsheetDrawing" xmlns:a="http://schemas.openxmlformats.org/drawingml/2006/main">
  <xdr:twoCellAnchor>
    <xdr:from>
      <xdr:col>8</xdr:col>
      <xdr:colOff>32657</xdr:colOff>
      <xdr:row>28</xdr:row>
      <xdr:rowOff>164375</xdr:rowOff>
    </xdr:from>
    <xdr:to>
      <xdr:col>13</xdr:col>
      <xdr:colOff>990600</xdr:colOff>
      <xdr:row>56</xdr:row>
      <xdr:rowOff>141515</xdr:rowOff>
    </xdr:to>
    <xdr:graphicFrame macro="">
      <xdr:nvGraphicFramePr>
        <xdr:cNvPr id="6" name="Chart 1">
          <a:extLst>
            <a:ext uri="{FF2B5EF4-FFF2-40B4-BE49-F238E27FC236}">
              <a16:creationId xmlns:a16="http://schemas.microsoft.com/office/drawing/2014/main" id="{00000000-0008-0000-1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579544</xdr:colOff>
      <xdr:row>0</xdr:row>
      <xdr:rowOff>20955</xdr:rowOff>
    </xdr:from>
    <xdr:to>
      <xdr:col>18</xdr:col>
      <xdr:colOff>72390</xdr:colOff>
      <xdr:row>3</xdr:row>
      <xdr:rowOff>86860</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8738004" y="20955"/>
          <a:ext cx="2197946" cy="614545"/>
        </a:xfrm>
        <a:prstGeom prst="rect">
          <a:avLst/>
        </a:prstGeom>
      </xdr:spPr>
    </xdr:pic>
    <xdr:clientData/>
  </xdr:twoCellAnchor>
  <xdr:twoCellAnchor>
    <xdr:from>
      <xdr:col>14</xdr:col>
      <xdr:colOff>468314</xdr:colOff>
      <xdr:row>5</xdr:row>
      <xdr:rowOff>74611</xdr:rowOff>
    </xdr:from>
    <xdr:to>
      <xdr:col>18</xdr:col>
      <xdr:colOff>22968</xdr:colOff>
      <xdr:row>38</xdr:row>
      <xdr:rowOff>108846</xdr:rowOff>
    </xdr:to>
    <xdr:graphicFrame macro="">
      <xdr:nvGraphicFramePr>
        <xdr:cNvPr id="8" name="Chart 5">
          <a:extLst>
            <a:ext uri="{FF2B5EF4-FFF2-40B4-BE49-F238E27FC236}">
              <a16:creationId xmlns:a16="http://schemas.microsoft.com/office/drawing/2014/main" id="{00000000-0008-0000-1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617220</xdr:colOff>
      <xdr:row>41</xdr:row>
      <xdr:rowOff>167640</xdr:rowOff>
    </xdr:from>
    <xdr:to>
      <xdr:col>13</xdr:col>
      <xdr:colOff>752475</xdr:colOff>
      <xdr:row>42</xdr:row>
      <xdr:rowOff>161925</xdr:rowOff>
    </xdr:to>
    <xdr:sp macro="" textlink="">
      <xdr:nvSpPr>
        <xdr:cNvPr id="2" name="Rectangle 1">
          <a:extLst>
            <a:ext uri="{FF2B5EF4-FFF2-40B4-BE49-F238E27FC236}">
              <a16:creationId xmlns:a16="http://schemas.microsoft.com/office/drawing/2014/main" id="{00000000-0008-0000-1700-000002000000}"/>
            </a:ext>
          </a:extLst>
        </xdr:cNvPr>
        <xdr:cNvSpPr/>
      </xdr:nvSpPr>
      <xdr:spPr>
        <a:xfrm>
          <a:off x="9517380" y="8633460"/>
          <a:ext cx="5713095" cy="192405"/>
        </a:xfrm>
        <a:prstGeom prst="rect">
          <a:avLst/>
        </a:prstGeom>
        <a:noFill/>
        <a:ln w="9525">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560070</xdr:colOff>
      <xdr:row>43</xdr:row>
      <xdr:rowOff>40005</xdr:rowOff>
    </xdr:from>
    <xdr:to>
      <xdr:col>13</xdr:col>
      <xdr:colOff>344805</xdr:colOff>
      <xdr:row>45</xdr:row>
      <xdr:rowOff>163830</xdr:rowOff>
    </xdr:to>
    <xdr:sp macro="" textlink="">
      <xdr:nvSpPr>
        <xdr:cNvPr id="4" name="TextBox 3">
          <a:extLst>
            <a:ext uri="{FF2B5EF4-FFF2-40B4-BE49-F238E27FC236}">
              <a16:creationId xmlns:a16="http://schemas.microsoft.com/office/drawing/2014/main" id="{00000000-0008-0000-1700-000004000000}"/>
            </a:ext>
          </a:extLst>
        </xdr:cNvPr>
        <xdr:cNvSpPr txBox="1"/>
      </xdr:nvSpPr>
      <xdr:spPr>
        <a:xfrm>
          <a:off x="13075920" y="8907780"/>
          <a:ext cx="173736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t>Top 10</a:t>
          </a:r>
        </a:p>
      </xdr:txBody>
    </xdr:sp>
    <xdr:clientData/>
  </xdr:twoCellAnchor>
  <xdr:twoCellAnchor editAs="oneCell">
    <xdr:from>
      <xdr:col>8</xdr:col>
      <xdr:colOff>0</xdr:colOff>
      <xdr:row>0</xdr:row>
      <xdr:rowOff>0</xdr:rowOff>
    </xdr:from>
    <xdr:to>
      <xdr:col>9</xdr:col>
      <xdr:colOff>371051</xdr:colOff>
      <xdr:row>3</xdr:row>
      <xdr:rowOff>72043</xdr:rowOff>
    </xdr:to>
    <xdr:pic>
      <xdr:nvPicPr>
        <xdr:cNvPr id="7" name="Picture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8896350" y="0"/>
          <a:ext cx="2199851" cy="614968"/>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0.02302</cdr:x>
      <cdr:y>0.94664</cdr:y>
    </cdr:from>
    <cdr:to>
      <cdr:x>0.94406</cdr:x>
      <cdr:y>0.98159</cdr:y>
    </cdr:to>
    <cdr:sp macro="" textlink="">
      <cdr:nvSpPr>
        <cdr:cNvPr id="257025" name="Text Box 1"/>
        <cdr:cNvSpPr txBox="1">
          <a:spLocks xmlns:a="http://schemas.openxmlformats.org/drawingml/2006/main" noChangeArrowheads="1"/>
        </cdr:cNvSpPr>
      </cdr:nvSpPr>
      <cdr:spPr bwMode="auto">
        <a:xfrm xmlns:a="http://schemas.openxmlformats.org/drawingml/2006/main">
          <a:off x="149397" y="6623960"/>
          <a:ext cx="5977441" cy="2445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a:t>
          </a:r>
          <a:endParaRPr lang="en-GB"/>
        </a:p>
      </cdr:txBody>
    </cdr:sp>
  </cdr:relSizeAnchor>
  <cdr:relSizeAnchor xmlns:cdr="http://schemas.openxmlformats.org/drawingml/2006/chartDrawing">
    <cdr:from>
      <cdr:x>0.62752</cdr:x>
      <cdr:y>0.39715</cdr:y>
    </cdr:from>
    <cdr:to>
      <cdr:x>0.89379</cdr:x>
      <cdr:y>0.49185</cdr:y>
    </cdr:to>
    <cdr:sp macro="" textlink="">
      <cdr:nvSpPr>
        <cdr:cNvPr id="3" name="TextBox 3">
          <a:extLst xmlns:a="http://schemas.openxmlformats.org/drawingml/2006/main">
            <a:ext uri="{FF2B5EF4-FFF2-40B4-BE49-F238E27FC236}">
              <a16:creationId xmlns:a16="http://schemas.microsoft.com/office/drawing/2014/main" id="{4E9D3448-EE33-4A20-AE48-795E13146456}"/>
            </a:ext>
          </a:extLst>
        </cdr:cNvPr>
        <cdr:cNvSpPr txBox="1"/>
      </cdr:nvSpPr>
      <cdr:spPr>
        <a:xfrm xmlns:a="http://schemas.openxmlformats.org/drawingml/2006/main">
          <a:off x="4098925" y="2212975"/>
          <a:ext cx="1739265" cy="5276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2000"/>
            <a:t>Bottom 10</a:t>
          </a:r>
        </a:p>
      </cdr:txBody>
    </cdr:sp>
  </cdr:relSizeAnchor>
</c:userShapes>
</file>

<file path=xl/drawings/drawing56.xml><?xml version="1.0" encoding="utf-8"?>
<c:userShapes xmlns:c="http://schemas.openxmlformats.org/drawingml/2006/chart">
  <cdr:relSizeAnchor xmlns:cdr="http://schemas.openxmlformats.org/drawingml/2006/chartDrawing">
    <cdr:from>
      <cdr:x>0.02302</cdr:x>
      <cdr:y>0.94707</cdr:y>
    </cdr:from>
    <cdr:to>
      <cdr:x>0.46087</cdr:x>
      <cdr:y>0.98159</cdr:y>
    </cdr:to>
    <cdr:sp macro="" textlink="">
      <cdr:nvSpPr>
        <cdr:cNvPr id="257025" name="Text Box 1"/>
        <cdr:cNvSpPr txBox="1">
          <a:spLocks xmlns:a="http://schemas.openxmlformats.org/drawingml/2006/main" noChangeArrowheads="1"/>
        </cdr:cNvSpPr>
      </cdr:nvSpPr>
      <cdr:spPr bwMode="auto">
        <a:xfrm xmlns:a="http://schemas.openxmlformats.org/drawingml/2006/main">
          <a:off x="143702" y="6407573"/>
          <a:ext cx="2733272" cy="2335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- 2021 Census</a:t>
          </a:r>
          <a:endParaRPr lang="en-GB"/>
        </a:p>
      </cdr:txBody>
    </cdr:sp>
  </cdr:relSizeAnchor>
  <cdr:relSizeAnchor xmlns:cdr="http://schemas.openxmlformats.org/drawingml/2006/chartDrawing">
    <cdr:from>
      <cdr:x>0.0449</cdr:x>
      <cdr:y>0.46663</cdr:y>
    </cdr:from>
    <cdr:to>
      <cdr:x>0.96309</cdr:x>
      <cdr:y>0.49418</cdr:y>
    </cdr:to>
    <cdr:sp macro="" textlink="">
      <cdr:nvSpPr>
        <cdr:cNvPr id="3" name="Rectangle 2">
          <a:extLst xmlns:a="http://schemas.openxmlformats.org/drawingml/2006/main">
            <a:ext uri="{FF2B5EF4-FFF2-40B4-BE49-F238E27FC236}">
              <a16:creationId xmlns:a16="http://schemas.microsoft.com/office/drawing/2014/main" id="{00000000-0008-0000-1000-000002000000}"/>
            </a:ext>
          </a:extLst>
        </cdr:cNvPr>
        <cdr:cNvSpPr/>
      </cdr:nvSpPr>
      <cdr:spPr>
        <a:xfrm xmlns:a="http://schemas.openxmlformats.org/drawingml/2006/main">
          <a:off x="279400" y="3258820"/>
          <a:ext cx="5713095" cy="192405"/>
        </a:xfrm>
        <a:prstGeom xmlns:a="http://schemas.openxmlformats.org/drawingml/2006/main" prst="rect">
          <a:avLst/>
        </a:prstGeom>
        <a:noFill xmlns:a="http://schemas.openxmlformats.org/drawingml/2006/main"/>
        <a:ln xmlns:a="http://schemas.openxmlformats.org/drawingml/2006/main" w="9525">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0.71986</cdr:x>
      <cdr:y>0.49282</cdr:y>
    </cdr:from>
    <cdr:to>
      <cdr:x>1</cdr:x>
      <cdr:y>0.56729</cdr:y>
    </cdr:to>
    <cdr:sp macro="" textlink="">
      <cdr:nvSpPr>
        <cdr:cNvPr id="4" name="TextBox 3">
          <a:extLst xmlns:a="http://schemas.openxmlformats.org/drawingml/2006/main">
            <a:ext uri="{FF2B5EF4-FFF2-40B4-BE49-F238E27FC236}">
              <a16:creationId xmlns:a16="http://schemas.microsoft.com/office/drawing/2014/main" id="{00000000-0008-0000-1000-000004000000}"/>
            </a:ext>
          </a:extLst>
        </cdr:cNvPr>
        <cdr:cNvSpPr txBox="1"/>
      </cdr:nvSpPr>
      <cdr:spPr>
        <a:xfrm xmlns:a="http://schemas.openxmlformats.org/drawingml/2006/main">
          <a:off x="4479079" y="3441700"/>
          <a:ext cx="1743075" cy="52006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2000"/>
            <a:t>Top 10</a:t>
          </a:r>
        </a:p>
      </cdr:txBody>
    </cdr:sp>
  </cdr:relSizeAnchor>
  <cdr:relSizeAnchor xmlns:cdr="http://schemas.openxmlformats.org/drawingml/2006/chartDrawing">
    <cdr:from>
      <cdr:x>0.69642</cdr:x>
      <cdr:y>0.40226</cdr:y>
    </cdr:from>
    <cdr:to>
      <cdr:x>0.97611</cdr:x>
      <cdr:y>0.47717</cdr:y>
    </cdr:to>
    <cdr:sp macro="" textlink="">
      <cdr:nvSpPr>
        <cdr:cNvPr id="5" name="TextBox 3">
          <a:extLst xmlns:a="http://schemas.openxmlformats.org/drawingml/2006/main">
            <a:ext uri="{FF2B5EF4-FFF2-40B4-BE49-F238E27FC236}">
              <a16:creationId xmlns:a16="http://schemas.microsoft.com/office/drawing/2014/main" id="{0017DFFB-C6B5-48BE-B6F9-409857EA9D6E}"/>
            </a:ext>
          </a:extLst>
        </cdr:cNvPr>
        <cdr:cNvSpPr txBox="1"/>
      </cdr:nvSpPr>
      <cdr:spPr>
        <a:xfrm xmlns:a="http://schemas.openxmlformats.org/drawingml/2006/main">
          <a:off x="4333240" y="2809240"/>
          <a:ext cx="1740282" cy="5231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2000"/>
            <a:t>Bottom 10</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63408</xdr:colOff>
      <xdr:row>16</xdr:row>
      <xdr:rowOff>170361</xdr:rowOff>
    </xdr:from>
    <xdr:to>
      <xdr:col>8</xdr:col>
      <xdr:colOff>201084</xdr:colOff>
      <xdr:row>34</xdr:row>
      <xdr:rowOff>106953</xdr:rowOff>
    </xdr:to>
    <xdr:graphicFrame macro="">
      <xdr:nvGraphicFramePr>
        <xdr:cNvPr id="112" name="Chart 1">
          <a:extLst>
            <a:ext uri="{FF2B5EF4-FFF2-40B4-BE49-F238E27FC236}">
              <a16:creationId xmlns:a16="http://schemas.microsoft.com/office/drawing/2014/main" id="{00000000-0008-0000-18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525508</xdr:colOff>
      <xdr:row>3</xdr:row>
      <xdr:rowOff>74294</xdr:rowOff>
    </xdr:from>
    <xdr:to>
      <xdr:col>22</xdr:col>
      <xdr:colOff>123008</xdr:colOff>
      <xdr:row>24</xdr:row>
      <xdr:rowOff>130356</xdr:rowOff>
    </xdr:to>
    <xdr:graphicFrame macro="">
      <xdr:nvGraphicFramePr>
        <xdr:cNvPr id="206" name="Chart 4">
          <a:extLst>
            <a:ext uri="{FF2B5EF4-FFF2-40B4-BE49-F238E27FC236}">
              <a16:creationId xmlns:a16="http://schemas.microsoft.com/office/drawing/2014/main" id="{00000000-0008-0000-1800-0000C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419100</xdr:colOff>
      <xdr:row>4</xdr:row>
      <xdr:rowOff>190500</xdr:rowOff>
    </xdr:from>
    <xdr:to>
      <xdr:col>30</xdr:col>
      <xdr:colOff>22315</xdr:colOff>
      <xdr:row>22</xdr:row>
      <xdr:rowOff>19050</xdr:rowOff>
    </xdr:to>
    <xdr:graphicFrame macro="">
      <xdr:nvGraphicFramePr>
        <xdr:cNvPr id="4" name="Chart 4">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15</xdr:col>
      <xdr:colOff>577850</xdr:colOff>
      <xdr:row>0</xdr:row>
      <xdr:rowOff>0</xdr:rowOff>
    </xdr:from>
    <xdr:to>
      <xdr:col>18</xdr:col>
      <xdr:colOff>977899</xdr:colOff>
      <xdr:row>2</xdr:row>
      <xdr:rowOff>131098</xdr:rowOff>
    </xdr:to>
    <xdr:pic>
      <xdr:nvPicPr>
        <xdr:cNvPr id="5" name="Picture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11718290" y="0"/>
          <a:ext cx="2205989" cy="603538"/>
        </a:xfrm>
        <a:prstGeom prst="rect">
          <a:avLst/>
        </a:prstGeom>
      </xdr:spPr>
    </xdr:pic>
    <xdr:clientData/>
  </xdr:twoCellAnchor>
</xdr:wsDr>
</file>

<file path=xl/drawings/drawing58.xml><?xml version="1.0" encoding="utf-8"?>
<c:userShapes xmlns:c="http://schemas.openxmlformats.org/drawingml/2006/chart">
  <cdr:relSizeAnchor xmlns:cdr="http://schemas.openxmlformats.org/drawingml/2006/chartDrawing">
    <cdr:from>
      <cdr:x>0.84425</cdr:x>
      <cdr:y>0.7575</cdr:y>
    </cdr:from>
    <cdr:to>
      <cdr:x>0.95398</cdr:x>
      <cdr:y>0.81423</cdr:y>
    </cdr:to>
    <cdr:sp macro="" textlink="">
      <cdr:nvSpPr>
        <cdr:cNvPr id="2" name="TextBox 2">
          <a:extLst xmlns:a="http://schemas.openxmlformats.org/drawingml/2006/main">
            <a:ext uri="{FF2B5EF4-FFF2-40B4-BE49-F238E27FC236}">
              <a16:creationId xmlns:a16="http://schemas.microsoft.com/office/drawing/2014/main" id="{00000000-0008-0000-1000-000004000000}"/>
            </a:ext>
          </a:extLst>
        </cdr:cNvPr>
        <cdr:cNvSpPr txBox="1"/>
      </cdr:nvSpPr>
      <cdr:spPr>
        <a:xfrm xmlns:a="http://schemas.openxmlformats.org/drawingml/2006/main">
          <a:off x="5192487" y="3298371"/>
          <a:ext cx="674914" cy="247025"/>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100"/>
            <a:t>31,723</a:t>
          </a:r>
        </a:p>
      </cdr:txBody>
    </cdr:sp>
  </cdr:relSizeAnchor>
  <cdr:relSizeAnchor xmlns:cdr="http://schemas.openxmlformats.org/drawingml/2006/chartDrawing">
    <cdr:from>
      <cdr:x>0.02478</cdr:x>
      <cdr:y>0.94</cdr:y>
    </cdr:from>
    <cdr:to>
      <cdr:x>0.51681</cdr:x>
      <cdr:y>0.9975</cdr:y>
    </cdr:to>
    <cdr:sp macro="" textlink="">
      <cdr:nvSpPr>
        <cdr:cNvPr id="3" name="TextBox 2">
          <a:extLst xmlns:a="http://schemas.openxmlformats.org/drawingml/2006/main">
            <a:ext uri="{FF2B5EF4-FFF2-40B4-BE49-F238E27FC236}">
              <a16:creationId xmlns:a16="http://schemas.microsoft.com/office/drawing/2014/main" id="{EBFFC459-09E5-40C4-AEEF-E65A1103DD33}"/>
            </a:ext>
          </a:extLst>
        </cdr:cNvPr>
        <cdr:cNvSpPr txBox="1"/>
      </cdr:nvSpPr>
      <cdr:spPr>
        <a:xfrm xmlns:a="http://schemas.openxmlformats.org/drawingml/2006/main">
          <a:off x="152400" y="4093029"/>
          <a:ext cx="3026229" cy="25037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000"/>
            <a:t>Source: Office for National Statistics</a:t>
          </a:r>
        </a:p>
      </cdr:txBody>
    </cdr:sp>
  </cdr:relSizeAnchor>
</c:userShapes>
</file>

<file path=xl/drawings/drawing59.xml><?xml version="1.0" encoding="utf-8"?>
<c:userShapes xmlns:c="http://schemas.openxmlformats.org/drawingml/2006/chart">
  <cdr:relSizeAnchor xmlns:cdr="http://schemas.openxmlformats.org/drawingml/2006/chartDrawing">
    <cdr:from>
      <cdr:x>0.02995</cdr:x>
      <cdr:y>0.90901</cdr:y>
    </cdr:from>
    <cdr:to>
      <cdr:x>0.87954</cdr:x>
      <cdr:y>0.97941</cdr:y>
    </cdr:to>
    <cdr:sp macro="" textlink="">
      <cdr:nvSpPr>
        <cdr:cNvPr id="2" name="TextBox 1">
          <a:extLst xmlns:a="http://schemas.openxmlformats.org/drawingml/2006/main">
            <a:ext uri="{FF2B5EF4-FFF2-40B4-BE49-F238E27FC236}">
              <a16:creationId xmlns:a16="http://schemas.microsoft.com/office/drawing/2014/main" id="{45A7DDFB-435D-4AD2-8B64-0C7CCF8A00A8}"/>
            </a:ext>
          </a:extLst>
        </cdr:cNvPr>
        <cdr:cNvSpPr txBox="1"/>
      </cdr:nvSpPr>
      <cdr:spPr>
        <a:xfrm xmlns:a="http://schemas.openxmlformats.org/drawingml/2006/main">
          <a:off x="165100" y="4709162"/>
          <a:ext cx="4683397" cy="36466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t>Source: Office for National Statistics</a:t>
          </a:r>
          <a:br>
            <a:rPr lang="en-GB" sz="1000"/>
          </a:br>
          <a:r>
            <a:rPr lang="en-GB" sz="1000"/>
            <a:t>Notes: Percentages</a:t>
          </a:r>
          <a:r>
            <a:rPr lang="en-GB" sz="1000" baseline="0"/>
            <a:t> are based on total number of non-UK born residents (60,099)</a:t>
          </a:r>
          <a:endParaRPr lang="en-GB" sz="1000"/>
        </a:p>
      </cdr:txBody>
    </cdr:sp>
  </cdr:relSizeAnchor>
</c:userShapes>
</file>

<file path=xl/drawings/drawing6.xml><?xml version="1.0" encoding="utf-8"?>
<c:userShapes xmlns:c="http://schemas.openxmlformats.org/drawingml/2006/chart">
  <cdr:relSizeAnchor xmlns:cdr="http://schemas.openxmlformats.org/drawingml/2006/chartDrawing">
    <cdr:from>
      <cdr:x>0.02302</cdr:x>
      <cdr:y>0.8984</cdr:y>
    </cdr:from>
    <cdr:to>
      <cdr:x>0.94406</cdr:x>
      <cdr:y>0.98159</cdr:y>
    </cdr:to>
    <cdr:sp macro="" textlink="">
      <cdr:nvSpPr>
        <cdr:cNvPr id="257025" name="Text Box 1"/>
        <cdr:cNvSpPr txBox="1">
          <a:spLocks xmlns:a="http://schemas.openxmlformats.org/drawingml/2006/main" noChangeArrowheads="1"/>
        </cdr:cNvSpPr>
      </cdr:nvSpPr>
      <cdr:spPr bwMode="auto">
        <a:xfrm xmlns:a="http://schemas.openxmlformats.org/drawingml/2006/main">
          <a:off x="145360" y="4246039"/>
          <a:ext cx="5815917" cy="3931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Bournemouth, Christchurch and Poole in the Census 2011 data is made up of the three individual areas. </a:t>
          </a:r>
          <a:endParaRPr lang="en-GB"/>
        </a:p>
      </cdr:txBody>
    </cdr:sp>
  </cdr:relSizeAnchor>
  <cdr:relSizeAnchor xmlns:cdr="http://schemas.openxmlformats.org/drawingml/2006/chartDrawing">
    <cdr:from>
      <cdr:x>0.29663</cdr:x>
      <cdr:y>0.07946</cdr:y>
    </cdr:from>
    <cdr:to>
      <cdr:x>0.82391</cdr:x>
      <cdr:y>0.12108</cdr:y>
    </cdr:to>
    <cdr:grpSp>
      <cdr:nvGrpSpPr>
        <cdr:cNvPr id="3" name="Group 2">
          <a:extLst xmlns:a="http://schemas.openxmlformats.org/drawingml/2006/main">
            <a:ext uri="{FF2B5EF4-FFF2-40B4-BE49-F238E27FC236}">
              <a16:creationId xmlns:a16="http://schemas.microsoft.com/office/drawing/2014/main" id="{99A2EDE7-4591-46B8-8D59-E6B9B5D9EB9C}"/>
            </a:ext>
          </a:extLst>
        </cdr:cNvPr>
        <cdr:cNvGrpSpPr/>
      </cdr:nvGrpSpPr>
      <cdr:grpSpPr>
        <a:xfrm xmlns:a="http://schemas.openxmlformats.org/drawingml/2006/main">
          <a:off x="1870093" y="384163"/>
          <a:ext cx="3324216" cy="201219"/>
          <a:chOff x="0" y="0"/>
          <a:chExt cx="3217884" cy="190137"/>
        </a:xfrm>
      </cdr:grpSpPr>
      <cdr:sp macro="" textlink="">
        <cdr:nvSpPr>
          <cdr:cNvPr id="4" name="TextBox 2">
            <a:extLst xmlns:a="http://schemas.openxmlformats.org/drawingml/2006/main">
              <a:ext uri="{FF2B5EF4-FFF2-40B4-BE49-F238E27FC236}">
                <a16:creationId xmlns:a16="http://schemas.microsoft.com/office/drawing/2014/main" id="{B9DC1954-D6CE-4B14-8DFA-084E62826D3F}"/>
              </a:ext>
            </a:extLst>
          </cdr:cNvPr>
          <cdr:cNvSpPr txBox="1"/>
        </cdr:nvSpPr>
        <cdr:spPr>
          <a:xfrm xmlns:a="http://schemas.openxmlformats.org/drawingml/2006/main">
            <a:off x="211396" y="0"/>
            <a:ext cx="1365274" cy="1805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5" name="Rectangle 4">
            <a:extLst xmlns:a="http://schemas.openxmlformats.org/drawingml/2006/main">
              <a:ext uri="{FF2B5EF4-FFF2-40B4-BE49-F238E27FC236}">
                <a16:creationId xmlns:a16="http://schemas.microsoft.com/office/drawing/2014/main" id="{89A8888B-61CF-4D45-8B80-9D2F32417A31}"/>
              </a:ext>
            </a:extLst>
          </cdr:cNvPr>
          <cdr:cNvSpPr/>
        </cdr:nvSpPr>
        <cdr:spPr>
          <a:xfrm xmlns:a="http://schemas.openxmlformats.org/drawingml/2006/main">
            <a:off x="1641214" y="35351"/>
            <a:ext cx="193781" cy="128988"/>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6" name="Rectangle 5">
            <a:extLst xmlns:a="http://schemas.openxmlformats.org/drawingml/2006/main">
              <a:ext uri="{FF2B5EF4-FFF2-40B4-BE49-F238E27FC236}">
                <a16:creationId xmlns:a16="http://schemas.microsoft.com/office/drawing/2014/main" id="{4FEED1D6-3DBC-4310-A2AF-D394587D9F00}"/>
              </a:ext>
            </a:extLst>
          </cdr:cNvPr>
          <cdr:cNvSpPr/>
        </cdr:nvSpPr>
        <cdr:spPr>
          <a:xfrm xmlns:a="http://schemas.openxmlformats.org/drawingml/2006/main">
            <a:off x="0" y="25797"/>
            <a:ext cx="193781" cy="128988"/>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7" name="TextBox 5">
            <a:extLst xmlns:a="http://schemas.openxmlformats.org/drawingml/2006/main">
              <a:ext uri="{FF2B5EF4-FFF2-40B4-BE49-F238E27FC236}">
                <a16:creationId xmlns:a16="http://schemas.microsoft.com/office/drawing/2014/main" id="{86822951-0A02-42DC-A6E7-F99F372A8FBF}"/>
              </a:ext>
            </a:extLst>
          </cdr:cNvPr>
          <cdr:cNvSpPr txBox="1"/>
        </cdr:nvSpPr>
        <cdr:spPr>
          <a:xfrm xmlns:a="http://schemas.openxmlformats.org/drawingml/2006/main">
            <a:off x="1852610" y="9554"/>
            <a:ext cx="1365274" cy="1805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userShapes>
</file>

<file path=xl/drawings/drawing60.xml><?xml version="1.0" encoding="utf-8"?>
<c:userShapes xmlns:c="http://schemas.openxmlformats.org/drawingml/2006/chart">
  <cdr:relSizeAnchor xmlns:cdr="http://schemas.openxmlformats.org/drawingml/2006/chartDrawing">
    <cdr:from>
      <cdr:x>0</cdr:x>
      <cdr:y>0.91485</cdr:y>
    </cdr:from>
    <cdr:to>
      <cdr:x>1</cdr:x>
      <cdr:y>1</cdr:y>
    </cdr:to>
    <cdr:sp macro="" textlink="">
      <cdr:nvSpPr>
        <cdr:cNvPr id="3" name="TextBox 1">
          <a:extLst xmlns:a="http://schemas.openxmlformats.org/drawingml/2006/main">
            <a:ext uri="{FF2B5EF4-FFF2-40B4-BE49-F238E27FC236}">
              <a16:creationId xmlns:a16="http://schemas.microsoft.com/office/drawing/2014/main" id="{4C7D164A-8DDA-4879-B606-0F5120F4F3C5}"/>
            </a:ext>
          </a:extLst>
        </cdr:cNvPr>
        <cdr:cNvSpPr txBox="1"/>
      </cdr:nvSpPr>
      <cdr:spPr>
        <a:xfrm xmlns:a="http://schemas.openxmlformats.org/drawingml/2006/main">
          <a:off x="0" y="3917776"/>
          <a:ext cx="4567645" cy="36466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t>Source: Office for National Statistics</a:t>
          </a:r>
          <a:br>
            <a:rPr lang="en-GB" sz="1000"/>
          </a:br>
          <a:r>
            <a:rPr lang="en-GB" sz="1000"/>
            <a:t>Notes: Percentages</a:t>
          </a:r>
          <a:r>
            <a:rPr lang="en-GB" sz="1000" baseline="0"/>
            <a:t> are based on total number of non-UK born residents (60,099)</a:t>
          </a:r>
          <a:endParaRPr lang="en-GB" sz="1000"/>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140970</xdr:colOff>
      <xdr:row>19</xdr:row>
      <xdr:rowOff>72390</xdr:rowOff>
    </xdr:from>
    <xdr:to>
      <xdr:col>7</xdr:col>
      <xdr:colOff>542925</xdr:colOff>
      <xdr:row>36</xdr:row>
      <xdr:rowOff>190500</xdr:rowOff>
    </xdr:to>
    <xdr:graphicFrame macro="">
      <xdr:nvGraphicFramePr>
        <xdr:cNvPr id="2" name="Chart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885825</xdr:colOff>
      <xdr:row>0</xdr:row>
      <xdr:rowOff>0</xdr:rowOff>
    </xdr:from>
    <xdr:to>
      <xdr:col>13</xdr:col>
      <xdr:colOff>132926</xdr:colOff>
      <xdr:row>2</xdr:row>
      <xdr:rowOff>134908</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9944100" y="0"/>
          <a:ext cx="2201756" cy="611158"/>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0.00774</cdr:x>
      <cdr:y>0.94375</cdr:y>
    </cdr:from>
    <cdr:to>
      <cdr:x>0.66623</cdr:x>
      <cdr:y>0.9956</cdr:y>
    </cdr:to>
    <cdr:sp macro="" textlink="">
      <cdr:nvSpPr>
        <cdr:cNvPr id="2" name="TextBox 1">
          <a:extLst xmlns:a="http://schemas.openxmlformats.org/drawingml/2006/main">
            <a:ext uri="{FF2B5EF4-FFF2-40B4-BE49-F238E27FC236}">
              <a16:creationId xmlns:a16="http://schemas.microsoft.com/office/drawing/2014/main" id="{AFB0D045-3E9F-41F7-AC02-9A76DC59AC1D}"/>
            </a:ext>
          </a:extLst>
        </cdr:cNvPr>
        <cdr:cNvSpPr txBox="1"/>
      </cdr:nvSpPr>
      <cdr:spPr>
        <a:xfrm xmlns:a="http://schemas.openxmlformats.org/drawingml/2006/main">
          <a:off x="35560" y="4325620"/>
          <a:ext cx="3025659" cy="23766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t>Source: Office for National Statistics</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171450</xdr:colOff>
      <xdr:row>14</xdr:row>
      <xdr:rowOff>142875</xdr:rowOff>
    </xdr:from>
    <xdr:to>
      <xdr:col>6</xdr:col>
      <xdr:colOff>190499</xdr:colOff>
      <xdr:row>36</xdr:row>
      <xdr:rowOff>171450</xdr:rowOff>
    </xdr:to>
    <xdr:graphicFrame macro="">
      <xdr:nvGraphicFramePr>
        <xdr:cNvPr id="8" name="Chart 1">
          <a:extLst>
            <a:ext uri="{FF2B5EF4-FFF2-40B4-BE49-F238E27FC236}">
              <a16:creationId xmlns:a16="http://schemas.microsoft.com/office/drawing/2014/main" id="{00000000-0008-0000-1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457200</xdr:colOff>
      <xdr:row>9</xdr:row>
      <xdr:rowOff>156210</xdr:rowOff>
    </xdr:from>
    <xdr:to>
      <xdr:col>15</xdr:col>
      <xdr:colOff>114300</xdr:colOff>
      <xdr:row>27</xdr:row>
      <xdr:rowOff>99060</xdr:rowOff>
    </xdr:to>
    <xdr:graphicFrame macro="">
      <xdr:nvGraphicFramePr>
        <xdr:cNvPr id="7" name="Chart 2">
          <a:extLst>
            <a:ext uri="{FF2B5EF4-FFF2-40B4-BE49-F238E27FC236}">
              <a16:creationId xmlns:a16="http://schemas.microsoft.com/office/drawing/2014/main" id="{00000000-0008-0000-1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588645</xdr:colOff>
      <xdr:row>10</xdr:row>
      <xdr:rowOff>26670</xdr:rowOff>
    </xdr:from>
    <xdr:to>
      <xdr:col>14</xdr:col>
      <xdr:colOff>445135</xdr:colOff>
      <xdr:row>27</xdr:row>
      <xdr:rowOff>149860</xdr:rowOff>
    </xdr:to>
    <xdr:graphicFrame macro="">
      <xdr:nvGraphicFramePr>
        <xdr:cNvPr id="5" name="Chart 2">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16</xdr:col>
      <xdr:colOff>0</xdr:colOff>
      <xdr:row>0</xdr:row>
      <xdr:rowOff>0</xdr:rowOff>
    </xdr:from>
    <xdr:to>
      <xdr:col>19</xdr:col>
      <xdr:colOff>365336</xdr:colOff>
      <xdr:row>3</xdr:row>
      <xdr:rowOff>54898</xdr:rowOff>
    </xdr:to>
    <xdr:pic>
      <xdr:nvPicPr>
        <xdr:cNvPr id="6" name="Picture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4"/>
        <a:stretch>
          <a:fillRect/>
        </a:stretch>
      </xdr:blipFill>
      <xdr:spPr>
        <a:xfrm>
          <a:off x="13096875" y="0"/>
          <a:ext cx="2199851" cy="614968"/>
        </a:xfrm>
        <a:prstGeom prst="rect">
          <a:avLst/>
        </a:prstGeom>
      </xdr:spPr>
    </xdr:pic>
    <xdr:clientData/>
  </xdr:twoCellAnchor>
</xdr:wsDr>
</file>

<file path=xl/drawings/drawing64.xml><?xml version="1.0" encoding="utf-8"?>
<c:userShapes xmlns:c="http://schemas.openxmlformats.org/drawingml/2006/chart">
  <cdr:relSizeAnchor xmlns:cdr="http://schemas.openxmlformats.org/drawingml/2006/chartDrawing">
    <cdr:from>
      <cdr:x>0.10337</cdr:x>
      <cdr:y>0.00663</cdr:y>
    </cdr:from>
    <cdr:to>
      <cdr:x>0.91013</cdr:x>
      <cdr:y>0.11609</cdr:y>
    </cdr:to>
    <cdr:sp macro="" textlink="">
      <cdr:nvSpPr>
        <cdr:cNvPr id="2" name="TextBox 1">
          <a:extLst xmlns:a="http://schemas.openxmlformats.org/drawingml/2006/main">
            <a:ext uri="{FF2B5EF4-FFF2-40B4-BE49-F238E27FC236}">
              <a16:creationId xmlns:a16="http://schemas.microsoft.com/office/drawing/2014/main" id="{3DA9D8AC-57B8-43DD-8305-0DC98F75AE85}"/>
            </a:ext>
          </a:extLst>
        </cdr:cNvPr>
        <cdr:cNvSpPr txBox="1"/>
      </cdr:nvSpPr>
      <cdr:spPr>
        <a:xfrm xmlns:a="http://schemas.openxmlformats.org/drawingml/2006/main">
          <a:off x="692371" y="30480"/>
          <a:ext cx="5403629" cy="5029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b="1" i="0" u="none" strike="noStrike" kern="1200" baseline="0">
              <a:solidFill>
                <a:sysClr val="windowText" lastClr="000000"/>
              </a:solidFill>
              <a:latin typeface="+mn-lt"/>
              <a:ea typeface="Arial"/>
              <a:cs typeface="Arial"/>
            </a:rPr>
            <a:t>Top 10 countries holding non-UK passports - Southampton: 2011 Census and 2021 Census</a:t>
          </a:r>
        </a:p>
      </cdr:txBody>
    </cdr:sp>
  </cdr:relSizeAnchor>
  <cdr:relSizeAnchor xmlns:cdr="http://schemas.openxmlformats.org/drawingml/2006/chartDrawing">
    <cdr:from>
      <cdr:x>0</cdr:x>
      <cdr:y>0.96085</cdr:y>
    </cdr:from>
    <cdr:to>
      <cdr:x>0.59746</cdr:x>
      <cdr:y>1</cdr:y>
    </cdr:to>
    <cdr:sp macro="" textlink="">
      <cdr:nvSpPr>
        <cdr:cNvPr id="3" name="Text Box 1">
          <a:extLst xmlns:a="http://schemas.openxmlformats.org/drawingml/2006/main">
            <a:ext uri="{FF2B5EF4-FFF2-40B4-BE49-F238E27FC236}">
              <a16:creationId xmlns:a16="http://schemas.microsoft.com/office/drawing/2014/main" id="{91C8F723-0A71-401D-AE28-FC9EEAB667B3}"/>
            </a:ext>
          </a:extLst>
        </cdr:cNvPr>
        <cdr:cNvSpPr txBox="1">
          <a:spLocks xmlns:a="http://schemas.openxmlformats.org/drawingml/2006/main" noChangeArrowheads="1"/>
        </cdr:cNvSpPr>
      </cdr:nvSpPr>
      <cdr:spPr bwMode="auto">
        <a:xfrm xmlns:a="http://schemas.openxmlformats.org/drawingml/2006/main">
          <a:off x="0" y="4488180"/>
          <a:ext cx="3223258" cy="18288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userShapes>
</file>

<file path=xl/drawings/drawing65.xml><?xml version="1.0" encoding="utf-8"?>
<c:userShapes xmlns:c="http://schemas.openxmlformats.org/drawingml/2006/chart">
  <cdr:relSizeAnchor xmlns:cdr="http://schemas.openxmlformats.org/drawingml/2006/chartDrawing">
    <cdr:from>
      <cdr:x>0.01449</cdr:x>
      <cdr:y>0.91788</cdr:y>
    </cdr:from>
    <cdr:to>
      <cdr:x>0.38381</cdr:x>
      <cdr:y>0.97925</cdr:y>
    </cdr:to>
    <cdr:sp macro="" textlink="">
      <cdr:nvSpPr>
        <cdr:cNvPr id="2" name="Text Box 1">
          <a:extLst xmlns:a="http://schemas.openxmlformats.org/drawingml/2006/main">
            <a:ext uri="{FF2B5EF4-FFF2-40B4-BE49-F238E27FC236}">
              <a16:creationId xmlns:a16="http://schemas.microsoft.com/office/drawing/2014/main" id="{469F6816-0C6E-4AF8-87DD-2643211DAF0F}"/>
            </a:ext>
          </a:extLst>
        </cdr:cNvPr>
        <cdr:cNvSpPr txBox="1">
          <a:spLocks xmlns:a="http://schemas.openxmlformats.org/drawingml/2006/main" noChangeArrowheads="1"/>
        </cdr:cNvSpPr>
      </cdr:nvSpPr>
      <cdr:spPr bwMode="auto">
        <a:xfrm xmlns:a="http://schemas.openxmlformats.org/drawingml/2006/main">
          <a:off x="73661" y="2640330"/>
          <a:ext cx="1877060" cy="17652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userShapes>
</file>

<file path=xl/drawings/drawing66.xml><?xml version="1.0" encoding="utf-8"?>
<c:userShapes xmlns:c="http://schemas.openxmlformats.org/drawingml/2006/chart">
  <cdr:relSizeAnchor xmlns:cdr="http://schemas.openxmlformats.org/drawingml/2006/chartDrawing">
    <cdr:from>
      <cdr:x>0.01449</cdr:x>
      <cdr:y>0.91788</cdr:y>
    </cdr:from>
    <cdr:to>
      <cdr:x>0.38381</cdr:x>
      <cdr:y>0.97925</cdr:y>
    </cdr:to>
    <cdr:sp macro="" textlink="">
      <cdr:nvSpPr>
        <cdr:cNvPr id="2" name="Text Box 1">
          <a:extLst xmlns:a="http://schemas.openxmlformats.org/drawingml/2006/main">
            <a:ext uri="{FF2B5EF4-FFF2-40B4-BE49-F238E27FC236}">
              <a16:creationId xmlns:a16="http://schemas.microsoft.com/office/drawing/2014/main" id="{469F6816-0C6E-4AF8-87DD-2643211DAF0F}"/>
            </a:ext>
          </a:extLst>
        </cdr:cNvPr>
        <cdr:cNvSpPr txBox="1">
          <a:spLocks xmlns:a="http://schemas.openxmlformats.org/drawingml/2006/main" noChangeArrowheads="1"/>
        </cdr:cNvSpPr>
      </cdr:nvSpPr>
      <cdr:spPr bwMode="auto">
        <a:xfrm xmlns:a="http://schemas.openxmlformats.org/drawingml/2006/main">
          <a:off x="73661" y="2640330"/>
          <a:ext cx="1877060" cy="17652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userShapes>
</file>

<file path=xl/drawings/drawing67.xml><?xml version="1.0" encoding="utf-8"?>
<xdr:wsDr xmlns:xdr="http://schemas.openxmlformats.org/drawingml/2006/spreadsheetDrawing" xmlns:a="http://schemas.openxmlformats.org/drawingml/2006/main">
  <xdr:twoCellAnchor>
    <xdr:from>
      <xdr:col>1</xdr:col>
      <xdr:colOff>41910</xdr:colOff>
      <xdr:row>20</xdr:row>
      <xdr:rowOff>150495</xdr:rowOff>
    </xdr:from>
    <xdr:to>
      <xdr:col>8</xdr:col>
      <xdr:colOff>0</xdr:colOff>
      <xdr:row>44</xdr:row>
      <xdr:rowOff>137160</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0</xdr:row>
      <xdr:rowOff>0</xdr:rowOff>
    </xdr:from>
    <xdr:to>
      <xdr:col>14</xdr:col>
      <xdr:colOff>517736</xdr:colOff>
      <xdr:row>3</xdr:row>
      <xdr:rowOff>58708</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9925050" y="0"/>
          <a:ext cx="2199851" cy="614968"/>
        </a:xfrm>
        <a:prstGeom prst="rect">
          <a:avLst/>
        </a:prstGeom>
      </xdr:spPr>
    </xdr:pic>
    <xdr:clientData/>
  </xdr:twoCellAnchor>
</xdr:wsDr>
</file>

<file path=xl/drawings/drawing68.xml><?xml version="1.0" encoding="utf-8"?>
<c:userShapes xmlns:c="http://schemas.openxmlformats.org/drawingml/2006/chart">
  <cdr:relSizeAnchor xmlns:cdr="http://schemas.openxmlformats.org/drawingml/2006/chartDrawing">
    <cdr:from>
      <cdr:x>0.10337</cdr:x>
      <cdr:y>0.00663</cdr:y>
    </cdr:from>
    <cdr:to>
      <cdr:x>0.91013</cdr:x>
      <cdr:y>0.11609</cdr:y>
    </cdr:to>
    <cdr:sp macro="" textlink="">
      <cdr:nvSpPr>
        <cdr:cNvPr id="2" name="TextBox 1">
          <a:extLst xmlns:a="http://schemas.openxmlformats.org/drawingml/2006/main">
            <a:ext uri="{FF2B5EF4-FFF2-40B4-BE49-F238E27FC236}">
              <a16:creationId xmlns:a16="http://schemas.microsoft.com/office/drawing/2014/main" id="{3DA9D8AC-57B8-43DD-8305-0DC98F75AE85}"/>
            </a:ext>
          </a:extLst>
        </cdr:cNvPr>
        <cdr:cNvSpPr txBox="1"/>
      </cdr:nvSpPr>
      <cdr:spPr>
        <a:xfrm xmlns:a="http://schemas.openxmlformats.org/drawingml/2006/main">
          <a:off x="692371" y="30480"/>
          <a:ext cx="5403629" cy="5029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b="1" i="0" u="none" strike="noStrike" kern="1200" baseline="0">
              <a:solidFill>
                <a:srgbClr val="000000"/>
              </a:solidFill>
              <a:latin typeface="+mn-lt"/>
              <a:ea typeface="Arial"/>
              <a:cs typeface="Arial"/>
            </a:rPr>
            <a:t>Percentage of people who have previously served in UK armed forces - Southampton and local authority comparators: Census 2021</a:t>
          </a:r>
        </a:p>
      </cdr:txBody>
    </cdr:sp>
  </cdr:relSizeAnchor>
  <cdr:relSizeAnchor xmlns:cdr="http://schemas.openxmlformats.org/drawingml/2006/chartDrawing">
    <cdr:from>
      <cdr:x>0</cdr:x>
      <cdr:y>0.96085</cdr:y>
    </cdr:from>
    <cdr:to>
      <cdr:x>0.59746</cdr:x>
      <cdr:y>1</cdr:y>
    </cdr:to>
    <cdr:sp macro="" textlink="">
      <cdr:nvSpPr>
        <cdr:cNvPr id="3" name="Text Box 1">
          <a:extLst xmlns:a="http://schemas.openxmlformats.org/drawingml/2006/main">
            <a:ext uri="{FF2B5EF4-FFF2-40B4-BE49-F238E27FC236}">
              <a16:creationId xmlns:a16="http://schemas.microsoft.com/office/drawing/2014/main" id="{91C8F723-0A71-401D-AE28-FC9EEAB667B3}"/>
            </a:ext>
          </a:extLst>
        </cdr:cNvPr>
        <cdr:cNvSpPr txBox="1">
          <a:spLocks xmlns:a="http://schemas.openxmlformats.org/drawingml/2006/main" noChangeArrowheads="1"/>
        </cdr:cNvSpPr>
      </cdr:nvSpPr>
      <cdr:spPr bwMode="auto">
        <a:xfrm xmlns:a="http://schemas.openxmlformats.org/drawingml/2006/main">
          <a:off x="0" y="4488180"/>
          <a:ext cx="3223258" cy="18288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dr:relSizeAnchor xmlns:cdr="http://schemas.openxmlformats.org/drawingml/2006/chartDrawing">
    <cdr:from>
      <cdr:x>0.33362</cdr:x>
      <cdr:y>0.11082</cdr:y>
    </cdr:from>
    <cdr:to>
      <cdr:x>0.79526</cdr:x>
      <cdr:y>0.1524</cdr:y>
    </cdr:to>
    <cdr:grpSp>
      <cdr:nvGrpSpPr>
        <cdr:cNvPr id="4" name="Group 3">
          <a:extLst xmlns:a="http://schemas.openxmlformats.org/drawingml/2006/main">
            <a:ext uri="{FF2B5EF4-FFF2-40B4-BE49-F238E27FC236}">
              <a16:creationId xmlns:a16="http://schemas.microsoft.com/office/drawing/2014/main" id="{ECB171AC-D46A-4FC7-9CBA-4CEADEAA386C}"/>
            </a:ext>
          </a:extLst>
        </cdr:cNvPr>
        <cdr:cNvGrpSpPr/>
      </cdr:nvGrpSpPr>
      <cdr:grpSpPr>
        <a:xfrm xmlns:a="http://schemas.openxmlformats.org/drawingml/2006/main">
          <a:off x="2253646" y="484924"/>
          <a:ext cx="3118439" cy="181946"/>
          <a:chOff x="0" y="0"/>
          <a:chExt cx="3015301" cy="170002"/>
        </a:xfrm>
      </cdr:grpSpPr>
      <cdr:sp macro="" textlink="">
        <cdr:nvSpPr>
          <cdr:cNvPr id="5" name="TextBox 2">
            <a:extLst xmlns:a="http://schemas.openxmlformats.org/drawingml/2006/main">
              <a:ext uri="{FF2B5EF4-FFF2-40B4-BE49-F238E27FC236}">
                <a16:creationId xmlns:a16="http://schemas.microsoft.com/office/drawing/2014/main" id="{D91DD7F4-92BE-4579-8E5C-0340D85ED27A}"/>
              </a:ext>
            </a:extLst>
          </cdr:cNvPr>
          <cdr:cNvSpPr txBox="1"/>
        </cdr:nvSpPr>
        <cdr:spPr>
          <a:xfrm xmlns:a="http://schemas.openxmlformats.org/drawingml/2006/main">
            <a:off x="198088" y="0"/>
            <a:ext cx="1343022" cy="17000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6" name="Rectangle 5">
            <a:extLst xmlns:a="http://schemas.openxmlformats.org/drawingml/2006/main">
              <a:ext uri="{FF2B5EF4-FFF2-40B4-BE49-F238E27FC236}">
                <a16:creationId xmlns:a16="http://schemas.microsoft.com/office/drawing/2014/main" id="{7FF6482F-975B-49C3-8339-0B102645E9F4}"/>
              </a:ext>
            </a:extLst>
          </cdr:cNvPr>
          <cdr:cNvSpPr/>
        </cdr:nvSpPr>
        <cdr:spPr>
          <a:xfrm xmlns:a="http://schemas.openxmlformats.org/drawingml/2006/main">
            <a:off x="1537892" y="31572"/>
            <a:ext cx="110324" cy="95897"/>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7" name="Rectangle 6">
            <a:extLst xmlns:a="http://schemas.openxmlformats.org/drawingml/2006/main">
              <a:ext uri="{FF2B5EF4-FFF2-40B4-BE49-F238E27FC236}">
                <a16:creationId xmlns:a16="http://schemas.microsoft.com/office/drawing/2014/main" id="{8E787A3A-31A1-408F-A162-3A6C1E5A7D76}"/>
              </a:ext>
            </a:extLst>
          </cdr:cNvPr>
          <cdr:cNvSpPr/>
        </cdr:nvSpPr>
        <cdr:spPr>
          <a:xfrm xmlns:a="http://schemas.openxmlformats.org/drawingml/2006/main">
            <a:off x="0" y="23038"/>
            <a:ext cx="121980" cy="121443"/>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8" name="TextBox 5">
            <a:extLst xmlns:a="http://schemas.openxmlformats.org/drawingml/2006/main">
              <a:ext uri="{FF2B5EF4-FFF2-40B4-BE49-F238E27FC236}">
                <a16:creationId xmlns:a16="http://schemas.microsoft.com/office/drawing/2014/main" id="{F81759FF-6525-4E79-ADC9-DC3091E34420}"/>
              </a:ext>
            </a:extLst>
          </cdr:cNvPr>
          <cdr:cNvSpPr txBox="1"/>
        </cdr:nvSpPr>
        <cdr:spPr>
          <a:xfrm xmlns:a="http://schemas.openxmlformats.org/drawingml/2006/main">
            <a:off x="1735979" y="8533"/>
            <a:ext cx="1279322" cy="1612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userShapes>
</file>

<file path=xl/drawings/drawing69.xml><?xml version="1.0" encoding="utf-8"?>
<xdr:wsDr xmlns:xdr="http://schemas.openxmlformats.org/drawingml/2006/spreadsheetDrawing" xmlns:a="http://schemas.openxmlformats.org/drawingml/2006/main">
  <xdr:twoCellAnchor>
    <xdr:from>
      <xdr:col>15</xdr:col>
      <xdr:colOff>212248</xdr:colOff>
      <xdr:row>23</xdr:row>
      <xdr:rowOff>28575</xdr:rowOff>
    </xdr:from>
    <xdr:to>
      <xdr:col>20</xdr:col>
      <xdr:colOff>914400</xdr:colOff>
      <xdr:row>43</xdr:row>
      <xdr:rowOff>38100</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131446</xdr:colOff>
      <xdr:row>23</xdr:row>
      <xdr:rowOff>19050</xdr:rowOff>
    </xdr:from>
    <xdr:to>
      <xdr:col>29</xdr:col>
      <xdr:colOff>434340</xdr:colOff>
      <xdr:row>43</xdr:row>
      <xdr:rowOff>62865</xdr:rowOff>
    </xdr:to>
    <xdr:graphicFrame macro="">
      <xdr:nvGraphicFramePr>
        <xdr:cNvPr id="4" name="Chart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42</xdr:row>
      <xdr:rowOff>87154</xdr:rowOff>
    </xdr:from>
    <xdr:to>
      <xdr:col>6</xdr:col>
      <xdr:colOff>314325</xdr:colOff>
      <xdr:row>68</xdr:row>
      <xdr:rowOff>40110</xdr:rowOff>
    </xdr:to>
    <xdr:graphicFrame macro="">
      <xdr:nvGraphicFramePr>
        <xdr:cNvPr id="5" name="Chart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732949</xdr:colOff>
      <xdr:row>42</xdr:row>
      <xdr:rowOff>91440</xdr:rowOff>
    </xdr:from>
    <xdr:to>
      <xdr:col>15</xdr:col>
      <xdr:colOff>59055</xdr:colOff>
      <xdr:row>68</xdr:row>
      <xdr:rowOff>36195</xdr:rowOff>
    </xdr:to>
    <xdr:graphicFrame macro="">
      <xdr:nvGraphicFramePr>
        <xdr:cNvPr id="6" name="Chart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0</xdr:colOff>
      <xdr:row>0</xdr:row>
      <xdr:rowOff>0</xdr:rowOff>
    </xdr:from>
    <xdr:to>
      <xdr:col>17</xdr:col>
      <xdr:colOff>666326</xdr:colOff>
      <xdr:row>3</xdr:row>
      <xdr:rowOff>56803</xdr:rowOff>
    </xdr:to>
    <xdr:pic>
      <xdr:nvPicPr>
        <xdr:cNvPr id="7" name="Picture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5"/>
        <a:stretch>
          <a:fillRect/>
        </a:stretch>
      </xdr:blipFill>
      <xdr:spPr>
        <a:xfrm>
          <a:off x="13963650" y="0"/>
          <a:ext cx="2199851" cy="614968"/>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0.02302</cdr:x>
      <cdr:y>0.91477</cdr:y>
    </cdr:from>
    <cdr:to>
      <cdr:x>0.94406</cdr:x>
      <cdr:y>0.98159</cdr:y>
    </cdr:to>
    <cdr:sp macro="" textlink="">
      <cdr:nvSpPr>
        <cdr:cNvPr id="257025" name="Text Box 1"/>
        <cdr:cNvSpPr txBox="1">
          <a:spLocks xmlns:a="http://schemas.openxmlformats.org/drawingml/2006/main" noChangeArrowheads="1"/>
        </cdr:cNvSpPr>
      </cdr:nvSpPr>
      <cdr:spPr bwMode="auto">
        <a:xfrm xmlns:a="http://schemas.openxmlformats.org/drawingml/2006/main">
          <a:off x="119587" y="4579260"/>
          <a:ext cx="4784730" cy="33448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Bournemouth has changed between Census and is now a combined local authority. </a:t>
          </a:r>
          <a:endParaRPr lang="en-GB"/>
        </a:p>
      </cdr:txBody>
    </cdr:sp>
  </cdr:relSizeAnchor>
  <cdr:relSizeAnchor xmlns:cdr="http://schemas.openxmlformats.org/drawingml/2006/chartDrawing">
    <cdr:from>
      <cdr:x>0.02302</cdr:x>
      <cdr:y>0.91096</cdr:y>
    </cdr:from>
    <cdr:to>
      <cdr:x>0.94406</cdr:x>
      <cdr:y>0.98159</cdr:y>
    </cdr:to>
    <cdr:sp macro="" textlink="">
      <cdr:nvSpPr>
        <cdr:cNvPr id="3" name="Text Box 1">
          <a:extLst xmlns:a="http://schemas.openxmlformats.org/drawingml/2006/main">
            <a:ext uri="{FF2B5EF4-FFF2-40B4-BE49-F238E27FC236}">
              <a16:creationId xmlns:a16="http://schemas.microsoft.com/office/drawing/2014/main" id="{0D542CD2-E5AD-40A1-95D4-9ED6BD2DE406}"/>
            </a:ext>
          </a:extLst>
        </cdr:cNvPr>
        <cdr:cNvSpPr txBox="1">
          <a:spLocks xmlns:a="http://schemas.openxmlformats.org/drawingml/2006/main" noChangeArrowheads="1"/>
        </cdr:cNvSpPr>
      </cdr:nvSpPr>
      <cdr:spPr bwMode="auto">
        <a:xfrm xmlns:a="http://schemas.openxmlformats.org/drawingml/2006/main">
          <a:off x="130568" y="4311288"/>
          <a:ext cx="5224087" cy="3342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Bournemouth, Christchurch and Poole in the Census 2011 data is made up of the three individual areas</a:t>
          </a:r>
          <a:endParaRPr lang="en-GB"/>
        </a:p>
      </cdr:txBody>
    </cdr:sp>
  </cdr:relSizeAnchor>
  <cdr:relSizeAnchor xmlns:cdr="http://schemas.openxmlformats.org/drawingml/2006/chartDrawing">
    <cdr:from>
      <cdr:x>0.41125</cdr:x>
      <cdr:y>0.09098</cdr:y>
    </cdr:from>
    <cdr:to>
      <cdr:x>0.97987</cdr:x>
      <cdr:y>0.13018</cdr:y>
    </cdr:to>
    <cdr:grpSp>
      <cdr:nvGrpSpPr>
        <cdr:cNvPr id="4" name="Group 3">
          <a:extLst xmlns:a="http://schemas.openxmlformats.org/drawingml/2006/main">
            <a:ext uri="{FF2B5EF4-FFF2-40B4-BE49-F238E27FC236}">
              <a16:creationId xmlns:a16="http://schemas.microsoft.com/office/drawing/2014/main" id="{12111340-CE0F-4336-9E42-C5547E4813BA}"/>
            </a:ext>
          </a:extLst>
        </cdr:cNvPr>
        <cdr:cNvGrpSpPr/>
      </cdr:nvGrpSpPr>
      <cdr:grpSpPr>
        <a:xfrm xmlns:a="http://schemas.openxmlformats.org/drawingml/2006/main">
          <a:off x="2327301" y="441328"/>
          <a:ext cx="3217872" cy="190153"/>
          <a:chOff x="1" y="1"/>
          <a:chExt cx="3114944" cy="179686"/>
        </a:xfrm>
      </cdr:grpSpPr>
      <cdr:sp macro="" textlink="">
        <cdr:nvSpPr>
          <cdr:cNvPr id="5" name="TextBox 2">
            <a:extLst xmlns:a="http://schemas.openxmlformats.org/drawingml/2006/main">
              <a:ext uri="{FF2B5EF4-FFF2-40B4-BE49-F238E27FC236}">
                <a16:creationId xmlns:a16="http://schemas.microsoft.com/office/drawing/2014/main" id="{D182F879-142F-4E7B-BC13-CCBEFAAF2910}"/>
              </a:ext>
            </a:extLst>
          </cdr:cNvPr>
          <cdr:cNvSpPr txBox="1"/>
        </cdr:nvSpPr>
        <cdr:spPr>
          <a:xfrm xmlns:a="http://schemas.openxmlformats.org/drawingml/2006/main">
            <a:off x="204634" y="1"/>
            <a:ext cx="1461167" cy="14185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6" name="Rectangle 5">
            <a:extLst xmlns:a="http://schemas.openxmlformats.org/drawingml/2006/main">
              <a:ext uri="{FF2B5EF4-FFF2-40B4-BE49-F238E27FC236}">
                <a16:creationId xmlns:a16="http://schemas.microsoft.com/office/drawing/2014/main" id="{F5C65574-0ACD-4E94-820C-17DB429DAD1C}"/>
              </a:ext>
            </a:extLst>
          </cdr:cNvPr>
          <cdr:cNvSpPr/>
        </cdr:nvSpPr>
        <cdr:spPr>
          <a:xfrm xmlns:a="http://schemas.openxmlformats.org/drawingml/2006/main">
            <a:off x="1675021" y="33408"/>
            <a:ext cx="101273" cy="117448"/>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7" name="Rectangle 6">
            <a:extLst xmlns:a="http://schemas.openxmlformats.org/drawingml/2006/main">
              <a:ext uri="{FF2B5EF4-FFF2-40B4-BE49-F238E27FC236}">
                <a16:creationId xmlns:a16="http://schemas.microsoft.com/office/drawing/2014/main" id="{D22DF99C-F04E-4B80-8586-56F3EE3809C7}"/>
              </a:ext>
            </a:extLst>
          </cdr:cNvPr>
          <cdr:cNvSpPr/>
        </cdr:nvSpPr>
        <cdr:spPr>
          <a:xfrm xmlns:a="http://schemas.openxmlformats.org/drawingml/2006/main">
            <a:off x="1" y="24379"/>
            <a:ext cx="116790" cy="90471"/>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8" name="TextBox 5">
            <a:extLst xmlns:a="http://schemas.openxmlformats.org/drawingml/2006/main">
              <a:ext uri="{FF2B5EF4-FFF2-40B4-BE49-F238E27FC236}">
                <a16:creationId xmlns:a16="http://schemas.microsoft.com/office/drawing/2014/main" id="{64D2CCE3-FB76-4256-BCF1-E7E858CEF2A2}"/>
              </a:ext>
            </a:extLst>
          </cdr:cNvPr>
          <cdr:cNvSpPr txBox="1"/>
        </cdr:nvSpPr>
        <cdr:spPr>
          <a:xfrm xmlns:a="http://schemas.openxmlformats.org/drawingml/2006/main">
            <a:off x="1793346" y="9029"/>
            <a:ext cx="1321599" cy="17065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userShapes>
</file>

<file path=xl/drawings/drawing70.xml><?xml version="1.0" encoding="utf-8"?>
<c:userShapes xmlns:c="http://schemas.openxmlformats.org/drawingml/2006/chart">
  <cdr:relSizeAnchor xmlns:cdr="http://schemas.openxmlformats.org/drawingml/2006/chartDrawing">
    <cdr:from>
      <cdr:x>0.10337</cdr:x>
      <cdr:y>0.00663</cdr:y>
    </cdr:from>
    <cdr:to>
      <cdr:x>0.91013</cdr:x>
      <cdr:y>0.18166</cdr:y>
    </cdr:to>
    <cdr:sp macro="" textlink="">
      <cdr:nvSpPr>
        <cdr:cNvPr id="2" name="TextBox 1">
          <a:extLst xmlns:a="http://schemas.openxmlformats.org/drawingml/2006/main">
            <a:ext uri="{FF2B5EF4-FFF2-40B4-BE49-F238E27FC236}">
              <a16:creationId xmlns:a16="http://schemas.microsoft.com/office/drawing/2014/main" id="{3DA9D8AC-57B8-43DD-8305-0DC98F75AE85}"/>
            </a:ext>
          </a:extLst>
        </cdr:cNvPr>
        <cdr:cNvSpPr txBox="1"/>
      </cdr:nvSpPr>
      <cdr:spPr>
        <a:xfrm xmlns:a="http://schemas.openxmlformats.org/drawingml/2006/main">
          <a:off x="779666" y="22148"/>
          <a:ext cx="6084969" cy="58469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b="1" i="0" u="none" strike="noStrike" kern="1200" baseline="0">
              <a:solidFill>
                <a:srgbClr val="000000"/>
              </a:solidFill>
              <a:latin typeface="+mn-lt"/>
              <a:ea typeface="Arial"/>
              <a:cs typeface="Arial"/>
            </a:rPr>
            <a:t>Proficiency in English - Main language is not English - Cannot speak English well: Southampton and ONS comparators:</a:t>
          </a:r>
          <a:r>
            <a:rPr lang="en-GB" sz="1100" b="1" i="0" u="none" strike="noStrike" kern="0" baseline="0">
              <a:solidFill>
                <a:sysClr val="windowText" lastClr="000000"/>
              </a:solidFill>
              <a:effectLst/>
              <a:latin typeface="+mn-lt"/>
              <a:ea typeface="+mn-ea"/>
              <a:cs typeface="+mn-cs"/>
            </a:rPr>
            <a:t> p</a:t>
          </a:r>
          <a:r>
            <a:rPr lang="en-GB" sz="1100" b="1" i="0" baseline="0">
              <a:effectLst/>
              <a:latin typeface="+mn-lt"/>
              <a:ea typeface="+mn-ea"/>
              <a:cs typeface="+mn-cs"/>
            </a:rPr>
            <a:t>ercentage difference between Census 2011 and 2021  </a:t>
          </a:r>
          <a:endParaRPr lang="en-GB" sz="1100" b="1" i="0" u="none" strike="noStrike" kern="1200" baseline="0">
            <a:solidFill>
              <a:srgbClr val="000000"/>
            </a:solidFill>
            <a:latin typeface="+mn-lt"/>
            <a:ea typeface="Arial"/>
            <a:cs typeface="Arial"/>
          </a:endParaRPr>
        </a:p>
      </cdr:txBody>
    </cdr:sp>
  </cdr:relSizeAnchor>
  <cdr:relSizeAnchor xmlns:cdr="http://schemas.openxmlformats.org/drawingml/2006/chartDrawing">
    <cdr:from>
      <cdr:x>0.00505</cdr:x>
      <cdr:y>0.94943</cdr:y>
    </cdr:from>
    <cdr:to>
      <cdr:x>0.60251</cdr:x>
      <cdr:y>0.98858</cdr:y>
    </cdr:to>
    <cdr:sp macro="" textlink="">
      <cdr:nvSpPr>
        <cdr:cNvPr id="3" name="Text Box 1">
          <a:extLst xmlns:a="http://schemas.openxmlformats.org/drawingml/2006/main">
            <a:ext uri="{FF2B5EF4-FFF2-40B4-BE49-F238E27FC236}">
              <a16:creationId xmlns:a16="http://schemas.microsoft.com/office/drawing/2014/main" id="{91C8F723-0A71-401D-AE28-FC9EEAB667B3}"/>
            </a:ext>
          </a:extLst>
        </cdr:cNvPr>
        <cdr:cNvSpPr txBox="1">
          <a:spLocks xmlns:a="http://schemas.openxmlformats.org/drawingml/2006/main" noChangeArrowheads="1"/>
        </cdr:cNvSpPr>
      </cdr:nvSpPr>
      <cdr:spPr bwMode="auto">
        <a:xfrm xmlns:a="http://schemas.openxmlformats.org/drawingml/2006/main">
          <a:off x="38100" y="3167980"/>
          <a:ext cx="4509743" cy="13063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dr:relSizeAnchor xmlns:cdr="http://schemas.openxmlformats.org/drawingml/2006/chartDrawing">
    <cdr:from>
      <cdr:x>0.41779</cdr:x>
      <cdr:y>0.16744</cdr:y>
    </cdr:from>
    <cdr:to>
      <cdr:x>0.81686</cdr:x>
      <cdr:y>0.21054</cdr:y>
    </cdr:to>
    <cdr:grpSp>
      <cdr:nvGrpSpPr>
        <cdr:cNvPr id="4" name="Group 3">
          <a:extLst xmlns:a="http://schemas.openxmlformats.org/drawingml/2006/main">
            <a:ext uri="{FF2B5EF4-FFF2-40B4-BE49-F238E27FC236}">
              <a16:creationId xmlns:a16="http://schemas.microsoft.com/office/drawing/2014/main" id="{8DABC4A9-F49B-4808-AE77-8C9CD472D871}"/>
            </a:ext>
          </a:extLst>
        </cdr:cNvPr>
        <cdr:cNvGrpSpPr/>
      </cdr:nvGrpSpPr>
      <cdr:grpSpPr>
        <a:xfrm xmlns:a="http://schemas.openxmlformats.org/drawingml/2006/main">
          <a:off x="2480458" y="695681"/>
          <a:ext cx="2369315" cy="179072"/>
          <a:chOff x="0" y="0"/>
          <a:chExt cx="3549686" cy="159450"/>
        </a:xfrm>
      </cdr:grpSpPr>
      <cdr:sp macro="" textlink="">
        <cdr:nvSpPr>
          <cdr:cNvPr id="5" name="TextBox 2">
            <a:extLst xmlns:a="http://schemas.openxmlformats.org/drawingml/2006/main">
              <a:ext uri="{FF2B5EF4-FFF2-40B4-BE49-F238E27FC236}">
                <a16:creationId xmlns:a16="http://schemas.microsoft.com/office/drawing/2014/main" id="{7F2DD507-41AF-46A0-AF5F-E41F8B9B38AB}"/>
              </a:ext>
            </a:extLst>
          </cdr:cNvPr>
          <cdr:cNvSpPr txBox="1"/>
        </cdr:nvSpPr>
        <cdr:spPr>
          <a:xfrm xmlns:a="http://schemas.openxmlformats.org/drawingml/2006/main">
            <a:off x="233194" y="0"/>
            <a:ext cx="1581039" cy="1594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6" name="Rectangle 5">
            <a:extLst xmlns:a="http://schemas.openxmlformats.org/drawingml/2006/main">
              <a:ext uri="{FF2B5EF4-FFF2-40B4-BE49-F238E27FC236}">
                <a16:creationId xmlns:a16="http://schemas.microsoft.com/office/drawing/2014/main" id="{BFA2491C-595B-40A5-8586-B32F6BC319BF}"/>
              </a:ext>
            </a:extLst>
          </cdr:cNvPr>
          <cdr:cNvSpPr/>
        </cdr:nvSpPr>
        <cdr:spPr>
          <a:xfrm xmlns:a="http://schemas.openxmlformats.org/drawingml/2006/main">
            <a:off x="1810444" y="29612"/>
            <a:ext cx="129876" cy="89945"/>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7" name="Rectangle 6">
            <a:extLst xmlns:a="http://schemas.openxmlformats.org/drawingml/2006/main">
              <a:ext uri="{FF2B5EF4-FFF2-40B4-BE49-F238E27FC236}">
                <a16:creationId xmlns:a16="http://schemas.microsoft.com/office/drawing/2014/main" id="{D9FA8F4F-6AAC-4E79-91BE-1F5EC8EF0DBA}"/>
              </a:ext>
            </a:extLst>
          </cdr:cNvPr>
          <cdr:cNvSpPr/>
        </cdr:nvSpPr>
        <cdr:spPr>
          <a:xfrm xmlns:a="http://schemas.openxmlformats.org/drawingml/2006/main">
            <a:off x="0" y="21608"/>
            <a:ext cx="143598" cy="113906"/>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8" name="TextBox 5">
            <a:extLst xmlns:a="http://schemas.openxmlformats.org/drawingml/2006/main">
              <a:ext uri="{FF2B5EF4-FFF2-40B4-BE49-F238E27FC236}">
                <a16:creationId xmlns:a16="http://schemas.microsoft.com/office/drawing/2014/main" id="{3AE7A28E-76C2-43AE-AC9A-D51783187259}"/>
              </a:ext>
            </a:extLst>
          </cdr:cNvPr>
          <cdr:cNvSpPr txBox="1"/>
        </cdr:nvSpPr>
        <cdr:spPr>
          <a:xfrm xmlns:a="http://schemas.openxmlformats.org/drawingml/2006/main">
            <a:off x="2043637" y="8003"/>
            <a:ext cx="1506049" cy="15126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userShapes>
</file>

<file path=xl/drawings/drawing71.xml><?xml version="1.0" encoding="utf-8"?>
<c:userShapes xmlns:c="http://schemas.openxmlformats.org/drawingml/2006/chart">
  <cdr:relSizeAnchor xmlns:cdr="http://schemas.openxmlformats.org/drawingml/2006/chartDrawing">
    <cdr:from>
      <cdr:x>0.10337</cdr:x>
      <cdr:y>0.00663</cdr:y>
    </cdr:from>
    <cdr:to>
      <cdr:x>0.91013</cdr:x>
      <cdr:y>0.16607</cdr:y>
    </cdr:to>
    <cdr:sp macro="" textlink="">
      <cdr:nvSpPr>
        <cdr:cNvPr id="2" name="TextBox 1">
          <a:extLst xmlns:a="http://schemas.openxmlformats.org/drawingml/2006/main">
            <a:ext uri="{FF2B5EF4-FFF2-40B4-BE49-F238E27FC236}">
              <a16:creationId xmlns:a16="http://schemas.microsoft.com/office/drawing/2014/main" id="{3DA9D8AC-57B8-43DD-8305-0DC98F75AE85}"/>
            </a:ext>
          </a:extLst>
        </cdr:cNvPr>
        <cdr:cNvSpPr txBox="1"/>
      </cdr:nvSpPr>
      <cdr:spPr>
        <a:xfrm xmlns:a="http://schemas.openxmlformats.org/drawingml/2006/main">
          <a:off x="790146" y="23642"/>
          <a:ext cx="6166766" cy="56854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b="1" i="0" baseline="0">
              <a:effectLst/>
              <a:latin typeface="+mn-lt"/>
              <a:ea typeface="+mn-ea"/>
              <a:cs typeface="+mn-cs"/>
            </a:rPr>
            <a:t>Proficiency in English - Main language is not English - Cannot speak English: Southampton and ONS comparators: percentage difference between Census 2011 and 2021  </a:t>
          </a:r>
          <a:endParaRPr lang="en-GB" sz="1050" b="1">
            <a:effectLst/>
          </a:endParaRPr>
        </a:p>
      </cdr:txBody>
    </cdr:sp>
  </cdr:relSizeAnchor>
  <cdr:relSizeAnchor xmlns:cdr="http://schemas.openxmlformats.org/drawingml/2006/chartDrawing">
    <cdr:from>
      <cdr:x>0</cdr:x>
      <cdr:y>0.96085</cdr:y>
    </cdr:from>
    <cdr:to>
      <cdr:x>0.59746</cdr:x>
      <cdr:y>1</cdr:y>
    </cdr:to>
    <cdr:sp macro="" textlink="">
      <cdr:nvSpPr>
        <cdr:cNvPr id="3" name="Text Box 1">
          <a:extLst xmlns:a="http://schemas.openxmlformats.org/drawingml/2006/main">
            <a:ext uri="{FF2B5EF4-FFF2-40B4-BE49-F238E27FC236}">
              <a16:creationId xmlns:a16="http://schemas.microsoft.com/office/drawing/2014/main" id="{91C8F723-0A71-401D-AE28-FC9EEAB667B3}"/>
            </a:ext>
          </a:extLst>
        </cdr:cNvPr>
        <cdr:cNvSpPr txBox="1">
          <a:spLocks xmlns:a="http://schemas.openxmlformats.org/drawingml/2006/main" noChangeArrowheads="1"/>
        </cdr:cNvSpPr>
      </cdr:nvSpPr>
      <cdr:spPr bwMode="auto">
        <a:xfrm xmlns:a="http://schemas.openxmlformats.org/drawingml/2006/main">
          <a:off x="0" y="4488180"/>
          <a:ext cx="3223258" cy="18288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dr:relSizeAnchor xmlns:cdr="http://schemas.openxmlformats.org/drawingml/2006/chartDrawing">
    <cdr:from>
      <cdr:x>0.28962</cdr:x>
      <cdr:y>0.15179</cdr:y>
    </cdr:from>
    <cdr:to>
      <cdr:x>0.83383</cdr:x>
      <cdr:y>0.18844</cdr:y>
    </cdr:to>
    <cdr:grpSp>
      <cdr:nvGrpSpPr>
        <cdr:cNvPr id="4" name="Group 3">
          <a:extLst xmlns:a="http://schemas.openxmlformats.org/drawingml/2006/main">
            <a:ext uri="{FF2B5EF4-FFF2-40B4-BE49-F238E27FC236}">
              <a16:creationId xmlns:a16="http://schemas.microsoft.com/office/drawing/2014/main" id="{B67960CB-E6D6-4CFE-BBB3-668C47C09F7C}"/>
            </a:ext>
          </a:extLst>
        </cdr:cNvPr>
        <cdr:cNvGrpSpPr/>
      </cdr:nvGrpSpPr>
      <cdr:grpSpPr>
        <a:xfrm xmlns:a="http://schemas.openxmlformats.org/drawingml/2006/main">
          <a:off x="1723040" y="635863"/>
          <a:ext cx="3237676" cy="153530"/>
          <a:chOff x="2" y="0"/>
          <a:chExt cx="5343815" cy="149698"/>
        </a:xfrm>
      </cdr:grpSpPr>
      <cdr:sp macro="" textlink="">
        <cdr:nvSpPr>
          <cdr:cNvPr id="5" name="TextBox 2">
            <a:extLst xmlns:a="http://schemas.openxmlformats.org/drawingml/2006/main">
              <a:ext uri="{FF2B5EF4-FFF2-40B4-BE49-F238E27FC236}">
                <a16:creationId xmlns:a16="http://schemas.microsoft.com/office/drawing/2014/main" id="{087A5E15-017E-46F2-A9BA-26E2FFE53597}"/>
              </a:ext>
            </a:extLst>
          </cdr:cNvPr>
          <cdr:cNvSpPr txBox="1"/>
        </cdr:nvSpPr>
        <cdr:spPr>
          <a:xfrm xmlns:a="http://schemas.openxmlformats.org/drawingml/2006/main">
            <a:off x="351060" y="0"/>
            <a:ext cx="2380149" cy="1496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6" name="Rectangle 5">
            <a:extLst xmlns:a="http://schemas.openxmlformats.org/drawingml/2006/main">
              <a:ext uri="{FF2B5EF4-FFF2-40B4-BE49-F238E27FC236}">
                <a16:creationId xmlns:a16="http://schemas.microsoft.com/office/drawing/2014/main" id="{331341ED-3378-4A30-85B6-940B606CEC6D}"/>
              </a:ext>
            </a:extLst>
          </cdr:cNvPr>
          <cdr:cNvSpPr/>
        </cdr:nvSpPr>
        <cdr:spPr>
          <a:xfrm xmlns:a="http://schemas.openxmlformats.org/drawingml/2006/main">
            <a:off x="2725505" y="27801"/>
            <a:ext cx="195520" cy="84444"/>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7" name="Rectangle 6">
            <a:extLst xmlns:a="http://schemas.openxmlformats.org/drawingml/2006/main">
              <a:ext uri="{FF2B5EF4-FFF2-40B4-BE49-F238E27FC236}">
                <a16:creationId xmlns:a16="http://schemas.microsoft.com/office/drawing/2014/main" id="{60438E87-05F2-4D77-8A62-344271152E11}"/>
              </a:ext>
            </a:extLst>
          </cdr:cNvPr>
          <cdr:cNvSpPr/>
        </cdr:nvSpPr>
        <cdr:spPr>
          <a:xfrm xmlns:a="http://schemas.openxmlformats.org/drawingml/2006/main">
            <a:off x="2" y="20287"/>
            <a:ext cx="216177" cy="106940"/>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8" name="TextBox 5">
            <a:extLst xmlns:a="http://schemas.openxmlformats.org/drawingml/2006/main">
              <a:ext uri="{FF2B5EF4-FFF2-40B4-BE49-F238E27FC236}">
                <a16:creationId xmlns:a16="http://schemas.microsoft.com/office/drawing/2014/main" id="{D92CFD9D-1E7E-41EC-81B5-AEA66B3E4A73}"/>
              </a:ext>
            </a:extLst>
          </cdr:cNvPr>
          <cdr:cNvSpPr txBox="1"/>
        </cdr:nvSpPr>
        <cdr:spPr>
          <a:xfrm xmlns:a="http://schemas.openxmlformats.org/drawingml/2006/main">
            <a:off x="3076561" y="7514"/>
            <a:ext cx="2267256" cy="1420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userShapes>
</file>

<file path=xl/drawings/drawing72.xml><?xml version="1.0" encoding="utf-8"?>
<c:userShapes xmlns:c="http://schemas.openxmlformats.org/drawingml/2006/chart">
  <cdr:relSizeAnchor xmlns:cdr="http://schemas.openxmlformats.org/drawingml/2006/chartDrawing">
    <cdr:from>
      <cdr:x>0.10337</cdr:x>
      <cdr:y>0.00663</cdr:y>
    </cdr:from>
    <cdr:to>
      <cdr:x>0.91013</cdr:x>
      <cdr:y>0.11609</cdr:y>
    </cdr:to>
    <cdr:sp macro="" textlink="">
      <cdr:nvSpPr>
        <cdr:cNvPr id="2" name="TextBox 1">
          <a:extLst xmlns:a="http://schemas.openxmlformats.org/drawingml/2006/main">
            <a:ext uri="{FF2B5EF4-FFF2-40B4-BE49-F238E27FC236}">
              <a16:creationId xmlns:a16="http://schemas.microsoft.com/office/drawing/2014/main" id="{3DA9D8AC-57B8-43DD-8305-0DC98F75AE85}"/>
            </a:ext>
          </a:extLst>
        </cdr:cNvPr>
        <cdr:cNvSpPr txBox="1"/>
      </cdr:nvSpPr>
      <cdr:spPr>
        <a:xfrm xmlns:a="http://schemas.openxmlformats.org/drawingml/2006/main">
          <a:off x="692371" y="30480"/>
          <a:ext cx="5403629" cy="5029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b="1" i="0" u="none" strike="noStrike" kern="1200" baseline="0">
              <a:solidFill>
                <a:srgbClr val="000000"/>
              </a:solidFill>
              <a:latin typeface="+mn-lt"/>
              <a:ea typeface="Arial"/>
              <a:cs typeface="Arial"/>
            </a:rPr>
            <a:t>Proficiency in English - Main language is not English - Cannot speak English well: Southampton and local authority comparators:</a:t>
          </a:r>
          <a:r>
            <a:rPr lang="en-GB" sz="1100" b="1" i="0" u="none" strike="noStrike" kern="0" baseline="0">
              <a:solidFill>
                <a:sysClr val="windowText" lastClr="000000"/>
              </a:solidFill>
              <a:effectLst/>
              <a:latin typeface="+mn-lt"/>
              <a:ea typeface="+mn-ea"/>
              <a:cs typeface="+mn-cs"/>
            </a:rPr>
            <a:t> Census 2021</a:t>
          </a:r>
          <a:r>
            <a:rPr lang="en-GB" sz="1100" b="1" i="0" baseline="0">
              <a:effectLst/>
              <a:latin typeface="+mn-lt"/>
              <a:ea typeface="+mn-ea"/>
              <a:cs typeface="+mn-cs"/>
            </a:rPr>
            <a:t> </a:t>
          </a:r>
          <a:endParaRPr lang="en-GB" sz="1100" b="1" i="0" u="none" strike="noStrike" kern="1200" baseline="0">
            <a:solidFill>
              <a:srgbClr val="000000"/>
            </a:solidFill>
            <a:latin typeface="+mn-lt"/>
            <a:ea typeface="Arial"/>
            <a:cs typeface="Arial"/>
          </a:endParaRPr>
        </a:p>
      </cdr:txBody>
    </cdr:sp>
  </cdr:relSizeAnchor>
  <cdr:relSizeAnchor xmlns:cdr="http://schemas.openxmlformats.org/drawingml/2006/chartDrawing">
    <cdr:from>
      <cdr:x>0</cdr:x>
      <cdr:y>0.96085</cdr:y>
    </cdr:from>
    <cdr:to>
      <cdr:x>0.59746</cdr:x>
      <cdr:y>1</cdr:y>
    </cdr:to>
    <cdr:sp macro="" textlink="">
      <cdr:nvSpPr>
        <cdr:cNvPr id="3" name="Text Box 1">
          <a:extLst xmlns:a="http://schemas.openxmlformats.org/drawingml/2006/main">
            <a:ext uri="{FF2B5EF4-FFF2-40B4-BE49-F238E27FC236}">
              <a16:creationId xmlns:a16="http://schemas.microsoft.com/office/drawing/2014/main" id="{91C8F723-0A71-401D-AE28-FC9EEAB667B3}"/>
            </a:ext>
          </a:extLst>
        </cdr:cNvPr>
        <cdr:cNvSpPr txBox="1">
          <a:spLocks xmlns:a="http://schemas.openxmlformats.org/drawingml/2006/main" noChangeArrowheads="1"/>
        </cdr:cNvSpPr>
      </cdr:nvSpPr>
      <cdr:spPr bwMode="auto">
        <a:xfrm xmlns:a="http://schemas.openxmlformats.org/drawingml/2006/main">
          <a:off x="0" y="4488180"/>
          <a:ext cx="3223258" cy="18288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dr:relSizeAnchor xmlns:cdr="http://schemas.openxmlformats.org/drawingml/2006/chartDrawing">
    <cdr:from>
      <cdr:x>0.34066</cdr:x>
      <cdr:y>0.09489</cdr:y>
    </cdr:from>
    <cdr:to>
      <cdr:x>0.75276</cdr:x>
      <cdr:y>0.13357</cdr:y>
    </cdr:to>
    <cdr:grpSp>
      <cdr:nvGrpSpPr>
        <cdr:cNvPr id="4" name="Group 3">
          <a:extLst xmlns:a="http://schemas.openxmlformats.org/drawingml/2006/main">
            <a:ext uri="{FF2B5EF4-FFF2-40B4-BE49-F238E27FC236}">
              <a16:creationId xmlns:a16="http://schemas.microsoft.com/office/drawing/2014/main" id="{ECB171AC-D46A-4FC7-9CBA-4CEADEAA386C}"/>
            </a:ext>
          </a:extLst>
        </cdr:cNvPr>
        <cdr:cNvGrpSpPr/>
      </cdr:nvGrpSpPr>
      <cdr:grpSpPr>
        <a:xfrm xmlns:a="http://schemas.openxmlformats.org/drawingml/2006/main">
          <a:off x="2116250" y="441846"/>
          <a:ext cx="2560049" cy="180109"/>
          <a:chOff x="0" y="0"/>
          <a:chExt cx="3015301" cy="170002"/>
        </a:xfrm>
      </cdr:grpSpPr>
      <cdr:sp macro="" textlink="">
        <cdr:nvSpPr>
          <cdr:cNvPr id="5" name="TextBox 2">
            <a:extLst xmlns:a="http://schemas.openxmlformats.org/drawingml/2006/main">
              <a:ext uri="{FF2B5EF4-FFF2-40B4-BE49-F238E27FC236}">
                <a16:creationId xmlns:a16="http://schemas.microsoft.com/office/drawing/2014/main" id="{D91DD7F4-92BE-4579-8E5C-0340D85ED27A}"/>
              </a:ext>
            </a:extLst>
          </cdr:cNvPr>
          <cdr:cNvSpPr txBox="1"/>
        </cdr:nvSpPr>
        <cdr:spPr>
          <a:xfrm xmlns:a="http://schemas.openxmlformats.org/drawingml/2006/main">
            <a:off x="198088" y="0"/>
            <a:ext cx="1343022" cy="17000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6" name="Rectangle 5">
            <a:extLst xmlns:a="http://schemas.openxmlformats.org/drawingml/2006/main">
              <a:ext uri="{FF2B5EF4-FFF2-40B4-BE49-F238E27FC236}">
                <a16:creationId xmlns:a16="http://schemas.microsoft.com/office/drawing/2014/main" id="{7FF6482F-975B-49C3-8339-0B102645E9F4}"/>
              </a:ext>
            </a:extLst>
          </cdr:cNvPr>
          <cdr:cNvSpPr/>
        </cdr:nvSpPr>
        <cdr:spPr>
          <a:xfrm xmlns:a="http://schemas.openxmlformats.org/drawingml/2006/main">
            <a:off x="1537892" y="31572"/>
            <a:ext cx="110324" cy="95897"/>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7" name="Rectangle 6">
            <a:extLst xmlns:a="http://schemas.openxmlformats.org/drawingml/2006/main">
              <a:ext uri="{FF2B5EF4-FFF2-40B4-BE49-F238E27FC236}">
                <a16:creationId xmlns:a16="http://schemas.microsoft.com/office/drawing/2014/main" id="{8E787A3A-31A1-408F-A162-3A6C1E5A7D76}"/>
              </a:ext>
            </a:extLst>
          </cdr:cNvPr>
          <cdr:cNvSpPr/>
        </cdr:nvSpPr>
        <cdr:spPr>
          <a:xfrm xmlns:a="http://schemas.openxmlformats.org/drawingml/2006/main">
            <a:off x="0" y="23038"/>
            <a:ext cx="121980" cy="121443"/>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8" name="TextBox 5">
            <a:extLst xmlns:a="http://schemas.openxmlformats.org/drawingml/2006/main">
              <a:ext uri="{FF2B5EF4-FFF2-40B4-BE49-F238E27FC236}">
                <a16:creationId xmlns:a16="http://schemas.microsoft.com/office/drawing/2014/main" id="{F81759FF-6525-4E79-ADC9-DC3091E34420}"/>
              </a:ext>
            </a:extLst>
          </cdr:cNvPr>
          <cdr:cNvSpPr txBox="1"/>
        </cdr:nvSpPr>
        <cdr:spPr>
          <a:xfrm xmlns:a="http://schemas.openxmlformats.org/drawingml/2006/main">
            <a:off x="1735979" y="8533"/>
            <a:ext cx="1279322" cy="1612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userShapes>
</file>

<file path=xl/drawings/drawing73.xml><?xml version="1.0" encoding="utf-8"?>
<c:userShapes xmlns:c="http://schemas.openxmlformats.org/drawingml/2006/chart">
  <cdr:relSizeAnchor xmlns:cdr="http://schemas.openxmlformats.org/drawingml/2006/chartDrawing">
    <cdr:from>
      <cdr:x>0.10337</cdr:x>
      <cdr:y>0.00663</cdr:y>
    </cdr:from>
    <cdr:to>
      <cdr:x>0.91013</cdr:x>
      <cdr:y>0.11609</cdr:y>
    </cdr:to>
    <cdr:sp macro="" textlink="">
      <cdr:nvSpPr>
        <cdr:cNvPr id="2" name="TextBox 1">
          <a:extLst xmlns:a="http://schemas.openxmlformats.org/drawingml/2006/main">
            <a:ext uri="{FF2B5EF4-FFF2-40B4-BE49-F238E27FC236}">
              <a16:creationId xmlns:a16="http://schemas.microsoft.com/office/drawing/2014/main" id="{3DA9D8AC-57B8-43DD-8305-0DC98F75AE85}"/>
            </a:ext>
          </a:extLst>
        </cdr:cNvPr>
        <cdr:cNvSpPr txBox="1"/>
      </cdr:nvSpPr>
      <cdr:spPr>
        <a:xfrm xmlns:a="http://schemas.openxmlformats.org/drawingml/2006/main">
          <a:off x="692371" y="30480"/>
          <a:ext cx="5403629" cy="5029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b="1" i="0" u="none" strike="noStrike" kern="1200" baseline="0">
              <a:solidFill>
                <a:srgbClr val="000000"/>
              </a:solidFill>
              <a:latin typeface="+mn-lt"/>
              <a:ea typeface="Arial"/>
              <a:cs typeface="Arial"/>
            </a:rPr>
            <a:t>Proficiency in English - Main language is not English - Cannot speak English: Southampton and ONS comparators:</a:t>
          </a:r>
          <a:r>
            <a:rPr lang="en-GB" sz="1100" b="1" i="0" u="none" strike="noStrike" kern="0" baseline="0">
              <a:solidFill>
                <a:sysClr val="windowText" lastClr="000000"/>
              </a:solidFill>
              <a:effectLst/>
              <a:latin typeface="+mn-lt"/>
              <a:ea typeface="+mn-ea"/>
              <a:cs typeface="+mn-cs"/>
            </a:rPr>
            <a:t> Census 2021</a:t>
          </a:r>
          <a:r>
            <a:rPr lang="en-GB" sz="1100" b="1" i="0" baseline="0">
              <a:effectLst/>
              <a:latin typeface="+mn-lt"/>
              <a:ea typeface="+mn-ea"/>
              <a:cs typeface="+mn-cs"/>
            </a:rPr>
            <a:t> </a:t>
          </a:r>
          <a:endParaRPr lang="en-GB" sz="1100" b="1" i="0" u="none" strike="noStrike" kern="1200" baseline="0">
            <a:solidFill>
              <a:srgbClr val="000000"/>
            </a:solidFill>
            <a:latin typeface="+mn-lt"/>
            <a:ea typeface="Arial"/>
            <a:cs typeface="Arial"/>
          </a:endParaRPr>
        </a:p>
      </cdr:txBody>
    </cdr:sp>
  </cdr:relSizeAnchor>
  <cdr:relSizeAnchor xmlns:cdr="http://schemas.openxmlformats.org/drawingml/2006/chartDrawing">
    <cdr:from>
      <cdr:x>0</cdr:x>
      <cdr:y>0.96085</cdr:y>
    </cdr:from>
    <cdr:to>
      <cdr:x>0.59746</cdr:x>
      <cdr:y>1</cdr:y>
    </cdr:to>
    <cdr:sp macro="" textlink="">
      <cdr:nvSpPr>
        <cdr:cNvPr id="3" name="Text Box 1">
          <a:extLst xmlns:a="http://schemas.openxmlformats.org/drawingml/2006/main">
            <a:ext uri="{FF2B5EF4-FFF2-40B4-BE49-F238E27FC236}">
              <a16:creationId xmlns:a16="http://schemas.microsoft.com/office/drawing/2014/main" id="{91C8F723-0A71-401D-AE28-FC9EEAB667B3}"/>
            </a:ext>
          </a:extLst>
        </cdr:cNvPr>
        <cdr:cNvSpPr txBox="1">
          <a:spLocks xmlns:a="http://schemas.openxmlformats.org/drawingml/2006/main" noChangeArrowheads="1"/>
        </cdr:cNvSpPr>
      </cdr:nvSpPr>
      <cdr:spPr bwMode="auto">
        <a:xfrm xmlns:a="http://schemas.openxmlformats.org/drawingml/2006/main">
          <a:off x="0" y="4488180"/>
          <a:ext cx="3223258" cy="18288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dr:relSizeAnchor xmlns:cdr="http://schemas.openxmlformats.org/drawingml/2006/chartDrawing">
    <cdr:from>
      <cdr:x>0.34525</cdr:x>
      <cdr:y>0.09362</cdr:y>
    </cdr:from>
    <cdr:to>
      <cdr:x>0.74802</cdr:x>
      <cdr:y>0.13263</cdr:y>
    </cdr:to>
    <cdr:grpSp>
      <cdr:nvGrpSpPr>
        <cdr:cNvPr id="4" name="Group 3">
          <a:extLst xmlns:a="http://schemas.openxmlformats.org/drawingml/2006/main">
            <a:ext uri="{FF2B5EF4-FFF2-40B4-BE49-F238E27FC236}">
              <a16:creationId xmlns:a16="http://schemas.microsoft.com/office/drawing/2014/main" id="{ECB171AC-D46A-4FC7-9CBA-4CEADEAA386C}"/>
            </a:ext>
          </a:extLst>
        </cdr:cNvPr>
        <cdr:cNvGrpSpPr/>
      </cdr:nvGrpSpPr>
      <cdr:grpSpPr>
        <a:xfrm xmlns:a="http://schemas.openxmlformats.org/drawingml/2006/main">
          <a:off x="2195571" y="434986"/>
          <a:ext cx="2561362" cy="181252"/>
          <a:chOff x="0" y="0"/>
          <a:chExt cx="3015301" cy="170002"/>
        </a:xfrm>
      </cdr:grpSpPr>
      <cdr:sp macro="" textlink="">
        <cdr:nvSpPr>
          <cdr:cNvPr id="5" name="TextBox 2">
            <a:extLst xmlns:a="http://schemas.openxmlformats.org/drawingml/2006/main">
              <a:ext uri="{FF2B5EF4-FFF2-40B4-BE49-F238E27FC236}">
                <a16:creationId xmlns:a16="http://schemas.microsoft.com/office/drawing/2014/main" id="{D91DD7F4-92BE-4579-8E5C-0340D85ED27A}"/>
              </a:ext>
            </a:extLst>
          </cdr:cNvPr>
          <cdr:cNvSpPr txBox="1"/>
        </cdr:nvSpPr>
        <cdr:spPr>
          <a:xfrm xmlns:a="http://schemas.openxmlformats.org/drawingml/2006/main">
            <a:off x="198088" y="0"/>
            <a:ext cx="1343022" cy="17000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6" name="Rectangle 5">
            <a:extLst xmlns:a="http://schemas.openxmlformats.org/drawingml/2006/main">
              <a:ext uri="{FF2B5EF4-FFF2-40B4-BE49-F238E27FC236}">
                <a16:creationId xmlns:a16="http://schemas.microsoft.com/office/drawing/2014/main" id="{7FF6482F-975B-49C3-8339-0B102645E9F4}"/>
              </a:ext>
            </a:extLst>
          </cdr:cNvPr>
          <cdr:cNvSpPr/>
        </cdr:nvSpPr>
        <cdr:spPr>
          <a:xfrm xmlns:a="http://schemas.openxmlformats.org/drawingml/2006/main">
            <a:off x="1537892" y="31572"/>
            <a:ext cx="110324" cy="95897"/>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7" name="Rectangle 6">
            <a:extLst xmlns:a="http://schemas.openxmlformats.org/drawingml/2006/main">
              <a:ext uri="{FF2B5EF4-FFF2-40B4-BE49-F238E27FC236}">
                <a16:creationId xmlns:a16="http://schemas.microsoft.com/office/drawing/2014/main" id="{8E787A3A-31A1-408F-A162-3A6C1E5A7D76}"/>
              </a:ext>
            </a:extLst>
          </cdr:cNvPr>
          <cdr:cNvSpPr/>
        </cdr:nvSpPr>
        <cdr:spPr>
          <a:xfrm xmlns:a="http://schemas.openxmlformats.org/drawingml/2006/main">
            <a:off x="0" y="23038"/>
            <a:ext cx="121980" cy="121443"/>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8" name="TextBox 5">
            <a:extLst xmlns:a="http://schemas.openxmlformats.org/drawingml/2006/main">
              <a:ext uri="{FF2B5EF4-FFF2-40B4-BE49-F238E27FC236}">
                <a16:creationId xmlns:a16="http://schemas.microsoft.com/office/drawing/2014/main" id="{F81759FF-6525-4E79-ADC9-DC3091E34420}"/>
              </a:ext>
            </a:extLst>
          </cdr:cNvPr>
          <cdr:cNvSpPr txBox="1"/>
        </cdr:nvSpPr>
        <cdr:spPr>
          <a:xfrm xmlns:a="http://schemas.openxmlformats.org/drawingml/2006/main">
            <a:off x="1735979" y="8533"/>
            <a:ext cx="1279322" cy="1612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userShapes>
</file>

<file path=xl/drawings/drawing74.xml><?xml version="1.0" encoding="utf-8"?>
<xdr:wsDr xmlns:xdr="http://schemas.openxmlformats.org/drawingml/2006/spreadsheetDrawing" xmlns:a="http://schemas.openxmlformats.org/drawingml/2006/main">
  <xdr:twoCellAnchor>
    <xdr:from>
      <xdr:col>1</xdr:col>
      <xdr:colOff>461010</xdr:colOff>
      <xdr:row>20</xdr:row>
      <xdr:rowOff>127635</xdr:rowOff>
    </xdr:from>
    <xdr:to>
      <xdr:col>8</xdr:col>
      <xdr:colOff>419100</xdr:colOff>
      <xdr:row>44</xdr:row>
      <xdr:rowOff>114300</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0</xdr:row>
      <xdr:rowOff>0</xdr:rowOff>
    </xdr:from>
    <xdr:to>
      <xdr:col>13</xdr:col>
      <xdr:colOff>544406</xdr:colOff>
      <xdr:row>3</xdr:row>
      <xdr:rowOff>58708</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9144000" y="0"/>
          <a:ext cx="2199851" cy="614968"/>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0.10337</cdr:x>
      <cdr:y>0.00663</cdr:y>
    </cdr:from>
    <cdr:to>
      <cdr:x>0.91013</cdr:x>
      <cdr:y>0.11609</cdr:y>
    </cdr:to>
    <cdr:sp macro="" textlink="">
      <cdr:nvSpPr>
        <cdr:cNvPr id="2" name="TextBox 1">
          <a:extLst xmlns:a="http://schemas.openxmlformats.org/drawingml/2006/main">
            <a:ext uri="{FF2B5EF4-FFF2-40B4-BE49-F238E27FC236}">
              <a16:creationId xmlns:a16="http://schemas.microsoft.com/office/drawing/2014/main" id="{3DA9D8AC-57B8-43DD-8305-0DC98F75AE85}"/>
            </a:ext>
          </a:extLst>
        </cdr:cNvPr>
        <cdr:cNvSpPr txBox="1"/>
      </cdr:nvSpPr>
      <cdr:spPr>
        <a:xfrm xmlns:a="http://schemas.openxmlformats.org/drawingml/2006/main">
          <a:off x="692371" y="30480"/>
          <a:ext cx="5403629" cy="5029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b="1" i="0" u="none" strike="noStrike" kern="1200" baseline="0">
              <a:solidFill>
                <a:srgbClr val="000000"/>
              </a:solidFill>
              <a:latin typeface="+mn-lt"/>
              <a:ea typeface="Arial"/>
              <a:cs typeface="Arial"/>
            </a:rPr>
            <a:t>Percentage of main language English or other than English - Southampton and local authority comparators: Census 2021</a:t>
          </a:r>
        </a:p>
      </cdr:txBody>
    </cdr:sp>
  </cdr:relSizeAnchor>
  <cdr:relSizeAnchor xmlns:cdr="http://schemas.openxmlformats.org/drawingml/2006/chartDrawing">
    <cdr:from>
      <cdr:x>0</cdr:x>
      <cdr:y>0.96085</cdr:y>
    </cdr:from>
    <cdr:to>
      <cdr:x>0.59746</cdr:x>
      <cdr:y>1</cdr:y>
    </cdr:to>
    <cdr:sp macro="" textlink="">
      <cdr:nvSpPr>
        <cdr:cNvPr id="3" name="Text Box 1">
          <a:extLst xmlns:a="http://schemas.openxmlformats.org/drawingml/2006/main">
            <a:ext uri="{FF2B5EF4-FFF2-40B4-BE49-F238E27FC236}">
              <a16:creationId xmlns:a16="http://schemas.microsoft.com/office/drawing/2014/main" id="{91C8F723-0A71-401D-AE28-FC9EEAB667B3}"/>
            </a:ext>
          </a:extLst>
        </cdr:cNvPr>
        <cdr:cNvSpPr txBox="1">
          <a:spLocks xmlns:a="http://schemas.openxmlformats.org/drawingml/2006/main" noChangeArrowheads="1"/>
        </cdr:cNvSpPr>
      </cdr:nvSpPr>
      <cdr:spPr bwMode="auto">
        <a:xfrm xmlns:a="http://schemas.openxmlformats.org/drawingml/2006/main">
          <a:off x="0" y="4488180"/>
          <a:ext cx="3223258" cy="18288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userShapes>
</file>

<file path=xl/drawings/drawing76.xml><?xml version="1.0" encoding="utf-8"?>
<xdr:wsDr xmlns:xdr="http://schemas.openxmlformats.org/drawingml/2006/spreadsheetDrawing" xmlns:a="http://schemas.openxmlformats.org/drawingml/2006/main">
  <xdr:twoCellAnchor>
    <xdr:from>
      <xdr:col>1</xdr:col>
      <xdr:colOff>72390</xdr:colOff>
      <xdr:row>20</xdr:row>
      <xdr:rowOff>150495</xdr:rowOff>
    </xdr:from>
    <xdr:to>
      <xdr:col>7</xdr:col>
      <xdr:colOff>657225</xdr:colOff>
      <xdr:row>44</xdr:row>
      <xdr:rowOff>133350</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0</xdr:colOff>
      <xdr:row>0</xdr:row>
      <xdr:rowOff>0</xdr:rowOff>
    </xdr:from>
    <xdr:to>
      <xdr:col>19</xdr:col>
      <xdr:colOff>371051</xdr:colOff>
      <xdr:row>3</xdr:row>
      <xdr:rowOff>62518</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13373100" y="0"/>
          <a:ext cx="2199851" cy="614968"/>
        </a:xfrm>
        <a:prstGeom prst="rect">
          <a:avLst/>
        </a:prstGeom>
      </xdr:spPr>
    </xdr:pic>
    <xdr:clientData/>
  </xdr:twoCellAnchor>
</xdr:wsDr>
</file>

<file path=xl/drawings/drawing77.xml><?xml version="1.0" encoding="utf-8"?>
<c:userShapes xmlns:c="http://schemas.openxmlformats.org/drawingml/2006/chart">
  <cdr:relSizeAnchor xmlns:cdr="http://schemas.openxmlformats.org/drawingml/2006/chartDrawing">
    <cdr:from>
      <cdr:x>0.10337</cdr:x>
      <cdr:y>0.00663</cdr:y>
    </cdr:from>
    <cdr:to>
      <cdr:x>0.91013</cdr:x>
      <cdr:y>0.11609</cdr:y>
    </cdr:to>
    <cdr:sp macro="" textlink="">
      <cdr:nvSpPr>
        <cdr:cNvPr id="2" name="TextBox 1">
          <a:extLst xmlns:a="http://schemas.openxmlformats.org/drawingml/2006/main">
            <a:ext uri="{FF2B5EF4-FFF2-40B4-BE49-F238E27FC236}">
              <a16:creationId xmlns:a16="http://schemas.microsoft.com/office/drawing/2014/main" id="{3DA9D8AC-57B8-43DD-8305-0DC98F75AE85}"/>
            </a:ext>
          </a:extLst>
        </cdr:cNvPr>
        <cdr:cNvSpPr txBox="1"/>
      </cdr:nvSpPr>
      <cdr:spPr>
        <a:xfrm xmlns:a="http://schemas.openxmlformats.org/drawingml/2006/main">
          <a:off x="692371" y="30480"/>
          <a:ext cx="5403629" cy="5029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b="1" i="0" u="none" strike="noStrike" kern="1200" baseline="0">
              <a:solidFill>
                <a:srgbClr val="000000"/>
              </a:solidFill>
              <a:latin typeface="+mn-lt"/>
              <a:ea typeface="Arial"/>
              <a:cs typeface="Arial"/>
            </a:rPr>
            <a:t>Percentage of one or more people in household previously served in UK armed forces - Southampton and local authority comparators: Census 2021</a:t>
          </a:r>
        </a:p>
      </cdr:txBody>
    </cdr:sp>
  </cdr:relSizeAnchor>
  <cdr:relSizeAnchor xmlns:cdr="http://schemas.openxmlformats.org/drawingml/2006/chartDrawing">
    <cdr:from>
      <cdr:x>0</cdr:x>
      <cdr:y>0.96085</cdr:y>
    </cdr:from>
    <cdr:to>
      <cdr:x>0.59746</cdr:x>
      <cdr:y>1</cdr:y>
    </cdr:to>
    <cdr:sp macro="" textlink="">
      <cdr:nvSpPr>
        <cdr:cNvPr id="3" name="Text Box 1">
          <a:extLst xmlns:a="http://schemas.openxmlformats.org/drawingml/2006/main">
            <a:ext uri="{FF2B5EF4-FFF2-40B4-BE49-F238E27FC236}">
              <a16:creationId xmlns:a16="http://schemas.microsoft.com/office/drawing/2014/main" id="{91C8F723-0A71-401D-AE28-FC9EEAB667B3}"/>
            </a:ext>
          </a:extLst>
        </cdr:cNvPr>
        <cdr:cNvSpPr txBox="1">
          <a:spLocks xmlns:a="http://schemas.openxmlformats.org/drawingml/2006/main" noChangeArrowheads="1"/>
        </cdr:cNvSpPr>
      </cdr:nvSpPr>
      <cdr:spPr bwMode="auto">
        <a:xfrm xmlns:a="http://schemas.openxmlformats.org/drawingml/2006/main">
          <a:off x="0" y="4488180"/>
          <a:ext cx="3223258" cy="18288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dr:relSizeAnchor xmlns:cdr="http://schemas.openxmlformats.org/drawingml/2006/chartDrawing">
    <cdr:from>
      <cdr:x>0.31902</cdr:x>
      <cdr:y>0.10641</cdr:y>
    </cdr:from>
    <cdr:to>
      <cdr:x>0.76615</cdr:x>
      <cdr:y>0.14799</cdr:y>
    </cdr:to>
    <cdr:grpSp>
      <cdr:nvGrpSpPr>
        <cdr:cNvPr id="4" name="Group 3">
          <a:extLst xmlns:a="http://schemas.openxmlformats.org/drawingml/2006/main">
            <a:ext uri="{FF2B5EF4-FFF2-40B4-BE49-F238E27FC236}">
              <a16:creationId xmlns:a16="http://schemas.microsoft.com/office/drawing/2014/main" id="{ECB171AC-D46A-4FC7-9CBA-4CEADEAA386C}"/>
            </a:ext>
          </a:extLst>
        </cdr:cNvPr>
        <cdr:cNvGrpSpPr/>
      </cdr:nvGrpSpPr>
      <cdr:grpSpPr>
        <a:xfrm xmlns:a="http://schemas.openxmlformats.org/drawingml/2006/main">
          <a:off x="2089994" y="465222"/>
          <a:ext cx="2929281" cy="181787"/>
          <a:chOff x="0" y="0"/>
          <a:chExt cx="3015301" cy="170002"/>
        </a:xfrm>
      </cdr:grpSpPr>
      <cdr:sp macro="" textlink="">
        <cdr:nvSpPr>
          <cdr:cNvPr id="5" name="TextBox 2">
            <a:extLst xmlns:a="http://schemas.openxmlformats.org/drawingml/2006/main">
              <a:ext uri="{FF2B5EF4-FFF2-40B4-BE49-F238E27FC236}">
                <a16:creationId xmlns:a16="http://schemas.microsoft.com/office/drawing/2014/main" id="{D91DD7F4-92BE-4579-8E5C-0340D85ED27A}"/>
              </a:ext>
            </a:extLst>
          </cdr:cNvPr>
          <cdr:cNvSpPr txBox="1"/>
        </cdr:nvSpPr>
        <cdr:spPr>
          <a:xfrm xmlns:a="http://schemas.openxmlformats.org/drawingml/2006/main">
            <a:off x="198088" y="0"/>
            <a:ext cx="1343022" cy="17000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6" name="Rectangle 5">
            <a:extLst xmlns:a="http://schemas.openxmlformats.org/drawingml/2006/main">
              <a:ext uri="{FF2B5EF4-FFF2-40B4-BE49-F238E27FC236}">
                <a16:creationId xmlns:a16="http://schemas.microsoft.com/office/drawing/2014/main" id="{7FF6482F-975B-49C3-8339-0B102645E9F4}"/>
              </a:ext>
            </a:extLst>
          </cdr:cNvPr>
          <cdr:cNvSpPr/>
        </cdr:nvSpPr>
        <cdr:spPr>
          <a:xfrm xmlns:a="http://schemas.openxmlformats.org/drawingml/2006/main">
            <a:off x="1537892" y="31572"/>
            <a:ext cx="110324" cy="95897"/>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7" name="Rectangle 6">
            <a:extLst xmlns:a="http://schemas.openxmlformats.org/drawingml/2006/main">
              <a:ext uri="{FF2B5EF4-FFF2-40B4-BE49-F238E27FC236}">
                <a16:creationId xmlns:a16="http://schemas.microsoft.com/office/drawing/2014/main" id="{8E787A3A-31A1-408F-A162-3A6C1E5A7D76}"/>
              </a:ext>
            </a:extLst>
          </cdr:cNvPr>
          <cdr:cNvSpPr/>
        </cdr:nvSpPr>
        <cdr:spPr>
          <a:xfrm xmlns:a="http://schemas.openxmlformats.org/drawingml/2006/main">
            <a:off x="0" y="23038"/>
            <a:ext cx="121980" cy="121443"/>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8" name="TextBox 5">
            <a:extLst xmlns:a="http://schemas.openxmlformats.org/drawingml/2006/main">
              <a:ext uri="{FF2B5EF4-FFF2-40B4-BE49-F238E27FC236}">
                <a16:creationId xmlns:a16="http://schemas.microsoft.com/office/drawing/2014/main" id="{F81759FF-6525-4E79-ADC9-DC3091E34420}"/>
              </a:ext>
            </a:extLst>
          </cdr:cNvPr>
          <cdr:cNvSpPr txBox="1"/>
        </cdr:nvSpPr>
        <cdr:spPr>
          <a:xfrm xmlns:a="http://schemas.openxmlformats.org/drawingml/2006/main">
            <a:off x="1735979" y="8533"/>
            <a:ext cx="1279322" cy="1612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userShapes>
</file>

<file path=xl/drawings/drawing78.xml><?xml version="1.0" encoding="utf-8"?>
<xdr:wsDr xmlns:xdr="http://schemas.openxmlformats.org/drawingml/2006/spreadsheetDrawing" xmlns:a="http://schemas.openxmlformats.org/drawingml/2006/main">
  <xdr:twoCellAnchor>
    <xdr:from>
      <xdr:col>1</xdr:col>
      <xdr:colOff>167850</xdr:colOff>
      <xdr:row>21</xdr:row>
      <xdr:rowOff>146262</xdr:rowOff>
    </xdr:from>
    <xdr:to>
      <xdr:col>8</xdr:col>
      <xdr:colOff>535305</xdr:colOff>
      <xdr:row>55</xdr:row>
      <xdr:rowOff>19050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1143476</xdr:colOff>
      <xdr:row>21</xdr:row>
      <xdr:rowOff>163831</xdr:rowOff>
    </xdr:from>
    <xdr:to>
      <xdr:col>16</xdr:col>
      <xdr:colOff>1004201</xdr:colOff>
      <xdr:row>55</xdr:row>
      <xdr:rowOff>38523</xdr:rowOff>
    </xdr:to>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19</xdr:col>
      <xdr:colOff>0</xdr:colOff>
      <xdr:row>0</xdr:row>
      <xdr:rowOff>0</xdr:rowOff>
    </xdr:from>
    <xdr:to>
      <xdr:col>22</xdr:col>
      <xdr:colOff>365336</xdr:colOff>
      <xdr:row>3</xdr:row>
      <xdr:rowOff>54898</xdr:rowOff>
    </xdr:to>
    <xdr:pic>
      <xdr:nvPicPr>
        <xdr:cNvPr id="4" name="Pictur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17183100" y="0"/>
          <a:ext cx="2199851" cy="614968"/>
        </a:xfrm>
        <a:prstGeom prst="rect">
          <a:avLst/>
        </a:prstGeom>
      </xdr:spPr>
    </xdr:pic>
    <xdr:clientData/>
  </xdr:twoCellAnchor>
</xdr:wsDr>
</file>

<file path=xl/drawings/drawing79.xml><?xml version="1.0" encoding="utf-8"?>
<c:userShapes xmlns:c="http://schemas.openxmlformats.org/drawingml/2006/chart">
  <cdr:relSizeAnchor xmlns:cdr="http://schemas.openxmlformats.org/drawingml/2006/chartDrawing">
    <cdr:from>
      <cdr:x>0.10337</cdr:x>
      <cdr:y>0.00663</cdr:y>
    </cdr:from>
    <cdr:to>
      <cdr:x>0.91013</cdr:x>
      <cdr:y>0.11609</cdr:y>
    </cdr:to>
    <cdr:sp macro="" textlink="">
      <cdr:nvSpPr>
        <cdr:cNvPr id="2" name="TextBox 1">
          <a:extLst xmlns:a="http://schemas.openxmlformats.org/drawingml/2006/main">
            <a:ext uri="{FF2B5EF4-FFF2-40B4-BE49-F238E27FC236}">
              <a16:creationId xmlns:a16="http://schemas.microsoft.com/office/drawing/2014/main" id="{3DA9D8AC-57B8-43DD-8305-0DC98F75AE85}"/>
            </a:ext>
          </a:extLst>
        </cdr:cNvPr>
        <cdr:cNvSpPr txBox="1"/>
      </cdr:nvSpPr>
      <cdr:spPr>
        <a:xfrm xmlns:a="http://schemas.openxmlformats.org/drawingml/2006/main">
          <a:off x="692371" y="30480"/>
          <a:ext cx="5403629" cy="5029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b="1" i="0" u="none" strike="noStrike" kern="1200" baseline="0">
              <a:solidFill>
                <a:srgbClr val="000000"/>
              </a:solidFill>
              <a:latin typeface="+mn-lt"/>
              <a:ea typeface="Arial"/>
              <a:cs typeface="Arial"/>
            </a:rPr>
            <a:t>Percentage of main language other than English - Southampton and ONS comparators: Census 2011 and 2021</a:t>
          </a:r>
        </a:p>
      </cdr:txBody>
    </cdr:sp>
  </cdr:relSizeAnchor>
  <cdr:relSizeAnchor xmlns:cdr="http://schemas.openxmlformats.org/drawingml/2006/chartDrawing">
    <cdr:from>
      <cdr:x>0</cdr:x>
      <cdr:y>0.9147</cdr:y>
    </cdr:from>
    <cdr:to>
      <cdr:x>0.79499</cdr:x>
      <cdr:y>1</cdr:y>
    </cdr:to>
    <cdr:sp macro="" textlink="">
      <cdr:nvSpPr>
        <cdr:cNvPr id="3" name="Text Box 1">
          <a:extLst xmlns:a="http://schemas.openxmlformats.org/drawingml/2006/main">
            <a:ext uri="{FF2B5EF4-FFF2-40B4-BE49-F238E27FC236}">
              <a16:creationId xmlns:a16="http://schemas.microsoft.com/office/drawing/2014/main" id="{91C8F723-0A71-401D-AE28-FC9EEAB667B3}"/>
            </a:ext>
          </a:extLst>
        </cdr:cNvPr>
        <cdr:cNvSpPr txBox="1">
          <a:spLocks xmlns:a="http://schemas.openxmlformats.org/drawingml/2006/main" noChangeArrowheads="1"/>
        </cdr:cNvSpPr>
      </cdr:nvSpPr>
      <cdr:spPr bwMode="auto">
        <a:xfrm xmlns:a="http://schemas.openxmlformats.org/drawingml/2006/main">
          <a:off x="0" y="5515399"/>
          <a:ext cx="5688120" cy="51434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br>
            <a:rPr lang="en-GB" sz="800" b="0" i="0" u="none" strike="noStrike" baseline="0">
              <a:solidFill>
                <a:srgbClr val="000000"/>
              </a:solidFill>
              <a:latin typeface="Arial Unicode MS"/>
              <a:ea typeface="Arial Unicode MS"/>
              <a:cs typeface="Arial Unicode MS"/>
            </a:rPr>
          </a:br>
          <a:r>
            <a:rPr lang="en-GB" sz="800" b="0" i="0" u="none" strike="noStrike" baseline="0">
              <a:solidFill>
                <a:srgbClr val="000000"/>
              </a:solidFill>
              <a:latin typeface="Arial Unicode MS"/>
              <a:ea typeface="Arial Unicode MS"/>
              <a:cs typeface="Arial Unicode MS"/>
            </a:rPr>
            <a:t>Bournemouth, Christchurch and Poole in the Census 2011 data is made up of the three individual areas</a:t>
          </a:r>
          <a:endParaRPr lang="en-GB"/>
        </a:p>
      </cdr:txBody>
    </cdr:sp>
  </cdr:relSizeAnchor>
</c:userShapes>
</file>

<file path=xl/drawings/drawing8.xml><?xml version="1.0" encoding="utf-8"?>
<c:userShapes xmlns:c="http://schemas.openxmlformats.org/drawingml/2006/chart">
  <cdr:relSizeAnchor xmlns:cdr="http://schemas.openxmlformats.org/drawingml/2006/chartDrawing">
    <cdr:from>
      <cdr:x>0.02302</cdr:x>
      <cdr:y>0.90603</cdr:y>
    </cdr:from>
    <cdr:to>
      <cdr:x>0.94406</cdr:x>
      <cdr:y>0.98159</cdr:y>
    </cdr:to>
    <cdr:sp macro="" textlink="">
      <cdr:nvSpPr>
        <cdr:cNvPr id="257025" name="Text Box 1"/>
        <cdr:cNvSpPr txBox="1">
          <a:spLocks xmlns:a="http://schemas.openxmlformats.org/drawingml/2006/main" noChangeArrowheads="1"/>
        </cdr:cNvSpPr>
      </cdr:nvSpPr>
      <cdr:spPr bwMode="auto">
        <a:xfrm xmlns:a="http://schemas.openxmlformats.org/drawingml/2006/main">
          <a:off x="134958" y="4283821"/>
          <a:ext cx="5399721" cy="35726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Bournemouth, Christchurch and Poole in the Census 2011 data is made up of the three individual areas</a:t>
          </a:r>
          <a:endParaRPr lang="en-GB"/>
        </a:p>
      </cdr:txBody>
    </cdr:sp>
  </cdr:relSizeAnchor>
  <cdr:relSizeAnchor xmlns:cdr="http://schemas.openxmlformats.org/drawingml/2006/chartDrawing">
    <cdr:from>
      <cdr:x>0.31671</cdr:x>
      <cdr:y>0.08731</cdr:y>
    </cdr:from>
    <cdr:to>
      <cdr:x>0.84696</cdr:x>
      <cdr:y>0.12446</cdr:y>
    </cdr:to>
    <cdr:grpSp>
      <cdr:nvGrpSpPr>
        <cdr:cNvPr id="3" name="Group 2">
          <a:extLst xmlns:a="http://schemas.openxmlformats.org/drawingml/2006/main">
            <a:ext uri="{FF2B5EF4-FFF2-40B4-BE49-F238E27FC236}">
              <a16:creationId xmlns:a16="http://schemas.microsoft.com/office/drawing/2014/main" id="{27437D08-6CFC-4B9E-BF22-296598CCDEF2}"/>
            </a:ext>
          </a:extLst>
        </cdr:cNvPr>
        <cdr:cNvGrpSpPr/>
      </cdr:nvGrpSpPr>
      <cdr:grpSpPr>
        <a:xfrm xmlns:a="http://schemas.openxmlformats.org/drawingml/2006/main">
          <a:off x="1860534" y="422281"/>
          <a:ext cx="3114989" cy="179679"/>
          <a:chOff x="0" y="0"/>
          <a:chExt cx="3015299" cy="169811"/>
        </a:xfrm>
      </cdr:grpSpPr>
      <cdr:sp macro="" textlink="">
        <cdr:nvSpPr>
          <cdr:cNvPr id="4" name="TextBox 2">
            <a:extLst xmlns:a="http://schemas.openxmlformats.org/drawingml/2006/main">
              <a:ext uri="{FF2B5EF4-FFF2-40B4-BE49-F238E27FC236}">
                <a16:creationId xmlns:a16="http://schemas.microsoft.com/office/drawing/2014/main" id="{F608E27D-631C-42B5-BCEE-FFC2A820FC78}"/>
              </a:ext>
            </a:extLst>
          </cdr:cNvPr>
          <cdr:cNvSpPr txBox="1"/>
        </cdr:nvSpPr>
        <cdr:spPr>
          <a:xfrm xmlns:a="http://schemas.openxmlformats.org/drawingml/2006/main">
            <a:off x="198087" y="0"/>
            <a:ext cx="1414425" cy="13405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5" name="Rectangle 4">
            <a:extLst xmlns:a="http://schemas.openxmlformats.org/drawingml/2006/main">
              <a:ext uri="{FF2B5EF4-FFF2-40B4-BE49-F238E27FC236}">
                <a16:creationId xmlns:a16="http://schemas.microsoft.com/office/drawing/2014/main" id="{1813515A-6AC2-4F21-A6B3-C073D476B44F}"/>
              </a:ext>
            </a:extLst>
          </cdr:cNvPr>
          <cdr:cNvSpPr/>
        </cdr:nvSpPr>
        <cdr:spPr>
          <a:xfrm xmlns:a="http://schemas.openxmlformats.org/drawingml/2006/main">
            <a:off x="1621437" y="31571"/>
            <a:ext cx="98033" cy="110993"/>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6" name="Rectangle 5">
            <a:extLst xmlns:a="http://schemas.openxmlformats.org/drawingml/2006/main">
              <a:ext uri="{FF2B5EF4-FFF2-40B4-BE49-F238E27FC236}">
                <a16:creationId xmlns:a16="http://schemas.microsoft.com/office/drawing/2014/main" id="{196C91F7-58A7-4941-94AD-DA763AEE0692}"/>
              </a:ext>
            </a:extLst>
          </cdr:cNvPr>
          <cdr:cNvSpPr/>
        </cdr:nvSpPr>
        <cdr:spPr>
          <a:xfrm xmlns:a="http://schemas.openxmlformats.org/drawingml/2006/main">
            <a:off x="0" y="23038"/>
            <a:ext cx="113054" cy="85499"/>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7" name="TextBox 5">
            <a:extLst xmlns:a="http://schemas.openxmlformats.org/drawingml/2006/main">
              <a:ext uri="{FF2B5EF4-FFF2-40B4-BE49-F238E27FC236}">
                <a16:creationId xmlns:a16="http://schemas.microsoft.com/office/drawing/2014/main" id="{A6518F13-FF99-4C39-9B8E-F6E98D1B64A9}"/>
              </a:ext>
            </a:extLst>
          </cdr:cNvPr>
          <cdr:cNvSpPr txBox="1"/>
        </cdr:nvSpPr>
        <cdr:spPr>
          <a:xfrm xmlns:a="http://schemas.openxmlformats.org/drawingml/2006/main">
            <a:off x="1735977" y="8532"/>
            <a:ext cx="1279322" cy="1612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userShapes>
</file>

<file path=xl/drawings/drawing80.xml><?xml version="1.0" encoding="utf-8"?>
<c:userShapes xmlns:c="http://schemas.openxmlformats.org/drawingml/2006/chart">
  <cdr:relSizeAnchor xmlns:cdr="http://schemas.openxmlformats.org/drawingml/2006/chartDrawing">
    <cdr:from>
      <cdr:x>0.10337</cdr:x>
      <cdr:y>0.00663</cdr:y>
    </cdr:from>
    <cdr:to>
      <cdr:x>0.91013</cdr:x>
      <cdr:y>0.11609</cdr:y>
    </cdr:to>
    <cdr:sp macro="" textlink="">
      <cdr:nvSpPr>
        <cdr:cNvPr id="2" name="TextBox 1">
          <a:extLst xmlns:a="http://schemas.openxmlformats.org/drawingml/2006/main">
            <a:ext uri="{FF2B5EF4-FFF2-40B4-BE49-F238E27FC236}">
              <a16:creationId xmlns:a16="http://schemas.microsoft.com/office/drawing/2014/main" id="{3DA9D8AC-57B8-43DD-8305-0DC98F75AE85}"/>
            </a:ext>
          </a:extLst>
        </cdr:cNvPr>
        <cdr:cNvSpPr txBox="1"/>
      </cdr:nvSpPr>
      <cdr:spPr>
        <a:xfrm xmlns:a="http://schemas.openxmlformats.org/drawingml/2006/main">
          <a:off x="692371" y="30480"/>
          <a:ext cx="5403629" cy="5029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b="1" i="0" u="none" strike="noStrike" kern="1200" baseline="0">
              <a:solidFill>
                <a:srgbClr val="000000"/>
              </a:solidFill>
              <a:latin typeface="+mn-lt"/>
              <a:ea typeface="Arial"/>
              <a:cs typeface="Arial"/>
            </a:rPr>
            <a:t>Percentage change in number of people whose main language is other than English - Southampton and local authority comparators: Census 2011 and 2021</a:t>
          </a:r>
        </a:p>
      </cdr:txBody>
    </cdr:sp>
  </cdr:relSizeAnchor>
  <cdr:relSizeAnchor xmlns:cdr="http://schemas.openxmlformats.org/drawingml/2006/chartDrawing">
    <cdr:from>
      <cdr:x>0</cdr:x>
      <cdr:y>0.9147</cdr:y>
    </cdr:from>
    <cdr:to>
      <cdr:x>0.33541</cdr:x>
      <cdr:y>1</cdr:y>
    </cdr:to>
    <cdr:sp macro="" textlink="">
      <cdr:nvSpPr>
        <cdr:cNvPr id="3" name="Text Box 1">
          <a:extLst xmlns:a="http://schemas.openxmlformats.org/drawingml/2006/main">
            <a:ext uri="{FF2B5EF4-FFF2-40B4-BE49-F238E27FC236}">
              <a16:creationId xmlns:a16="http://schemas.microsoft.com/office/drawing/2014/main" id="{91C8F723-0A71-401D-AE28-FC9EEAB667B3}"/>
            </a:ext>
          </a:extLst>
        </cdr:cNvPr>
        <cdr:cNvSpPr txBox="1">
          <a:spLocks xmlns:a="http://schemas.openxmlformats.org/drawingml/2006/main" noChangeArrowheads="1"/>
        </cdr:cNvSpPr>
      </cdr:nvSpPr>
      <cdr:spPr bwMode="auto">
        <a:xfrm xmlns:a="http://schemas.openxmlformats.org/drawingml/2006/main">
          <a:off x="0" y="5570519"/>
          <a:ext cx="2399415" cy="51947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dr:relSizeAnchor xmlns:cdr="http://schemas.openxmlformats.org/drawingml/2006/chartDrawing">
    <cdr:from>
      <cdr:x>0.34115</cdr:x>
      <cdr:y>0.09376</cdr:y>
    </cdr:from>
    <cdr:to>
      <cdr:x>0.77639</cdr:x>
      <cdr:y>0.1236</cdr:y>
    </cdr:to>
    <cdr:grpSp>
      <cdr:nvGrpSpPr>
        <cdr:cNvPr id="4" name="Group 3">
          <a:extLst xmlns:a="http://schemas.openxmlformats.org/drawingml/2006/main">
            <a:ext uri="{FF2B5EF4-FFF2-40B4-BE49-F238E27FC236}">
              <a16:creationId xmlns:a16="http://schemas.microsoft.com/office/drawing/2014/main" id="{ECB171AC-D46A-4FC7-9CBA-4CEADEAA386C}"/>
            </a:ext>
          </a:extLst>
        </cdr:cNvPr>
        <cdr:cNvGrpSpPr/>
      </cdr:nvGrpSpPr>
      <cdr:grpSpPr>
        <a:xfrm xmlns:a="http://schemas.openxmlformats.org/drawingml/2006/main">
          <a:off x="2442868" y="571243"/>
          <a:ext cx="3116616" cy="181804"/>
          <a:chOff x="0" y="0"/>
          <a:chExt cx="3015301" cy="170002"/>
        </a:xfrm>
      </cdr:grpSpPr>
      <cdr:sp macro="" textlink="">
        <cdr:nvSpPr>
          <cdr:cNvPr id="5" name="TextBox 2">
            <a:extLst xmlns:a="http://schemas.openxmlformats.org/drawingml/2006/main">
              <a:ext uri="{FF2B5EF4-FFF2-40B4-BE49-F238E27FC236}">
                <a16:creationId xmlns:a16="http://schemas.microsoft.com/office/drawing/2014/main" id="{D91DD7F4-92BE-4579-8E5C-0340D85ED27A}"/>
              </a:ext>
            </a:extLst>
          </cdr:cNvPr>
          <cdr:cNvSpPr txBox="1"/>
        </cdr:nvSpPr>
        <cdr:spPr>
          <a:xfrm xmlns:a="http://schemas.openxmlformats.org/drawingml/2006/main">
            <a:off x="198088" y="0"/>
            <a:ext cx="1343022" cy="17000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ONS statistical</a:t>
            </a:r>
            <a:r>
              <a:rPr lang="en-GB" sz="800" baseline="0">
                <a:latin typeface="Arial" panose="020B0604020202020204" pitchFamily="34" charset="0"/>
                <a:cs typeface="Arial" panose="020B0604020202020204" pitchFamily="34" charset="0"/>
              </a:rPr>
              <a:t> neighbours</a:t>
            </a:r>
            <a:endParaRPr lang="en-GB" sz="800">
              <a:latin typeface="Arial" panose="020B0604020202020204" pitchFamily="34" charset="0"/>
              <a:cs typeface="Arial" panose="020B0604020202020204" pitchFamily="34" charset="0"/>
            </a:endParaRPr>
          </a:p>
        </cdr:txBody>
      </cdr:sp>
      <cdr:sp macro="" textlink="">
        <cdr:nvSpPr>
          <cdr:cNvPr id="6" name="Rectangle 5">
            <a:extLst xmlns:a="http://schemas.openxmlformats.org/drawingml/2006/main">
              <a:ext uri="{FF2B5EF4-FFF2-40B4-BE49-F238E27FC236}">
                <a16:creationId xmlns:a16="http://schemas.microsoft.com/office/drawing/2014/main" id="{7FF6482F-975B-49C3-8339-0B102645E9F4}"/>
              </a:ext>
            </a:extLst>
          </cdr:cNvPr>
          <cdr:cNvSpPr/>
        </cdr:nvSpPr>
        <cdr:spPr>
          <a:xfrm xmlns:a="http://schemas.openxmlformats.org/drawingml/2006/main">
            <a:off x="1537892" y="31572"/>
            <a:ext cx="110324" cy="95897"/>
          </a:xfrm>
          <a:prstGeom xmlns:a="http://schemas.openxmlformats.org/drawingml/2006/main" prst="rect">
            <a:avLst/>
          </a:prstGeom>
          <a:solidFill xmlns:a="http://schemas.openxmlformats.org/drawingml/2006/main">
            <a:srgbClr val="7CA0C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7" name="Rectangle 6">
            <a:extLst xmlns:a="http://schemas.openxmlformats.org/drawingml/2006/main">
              <a:ext uri="{FF2B5EF4-FFF2-40B4-BE49-F238E27FC236}">
                <a16:creationId xmlns:a16="http://schemas.microsoft.com/office/drawing/2014/main" id="{8E787A3A-31A1-408F-A162-3A6C1E5A7D76}"/>
              </a:ext>
            </a:extLst>
          </cdr:cNvPr>
          <cdr:cNvSpPr/>
        </cdr:nvSpPr>
        <cdr:spPr>
          <a:xfrm xmlns:a="http://schemas.openxmlformats.org/drawingml/2006/main">
            <a:off x="0" y="23038"/>
            <a:ext cx="121980" cy="121443"/>
          </a:xfrm>
          <a:prstGeom xmlns:a="http://schemas.openxmlformats.org/drawingml/2006/main" prst="rect">
            <a:avLst/>
          </a:prstGeom>
          <a:solidFill xmlns:a="http://schemas.openxmlformats.org/drawingml/2006/main">
            <a:srgbClr val="002F6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8" name="TextBox 5">
            <a:extLst xmlns:a="http://schemas.openxmlformats.org/drawingml/2006/main">
              <a:ext uri="{FF2B5EF4-FFF2-40B4-BE49-F238E27FC236}">
                <a16:creationId xmlns:a16="http://schemas.microsoft.com/office/drawing/2014/main" id="{F81759FF-6525-4E79-ADC9-DC3091E34420}"/>
              </a:ext>
            </a:extLst>
          </cdr:cNvPr>
          <cdr:cNvSpPr txBox="1"/>
        </cdr:nvSpPr>
        <cdr:spPr>
          <a:xfrm xmlns:a="http://schemas.openxmlformats.org/drawingml/2006/main">
            <a:off x="1735979" y="8533"/>
            <a:ext cx="1279322" cy="1612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Local </a:t>
            </a:r>
            <a:r>
              <a:rPr lang="en-GB" sz="800" baseline="0">
                <a:latin typeface="Arial" panose="020B0604020202020204" pitchFamily="34" charset="0"/>
                <a:cs typeface="Arial" panose="020B0604020202020204" pitchFamily="34" charset="0"/>
              </a:rPr>
              <a:t>neighbours</a:t>
            </a:r>
            <a:endParaRPr lang="en-GB" sz="800">
              <a:latin typeface="Arial" panose="020B0604020202020204" pitchFamily="34" charset="0"/>
              <a:cs typeface="Arial" panose="020B0604020202020204" pitchFamily="34" charset="0"/>
            </a:endParaRPr>
          </a:p>
        </cdr:txBody>
      </cdr:sp>
    </cdr:grpSp>
  </cdr:relSizeAnchor>
</c:userShapes>
</file>

<file path=xl/drawings/drawing81.xml><?xml version="1.0" encoding="utf-8"?>
<xdr:wsDr xmlns:xdr="http://schemas.openxmlformats.org/drawingml/2006/spreadsheetDrawing" xmlns:a="http://schemas.openxmlformats.org/drawingml/2006/main">
  <xdr:twoCellAnchor>
    <xdr:from>
      <xdr:col>8</xdr:col>
      <xdr:colOff>359833</xdr:colOff>
      <xdr:row>2</xdr:row>
      <xdr:rowOff>698501</xdr:rowOff>
    </xdr:from>
    <xdr:to>
      <xdr:col>15</xdr:col>
      <xdr:colOff>59691</xdr:colOff>
      <xdr:row>26</xdr:row>
      <xdr:rowOff>17357</xdr:rowOff>
    </xdr:to>
    <xdr:graphicFrame macro="">
      <xdr:nvGraphicFramePr>
        <xdr:cNvPr id="4" name="Chart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142610</xdr:colOff>
      <xdr:row>2</xdr:row>
      <xdr:rowOff>140230</xdr:rowOff>
    </xdr:from>
    <xdr:to>
      <xdr:col>22</xdr:col>
      <xdr:colOff>399627</xdr:colOff>
      <xdr:row>26</xdr:row>
      <xdr:rowOff>27305</xdr:rowOff>
    </xdr:to>
    <xdr:graphicFrame macro="">
      <xdr:nvGraphicFramePr>
        <xdr:cNvPr id="5" name="Chart 4">
          <a:extLst>
            <a:ext uri="{FF2B5EF4-FFF2-40B4-BE49-F238E27FC236}">
              <a16:creationId xmlns:a16="http://schemas.microsoft.com/office/drawing/2014/main" id="{00000000-0008-0000-2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144780</xdr:colOff>
      <xdr:row>0</xdr:row>
      <xdr:rowOff>0</xdr:rowOff>
    </xdr:from>
    <xdr:to>
      <xdr:col>15</xdr:col>
      <xdr:colOff>211031</xdr:colOff>
      <xdr:row>3</xdr:row>
      <xdr:rowOff>54898</xdr:rowOff>
    </xdr:to>
    <xdr:pic>
      <xdr:nvPicPr>
        <xdr:cNvPr id="6" name="Picture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12496800" y="0"/>
          <a:ext cx="2199851" cy="611158"/>
        </a:xfrm>
        <a:prstGeom prst="rect">
          <a:avLst/>
        </a:prstGeom>
      </xdr:spPr>
    </xdr:pic>
    <xdr:clientData/>
  </xdr:twoCellAnchor>
</xdr:wsDr>
</file>

<file path=xl/drawings/drawing82.xml><?xml version="1.0" encoding="utf-8"?>
<c:userShapes xmlns:c="http://schemas.openxmlformats.org/drawingml/2006/chart">
  <cdr:relSizeAnchor xmlns:cdr="http://schemas.openxmlformats.org/drawingml/2006/chartDrawing">
    <cdr:from>
      <cdr:x>0.10337</cdr:x>
      <cdr:y>0.00663</cdr:y>
    </cdr:from>
    <cdr:to>
      <cdr:x>0.91013</cdr:x>
      <cdr:y>0.11609</cdr:y>
    </cdr:to>
    <cdr:sp macro="" textlink="">
      <cdr:nvSpPr>
        <cdr:cNvPr id="2" name="TextBox 1">
          <a:extLst xmlns:a="http://schemas.openxmlformats.org/drawingml/2006/main">
            <a:ext uri="{FF2B5EF4-FFF2-40B4-BE49-F238E27FC236}">
              <a16:creationId xmlns:a16="http://schemas.microsoft.com/office/drawing/2014/main" id="{3DA9D8AC-57B8-43DD-8305-0DC98F75AE85}"/>
            </a:ext>
          </a:extLst>
        </cdr:cNvPr>
        <cdr:cNvSpPr txBox="1"/>
      </cdr:nvSpPr>
      <cdr:spPr>
        <a:xfrm xmlns:a="http://schemas.openxmlformats.org/drawingml/2006/main">
          <a:off x="692371" y="30480"/>
          <a:ext cx="5403629" cy="5029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b="1" i="0" u="none" strike="noStrike" kern="1200" baseline="0">
              <a:solidFill>
                <a:srgbClr val="000000"/>
              </a:solidFill>
              <a:latin typeface="+mn-lt"/>
              <a:ea typeface="Arial"/>
              <a:cs typeface="Arial"/>
            </a:rPr>
            <a:t>Top 10 languages spoken in Southampton. Excluding English (84.6%): Census 2021</a:t>
          </a:r>
        </a:p>
      </cdr:txBody>
    </cdr:sp>
  </cdr:relSizeAnchor>
  <cdr:relSizeAnchor xmlns:cdr="http://schemas.openxmlformats.org/drawingml/2006/chartDrawing">
    <cdr:from>
      <cdr:x>0.01036</cdr:x>
      <cdr:y>0.94021</cdr:y>
    </cdr:from>
    <cdr:to>
      <cdr:x>0.60782</cdr:x>
      <cdr:y>0.97936</cdr:y>
    </cdr:to>
    <cdr:sp macro="" textlink="">
      <cdr:nvSpPr>
        <cdr:cNvPr id="3" name="Text Box 1">
          <a:extLst xmlns:a="http://schemas.openxmlformats.org/drawingml/2006/main">
            <a:ext uri="{FF2B5EF4-FFF2-40B4-BE49-F238E27FC236}">
              <a16:creationId xmlns:a16="http://schemas.microsoft.com/office/drawing/2014/main" id="{91C8F723-0A71-401D-AE28-FC9EEAB667B3}"/>
            </a:ext>
          </a:extLst>
        </cdr:cNvPr>
        <cdr:cNvSpPr txBox="1">
          <a:spLocks xmlns:a="http://schemas.openxmlformats.org/drawingml/2006/main" noChangeArrowheads="1"/>
        </cdr:cNvSpPr>
      </cdr:nvSpPr>
      <cdr:spPr bwMode="auto">
        <a:xfrm xmlns:a="http://schemas.openxmlformats.org/drawingml/2006/main">
          <a:off x="57150" y="3905606"/>
          <a:ext cx="3295483" cy="1626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userShapes>
</file>

<file path=xl/drawings/drawing83.xml><?xml version="1.0" encoding="utf-8"?>
<c:userShapes xmlns:c="http://schemas.openxmlformats.org/drawingml/2006/chart">
  <cdr:relSizeAnchor xmlns:cdr="http://schemas.openxmlformats.org/drawingml/2006/chartDrawing">
    <cdr:from>
      <cdr:x>0.10337</cdr:x>
      <cdr:y>0.00663</cdr:y>
    </cdr:from>
    <cdr:to>
      <cdr:x>0.91013</cdr:x>
      <cdr:y>0.11609</cdr:y>
    </cdr:to>
    <cdr:sp macro="" textlink="">
      <cdr:nvSpPr>
        <cdr:cNvPr id="2" name="TextBox 1">
          <a:extLst xmlns:a="http://schemas.openxmlformats.org/drawingml/2006/main">
            <a:ext uri="{FF2B5EF4-FFF2-40B4-BE49-F238E27FC236}">
              <a16:creationId xmlns:a16="http://schemas.microsoft.com/office/drawing/2014/main" id="{3DA9D8AC-57B8-43DD-8305-0DC98F75AE85}"/>
            </a:ext>
          </a:extLst>
        </cdr:cNvPr>
        <cdr:cNvSpPr txBox="1"/>
      </cdr:nvSpPr>
      <cdr:spPr>
        <a:xfrm xmlns:a="http://schemas.openxmlformats.org/drawingml/2006/main">
          <a:off x="692371" y="30480"/>
          <a:ext cx="5403629" cy="5029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b="1" i="0" u="none" strike="noStrike" kern="1200" baseline="0">
              <a:solidFill>
                <a:srgbClr val="000000"/>
              </a:solidFill>
              <a:latin typeface="+mn-lt"/>
              <a:ea typeface="Arial"/>
              <a:cs typeface="Arial"/>
            </a:rPr>
            <a:t>Top 11 (including English) languages spoken in Southampton, percentage change: Census 2011 to 2021. </a:t>
          </a:r>
        </a:p>
      </cdr:txBody>
    </cdr:sp>
  </cdr:relSizeAnchor>
  <cdr:relSizeAnchor xmlns:cdr="http://schemas.openxmlformats.org/drawingml/2006/chartDrawing">
    <cdr:from>
      <cdr:x>0.01228</cdr:x>
      <cdr:y>0.94246</cdr:y>
    </cdr:from>
    <cdr:to>
      <cdr:x>0.60974</cdr:x>
      <cdr:y>0.98161</cdr:y>
    </cdr:to>
    <cdr:sp macro="" textlink="">
      <cdr:nvSpPr>
        <cdr:cNvPr id="3" name="Text Box 1">
          <a:extLst xmlns:a="http://schemas.openxmlformats.org/drawingml/2006/main">
            <a:ext uri="{FF2B5EF4-FFF2-40B4-BE49-F238E27FC236}">
              <a16:creationId xmlns:a16="http://schemas.microsoft.com/office/drawing/2014/main" id="{91C8F723-0A71-401D-AE28-FC9EEAB667B3}"/>
            </a:ext>
          </a:extLst>
        </cdr:cNvPr>
        <cdr:cNvSpPr txBox="1">
          <a:spLocks xmlns:a="http://schemas.openxmlformats.org/drawingml/2006/main" noChangeArrowheads="1"/>
        </cdr:cNvSpPr>
      </cdr:nvSpPr>
      <cdr:spPr bwMode="auto">
        <a:xfrm xmlns:a="http://schemas.openxmlformats.org/drawingml/2006/main">
          <a:off x="67734" y="4339660"/>
          <a:ext cx="3294219" cy="1802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userShapes>
</file>

<file path=xl/drawings/drawing84.xml><?xml version="1.0" encoding="utf-8"?>
<xdr:wsDr xmlns:xdr="http://schemas.openxmlformats.org/drawingml/2006/spreadsheetDrawing" xmlns:a="http://schemas.openxmlformats.org/drawingml/2006/main">
  <xdr:twoCellAnchor>
    <xdr:from>
      <xdr:col>1</xdr:col>
      <xdr:colOff>1905</xdr:colOff>
      <xdr:row>41</xdr:row>
      <xdr:rowOff>48048</xdr:rowOff>
    </xdr:from>
    <xdr:to>
      <xdr:col>8</xdr:col>
      <xdr:colOff>806027</xdr:colOff>
      <xdr:row>67</xdr:row>
      <xdr:rowOff>76200</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243840</xdr:colOff>
      <xdr:row>0</xdr:row>
      <xdr:rowOff>0</xdr:rowOff>
    </xdr:from>
    <xdr:to>
      <xdr:col>14</xdr:col>
      <xdr:colOff>771101</xdr:colOff>
      <xdr:row>3</xdr:row>
      <xdr:rowOff>60613</xdr:rowOff>
    </xdr:to>
    <xdr:pic>
      <xdr:nvPicPr>
        <xdr:cNvPr id="3" name="Pictur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12077700" y="0"/>
          <a:ext cx="2211281" cy="609253"/>
        </a:xfrm>
        <a:prstGeom prst="rect">
          <a:avLst/>
        </a:prstGeom>
      </xdr:spPr>
    </xdr:pic>
    <xdr:clientData/>
  </xdr:twoCellAnchor>
</xdr:wsDr>
</file>

<file path=xl/drawings/drawing85.xml><?xml version="1.0" encoding="utf-8"?>
<c:userShapes xmlns:c="http://schemas.openxmlformats.org/drawingml/2006/chart">
  <cdr:relSizeAnchor xmlns:cdr="http://schemas.openxmlformats.org/drawingml/2006/chartDrawing">
    <cdr:from>
      <cdr:x>0.10337</cdr:x>
      <cdr:y>0.00663</cdr:y>
    </cdr:from>
    <cdr:to>
      <cdr:x>0.91013</cdr:x>
      <cdr:y>0.11609</cdr:y>
    </cdr:to>
    <cdr:sp macro="" textlink="">
      <cdr:nvSpPr>
        <cdr:cNvPr id="2" name="TextBox 1">
          <a:extLst xmlns:a="http://schemas.openxmlformats.org/drawingml/2006/main">
            <a:ext uri="{FF2B5EF4-FFF2-40B4-BE49-F238E27FC236}">
              <a16:creationId xmlns:a16="http://schemas.microsoft.com/office/drawing/2014/main" id="{3DA9D8AC-57B8-43DD-8305-0DC98F75AE85}"/>
            </a:ext>
          </a:extLst>
        </cdr:cNvPr>
        <cdr:cNvSpPr txBox="1"/>
      </cdr:nvSpPr>
      <cdr:spPr>
        <a:xfrm xmlns:a="http://schemas.openxmlformats.org/drawingml/2006/main">
          <a:off x="692371" y="30480"/>
          <a:ext cx="5403629" cy="5029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b="1" i="0" u="none" strike="noStrike" kern="1200" baseline="0">
              <a:solidFill>
                <a:srgbClr val="000000"/>
              </a:solidFill>
              <a:latin typeface="+mn-lt"/>
              <a:ea typeface="Arial"/>
              <a:cs typeface="Arial"/>
            </a:rPr>
            <a:t>Percentage of Ethnic Group - Southampton and local authority comparators: Census 2021</a:t>
          </a:r>
        </a:p>
      </cdr:txBody>
    </cdr:sp>
  </cdr:relSizeAnchor>
  <cdr:relSizeAnchor xmlns:cdr="http://schemas.openxmlformats.org/drawingml/2006/chartDrawing">
    <cdr:from>
      <cdr:x>0</cdr:x>
      <cdr:y>0.9147</cdr:y>
    </cdr:from>
    <cdr:to>
      <cdr:x>0.79499</cdr:x>
      <cdr:y>1</cdr:y>
    </cdr:to>
    <cdr:sp macro="" textlink="">
      <cdr:nvSpPr>
        <cdr:cNvPr id="3" name="Text Box 1">
          <a:extLst xmlns:a="http://schemas.openxmlformats.org/drawingml/2006/main">
            <a:ext uri="{FF2B5EF4-FFF2-40B4-BE49-F238E27FC236}">
              <a16:creationId xmlns:a16="http://schemas.microsoft.com/office/drawing/2014/main" id="{91C8F723-0A71-401D-AE28-FC9EEAB667B3}"/>
            </a:ext>
          </a:extLst>
        </cdr:cNvPr>
        <cdr:cNvSpPr txBox="1">
          <a:spLocks xmlns:a="http://schemas.openxmlformats.org/drawingml/2006/main" noChangeArrowheads="1"/>
        </cdr:cNvSpPr>
      </cdr:nvSpPr>
      <cdr:spPr bwMode="auto">
        <a:xfrm xmlns:a="http://schemas.openxmlformats.org/drawingml/2006/main">
          <a:off x="0" y="5515399"/>
          <a:ext cx="5688120" cy="51434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userShapes>
</file>

<file path=xl/drawings/drawing86.xml><?xml version="1.0" encoding="utf-8"?>
<xdr:wsDr xmlns:xdr="http://schemas.openxmlformats.org/drawingml/2006/spreadsheetDrawing" xmlns:a="http://schemas.openxmlformats.org/drawingml/2006/main">
  <xdr:twoCellAnchor>
    <xdr:from>
      <xdr:col>1</xdr:col>
      <xdr:colOff>407420</xdr:colOff>
      <xdr:row>44</xdr:row>
      <xdr:rowOff>114222</xdr:rowOff>
    </xdr:from>
    <xdr:to>
      <xdr:col>8</xdr:col>
      <xdr:colOff>56690</xdr:colOff>
      <xdr:row>66</xdr:row>
      <xdr:rowOff>152400</xdr:rowOff>
    </xdr:to>
    <xdr:graphicFrame macro="">
      <xdr:nvGraphicFramePr>
        <xdr:cNvPr id="2" name="Chart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525780</xdr:colOff>
      <xdr:row>0</xdr:row>
      <xdr:rowOff>0</xdr:rowOff>
    </xdr:from>
    <xdr:to>
      <xdr:col>14</xdr:col>
      <xdr:colOff>270086</xdr:colOff>
      <xdr:row>3</xdr:row>
      <xdr:rowOff>56803</xdr:rowOff>
    </xdr:to>
    <xdr:pic>
      <xdr:nvPicPr>
        <xdr:cNvPr id="3" name="Picture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11833860" y="0"/>
          <a:ext cx="2197946" cy="605443"/>
        </a:xfrm>
        <a:prstGeom prst="rect">
          <a:avLst/>
        </a:prstGeom>
      </xdr:spPr>
    </xdr:pic>
    <xdr:clientData/>
  </xdr:twoCellAnchor>
</xdr:wsDr>
</file>

<file path=xl/drawings/drawing87.xml><?xml version="1.0" encoding="utf-8"?>
<c:userShapes xmlns:c="http://schemas.openxmlformats.org/drawingml/2006/chart">
  <cdr:relSizeAnchor xmlns:cdr="http://schemas.openxmlformats.org/drawingml/2006/chartDrawing">
    <cdr:from>
      <cdr:x>0.03444</cdr:x>
      <cdr:y>0.92405</cdr:y>
    </cdr:from>
    <cdr:to>
      <cdr:x>0.96661</cdr:x>
      <cdr:y>1</cdr:y>
    </cdr:to>
    <cdr:sp macro="" textlink="">
      <cdr:nvSpPr>
        <cdr:cNvPr id="2" name="Text Box 1">
          <a:extLst xmlns:a="http://schemas.openxmlformats.org/drawingml/2006/main">
            <a:ext uri="{FF2B5EF4-FFF2-40B4-BE49-F238E27FC236}">
              <a16:creationId xmlns:a16="http://schemas.microsoft.com/office/drawing/2014/main" id="{1E1DDFBB-C4CA-4E6E-A775-1D0217F9DC06}"/>
            </a:ext>
          </a:extLst>
        </cdr:cNvPr>
        <cdr:cNvSpPr txBox="1">
          <a:spLocks xmlns:a="http://schemas.openxmlformats.org/drawingml/2006/main" noChangeArrowheads="1"/>
        </cdr:cNvSpPr>
      </cdr:nvSpPr>
      <cdr:spPr bwMode="auto">
        <a:xfrm xmlns:a="http://schemas.openxmlformats.org/drawingml/2006/main">
          <a:off x="278243" y="4311541"/>
          <a:ext cx="7529995" cy="3543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175260</xdr:colOff>
      <xdr:row>23</xdr:row>
      <xdr:rowOff>130016</xdr:rowOff>
    </xdr:from>
    <xdr:to>
      <xdr:col>4</xdr:col>
      <xdr:colOff>666751</xdr:colOff>
      <xdr:row>50</xdr:row>
      <xdr:rowOff>133350</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21908</xdr:colOff>
      <xdr:row>23</xdr:row>
      <xdr:rowOff>95727</xdr:rowOff>
    </xdr:from>
    <xdr:to>
      <xdr:col>12</xdr:col>
      <xdr:colOff>571500</xdr:colOff>
      <xdr:row>50</xdr:row>
      <xdr:rowOff>66676</xdr:rowOff>
    </xdr:to>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0</xdr:colOff>
      <xdr:row>0</xdr:row>
      <xdr:rowOff>0</xdr:rowOff>
    </xdr:from>
    <xdr:to>
      <xdr:col>12</xdr:col>
      <xdr:colOff>2207471</xdr:colOff>
      <xdr:row>3</xdr:row>
      <xdr:rowOff>63470</xdr:rowOff>
    </xdr:to>
    <xdr:pic>
      <xdr:nvPicPr>
        <xdr:cNvPr id="4" name="Picture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12108656" y="0"/>
          <a:ext cx="2207471" cy="611158"/>
        </a:xfrm>
        <a:prstGeom prst="rect">
          <a:avLst/>
        </a:prstGeom>
      </xdr:spPr>
    </xdr:pic>
    <xdr:clientData/>
  </xdr:twoCellAnchor>
</xdr:wsDr>
</file>

<file path=xl/drawings/drawing89.xml><?xml version="1.0" encoding="utf-8"?>
<c:userShapes xmlns:c="http://schemas.openxmlformats.org/drawingml/2006/chart">
  <cdr:relSizeAnchor xmlns:cdr="http://schemas.openxmlformats.org/drawingml/2006/chartDrawing">
    <cdr:from>
      <cdr:x>0.10337</cdr:x>
      <cdr:y>0.00663</cdr:y>
    </cdr:from>
    <cdr:to>
      <cdr:x>0.91013</cdr:x>
      <cdr:y>0.11609</cdr:y>
    </cdr:to>
    <cdr:sp macro="" textlink="">
      <cdr:nvSpPr>
        <cdr:cNvPr id="2" name="TextBox 1">
          <a:extLst xmlns:a="http://schemas.openxmlformats.org/drawingml/2006/main">
            <a:ext uri="{FF2B5EF4-FFF2-40B4-BE49-F238E27FC236}">
              <a16:creationId xmlns:a16="http://schemas.microsoft.com/office/drawing/2014/main" id="{3DA9D8AC-57B8-43DD-8305-0DC98F75AE85}"/>
            </a:ext>
          </a:extLst>
        </cdr:cNvPr>
        <cdr:cNvSpPr txBox="1"/>
      </cdr:nvSpPr>
      <cdr:spPr>
        <a:xfrm xmlns:a="http://schemas.openxmlformats.org/drawingml/2006/main">
          <a:off x="692371" y="30480"/>
          <a:ext cx="5403629" cy="5029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b="1" i="0" u="none" strike="noStrike" kern="1200" baseline="0">
              <a:solidFill>
                <a:srgbClr val="000000"/>
              </a:solidFill>
              <a:latin typeface="+mn-lt"/>
              <a:ea typeface="Arial"/>
              <a:cs typeface="Arial"/>
            </a:rPr>
            <a:t>Percentage change in Ethnic group: Southampton Census 2011 and 2021</a:t>
          </a:r>
        </a:p>
      </cdr:txBody>
    </cdr:sp>
  </cdr:relSizeAnchor>
  <cdr:relSizeAnchor xmlns:cdr="http://schemas.openxmlformats.org/drawingml/2006/chartDrawing">
    <cdr:from>
      <cdr:x>0</cdr:x>
      <cdr:y>0.94222</cdr:y>
    </cdr:from>
    <cdr:to>
      <cdr:x>0.46353</cdr:x>
      <cdr:y>1</cdr:y>
    </cdr:to>
    <cdr:sp macro="" textlink="">
      <cdr:nvSpPr>
        <cdr:cNvPr id="3" name="Text Box 1">
          <a:extLst xmlns:a="http://schemas.openxmlformats.org/drawingml/2006/main">
            <a:ext uri="{FF2B5EF4-FFF2-40B4-BE49-F238E27FC236}">
              <a16:creationId xmlns:a16="http://schemas.microsoft.com/office/drawing/2014/main" id="{91C8F723-0A71-401D-AE28-FC9EEAB667B3}"/>
            </a:ext>
          </a:extLst>
        </cdr:cNvPr>
        <cdr:cNvSpPr txBox="1">
          <a:spLocks xmlns:a="http://schemas.openxmlformats.org/drawingml/2006/main" noChangeArrowheads="1"/>
        </cdr:cNvSpPr>
      </cdr:nvSpPr>
      <cdr:spPr bwMode="auto">
        <a:xfrm xmlns:a="http://schemas.openxmlformats.org/drawingml/2006/main">
          <a:off x="0" y="5086381"/>
          <a:ext cx="2905126" cy="31191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6350</xdr:colOff>
      <xdr:row>24</xdr:row>
      <xdr:rowOff>43540</xdr:rowOff>
    </xdr:from>
    <xdr:to>
      <xdr:col>5</xdr:col>
      <xdr:colOff>180522</xdr:colOff>
      <xdr:row>51</xdr:row>
      <xdr:rowOff>155713</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204259</xdr:colOff>
      <xdr:row>0</xdr:row>
      <xdr:rowOff>0</xdr:rowOff>
    </xdr:from>
    <xdr:to>
      <xdr:col>10</xdr:col>
      <xdr:colOff>0</xdr:colOff>
      <xdr:row>3</xdr:row>
      <xdr:rowOff>83473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7824259" y="0"/>
          <a:ext cx="2188421" cy="616873"/>
        </a:xfrm>
        <a:prstGeom prst="rect">
          <a:avLst/>
        </a:prstGeom>
      </xdr:spPr>
    </xdr:pic>
    <xdr:clientData/>
  </xdr:twoCellAnchor>
  <xdr:twoCellAnchor>
    <xdr:from>
      <xdr:col>7</xdr:col>
      <xdr:colOff>0</xdr:colOff>
      <xdr:row>24</xdr:row>
      <xdr:rowOff>0</xdr:rowOff>
    </xdr:from>
    <xdr:to>
      <xdr:col>12</xdr:col>
      <xdr:colOff>64105</xdr:colOff>
      <xdr:row>51</xdr:row>
      <xdr:rowOff>112173</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24</xdr:row>
      <xdr:rowOff>0</xdr:rowOff>
    </xdr:from>
    <xdr:to>
      <xdr:col>18</xdr:col>
      <xdr:colOff>199572</xdr:colOff>
      <xdr:row>51</xdr:row>
      <xdr:rowOff>112173</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0.10337</cdr:x>
      <cdr:y>0.00663</cdr:y>
    </cdr:from>
    <cdr:to>
      <cdr:x>0.91013</cdr:x>
      <cdr:y>0.11609</cdr:y>
    </cdr:to>
    <cdr:sp macro="" textlink="">
      <cdr:nvSpPr>
        <cdr:cNvPr id="2" name="TextBox 1">
          <a:extLst xmlns:a="http://schemas.openxmlformats.org/drawingml/2006/main">
            <a:ext uri="{FF2B5EF4-FFF2-40B4-BE49-F238E27FC236}">
              <a16:creationId xmlns:a16="http://schemas.microsoft.com/office/drawing/2014/main" id="{3DA9D8AC-57B8-43DD-8305-0DC98F75AE85}"/>
            </a:ext>
          </a:extLst>
        </cdr:cNvPr>
        <cdr:cNvSpPr txBox="1"/>
      </cdr:nvSpPr>
      <cdr:spPr>
        <a:xfrm xmlns:a="http://schemas.openxmlformats.org/drawingml/2006/main">
          <a:off x="692371" y="30480"/>
          <a:ext cx="5403629" cy="5029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b="1" i="0" u="none" strike="noStrike" kern="1200" baseline="0">
              <a:solidFill>
                <a:srgbClr val="000000"/>
              </a:solidFill>
              <a:latin typeface="+mn-lt"/>
              <a:ea typeface="Arial"/>
              <a:cs typeface="Arial"/>
            </a:rPr>
            <a:t>Percentage change in Ethnic group: England Census 2011 and 2021</a:t>
          </a:r>
        </a:p>
      </cdr:txBody>
    </cdr:sp>
  </cdr:relSizeAnchor>
  <cdr:relSizeAnchor xmlns:cdr="http://schemas.openxmlformats.org/drawingml/2006/chartDrawing">
    <cdr:from>
      <cdr:x>0</cdr:x>
      <cdr:y>0.94222</cdr:y>
    </cdr:from>
    <cdr:to>
      <cdr:x>0.78686</cdr:x>
      <cdr:y>1</cdr:y>
    </cdr:to>
    <cdr:sp macro="" textlink="">
      <cdr:nvSpPr>
        <cdr:cNvPr id="3" name="Text Box 1">
          <a:extLst xmlns:a="http://schemas.openxmlformats.org/drawingml/2006/main">
            <a:ext uri="{FF2B5EF4-FFF2-40B4-BE49-F238E27FC236}">
              <a16:creationId xmlns:a16="http://schemas.microsoft.com/office/drawing/2014/main" id="{91C8F723-0A71-401D-AE28-FC9EEAB667B3}"/>
            </a:ext>
          </a:extLst>
        </cdr:cNvPr>
        <cdr:cNvSpPr txBox="1">
          <a:spLocks xmlns:a="http://schemas.openxmlformats.org/drawingml/2006/main" noChangeArrowheads="1"/>
        </cdr:cNvSpPr>
      </cdr:nvSpPr>
      <cdr:spPr bwMode="auto">
        <a:xfrm xmlns:a="http://schemas.openxmlformats.org/drawingml/2006/main">
          <a:off x="0" y="4530346"/>
          <a:ext cx="6787319" cy="27783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userShapes>
</file>

<file path=xl/drawings/drawing91.xml><?xml version="1.0" encoding="utf-8"?>
<xdr:wsDr xmlns:xdr="http://schemas.openxmlformats.org/drawingml/2006/spreadsheetDrawing" xmlns:a="http://schemas.openxmlformats.org/drawingml/2006/main">
  <xdr:twoCellAnchor>
    <xdr:from>
      <xdr:col>1</xdr:col>
      <xdr:colOff>133562</xdr:colOff>
      <xdr:row>46</xdr:row>
      <xdr:rowOff>26458</xdr:rowOff>
    </xdr:from>
    <xdr:to>
      <xdr:col>9</xdr:col>
      <xdr:colOff>45509</xdr:colOff>
      <xdr:row>72</xdr:row>
      <xdr:rowOff>62230</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15240</xdr:colOff>
      <xdr:row>0</xdr:row>
      <xdr:rowOff>0</xdr:rowOff>
    </xdr:from>
    <xdr:to>
      <xdr:col>15</xdr:col>
      <xdr:colOff>491489</xdr:colOff>
      <xdr:row>3</xdr:row>
      <xdr:rowOff>56168</xdr:rowOff>
    </xdr:to>
    <xdr:pic>
      <xdr:nvPicPr>
        <xdr:cNvPr id="3" name="Picture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12153900" y="0"/>
          <a:ext cx="2183129" cy="604808"/>
        </a:xfrm>
        <a:prstGeom prst="rect">
          <a:avLst/>
        </a:prstGeom>
      </xdr:spPr>
    </xdr:pic>
    <xdr:clientData/>
  </xdr:twoCellAnchor>
</xdr:wsDr>
</file>

<file path=xl/drawings/drawing92.xml><?xml version="1.0" encoding="utf-8"?>
<c:userShapes xmlns:c="http://schemas.openxmlformats.org/drawingml/2006/chart">
  <cdr:relSizeAnchor xmlns:cdr="http://schemas.openxmlformats.org/drawingml/2006/chartDrawing">
    <cdr:from>
      <cdr:x>0.10337</cdr:x>
      <cdr:y>0.00663</cdr:y>
    </cdr:from>
    <cdr:to>
      <cdr:x>0.91013</cdr:x>
      <cdr:y>0.11609</cdr:y>
    </cdr:to>
    <cdr:sp macro="" textlink="">
      <cdr:nvSpPr>
        <cdr:cNvPr id="2" name="TextBox 1">
          <a:extLst xmlns:a="http://schemas.openxmlformats.org/drawingml/2006/main">
            <a:ext uri="{FF2B5EF4-FFF2-40B4-BE49-F238E27FC236}">
              <a16:creationId xmlns:a16="http://schemas.microsoft.com/office/drawing/2014/main" id="{3DA9D8AC-57B8-43DD-8305-0DC98F75AE85}"/>
            </a:ext>
          </a:extLst>
        </cdr:cNvPr>
        <cdr:cNvSpPr txBox="1"/>
      </cdr:nvSpPr>
      <cdr:spPr>
        <a:xfrm xmlns:a="http://schemas.openxmlformats.org/drawingml/2006/main">
          <a:off x="692371" y="30480"/>
          <a:ext cx="5403629" cy="5029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b="1" i="0" u="none" strike="noStrike" kern="1200" baseline="0">
              <a:solidFill>
                <a:srgbClr val="000000"/>
              </a:solidFill>
              <a:latin typeface="+mn-lt"/>
              <a:ea typeface="Arial"/>
              <a:cs typeface="Arial"/>
            </a:rPr>
            <a:t>Percentage of Ethnic Group - Southampton and wards: Census 2021</a:t>
          </a:r>
        </a:p>
      </cdr:txBody>
    </cdr:sp>
  </cdr:relSizeAnchor>
  <cdr:relSizeAnchor xmlns:cdr="http://schemas.openxmlformats.org/drawingml/2006/chartDrawing">
    <cdr:from>
      <cdr:x>0</cdr:x>
      <cdr:y>0.9147</cdr:y>
    </cdr:from>
    <cdr:to>
      <cdr:x>0.79499</cdr:x>
      <cdr:y>1</cdr:y>
    </cdr:to>
    <cdr:sp macro="" textlink="">
      <cdr:nvSpPr>
        <cdr:cNvPr id="3" name="Text Box 1">
          <a:extLst xmlns:a="http://schemas.openxmlformats.org/drawingml/2006/main">
            <a:ext uri="{FF2B5EF4-FFF2-40B4-BE49-F238E27FC236}">
              <a16:creationId xmlns:a16="http://schemas.microsoft.com/office/drawing/2014/main" id="{91C8F723-0A71-401D-AE28-FC9EEAB667B3}"/>
            </a:ext>
          </a:extLst>
        </cdr:cNvPr>
        <cdr:cNvSpPr txBox="1">
          <a:spLocks xmlns:a="http://schemas.openxmlformats.org/drawingml/2006/main" noChangeArrowheads="1"/>
        </cdr:cNvSpPr>
      </cdr:nvSpPr>
      <cdr:spPr bwMode="auto">
        <a:xfrm xmlns:a="http://schemas.openxmlformats.org/drawingml/2006/main">
          <a:off x="0" y="5515399"/>
          <a:ext cx="5688120" cy="51434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 </a:t>
          </a:r>
          <a:br>
            <a:rPr lang="en-GB" sz="800" b="0" i="0" u="none" strike="noStrike" baseline="0">
              <a:solidFill>
                <a:srgbClr val="000000"/>
              </a:solidFill>
              <a:latin typeface="Arial Unicode MS"/>
              <a:ea typeface="Arial Unicode MS"/>
              <a:cs typeface="Arial Unicode MS"/>
            </a:rPr>
          </a:br>
          <a:r>
            <a:rPr lang="en-GB" sz="800" b="0" i="0" u="none" strike="noStrike" baseline="0">
              <a:solidFill>
                <a:srgbClr val="000000"/>
              </a:solidFill>
              <a:latin typeface="Arial Unicode MS"/>
              <a:ea typeface="Arial Unicode MS"/>
              <a:cs typeface="Arial Unicode MS"/>
            </a:rPr>
            <a:t>Ward figures are combined from MSOA 2021 data. Ward data is due to be released between February and March 2023</a:t>
          </a:r>
          <a:endParaRPr lang="en-GB"/>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12</xdr:col>
      <xdr:colOff>285326</xdr:colOff>
      <xdr:row>3</xdr:row>
      <xdr:rowOff>56803</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10534650" y="0"/>
          <a:ext cx="2207471" cy="605443"/>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7</xdr:col>
      <xdr:colOff>15240</xdr:colOff>
      <xdr:row>0</xdr:row>
      <xdr:rowOff>76200</xdr:rowOff>
    </xdr:from>
    <xdr:to>
      <xdr:col>8</xdr:col>
      <xdr:colOff>578696</xdr:colOff>
      <xdr:row>3</xdr:row>
      <xdr:rowOff>136813</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1269980" y="76200"/>
          <a:ext cx="2209376" cy="609253"/>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xdr:from>
      <xdr:col>1</xdr:col>
      <xdr:colOff>243842</xdr:colOff>
      <xdr:row>21</xdr:row>
      <xdr:rowOff>140970</xdr:rowOff>
    </xdr:from>
    <xdr:to>
      <xdr:col>9</xdr:col>
      <xdr:colOff>571500</xdr:colOff>
      <xdr:row>41</xdr:row>
      <xdr:rowOff>114300</xdr:rowOff>
    </xdr:to>
    <xdr:graphicFrame macro="">
      <xdr:nvGraphicFramePr>
        <xdr:cNvPr id="3" name="Chart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0</xdr:row>
      <xdr:rowOff>0</xdr:rowOff>
    </xdr:from>
    <xdr:to>
      <xdr:col>14</xdr:col>
      <xdr:colOff>513926</xdr:colOff>
      <xdr:row>3</xdr:row>
      <xdr:rowOff>56803</xdr:rowOff>
    </xdr:to>
    <xdr:pic>
      <xdr:nvPicPr>
        <xdr:cNvPr id="4" name="Picture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2"/>
        <a:stretch>
          <a:fillRect/>
        </a:stretch>
      </xdr:blipFill>
      <xdr:spPr>
        <a:xfrm>
          <a:off x="10525125" y="0"/>
          <a:ext cx="2207471" cy="605443"/>
        </a:xfrm>
        <a:prstGeom prst="rect">
          <a:avLst/>
        </a:prstGeom>
      </xdr:spPr>
    </xdr:pic>
    <xdr:clientData/>
  </xdr:twoCellAnchor>
</xdr:wsDr>
</file>

<file path=xl/drawings/drawing96.xml><?xml version="1.0" encoding="utf-8"?>
<c:userShapes xmlns:c="http://schemas.openxmlformats.org/drawingml/2006/chart">
  <cdr:relSizeAnchor xmlns:cdr="http://schemas.openxmlformats.org/drawingml/2006/chartDrawing">
    <cdr:from>
      <cdr:x>0.10337</cdr:x>
      <cdr:y>0.00663</cdr:y>
    </cdr:from>
    <cdr:to>
      <cdr:x>0.91013</cdr:x>
      <cdr:y>0.07235</cdr:y>
    </cdr:to>
    <cdr:sp macro="" textlink="">
      <cdr:nvSpPr>
        <cdr:cNvPr id="2" name="TextBox 1">
          <a:extLst xmlns:a="http://schemas.openxmlformats.org/drawingml/2006/main">
            <a:ext uri="{FF2B5EF4-FFF2-40B4-BE49-F238E27FC236}">
              <a16:creationId xmlns:a16="http://schemas.microsoft.com/office/drawing/2014/main" id="{3DA9D8AC-57B8-43DD-8305-0DC98F75AE85}"/>
            </a:ext>
          </a:extLst>
        </cdr:cNvPr>
        <cdr:cNvSpPr txBox="1"/>
      </cdr:nvSpPr>
      <cdr:spPr>
        <a:xfrm xmlns:a="http://schemas.openxmlformats.org/drawingml/2006/main">
          <a:off x="966035" y="37293"/>
          <a:ext cx="7539503" cy="36968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b="1" i="0" u="none" strike="noStrike" kern="1200" baseline="0">
              <a:solidFill>
                <a:srgbClr val="000000"/>
              </a:solidFill>
              <a:latin typeface="+mn-lt"/>
              <a:ea typeface="Arial"/>
              <a:cs typeface="Arial"/>
            </a:rPr>
            <a:t>Percentage of religious group - Southampton and ONS comparators: Census 2021</a:t>
          </a:r>
        </a:p>
      </cdr:txBody>
    </cdr:sp>
  </cdr:relSizeAnchor>
  <cdr:relSizeAnchor xmlns:cdr="http://schemas.openxmlformats.org/drawingml/2006/chartDrawing">
    <cdr:from>
      <cdr:x>0</cdr:x>
      <cdr:y>0.9147</cdr:y>
    </cdr:from>
    <cdr:to>
      <cdr:x>0.22533</cdr:x>
      <cdr:y>1</cdr:y>
    </cdr:to>
    <cdr:sp macro="" textlink="">
      <cdr:nvSpPr>
        <cdr:cNvPr id="3" name="Text Box 1">
          <a:extLst xmlns:a="http://schemas.openxmlformats.org/drawingml/2006/main">
            <a:ext uri="{FF2B5EF4-FFF2-40B4-BE49-F238E27FC236}">
              <a16:creationId xmlns:a16="http://schemas.microsoft.com/office/drawing/2014/main" id="{91C8F723-0A71-401D-AE28-FC9EEAB667B3}"/>
            </a:ext>
          </a:extLst>
        </cdr:cNvPr>
        <cdr:cNvSpPr txBox="1">
          <a:spLocks xmlns:a="http://schemas.openxmlformats.org/drawingml/2006/main" noChangeArrowheads="1"/>
        </cdr:cNvSpPr>
      </cdr:nvSpPr>
      <cdr:spPr bwMode="auto">
        <a:xfrm xmlns:a="http://schemas.openxmlformats.org/drawingml/2006/main">
          <a:off x="0" y="4121020"/>
          <a:ext cx="1870708" cy="38430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en-GB" sz="800" b="0" i="0" u="none" strike="noStrike" baseline="0">
              <a:solidFill>
                <a:srgbClr val="000000"/>
              </a:solidFill>
              <a:latin typeface="Arial Unicode MS"/>
              <a:ea typeface="Arial Unicode MS"/>
              <a:cs typeface="Arial Unicode MS"/>
            </a:rPr>
            <a:t>Source: Office for National Statistics</a:t>
          </a:r>
          <a:endParaRPr lang="en-GB"/>
        </a:p>
      </cdr:txBody>
    </cdr:sp>
  </cdr:relSizeAnchor>
</c:userShapes>
</file>

<file path=xl/drawings/drawing97.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15</xdr:col>
      <xdr:colOff>592031</xdr:colOff>
      <xdr:row>3</xdr:row>
      <xdr:rowOff>69503</xdr:rowOff>
    </xdr:to>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11419417" y="0"/>
          <a:ext cx="2207471" cy="605443"/>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11</xdr:col>
      <xdr:colOff>683471</xdr:colOff>
      <xdr:row>3</xdr:row>
      <xdr:rowOff>55110</xdr:rowOff>
    </xdr:to>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10212917" y="0"/>
          <a:ext cx="2207471" cy="605443"/>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xdr:from>
      <xdr:col>1</xdr:col>
      <xdr:colOff>240242</xdr:colOff>
      <xdr:row>27</xdr:row>
      <xdr:rowOff>55880</xdr:rowOff>
    </xdr:from>
    <xdr:to>
      <xdr:col>6</xdr:col>
      <xdr:colOff>180975</xdr:colOff>
      <xdr:row>42</xdr:row>
      <xdr:rowOff>152400</xdr:rowOff>
    </xdr:to>
    <xdr:graphicFrame macro="">
      <xdr:nvGraphicFramePr>
        <xdr:cNvPr id="2" name="Chart 1">
          <a:extLst>
            <a:ext uri="{FF2B5EF4-FFF2-40B4-BE49-F238E27FC236}">
              <a16:creationId xmlns:a16="http://schemas.microsoft.com/office/drawing/2014/main" id="{00000000-0008-0000-2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169122</xdr:colOff>
      <xdr:row>27</xdr:row>
      <xdr:rowOff>48420</xdr:rowOff>
    </xdr:from>
    <xdr:to>
      <xdr:col>13</xdr:col>
      <xdr:colOff>657225</xdr:colOff>
      <xdr:row>43</xdr:row>
      <xdr:rowOff>28575</xdr:rowOff>
    </xdr:to>
    <xdr:graphicFrame macro="">
      <xdr:nvGraphicFramePr>
        <xdr:cNvPr id="3" name="Chart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0</xdr:colOff>
      <xdr:row>0</xdr:row>
      <xdr:rowOff>0</xdr:rowOff>
    </xdr:from>
    <xdr:to>
      <xdr:col>13</xdr:col>
      <xdr:colOff>535304</xdr:colOff>
      <xdr:row>3</xdr:row>
      <xdr:rowOff>59978</xdr:rowOff>
    </xdr:to>
    <xdr:pic>
      <xdr:nvPicPr>
        <xdr:cNvPr id="4" name="Picture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11303000" y="0"/>
          <a:ext cx="2207471" cy="605443"/>
        </a:xfrm>
        <a:prstGeom prst="rect">
          <a:avLst/>
        </a:prstGeom>
      </xdr:spPr>
    </xdr:pic>
    <xdr:clientData/>
  </xdr:twoCellAnchor>
  <xdr:twoCellAnchor>
    <xdr:from>
      <xdr:col>14</xdr:col>
      <xdr:colOff>402908</xdr:colOff>
      <xdr:row>26</xdr:row>
      <xdr:rowOff>130016</xdr:rowOff>
    </xdr:from>
    <xdr:to>
      <xdr:col>22</xdr:col>
      <xdr:colOff>771525</xdr:colOff>
      <xdr:row>43</xdr:row>
      <xdr:rowOff>152400</xdr:rowOff>
    </xdr:to>
    <xdr:graphicFrame macro="">
      <xdr:nvGraphicFramePr>
        <xdr:cNvPr id="5" name="Chart 4">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0.bin"/><Relationship Id="rId1" Type="http://schemas.openxmlformats.org/officeDocument/2006/relationships/hyperlink" Target="https://www.ons.gov.uk/censu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1.bin"/><Relationship Id="rId1" Type="http://schemas.openxmlformats.org/officeDocument/2006/relationships/hyperlink" Target="https://www.ons.gov.uk/census"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12.bin"/><Relationship Id="rId1" Type="http://schemas.openxmlformats.org/officeDocument/2006/relationships/hyperlink" Target="https://www.ons.gov.uk/census"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13.bin"/><Relationship Id="rId1" Type="http://schemas.openxmlformats.org/officeDocument/2006/relationships/hyperlink" Target="https://www.ons.gov.uk/census"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14.bin"/><Relationship Id="rId1" Type="http://schemas.openxmlformats.org/officeDocument/2006/relationships/hyperlink" Target="https://www.ons.gov.uk/census"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15.bin"/><Relationship Id="rId1" Type="http://schemas.openxmlformats.org/officeDocument/2006/relationships/hyperlink" Target="https://www.ons.gov.uk/census"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16.bin"/><Relationship Id="rId1" Type="http://schemas.openxmlformats.org/officeDocument/2006/relationships/hyperlink" Target="https://www.ons.gov.uk/census"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17.bin"/><Relationship Id="rId1" Type="http://schemas.openxmlformats.org/officeDocument/2006/relationships/hyperlink" Target="https://www.ons.gov.uk/census"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18.bin"/><Relationship Id="rId1" Type="http://schemas.openxmlformats.org/officeDocument/2006/relationships/hyperlink" Target="https://www.ons.gov.uk/census"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19.bin"/><Relationship Id="rId1" Type="http://schemas.openxmlformats.org/officeDocument/2006/relationships/hyperlink" Target="https://www.ons.gov.uk/censu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20.bin"/><Relationship Id="rId1" Type="http://schemas.openxmlformats.org/officeDocument/2006/relationships/hyperlink" Target="https://www.ons.gov.uk/census"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21.bin"/><Relationship Id="rId1" Type="http://schemas.openxmlformats.org/officeDocument/2006/relationships/hyperlink" Target="https://www.ons.gov.uk/census"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22.bin"/><Relationship Id="rId1" Type="http://schemas.openxmlformats.org/officeDocument/2006/relationships/hyperlink" Target="https://www.ons.gov.uk/census"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23.bin"/><Relationship Id="rId1" Type="http://schemas.openxmlformats.org/officeDocument/2006/relationships/hyperlink" Target="https://www.ons.gov.uk/census"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24.bin"/><Relationship Id="rId1" Type="http://schemas.openxmlformats.org/officeDocument/2006/relationships/hyperlink" Target="https://www.ons.gov.uk/census"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25.bin"/><Relationship Id="rId1" Type="http://schemas.openxmlformats.org/officeDocument/2006/relationships/hyperlink" Target="https://www.ons.gov.uk/census"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26.bin"/><Relationship Id="rId1" Type="http://schemas.openxmlformats.org/officeDocument/2006/relationships/hyperlink" Target="https://www.ons.gov.uk/census"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27.bin"/><Relationship Id="rId1" Type="http://schemas.openxmlformats.org/officeDocument/2006/relationships/hyperlink" Target="https://www.ons.gov.uk/census"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ons.gov.uk/peoplepopulationandcommunity/armedforcescommunity/methodologies/ukarmedforcesveteransqualityinformationforcensus2021" TargetMode="External"/><Relationship Id="rId1" Type="http://schemas.openxmlformats.org/officeDocument/2006/relationships/hyperlink" Target="https://www.ons.gov.uk/census" TargetMode="External"/><Relationship Id="rId4" Type="http://schemas.openxmlformats.org/officeDocument/2006/relationships/drawing" Target="../drawings/drawing67.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29.bin"/><Relationship Id="rId1" Type="http://schemas.openxmlformats.org/officeDocument/2006/relationships/hyperlink" Target="https://www.ons.gov.uk/censu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strategic.analysis@southampton.gov.uk"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30.bin"/><Relationship Id="rId1" Type="http://schemas.openxmlformats.org/officeDocument/2006/relationships/hyperlink" Target="https://www.ons.gov.uk/census"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www.ons.gov.uk/peoplepopulationandcommunity/armedforcescommunity/methodologies/ukarmedforcesveteransqualityinformationforcensus2021" TargetMode="External"/><Relationship Id="rId1" Type="http://schemas.openxmlformats.org/officeDocument/2006/relationships/hyperlink" Target="https://www.ons.gov.uk/census" TargetMode="External"/><Relationship Id="rId4" Type="http://schemas.openxmlformats.org/officeDocument/2006/relationships/drawing" Target="../drawings/drawing76.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32.bin"/><Relationship Id="rId1" Type="http://schemas.openxmlformats.org/officeDocument/2006/relationships/hyperlink" Target="https://www.ons.gov.uk/census"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33.bin"/><Relationship Id="rId1" Type="http://schemas.openxmlformats.org/officeDocument/2006/relationships/hyperlink" Target="https://www.ons.gov.uk/census"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34.bin"/><Relationship Id="rId1" Type="http://schemas.openxmlformats.org/officeDocument/2006/relationships/hyperlink" Target="https://www.ons.gov.uk/census"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86.xml"/><Relationship Id="rId2" Type="http://schemas.openxmlformats.org/officeDocument/2006/relationships/printerSettings" Target="../printerSettings/printerSettings35.bin"/><Relationship Id="rId1" Type="http://schemas.openxmlformats.org/officeDocument/2006/relationships/hyperlink" Target="https://www.ons.gov.uk/census"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36.bin"/><Relationship Id="rId1" Type="http://schemas.openxmlformats.org/officeDocument/2006/relationships/hyperlink" Target="https://www.ons.gov.uk/census"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38.bin"/><Relationship Id="rId1" Type="http://schemas.openxmlformats.org/officeDocument/2006/relationships/hyperlink" Target="https://www.ons.gov.uk/census"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93.xml"/><Relationship Id="rId2" Type="http://schemas.openxmlformats.org/officeDocument/2006/relationships/printerSettings" Target="../printerSettings/printerSettings39.bin"/><Relationship Id="rId1" Type="http://schemas.openxmlformats.org/officeDocument/2006/relationships/hyperlink" Target="https://www.ons.gov.uk/censu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40.bin"/><Relationship Id="rId1" Type="http://schemas.openxmlformats.org/officeDocument/2006/relationships/hyperlink" Target="https://www.ons.gov.uk/census"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printerSettings" Target="../printerSettings/printerSettings41.bin"/><Relationship Id="rId1" Type="http://schemas.openxmlformats.org/officeDocument/2006/relationships/hyperlink" Target="https://www.ons.gov.uk/census"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printerSettings" Target="../printerSettings/printerSettings42.bin"/><Relationship Id="rId1" Type="http://schemas.openxmlformats.org/officeDocument/2006/relationships/hyperlink" Target="https://www.ons.gov.uk/census"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43.bin"/><Relationship Id="rId1" Type="http://schemas.openxmlformats.org/officeDocument/2006/relationships/hyperlink" Target="https://www.ons.gov.uk/census"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44.bin"/><Relationship Id="rId1" Type="http://schemas.openxmlformats.org/officeDocument/2006/relationships/hyperlink" Target="https://www.ons.gov.uk/census"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103.xml"/><Relationship Id="rId2" Type="http://schemas.openxmlformats.org/officeDocument/2006/relationships/printerSettings" Target="../printerSettings/printerSettings45.bin"/><Relationship Id="rId1" Type="http://schemas.openxmlformats.org/officeDocument/2006/relationships/hyperlink" Target="https://www.ons.gov.uk/census"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07.xml"/><Relationship Id="rId2" Type="http://schemas.openxmlformats.org/officeDocument/2006/relationships/printerSettings" Target="../printerSettings/printerSettings46.bin"/><Relationship Id="rId1" Type="http://schemas.openxmlformats.org/officeDocument/2006/relationships/hyperlink" Target="https://www.ons.gov.uk/census"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110.xml"/><Relationship Id="rId2" Type="http://schemas.openxmlformats.org/officeDocument/2006/relationships/printerSettings" Target="../printerSettings/printerSettings47.bin"/><Relationship Id="rId1" Type="http://schemas.openxmlformats.org/officeDocument/2006/relationships/hyperlink" Target="https://www.ons.gov.uk/census"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112.xml"/><Relationship Id="rId2" Type="http://schemas.openxmlformats.org/officeDocument/2006/relationships/printerSettings" Target="../printerSettings/printerSettings48.bin"/><Relationship Id="rId1" Type="http://schemas.openxmlformats.org/officeDocument/2006/relationships/hyperlink" Target="https://www.ons.gov.uk/census"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114.xml"/><Relationship Id="rId2" Type="http://schemas.openxmlformats.org/officeDocument/2006/relationships/printerSettings" Target="../printerSettings/printerSettings49.bin"/><Relationship Id="rId1" Type="http://schemas.openxmlformats.org/officeDocument/2006/relationships/hyperlink" Target="https://www.ons.gov.uk/censu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115.xml"/><Relationship Id="rId2" Type="http://schemas.openxmlformats.org/officeDocument/2006/relationships/printerSettings" Target="../printerSettings/printerSettings50.bin"/><Relationship Id="rId1" Type="http://schemas.openxmlformats.org/officeDocument/2006/relationships/hyperlink" Target="https://www.ons.gov.uk/census"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6.xml"/><Relationship Id="rId2" Type="http://schemas.openxmlformats.org/officeDocument/2006/relationships/drawing" Target="../drawings/drawing117.xml"/><Relationship Id="rId1" Type="http://schemas.openxmlformats.org/officeDocument/2006/relationships/printerSettings" Target="../printerSettings/printerSettings54.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www.ons.gov.uk/census"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7.bin"/><Relationship Id="rId1" Type="http://schemas.openxmlformats.org/officeDocument/2006/relationships/hyperlink" Target="https://www.ons.gov.uk/census"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8.bin"/><Relationship Id="rId1" Type="http://schemas.openxmlformats.org/officeDocument/2006/relationships/hyperlink" Target="https://www.ons.gov.uk/census"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9.bin"/><Relationship Id="rId1" Type="http://schemas.openxmlformats.org/officeDocument/2006/relationships/hyperlink" Target="https://www.ons.gov.uk/censu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F3F70-1477-4FA5-B9AD-4F6C9DAE532B}">
  <sheetPr>
    <pageSetUpPr fitToPage="1"/>
  </sheetPr>
  <dimension ref="A1:AA64"/>
  <sheetViews>
    <sheetView showGridLines="0" tabSelected="1" zoomScale="110" zoomScaleNormal="110" workbookViewId="0"/>
  </sheetViews>
  <sheetFormatPr defaultColWidth="7.33203125" defaultRowHeight="10.199999999999999" x14ac:dyDescent="0.2"/>
  <cols>
    <col min="1" max="1" width="1.5546875" style="180" customWidth="1"/>
    <col min="2" max="2" width="95.109375" style="180" customWidth="1"/>
    <col min="3" max="3" width="27.33203125" style="180" customWidth="1"/>
    <col min="4" max="4" width="3.88671875" style="180" customWidth="1"/>
    <col min="5" max="5" width="2.88671875" style="180" customWidth="1"/>
    <col min="6" max="6" width="7.33203125" style="180"/>
    <col min="7" max="7" width="11.33203125" style="180" customWidth="1"/>
    <col min="8" max="16384" width="7.33203125" style="180"/>
  </cols>
  <sheetData>
    <row r="1" spans="1:16" s="173" customFormat="1" ht="16.2" thickBot="1" x14ac:dyDescent="0.35">
      <c r="A1" s="168">
        <v>45070</v>
      </c>
      <c r="B1" s="169"/>
      <c r="C1" s="170"/>
      <c r="D1" s="171"/>
      <c r="E1" s="172"/>
    </row>
    <row r="2" spans="1:16" s="173" customFormat="1" ht="15.75" customHeight="1" x14ac:dyDescent="0.3">
      <c r="A2" s="174"/>
      <c r="B2" s="175"/>
      <c r="C2" s="176"/>
      <c r="D2" s="1337" t="s">
        <v>0</v>
      </c>
      <c r="E2" s="177"/>
    </row>
    <row r="3" spans="1:16" s="173" customFormat="1" ht="15.6" x14ac:dyDescent="0.3">
      <c r="A3" s="174"/>
      <c r="B3" s="175"/>
      <c r="C3" s="176"/>
      <c r="D3" s="1338"/>
      <c r="E3" s="177"/>
    </row>
    <row r="4" spans="1:16" s="173" customFormat="1" ht="15.75" customHeight="1" x14ac:dyDescent="0.3">
      <c r="A4" s="174"/>
      <c r="B4" s="175"/>
      <c r="C4" s="176"/>
      <c r="D4" s="1338"/>
      <c r="E4" s="177"/>
      <c r="G4" s="181"/>
      <c r="H4" s="181"/>
      <c r="I4" s="181"/>
      <c r="J4" s="181"/>
      <c r="K4" s="181"/>
      <c r="L4" s="181"/>
      <c r="M4" s="181"/>
      <c r="N4" s="181"/>
      <c r="O4" s="181"/>
      <c r="P4" s="181"/>
    </row>
    <row r="5" spans="1:16" s="173" customFormat="1" ht="15.6" x14ac:dyDescent="0.3">
      <c r="A5" s="174"/>
      <c r="B5" s="175"/>
      <c r="C5" s="176"/>
      <c r="D5" s="1338"/>
      <c r="E5" s="177"/>
      <c r="G5" s="181"/>
      <c r="H5" s="181"/>
      <c r="I5" s="181"/>
      <c r="J5" s="181"/>
      <c r="K5" s="181"/>
      <c r="L5" s="181"/>
      <c r="M5" s="181"/>
      <c r="N5" s="181"/>
      <c r="O5" s="181"/>
      <c r="P5" s="181"/>
    </row>
    <row r="6" spans="1:16" s="173" customFormat="1" ht="15.6" x14ac:dyDescent="0.3">
      <c r="A6" s="174"/>
      <c r="B6" s="175"/>
      <c r="C6" s="176"/>
      <c r="D6" s="1338"/>
      <c r="E6" s="177"/>
      <c r="G6" s="181"/>
      <c r="H6" s="181"/>
      <c r="I6" s="181"/>
      <c r="J6" s="181"/>
      <c r="K6" s="181"/>
      <c r="L6" s="181"/>
      <c r="M6" s="181"/>
      <c r="N6" s="181"/>
      <c r="O6" s="181"/>
      <c r="P6" s="181"/>
    </row>
    <row r="7" spans="1:16" s="173" customFormat="1" ht="24.75" customHeight="1" thickBot="1" x14ac:dyDescent="0.3">
      <c r="A7" s="174"/>
      <c r="B7" s="902" t="s">
        <v>1640</v>
      </c>
      <c r="C7" s="176"/>
      <c r="D7" s="1338"/>
      <c r="E7" s="177"/>
      <c r="G7" s="181"/>
      <c r="H7" s="181"/>
      <c r="I7" s="181"/>
      <c r="J7" s="181"/>
      <c r="K7" s="181"/>
      <c r="L7" s="181"/>
      <c r="M7" s="181"/>
      <c r="N7" s="181"/>
      <c r="O7" s="181"/>
      <c r="P7" s="181"/>
    </row>
    <row r="8" spans="1:16" s="173" customFormat="1" ht="18" customHeight="1" thickBot="1" x14ac:dyDescent="0.35">
      <c r="A8" s="178"/>
      <c r="B8" s="185" t="s">
        <v>1</v>
      </c>
      <c r="C8" s="1060" t="s">
        <v>2</v>
      </c>
      <c r="D8" s="1339"/>
      <c r="E8" s="177"/>
      <c r="G8" s="182"/>
      <c r="H8" s="182"/>
      <c r="I8" s="182"/>
      <c r="J8" s="182"/>
      <c r="K8" s="182"/>
      <c r="L8" s="182"/>
      <c r="M8" s="183"/>
      <c r="N8" s="183"/>
      <c r="O8" s="183"/>
      <c r="P8" s="181"/>
    </row>
    <row r="9" spans="1:16" s="173" customFormat="1" ht="13.8" x14ac:dyDescent="0.3">
      <c r="A9" s="179"/>
      <c r="B9" s="401" t="s">
        <v>598</v>
      </c>
      <c r="C9" s="1136" t="s">
        <v>680</v>
      </c>
      <c r="D9" s="205"/>
      <c r="E9" s="177"/>
      <c r="I9" s="184"/>
      <c r="J9" s="181"/>
      <c r="K9" s="181"/>
      <c r="L9" s="181"/>
      <c r="M9" s="181"/>
      <c r="N9" s="181"/>
      <c r="O9" s="181"/>
      <c r="P9" s="181"/>
    </row>
    <row r="10" spans="1:16" s="173" customFormat="1" ht="13.8" x14ac:dyDescent="0.3">
      <c r="A10" s="179"/>
      <c r="B10" s="418" t="s">
        <v>3</v>
      </c>
      <c r="C10" s="1137" t="s">
        <v>680</v>
      </c>
      <c r="D10" s="206"/>
      <c r="E10" s="177"/>
      <c r="G10" s="184"/>
      <c r="H10" s="184"/>
      <c r="I10" s="184"/>
      <c r="J10" s="181"/>
      <c r="K10" s="181"/>
      <c r="L10" s="181"/>
      <c r="M10" s="181"/>
      <c r="N10" s="181"/>
      <c r="O10" s="181"/>
      <c r="P10" s="181"/>
    </row>
    <row r="11" spans="1:16" s="173" customFormat="1" ht="13.8" x14ac:dyDescent="0.3">
      <c r="A11" s="179"/>
      <c r="B11" s="418" t="s">
        <v>4</v>
      </c>
      <c r="C11" s="1137" t="s">
        <v>680</v>
      </c>
      <c r="D11" s="206"/>
      <c r="E11" s="177"/>
      <c r="G11" s="184"/>
      <c r="H11" s="184"/>
      <c r="I11" s="184"/>
      <c r="J11" s="181"/>
      <c r="K11" s="181"/>
      <c r="L11" s="181"/>
      <c r="M11" s="181"/>
      <c r="N11" s="181"/>
      <c r="O11" s="181"/>
      <c r="P11" s="181"/>
    </row>
    <row r="12" spans="1:16" s="173" customFormat="1" ht="14.4" thickBot="1" x14ac:dyDescent="0.35">
      <c r="A12" s="179"/>
      <c r="B12" s="418" t="s">
        <v>1714</v>
      </c>
      <c r="C12" s="1137" t="s">
        <v>680</v>
      </c>
      <c r="D12" s="206"/>
      <c r="E12" s="177"/>
      <c r="G12" s="184"/>
      <c r="H12" s="184"/>
      <c r="I12" s="184"/>
      <c r="J12" s="181"/>
      <c r="K12" s="181"/>
      <c r="L12" s="181"/>
      <c r="M12" s="181"/>
      <c r="N12" s="181"/>
      <c r="O12" s="181"/>
      <c r="P12" s="181"/>
    </row>
    <row r="13" spans="1:16" s="173" customFormat="1" ht="14.4" thickBot="1" x14ac:dyDescent="0.3">
      <c r="A13" s="179"/>
      <c r="B13" s="185" t="s">
        <v>1750</v>
      </c>
      <c r="C13" s="1060" t="s">
        <v>2</v>
      </c>
      <c r="D13" s="528"/>
      <c r="E13" s="177"/>
      <c r="G13" s="181"/>
      <c r="H13" s="181"/>
      <c r="I13" s="181"/>
      <c r="J13" s="181"/>
      <c r="K13" s="181"/>
      <c r="L13" s="181"/>
      <c r="M13" s="181"/>
      <c r="N13" s="181"/>
      <c r="O13" s="181"/>
      <c r="P13" s="181"/>
    </row>
    <row r="14" spans="1:16" s="173" customFormat="1" ht="13.8" x14ac:dyDescent="0.3">
      <c r="A14" s="179"/>
      <c r="B14" s="1283" t="s">
        <v>1752</v>
      </c>
      <c r="C14" s="1284" t="s">
        <v>1827</v>
      </c>
      <c r="D14" s="206"/>
      <c r="E14" s="177"/>
      <c r="G14" s="184"/>
      <c r="H14" s="184"/>
      <c r="I14" s="184"/>
      <c r="J14" s="181"/>
      <c r="K14" s="181"/>
      <c r="L14" s="181"/>
      <c r="M14" s="181"/>
      <c r="N14" s="181"/>
      <c r="O14" s="181"/>
      <c r="P14" s="181"/>
    </row>
    <row r="15" spans="1:16" s="173" customFormat="1" ht="13.8" x14ac:dyDescent="0.3">
      <c r="A15" s="179"/>
      <c r="B15" s="1141" t="s">
        <v>1798</v>
      </c>
      <c r="C15" s="1285" t="s">
        <v>1827</v>
      </c>
      <c r="D15" s="206"/>
      <c r="E15" s="177"/>
      <c r="G15" s="184"/>
      <c r="H15" s="184"/>
      <c r="I15" s="184"/>
      <c r="J15" s="181"/>
      <c r="K15" s="181"/>
      <c r="L15" s="181"/>
      <c r="M15" s="181"/>
      <c r="N15" s="181"/>
      <c r="O15" s="181"/>
      <c r="P15" s="181"/>
    </row>
    <row r="16" spans="1:16" s="173" customFormat="1" ht="14.4" thickBot="1" x14ac:dyDescent="0.35">
      <c r="A16" s="179"/>
      <c r="B16" s="648" t="s">
        <v>1802</v>
      </c>
      <c r="C16" s="398" t="s">
        <v>1827</v>
      </c>
      <c r="D16" s="206"/>
      <c r="E16" s="177"/>
      <c r="G16" s="184"/>
      <c r="H16" s="184"/>
      <c r="I16" s="184"/>
      <c r="J16" s="181"/>
      <c r="K16" s="181"/>
      <c r="L16" s="181"/>
      <c r="M16" s="181"/>
      <c r="N16" s="181"/>
      <c r="O16" s="181"/>
      <c r="P16" s="181"/>
    </row>
    <row r="17" spans="1:16" s="173" customFormat="1" ht="14.4" thickBot="1" x14ac:dyDescent="0.3">
      <c r="A17" s="179"/>
      <c r="B17" s="185" t="s">
        <v>5</v>
      </c>
      <c r="C17" s="1060" t="s">
        <v>2</v>
      </c>
      <c r="D17" s="528"/>
      <c r="E17" s="177"/>
      <c r="G17" s="181"/>
      <c r="H17" s="181"/>
      <c r="I17" s="181"/>
      <c r="J17" s="181"/>
      <c r="K17" s="181"/>
      <c r="L17" s="181"/>
      <c r="M17" s="181"/>
      <c r="N17" s="181"/>
      <c r="O17" s="181"/>
      <c r="P17" s="181"/>
    </row>
    <row r="18" spans="1:16" s="173" customFormat="1" ht="13.8" x14ac:dyDescent="0.3">
      <c r="A18" s="179"/>
      <c r="B18" s="401" t="s">
        <v>6</v>
      </c>
      <c r="C18" s="424" t="s">
        <v>680</v>
      </c>
      <c r="D18" s="238"/>
      <c r="E18" s="177"/>
      <c r="G18" s="181"/>
      <c r="H18" s="181"/>
      <c r="I18" s="181"/>
      <c r="J18" s="181"/>
      <c r="K18" s="181"/>
      <c r="L18" s="181"/>
      <c r="M18" s="181"/>
      <c r="N18" s="181"/>
      <c r="O18" s="181"/>
      <c r="P18" s="181"/>
    </row>
    <row r="19" spans="1:16" s="173" customFormat="1" ht="14.4" thickBot="1" x14ac:dyDescent="0.35">
      <c r="A19" s="179"/>
      <c r="B19" s="419" t="s">
        <v>7</v>
      </c>
      <c r="C19" s="398" t="s">
        <v>680</v>
      </c>
      <c r="D19" s="238"/>
      <c r="E19" s="177"/>
      <c r="G19" s="181"/>
      <c r="H19" s="181"/>
      <c r="I19" s="181"/>
      <c r="J19" s="181"/>
      <c r="K19" s="181"/>
      <c r="L19" s="181"/>
      <c r="M19" s="181"/>
      <c r="N19" s="181"/>
      <c r="O19" s="181"/>
      <c r="P19" s="181"/>
    </row>
    <row r="20" spans="1:16" s="173" customFormat="1" ht="12.75" customHeight="1" thickBot="1" x14ac:dyDescent="0.3">
      <c r="A20" s="179"/>
      <c r="B20" s="185" t="s">
        <v>8</v>
      </c>
      <c r="C20" s="1060" t="s">
        <v>2</v>
      </c>
      <c r="D20" s="528"/>
      <c r="E20" s="177"/>
      <c r="G20" s="181"/>
      <c r="H20" s="181"/>
      <c r="I20" s="181"/>
      <c r="J20" s="181"/>
      <c r="K20" s="181"/>
      <c r="L20" s="181"/>
      <c r="M20" s="181"/>
      <c r="N20" s="181"/>
      <c r="O20" s="181"/>
      <c r="P20" s="181"/>
    </row>
    <row r="21" spans="1:16" s="173" customFormat="1" ht="14.4" customHeight="1" x14ac:dyDescent="0.3">
      <c r="A21" s="179"/>
      <c r="B21" s="494" t="s">
        <v>682</v>
      </c>
      <c r="C21" s="495" t="s">
        <v>680</v>
      </c>
      <c r="D21" s="205"/>
      <c r="E21" s="177"/>
      <c r="G21" s="181"/>
      <c r="H21" s="181"/>
      <c r="I21" s="181"/>
      <c r="J21" s="181"/>
      <c r="K21" s="181"/>
      <c r="L21" s="181"/>
      <c r="M21" s="181"/>
      <c r="N21" s="181"/>
      <c r="O21" s="181"/>
      <c r="P21" s="181"/>
    </row>
    <row r="22" spans="1:16" s="173" customFormat="1" ht="14.4" customHeight="1" thickBot="1" x14ac:dyDescent="0.35">
      <c r="A22" s="493"/>
      <c r="B22" s="648" t="s">
        <v>723</v>
      </c>
      <c r="C22" s="398" t="s">
        <v>680</v>
      </c>
      <c r="D22" s="358"/>
      <c r="E22" s="177"/>
      <c r="G22" s="181"/>
      <c r="H22" s="181"/>
      <c r="I22" s="181"/>
      <c r="J22" s="181"/>
      <c r="K22" s="181"/>
      <c r="L22" s="181"/>
      <c r="M22" s="181"/>
      <c r="N22" s="181"/>
      <c r="O22" s="181"/>
      <c r="P22" s="181"/>
    </row>
    <row r="23" spans="1:16" s="173" customFormat="1" ht="14.4" customHeight="1" thickBot="1" x14ac:dyDescent="0.3">
      <c r="A23" s="493"/>
      <c r="B23" s="185" t="s">
        <v>1826</v>
      </c>
      <c r="C23" s="1060" t="s">
        <v>2</v>
      </c>
      <c r="D23" s="528"/>
      <c r="E23" s="177"/>
      <c r="G23" s="181"/>
      <c r="H23" s="181"/>
      <c r="I23" s="181"/>
      <c r="J23" s="181"/>
      <c r="K23" s="181"/>
      <c r="L23" s="181"/>
      <c r="M23" s="181"/>
      <c r="N23" s="181"/>
      <c r="O23" s="181"/>
      <c r="P23" s="181"/>
    </row>
    <row r="24" spans="1:16" s="173" customFormat="1" ht="14.4" customHeight="1" x14ac:dyDescent="0.3">
      <c r="A24" s="493"/>
      <c r="B24" s="1283" t="s">
        <v>1828</v>
      </c>
      <c r="C24" s="1284" t="s">
        <v>1827</v>
      </c>
      <c r="D24" s="206"/>
      <c r="E24" s="177"/>
      <c r="G24" s="181"/>
      <c r="H24" s="181"/>
      <c r="I24" s="181"/>
      <c r="J24" s="181"/>
      <c r="K24" s="181"/>
      <c r="L24" s="181"/>
      <c r="M24" s="181"/>
      <c r="N24" s="181"/>
      <c r="O24" s="181"/>
      <c r="P24" s="181"/>
    </row>
    <row r="25" spans="1:16" s="173" customFormat="1" ht="14.4" customHeight="1" x14ac:dyDescent="0.3">
      <c r="A25" s="493"/>
      <c r="B25" s="1141" t="s">
        <v>1829</v>
      </c>
      <c r="C25" s="1285" t="s">
        <v>1827</v>
      </c>
      <c r="D25" s="206"/>
      <c r="E25" s="177"/>
      <c r="G25" s="181"/>
      <c r="H25" s="181"/>
      <c r="I25" s="181"/>
      <c r="J25" s="181"/>
      <c r="K25" s="181"/>
      <c r="L25" s="181"/>
      <c r="M25" s="181"/>
      <c r="N25" s="181"/>
      <c r="O25" s="181"/>
      <c r="P25" s="181"/>
    </row>
    <row r="26" spans="1:16" s="173" customFormat="1" ht="14.4" customHeight="1" thickBot="1" x14ac:dyDescent="0.35">
      <c r="A26" s="493"/>
      <c r="B26" s="648" t="s">
        <v>1830</v>
      </c>
      <c r="C26" s="398" t="s">
        <v>1827</v>
      </c>
      <c r="D26" s="206"/>
      <c r="E26" s="177"/>
      <c r="G26" s="181"/>
      <c r="H26" s="181"/>
      <c r="I26" s="181"/>
      <c r="J26" s="181"/>
      <c r="K26" s="181"/>
      <c r="L26" s="181"/>
      <c r="M26" s="181"/>
      <c r="N26" s="181"/>
      <c r="O26" s="181"/>
      <c r="P26" s="181"/>
    </row>
    <row r="27" spans="1:16" customFormat="1" ht="14.4" customHeight="1" thickBot="1" x14ac:dyDescent="0.35">
      <c r="B27" s="185" t="s">
        <v>690</v>
      </c>
      <c r="C27" s="1060" t="s">
        <v>2</v>
      </c>
      <c r="D27" s="528"/>
      <c r="E27" s="359"/>
    </row>
    <row r="28" spans="1:16" customFormat="1" ht="14.4" customHeight="1" x14ac:dyDescent="0.3">
      <c r="B28" s="401" t="s">
        <v>681</v>
      </c>
      <c r="C28" s="1138" t="s">
        <v>680</v>
      </c>
      <c r="D28" s="238"/>
      <c r="E28" s="359"/>
    </row>
    <row r="29" spans="1:16" customFormat="1" ht="14.4" customHeight="1" x14ac:dyDescent="0.3">
      <c r="B29" s="418" t="s">
        <v>683</v>
      </c>
      <c r="C29" s="1138" t="s">
        <v>680</v>
      </c>
      <c r="D29" s="357"/>
      <c r="E29" s="359"/>
    </row>
    <row r="30" spans="1:16" customFormat="1" ht="14.4" customHeight="1" x14ac:dyDescent="0.3">
      <c r="B30" s="618" t="s">
        <v>751</v>
      </c>
      <c r="C30" s="1138" t="s">
        <v>680</v>
      </c>
      <c r="D30" s="357"/>
      <c r="E30" s="359"/>
    </row>
    <row r="31" spans="1:16" customFormat="1" ht="14.4" customHeight="1" x14ac:dyDescent="0.3">
      <c r="B31" s="418" t="s">
        <v>684</v>
      </c>
      <c r="C31" s="1138" t="s">
        <v>680</v>
      </c>
      <c r="D31" s="357"/>
      <c r="E31" s="359"/>
    </row>
    <row r="32" spans="1:16" customFormat="1" ht="14.4" customHeight="1" x14ac:dyDescent="0.3">
      <c r="B32" s="418" t="s">
        <v>774</v>
      </c>
      <c r="C32" s="1139" t="s">
        <v>680</v>
      </c>
      <c r="D32" s="206"/>
      <c r="E32" s="359"/>
    </row>
    <row r="33" spans="2:27" customFormat="1" ht="14.4" customHeight="1" thickBot="1" x14ac:dyDescent="0.35">
      <c r="B33" s="619" t="s">
        <v>967</v>
      </c>
      <c r="C33" s="1140" t="s">
        <v>680</v>
      </c>
      <c r="D33" s="358"/>
      <c r="E33" s="360"/>
      <c r="G33" s="423"/>
      <c r="H33" s="184"/>
    </row>
    <row r="34" spans="2:27" customFormat="1" ht="14.4" customHeight="1" thickBot="1" x14ac:dyDescent="0.35">
      <c r="B34" s="185" t="s">
        <v>827</v>
      </c>
      <c r="C34" s="1060" t="s">
        <v>2</v>
      </c>
      <c r="D34" s="528"/>
      <c r="E34" s="359"/>
      <c r="G34" s="423"/>
      <c r="H34" s="184"/>
    </row>
    <row r="35" spans="2:27" customFormat="1" ht="14.4" customHeight="1" x14ac:dyDescent="0.3">
      <c r="B35" s="794" t="s">
        <v>1398</v>
      </c>
      <c r="C35" s="1138" t="s">
        <v>824</v>
      </c>
      <c r="D35" s="238"/>
      <c r="E35" s="359"/>
      <c r="G35" s="423"/>
      <c r="H35" s="184"/>
    </row>
    <row r="36" spans="2:27" customFormat="1" ht="14.4" customHeight="1" thickBot="1" x14ac:dyDescent="0.35">
      <c r="B36" s="418" t="s">
        <v>828</v>
      </c>
      <c r="C36" s="1138" t="s">
        <v>824</v>
      </c>
      <c r="D36" s="357"/>
      <c r="E36" s="359"/>
      <c r="G36" s="423"/>
      <c r="H36" s="184"/>
      <c r="I36" s="33"/>
      <c r="J36" s="33"/>
      <c r="K36" s="33"/>
      <c r="L36" s="33"/>
      <c r="M36" s="33"/>
      <c r="N36" s="33"/>
      <c r="O36" s="33"/>
      <c r="P36" s="33"/>
      <c r="Q36" s="33"/>
      <c r="R36" s="33"/>
      <c r="S36" s="33"/>
      <c r="T36" s="33"/>
      <c r="U36" s="33"/>
      <c r="V36" s="33"/>
      <c r="W36" s="33"/>
      <c r="X36" s="33"/>
      <c r="Y36" s="33"/>
      <c r="Z36" s="33"/>
      <c r="AA36" s="33"/>
    </row>
    <row r="37" spans="2:27" s="650" customFormat="1" ht="14.4" thickBot="1" x14ac:dyDescent="0.35">
      <c r="B37" s="185" t="s">
        <v>825</v>
      </c>
      <c r="C37" s="1060" t="s">
        <v>2</v>
      </c>
      <c r="D37" s="528"/>
      <c r="E37" s="649"/>
      <c r="G37" s="953"/>
      <c r="H37" s="953"/>
      <c r="I37" s="953"/>
      <c r="J37" s="953"/>
      <c r="K37" s="953"/>
      <c r="L37" s="953"/>
      <c r="M37" s="953"/>
      <c r="N37" s="953"/>
      <c r="O37" s="953"/>
      <c r="P37" s="953"/>
      <c r="Q37" s="953"/>
      <c r="R37" s="953"/>
      <c r="S37" s="953"/>
      <c r="T37" s="953"/>
      <c r="U37" s="953"/>
      <c r="V37" s="953"/>
      <c r="W37" s="953"/>
      <c r="X37" s="953"/>
      <c r="Y37" s="953"/>
      <c r="Z37" s="953"/>
      <c r="AA37" s="953"/>
    </row>
    <row r="38" spans="2:27" s="650" customFormat="1" ht="13.8" x14ac:dyDescent="0.3">
      <c r="B38" s="865" t="s">
        <v>968</v>
      </c>
      <c r="C38" s="1138" t="s">
        <v>824</v>
      </c>
      <c r="D38" s="357"/>
      <c r="E38" s="649"/>
      <c r="G38" s="953"/>
      <c r="H38" s="953"/>
      <c r="I38" s="953"/>
      <c r="J38" s="953"/>
      <c r="K38" s="953"/>
      <c r="L38" s="953"/>
      <c r="M38" s="953"/>
      <c r="N38" s="953"/>
      <c r="O38" s="953"/>
      <c r="P38" s="953"/>
      <c r="Q38" s="953"/>
      <c r="R38" s="953"/>
      <c r="S38" s="953"/>
      <c r="T38" s="953"/>
      <c r="U38" s="953"/>
      <c r="V38" s="953"/>
      <c r="W38" s="953"/>
      <c r="X38" s="953"/>
      <c r="Y38" s="953"/>
      <c r="Z38" s="953"/>
      <c r="AA38" s="953"/>
    </row>
    <row r="39" spans="2:27" s="650" customFormat="1" ht="13.8" x14ac:dyDescent="0.3">
      <c r="B39" s="865" t="s">
        <v>969</v>
      </c>
      <c r="C39" s="1138" t="s">
        <v>824</v>
      </c>
      <c r="D39" s="206"/>
      <c r="E39" s="649"/>
      <c r="G39" s="953"/>
      <c r="H39" s="953"/>
      <c r="I39" s="953"/>
      <c r="J39" s="953"/>
      <c r="K39" s="953"/>
      <c r="L39" s="953"/>
      <c r="M39" s="953"/>
      <c r="N39" s="953"/>
      <c r="O39" s="953"/>
      <c r="P39" s="953"/>
      <c r="Q39" s="953"/>
      <c r="R39" s="953"/>
      <c r="S39" s="953"/>
      <c r="T39" s="953"/>
      <c r="U39" s="953"/>
      <c r="V39" s="953"/>
      <c r="W39" s="953"/>
      <c r="X39" s="953"/>
      <c r="Y39" s="953"/>
      <c r="Z39" s="953"/>
      <c r="AA39" s="953"/>
    </row>
    <row r="40" spans="2:27" s="650" customFormat="1" ht="13.8" x14ac:dyDescent="0.3">
      <c r="B40" s="418" t="s">
        <v>970</v>
      </c>
      <c r="C40" s="1138" t="s">
        <v>824</v>
      </c>
      <c r="D40" s="206"/>
      <c r="E40" s="649"/>
      <c r="G40" s="953"/>
      <c r="H40" s="953"/>
      <c r="I40" s="953"/>
      <c r="J40" s="953"/>
      <c r="K40" s="953"/>
      <c r="L40" s="953"/>
      <c r="M40" s="953"/>
      <c r="N40" s="953"/>
      <c r="O40" s="953"/>
      <c r="P40" s="953"/>
      <c r="Q40" s="953"/>
      <c r="R40" s="953"/>
      <c r="S40" s="953"/>
      <c r="T40" s="953"/>
      <c r="U40" s="953"/>
      <c r="V40" s="953"/>
      <c r="W40" s="953"/>
      <c r="X40" s="953"/>
      <c r="Y40" s="953"/>
      <c r="Z40" s="953"/>
      <c r="AA40" s="953"/>
    </row>
    <row r="41" spans="2:27" s="650" customFormat="1" ht="14.4" thickBot="1" x14ac:dyDescent="0.35">
      <c r="B41" s="619" t="s">
        <v>983</v>
      </c>
      <c r="C41" s="1138" t="s">
        <v>824</v>
      </c>
      <c r="D41" s="358"/>
      <c r="E41" s="649"/>
      <c r="G41" s="953"/>
      <c r="H41" s="953"/>
      <c r="I41" s="953"/>
      <c r="J41" s="953"/>
      <c r="K41" s="953"/>
      <c r="L41" s="953"/>
      <c r="M41" s="953"/>
      <c r="N41" s="953"/>
      <c r="O41" s="953"/>
      <c r="P41" s="953"/>
      <c r="Q41" s="953"/>
      <c r="R41" s="953"/>
      <c r="S41" s="953"/>
      <c r="T41" s="953"/>
      <c r="U41" s="953"/>
      <c r="V41" s="953"/>
      <c r="W41" s="953"/>
      <c r="X41" s="953"/>
      <c r="Y41" s="953"/>
      <c r="Z41" s="953"/>
      <c r="AA41" s="953"/>
    </row>
    <row r="42" spans="2:27" s="650" customFormat="1" ht="14.4" thickBot="1" x14ac:dyDescent="0.35">
      <c r="B42" s="185" t="s">
        <v>823</v>
      </c>
      <c r="C42" s="1060" t="s">
        <v>2</v>
      </c>
      <c r="D42" s="528"/>
      <c r="E42" s="649"/>
      <c r="G42" s="953"/>
      <c r="H42" s="953"/>
      <c r="I42" s="953"/>
      <c r="J42" s="953"/>
      <c r="K42" s="953"/>
      <c r="L42" s="953"/>
      <c r="M42" s="953"/>
      <c r="N42" s="953"/>
      <c r="O42" s="953"/>
      <c r="P42" s="953"/>
      <c r="Q42" s="953"/>
      <c r="R42" s="953"/>
      <c r="S42" s="953"/>
      <c r="T42" s="953"/>
      <c r="U42" s="953"/>
      <c r="V42" s="953"/>
      <c r="W42" s="953"/>
      <c r="X42" s="953"/>
      <c r="Y42" s="953"/>
      <c r="Z42" s="953"/>
      <c r="AA42" s="953"/>
    </row>
    <row r="43" spans="2:27" s="650" customFormat="1" ht="14.4" x14ac:dyDescent="0.3">
      <c r="B43" s="955" t="s">
        <v>1644</v>
      </c>
      <c r="C43" s="1138" t="s">
        <v>824</v>
      </c>
      <c r="D43" s="238"/>
      <c r="E43" s="649"/>
      <c r="G43" s="954"/>
      <c r="H43" s="953"/>
      <c r="I43" s="953"/>
      <c r="J43" s="953"/>
      <c r="K43" s="953"/>
      <c r="L43" s="953"/>
      <c r="M43" s="953"/>
      <c r="N43" s="953"/>
      <c r="O43" s="953"/>
      <c r="P43" s="953"/>
      <c r="Q43" s="953"/>
      <c r="R43" s="953"/>
      <c r="S43" s="953"/>
      <c r="T43" s="953"/>
      <c r="U43" s="953"/>
      <c r="V43" s="953"/>
      <c r="W43" s="953"/>
      <c r="X43" s="953"/>
      <c r="Y43" s="953"/>
      <c r="Z43" s="953"/>
      <c r="AA43" s="953"/>
    </row>
    <row r="44" spans="2:27" s="650" customFormat="1" ht="13.8" x14ac:dyDescent="0.3">
      <c r="B44" s="618" t="s">
        <v>1023</v>
      </c>
      <c r="C44" s="1138" t="s">
        <v>824</v>
      </c>
      <c r="D44" s="357"/>
      <c r="E44" s="649"/>
      <c r="G44" s="953"/>
      <c r="H44" s="953"/>
      <c r="I44" s="953"/>
      <c r="J44" s="953"/>
      <c r="K44" s="953"/>
      <c r="L44" s="953"/>
      <c r="M44" s="953"/>
      <c r="N44" s="953"/>
      <c r="O44" s="953"/>
      <c r="P44" s="953"/>
      <c r="Q44" s="953"/>
      <c r="R44" s="953"/>
      <c r="S44" s="953"/>
      <c r="T44" s="953"/>
      <c r="U44" s="953"/>
      <c r="V44" s="953"/>
      <c r="W44" s="953"/>
      <c r="X44" s="953"/>
      <c r="Y44" s="953"/>
      <c r="Z44" s="953"/>
      <c r="AA44" s="953"/>
    </row>
    <row r="45" spans="2:27" s="650" customFormat="1" ht="14.4" x14ac:dyDescent="0.3">
      <c r="B45" s="1141" t="s">
        <v>1602</v>
      </c>
      <c r="C45" s="1138" t="s">
        <v>824</v>
      </c>
      <c r="D45" s="238"/>
      <c r="E45" s="649"/>
      <c r="G45" s="954"/>
      <c r="H45" s="953"/>
      <c r="I45" s="953"/>
      <c r="J45" s="953"/>
      <c r="K45" s="953"/>
      <c r="L45" s="953"/>
      <c r="M45" s="953"/>
      <c r="N45" s="953"/>
      <c r="O45" s="953"/>
      <c r="P45" s="953"/>
      <c r="Q45" s="953"/>
      <c r="R45" s="953"/>
      <c r="S45" s="953"/>
      <c r="T45" s="953"/>
      <c r="U45" s="953"/>
      <c r="V45" s="953"/>
      <c r="W45" s="953"/>
      <c r="X45" s="953"/>
      <c r="Y45" s="953"/>
      <c r="Z45" s="953"/>
      <c r="AA45" s="953"/>
    </row>
    <row r="46" spans="2:27" s="650" customFormat="1" ht="14.4" x14ac:dyDescent="0.3">
      <c r="B46" s="1141" t="s">
        <v>1616</v>
      </c>
      <c r="C46" s="1138" t="s">
        <v>824</v>
      </c>
      <c r="D46" s="238"/>
      <c r="E46" s="649"/>
      <c r="G46" s="954"/>
      <c r="H46" s="953"/>
      <c r="I46" s="953"/>
      <c r="J46" s="953"/>
      <c r="K46" s="953"/>
      <c r="L46" s="953"/>
      <c r="M46" s="953"/>
      <c r="N46" s="953"/>
      <c r="O46" s="953"/>
      <c r="P46" s="953"/>
      <c r="Q46" s="953"/>
      <c r="R46" s="953"/>
      <c r="S46" s="953"/>
      <c r="T46" s="953"/>
      <c r="U46" s="953"/>
      <c r="V46" s="953"/>
      <c r="W46" s="953"/>
      <c r="X46" s="953"/>
      <c r="Y46" s="953"/>
      <c r="Z46" s="953"/>
      <c r="AA46" s="953"/>
    </row>
    <row r="47" spans="2:27" s="650" customFormat="1" ht="14.4" x14ac:dyDescent="0.3">
      <c r="B47" s="1141" t="s">
        <v>1606</v>
      </c>
      <c r="C47" s="1138" t="s">
        <v>824</v>
      </c>
      <c r="D47" s="238"/>
      <c r="E47" s="649"/>
      <c r="G47" s="780"/>
    </row>
    <row r="48" spans="2:27" s="650" customFormat="1" ht="14.4" thickBot="1" x14ac:dyDescent="0.35">
      <c r="B48" s="418" t="s">
        <v>1598</v>
      </c>
      <c r="C48" s="1138" t="s">
        <v>824</v>
      </c>
      <c r="D48" s="357"/>
      <c r="E48" s="649"/>
    </row>
    <row r="49" spans="1:8" ht="14.4" thickBot="1" x14ac:dyDescent="0.35">
      <c r="B49" s="185" t="s">
        <v>826</v>
      </c>
      <c r="C49" s="1060" t="s">
        <v>2</v>
      </c>
      <c r="D49" s="528"/>
      <c r="E49" s="649"/>
    </row>
    <row r="50" spans="1:8" ht="13.8" x14ac:dyDescent="0.3">
      <c r="B50" s="1033" t="s">
        <v>1645</v>
      </c>
      <c r="C50" s="1142" t="s">
        <v>824</v>
      </c>
      <c r="D50" s="772"/>
      <c r="E50" s="649"/>
    </row>
    <row r="51" spans="1:8" ht="13.8" x14ac:dyDescent="0.3">
      <c r="B51" s="1034" t="s">
        <v>1646</v>
      </c>
      <c r="C51" s="1143" t="s">
        <v>824</v>
      </c>
      <c r="D51" s="357"/>
      <c r="E51" s="649"/>
    </row>
    <row r="52" spans="1:8" ht="14.4" thickBot="1" x14ac:dyDescent="0.35">
      <c r="B52" s="1035" t="s">
        <v>1624</v>
      </c>
      <c r="C52" s="1140" t="s">
        <v>824</v>
      </c>
      <c r="D52" s="358"/>
      <c r="E52" s="709"/>
    </row>
    <row r="53" spans="1:8" s="650" customFormat="1" ht="14.4" thickBot="1" x14ac:dyDescent="0.35">
      <c r="B53" s="185" t="s">
        <v>1375</v>
      </c>
      <c r="C53" s="1060" t="s">
        <v>2</v>
      </c>
      <c r="D53" s="528"/>
      <c r="E53" s="649"/>
    </row>
    <row r="54" spans="1:8" s="650" customFormat="1" ht="14.4" thickBot="1" x14ac:dyDescent="0.35">
      <c r="B54" s="1017" t="s">
        <v>1647</v>
      </c>
      <c r="C54" s="1144" t="s">
        <v>824</v>
      </c>
      <c r="D54" s="779"/>
      <c r="E54" s="649"/>
      <c r="F54" s="953"/>
      <c r="G54" s="953"/>
      <c r="H54" s="953"/>
    </row>
    <row r="55" spans="1:8" s="650" customFormat="1" ht="14.4" thickBot="1" x14ac:dyDescent="0.35">
      <c r="B55" s="185" t="s">
        <v>1740</v>
      </c>
      <c r="C55" s="1060" t="s">
        <v>2</v>
      </c>
      <c r="D55" s="528"/>
      <c r="E55" s="649"/>
      <c r="F55" s="953"/>
      <c r="G55" s="953"/>
      <c r="H55" s="953"/>
    </row>
    <row r="56" spans="1:8" s="650" customFormat="1" ht="14.4" thickBot="1" x14ac:dyDescent="0.35">
      <c r="B56" s="1156" t="s">
        <v>1739</v>
      </c>
      <c r="C56" s="1145">
        <v>44958</v>
      </c>
      <c r="D56" s="206"/>
      <c r="E56" s="649"/>
      <c r="F56" s="953"/>
      <c r="G56" s="1155"/>
      <c r="H56" s="953"/>
    </row>
    <row r="57" spans="1:8" s="650" customFormat="1" ht="14.4" thickBot="1" x14ac:dyDescent="0.35">
      <c r="B57" s="185" t="s">
        <v>1715</v>
      </c>
      <c r="C57" s="1060" t="s">
        <v>2</v>
      </c>
      <c r="D57" s="528"/>
      <c r="E57" s="649"/>
      <c r="F57" s="953"/>
      <c r="G57" s="953"/>
      <c r="H57" s="953"/>
    </row>
    <row r="58" spans="1:8" ht="13.8" x14ac:dyDescent="0.3">
      <c r="B58" s="1157" t="s">
        <v>1702</v>
      </c>
      <c r="C58" s="1145">
        <v>44927</v>
      </c>
      <c r="D58" s="206"/>
      <c r="E58" s="709"/>
      <c r="F58" s="493"/>
      <c r="G58" s="493"/>
      <c r="H58" s="493"/>
    </row>
    <row r="59" spans="1:8" ht="14.4" thickBot="1" x14ac:dyDescent="0.35">
      <c r="B59" s="619" t="s">
        <v>1701</v>
      </c>
      <c r="C59" s="1146">
        <v>44928</v>
      </c>
      <c r="D59" s="358"/>
      <c r="E59" s="709"/>
    </row>
    <row r="60" spans="1:8" ht="14.4" thickBot="1" x14ac:dyDescent="0.3">
      <c r="B60" s="185" t="s">
        <v>1716</v>
      </c>
      <c r="C60" s="1060" t="s">
        <v>2</v>
      </c>
      <c r="D60" s="528"/>
      <c r="E60" s="709"/>
    </row>
    <row r="61" spans="1:8" ht="13.8" customHeight="1" x14ac:dyDescent="0.25">
      <c r="B61" s="1157" t="s">
        <v>1719</v>
      </c>
      <c r="C61" s="1147">
        <v>44927</v>
      </c>
      <c r="D61" s="206"/>
      <c r="E61" s="709"/>
    </row>
    <row r="62" spans="1:8" ht="13.8" x14ac:dyDescent="0.25">
      <c r="B62" s="618" t="s">
        <v>1721</v>
      </c>
      <c r="C62" s="1147">
        <v>44928</v>
      </c>
      <c r="D62" s="206"/>
      <c r="E62" s="709"/>
    </row>
    <row r="63" spans="1:8" ht="14.4" thickBot="1" x14ac:dyDescent="0.35">
      <c r="B63" s="1158" t="s">
        <v>1727</v>
      </c>
      <c r="C63" s="1146">
        <v>44959</v>
      </c>
      <c r="D63" s="358"/>
      <c r="E63" s="709"/>
    </row>
    <row r="64" spans="1:8" ht="10.8" thickBot="1" x14ac:dyDescent="0.25">
      <c r="A64" s="773"/>
      <c r="B64" s="773"/>
      <c r="C64" s="773"/>
      <c r="D64" s="773"/>
      <c r="E64" s="710"/>
    </row>
  </sheetData>
  <mergeCells count="1">
    <mergeCell ref="D2:D8"/>
  </mergeCells>
  <phoneticPr fontId="45" type="noConversion"/>
  <hyperlinks>
    <hyperlink ref="B7" location="'Geographies used'!A1" display="Geographies used" xr:uid="{1A244A55-E977-4CB9-93F2-B0174D2E4F5F}"/>
  </hyperlinks>
  <pageMargins left="0.75" right="0.75" top="0.59" bottom="0.46" header="0.5" footer="0.39"/>
  <pageSetup paperSize="9" scale="8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CA228-BE31-4553-BA4D-00742E20F498}">
  <sheetPr>
    <pageSetUpPr fitToPage="1"/>
  </sheetPr>
  <dimension ref="A1:AD84"/>
  <sheetViews>
    <sheetView topLeftCell="A18" zoomScaleNormal="100" workbookViewId="0"/>
  </sheetViews>
  <sheetFormatPr defaultColWidth="8.33203125" defaultRowHeight="13.8" x14ac:dyDescent="0.3"/>
  <cols>
    <col min="1" max="1" width="1.88671875" style="110" customWidth="1"/>
    <col min="2" max="2" width="26.33203125" style="110" customWidth="1"/>
    <col min="3" max="4" width="16.109375" style="110" customWidth="1"/>
    <col min="5" max="5" width="16.6640625" style="110" customWidth="1"/>
    <col min="6" max="6" width="14.109375" style="110" customWidth="1"/>
    <col min="7" max="7" width="10.88671875" style="110" customWidth="1"/>
    <col min="8" max="8" width="4.88671875" style="112" customWidth="1"/>
    <col min="9" max="9" width="19.33203125" style="110" customWidth="1"/>
    <col min="10" max="10" width="16" style="110" customWidth="1"/>
    <col min="11" max="11" width="14.33203125" style="110" customWidth="1"/>
    <col min="12" max="12" width="12.109375" style="110" customWidth="1"/>
    <col min="13" max="13" width="12.109375" style="113" customWidth="1"/>
    <col min="14" max="16" width="8.33203125" style="113" customWidth="1"/>
    <col min="17" max="25" width="8.33203125" style="110" customWidth="1"/>
    <col min="26" max="26" width="1.88671875" style="110" customWidth="1"/>
    <col min="27" max="16384" width="8.33203125" style="110"/>
  </cols>
  <sheetData>
    <row r="1" spans="2:16" ht="14.4" x14ac:dyDescent="0.3">
      <c r="B1" s="167" t="s">
        <v>599</v>
      </c>
    </row>
    <row r="2" spans="2:16" x14ac:dyDescent="0.3">
      <c r="B2" s="114" t="s">
        <v>48</v>
      </c>
    </row>
    <row r="3" spans="2:16" ht="18" x14ac:dyDescent="0.35">
      <c r="B3" s="115"/>
      <c r="C3" s="118"/>
      <c r="D3" s="118"/>
      <c r="E3" s="235"/>
      <c r="F3" s="118"/>
      <c r="H3" s="113"/>
      <c r="I3" s="113"/>
      <c r="J3" s="113"/>
      <c r="M3" s="110"/>
      <c r="N3" s="110"/>
      <c r="O3" s="110"/>
      <c r="P3" s="110"/>
    </row>
    <row r="4" spans="2:16" x14ac:dyDescent="0.3">
      <c r="H4" s="110"/>
      <c r="M4" s="110"/>
      <c r="N4" s="110"/>
      <c r="O4" s="110"/>
      <c r="P4" s="110"/>
    </row>
    <row r="5" spans="2:16" ht="14.4" thickBot="1" x14ac:dyDescent="0.35">
      <c r="B5" s="117"/>
      <c r="C5" s="208"/>
      <c r="D5" s="162"/>
      <c r="F5" s="118"/>
      <c r="H5" s="110"/>
      <c r="M5" s="110"/>
      <c r="N5" s="110"/>
      <c r="O5" s="110"/>
      <c r="P5" s="110"/>
    </row>
    <row r="6" spans="2:16" ht="15" customHeight="1" thickBot="1" x14ac:dyDescent="0.35">
      <c r="C6" s="1356" t="s">
        <v>70</v>
      </c>
      <c r="D6" s="1356"/>
      <c r="E6" s="1356"/>
      <c r="F6" s="1356"/>
      <c r="G6" s="163"/>
      <c r="H6" s="110"/>
      <c r="J6" s="1356" t="s">
        <v>68</v>
      </c>
      <c r="K6" s="1356"/>
      <c r="L6" s="1356"/>
      <c r="M6" s="1356"/>
      <c r="N6" s="110"/>
      <c r="O6" s="110"/>
      <c r="P6" s="110"/>
    </row>
    <row r="7" spans="2:16" ht="51.75" customHeight="1" thickBot="1" x14ac:dyDescent="0.35">
      <c r="B7" s="119" t="s">
        <v>106</v>
      </c>
      <c r="C7" s="120" t="s">
        <v>54</v>
      </c>
      <c r="D7" s="120" t="s">
        <v>55</v>
      </c>
      <c r="E7" s="120" t="s">
        <v>56</v>
      </c>
      <c r="F7" s="120" t="s">
        <v>57</v>
      </c>
      <c r="G7"/>
      <c r="H7" s="110"/>
      <c r="I7" s="119" t="s">
        <v>106</v>
      </c>
      <c r="J7" s="120" t="s">
        <v>54</v>
      </c>
      <c r="K7" s="120" t="s">
        <v>55</v>
      </c>
      <c r="L7" s="120" t="s">
        <v>56</v>
      </c>
      <c r="M7" s="120" t="s">
        <v>57</v>
      </c>
      <c r="N7" s="110"/>
      <c r="O7" s="110"/>
      <c r="P7" s="110"/>
    </row>
    <row r="8" spans="2:16" ht="14.4" x14ac:dyDescent="0.3">
      <c r="B8" s="121" t="s">
        <v>107</v>
      </c>
      <c r="C8" s="122">
        <v>15407</v>
      </c>
      <c r="D8" s="122">
        <v>13795</v>
      </c>
      <c r="E8" s="407">
        <v>-1612</v>
      </c>
      <c r="F8" s="189">
        <v>-10.46277665995976</v>
      </c>
      <c r="G8"/>
      <c r="H8" s="110"/>
      <c r="I8" s="121" t="s">
        <v>107</v>
      </c>
      <c r="J8" s="258">
        <v>3318449</v>
      </c>
      <c r="K8" s="258">
        <v>3076949</v>
      </c>
      <c r="L8" s="407">
        <v>-241500</v>
      </c>
      <c r="M8" s="189">
        <v>-7.2774962037988233</v>
      </c>
      <c r="N8" s="110"/>
      <c r="O8" s="110"/>
      <c r="P8" s="110"/>
    </row>
    <row r="9" spans="2:16" ht="14.4" x14ac:dyDescent="0.3">
      <c r="B9" s="124" t="s">
        <v>108</v>
      </c>
      <c r="C9" s="125">
        <v>11847</v>
      </c>
      <c r="D9" s="125">
        <v>14453</v>
      </c>
      <c r="E9" s="408">
        <v>2606</v>
      </c>
      <c r="F9" s="190">
        <v>21.997130075124506</v>
      </c>
      <c r="G9"/>
      <c r="H9" s="110"/>
      <c r="I9" s="124" t="s">
        <v>108</v>
      </c>
      <c r="J9" s="259">
        <v>2972632</v>
      </c>
      <c r="K9" s="259">
        <v>3348700</v>
      </c>
      <c r="L9" s="408">
        <v>376068</v>
      </c>
      <c r="M9" s="190">
        <v>12.651010955947458</v>
      </c>
      <c r="N9" s="110"/>
      <c r="O9" s="110"/>
      <c r="P9" s="110"/>
    </row>
    <row r="10" spans="2:16" ht="14.4" x14ac:dyDescent="0.3">
      <c r="B10" s="124" t="s">
        <v>109</v>
      </c>
      <c r="C10" s="125">
        <v>11555</v>
      </c>
      <c r="D10" s="125">
        <v>13835</v>
      </c>
      <c r="E10" s="408">
        <v>2280</v>
      </c>
      <c r="F10" s="190">
        <v>19.731717871051494</v>
      </c>
      <c r="G10"/>
      <c r="H10" s="110"/>
      <c r="I10" s="124" t="s">
        <v>109</v>
      </c>
      <c r="J10" s="259">
        <v>3080929</v>
      </c>
      <c r="K10" s="259">
        <v>6425649</v>
      </c>
      <c r="L10" s="408">
        <v>3344720</v>
      </c>
      <c r="M10" s="190">
        <v>108.56206033959238</v>
      </c>
      <c r="N10" s="110"/>
      <c r="O10" s="110"/>
      <c r="P10" s="110"/>
    </row>
    <row r="11" spans="2:16" ht="14.4" x14ac:dyDescent="0.3">
      <c r="B11" s="124" t="s">
        <v>110</v>
      </c>
      <c r="C11" s="125">
        <v>17942</v>
      </c>
      <c r="D11" s="125">
        <v>16751</v>
      </c>
      <c r="E11" s="408">
        <v>-1191</v>
      </c>
      <c r="F11" s="190">
        <v>-6.6380559580871701</v>
      </c>
      <c r="G11"/>
      <c r="H11" s="110"/>
      <c r="I11" s="124" t="s">
        <v>110</v>
      </c>
      <c r="J11" s="259">
        <v>3340265</v>
      </c>
      <c r="K11" s="259">
        <v>3218895</v>
      </c>
      <c r="L11" s="408">
        <v>-121370</v>
      </c>
      <c r="M11" s="190">
        <v>-3.6335440451580934</v>
      </c>
      <c r="N11" s="110"/>
      <c r="O11" s="110"/>
      <c r="P11" s="110"/>
    </row>
    <row r="12" spans="2:16" ht="14.4" x14ac:dyDescent="0.3">
      <c r="B12" s="124" t="s">
        <v>111</v>
      </c>
      <c r="C12" s="125">
        <v>29384</v>
      </c>
      <c r="D12" s="125">
        <v>26141</v>
      </c>
      <c r="E12" s="408">
        <v>-3243</v>
      </c>
      <c r="F12" s="190">
        <v>-11.036618567928125</v>
      </c>
      <c r="G12"/>
      <c r="H12" s="110"/>
      <c r="I12" s="124" t="s">
        <v>111</v>
      </c>
      <c r="J12" s="259">
        <v>3595321</v>
      </c>
      <c r="K12" s="259">
        <v>3414451</v>
      </c>
      <c r="L12" s="408">
        <v>-180870</v>
      </c>
      <c r="M12" s="190">
        <v>-5.0307051859903469</v>
      </c>
      <c r="N12" s="110"/>
      <c r="O12" s="110"/>
      <c r="P12" s="110"/>
    </row>
    <row r="13" spans="2:16" ht="12.75" customHeight="1" x14ac:dyDescent="0.3">
      <c r="B13" s="126" t="s">
        <v>112</v>
      </c>
      <c r="C13" s="125">
        <v>21785</v>
      </c>
      <c r="D13" s="125">
        <v>20718</v>
      </c>
      <c r="E13" s="408">
        <v>-1067</v>
      </c>
      <c r="F13" s="190">
        <v>-4.8978655037870098</v>
      </c>
      <c r="G13"/>
      <c r="H13" s="110"/>
      <c r="I13" s="126" t="s">
        <v>112</v>
      </c>
      <c r="J13" s="259">
        <v>3650881</v>
      </c>
      <c r="K13" s="259">
        <v>6633346</v>
      </c>
      <c r="L13" s="408">
        <v>2982465</v>
      </c>
      <c r="M13" s="190">
        <v>81.691651960170717</v>
      </c>
      <c r="N13" s="110"/>
      <c r="O13" s="110"/>
      <c r="P13" s="110"/>
    </row>
    <row r="14" spans="2:16" ht="14.4" x14ac:dyDescent="0.3">
      <c r="B14" s="126" t="s">
        <v>113</v>
      </c>
      <c r="C14" s="125">
        <v>18600</v>
      </c>
      <c r="D14" s="125">
        <v>20165</v>
      </c>
      <c r="E14" s="408">
        <v>1565</v>
      </c>
      <c r="F14" s="190">
        <v>8.413978494623656</v>
      </c>
      <c r="G14"/>
      <c r="H14" s="110"/>
      <c r="I14" s="126" t="s">
        <v>113</v>
      </c>
      <c r="J14" s="259">
        <v>3509221</v>
      </c>
      <c r="K14" s="259">
        <v>3952585</v>
      </c>
      <c r="L14" s="408">
        <v>443364</v>
      </c>
      <c r="M14" s="190">
        <v>12.634257004617265</v>
      </c>
      <c r="N14" s="110"/>
      <c r="O14" s="110"/>
      <c r="P14" s="110"/>
    </row>
    <row r="15" spans="2:16" ht="14.4" x14ac:dyDescent="0.3">
      <c r="B15" s="124" t="s">
        <v>114</v>
      </c>
      <c r="C15" s="125">
        <v>15686</v>
      </c>
      <c r="D15" s="125">
        <v>18333</v>
      </c>
      <c r="E15" s="408">
        <v>2647</v>
      </c>
      <c r="F15" s="190">
        <v>16.874920311105441</v>
      </c>
      <c r="G15"/>
      <c r="H15" s="110"/>
      <c r="I15" s="124" t="s">
        <v>114</v>
      </c>
      <c r="J15" s="259">
        <v>3549116</v>
      </c>
      <c r="K15" s="259">
        <v>3795390</v>
      </c>
      <c r="L15" s="408">
        <v>246274</v>
      </c>
      <c r="M15" s="190">
        <v>6.939023689279245</v>
      </c>
      <c r="N15" s="110"/>
      <c r="O15" s="110"/>
      <c r="P15" s="110"/>
    </row>
    <row r="16" spans="2:16" ht="14.4" x14ac:dyDescent="0.3">
      <c r="B16" s="126" t="s">
        <v>115</v>
      </c>
      <c r="C16" s="125">
        <v>14602</v>
      </c>
      <c r="D16" s="125">
        <v>16404</v>
      </c>
      <c r="E16" s="408">
        <v>1802</v>
      </c>
      <c r="F16" s="190">
        <v>12.340775236269003</v>
      </c>
      <c r="G16"/>
      <c r="H16" s="110"/>
      <c r="I16" s="126" t="s">
        <v>115</v>
      </c>
      <c r="J16" s="259">
        <v>3885934</v>
      </c>
      <c r="K16" s="259">
        <v>7747975</v>
      </c>
      <c r="L16" s="408">
        <v>3862041</v>
      </c>
      <c r="M16" s="190">
        <v>99.385141384284978</v>
      </c>
      <c r="N16" s="110"/>
      <c r="O16" s="110"/>
      <c r="P16" s="110"/>
    </row>
    <row r="17" spans="2:16" ht="14.4" x14ac:dyDescent="0.3">
      <c r="B17" s="126" t="s">
        <v>116</v>
      </c>
      <c r="C17" s="125">
        <v>14797</v>
      </c>
      <c r="D17" s="125">
        <v>14604</v>
      </c>
      <c r="E17" s="408">
        <v>-193</v>
      </c>
      <c r="F17" s="190">
        <v>-1.3043184429276204</v>
      </c>
      <c r="G17"/>
      <c r="H17" s="110"/>
      <c r="I17" s="126" t="s">
        <v>116</v>
      </c>
      <c r="J17" s="259">
        <v>3879815</v>
      </c>
      <c r="K17" s="259">
        <v>3602645</v>
      </c>
      <c r="L17" s="408">
        <v>-277170</v>
      </c>
      <c r="M17" s="190">
        <v>-7.1438973250013209</v>
      </c>
      <c r="N17" s="110"/>
      <c r="O17" s="110"/>
      <c r="P17" s="110"/>
    </row>
    <row r="18" spans="2:16" ht="14.4" x14ac:dyDescent="0.3">
      <c r="B18" s="128" t="s">
        <v>117</v>
      </c>
      <c r="C18" s="129">
        <v>12716</v>
      </c>
      <c r="D18" s="125">
        <v>14009</v>
      </c>
      <c r="E18" s="408">
        <v>1293</v>
      </c>
      <c r="F18" s="190">
        <v>10.168291915696761</v>
      </c>
      <c r="G18"/>
      <c r="H18" s="110"/>
      <c r="I18" s="128" t="s">
        <v>117</v>
      </c>
      <c r="J18" s="260">
        <v>3400095</v>
      </c>
      <c r="K18" s="260">
        <v>3907754</v>
      </c>
      <c r="L18" s="408">
        <v>507659</v>
      </c>
      <c r="M18" s="190">
        <v>14.930729876665213</v>
      </c>
      <c r="N18" s="110"/>
      <c r="O18" s="110"/>
      <c r="P18" s="110"/>
    </row>
    <row r="19" spans="2:16" ht="14.4" x14ac:dyDescent="0.3">
      <c r="B19" s="124" t="s">
        <v>118</v>
      </c>
      <c r="C19" s="125">
        <v>10839</v>
      </c>
      <c r="D19" s="125">
        <v>13776</v>
      </c>
      <c r="E19" s="408">
        <v>2937</v>
      </c>
      <c r="F19" s="190">
        <v>27.09659562690285</v>
      </c>
      <c r="G19"/>
      <c r="H19" s="110"/>
      <c r="I19" s="124" t="s">
        <v>118</v>
      </c>
      <c r="J19" s="259">
        <v>2996992</v>
      </c>
      <c r="K19" s="259">
        <v>7510399</v>
      </c>
      <c r="L19" s="408">
        <v>4513407</v>
      </c>
      <c r="M19" s="190">
        <v>150.59789949389256</v>
      </c>
      <c r="N19" s="110"/>
      <c r="O19" s="110"/>
      <c r="P19" s="110"/>
    </row>
    <row r="20" spans="2:16" ht="14.4" x14ac:dyDescent="0.3">
      <c r="B20" s="165" t="s">
        <v>119</v>
      </c>
      <c r="C20" s="129">
        <v>10946</v>
      </c>
      <c r="D20" s="125">
        <v>11686</v>
      </c>
      <c r="E20" s="408">
        <v>740</v>
      </c>
      <c r="F20" s="190">
        <v>6.7604604421706567</v>
      </c>
      <c r="G20"/>
      <c r="H20" s="110"/>
      <c r="I20" s="165" t="s">
        <v>119</v>
      </c>
      <c r="J20" s="260">
        <v>3172277</v>
      </c>
      <c r="K20" s="260">
        <v>3255998</v>
      </c>
      <c r="L20" s="408">
        <v>83721</v>
      </c>
      <c r="M20" s="190">
        <v>2.6391453205378976</v>
      </c>
      <c r="N20" s="110"/>
      <c r="O20" s="110"/>
      <c r="P20" s="110"/>
    </row>
    <row r="21" spans="2:16" ht="14.4" x14ac:dyDescent="0.3">
      <c r="B21" s="124" t="s">
        <v>120</v>
      </c>
      <c r="C21" s="125">
        <v>8647</v>
      </c>
      <c r="D21" s="125">
        <v>9615</v>
      </c>
      <c r="E21" s="408">
        <v>968</v>
      </c>
      <c r="F21" s="190">
        <v>11.194633977101885</v>
      </c>
      <c r="G21"/>
      <c r="H21" s="110"/>
      <c r="I21" s="124" t="s">
        <v>120</v>
      </c>
      <c r="J21" s="259">
        <v>2508154</v>
      </c>
      <c r="K21" s="259">
        <v>2767496</v>
      </c>
      <c r="L21" s="408">
        <v>259342</v>
      </c>
      <c r="M21" s="190">
        <v>10.339955202112789</v>
      </c>
      <c r="N21" s="110"/>
      <c r="O21" s="110"/>
      <c r="P21" s="110"/>
    </row>
    <row r="22" spans="2:16" ht="14.4" x14ac:dyDescent="0.3">
      <c r="B22" s="128" t="s">
        <v>121</v>
      </c>
      <c r="C22" s="129">
        <v>6796</v>
      </c>
      <c r="D22" s="129">
        <v>8994</v>
      </c>
      <c r="E22" s="409">
        <v>2198</v>
      </c>
      <c r="F22" s="241">
        <v>32.342554443790469</v>
      </c>
      <c r="G22"/>
      <c r="H22" s="110"/>
      <c r="I22" s="128" t="s">
        <v>121</v>
      </c>
      <c r="J22" s="260">
        <v>2044129</v>
      </c>
      <c r="K22" s="260">
        <v>6023494</v>
      </c>
      <c r="L22" s="409">
        <v>3979365</v>
      </c>
      <c r="M22" s="241">
        <v>194.67289001819356</v>
      </c>
      <c r="N22" s="110"/>
      <c r="O22" s="110"/>
      <c r="P22" s="110"/>
    </row>
    <row r="23" spans="2:16" ht="15.6" customHeight="1" x14ac:dyDescent="0.3">
      <c r="B23" s="242" t="s">
        <v>122</v>
      </c>
      <c r="C23" s="242">
        <v>5902</v>
      </c>
      <c r="D23" s="242">
        <v>6640</v>
      </c>
      <c r="E23" s="408">
        <v>738</v>
      </c>
      <c r="F23" s="190">
        <v>12.504235852253473</v>
      </c>
      <c r="G23"/>
      <c r="H23" s="110"/>
      <c r="I23" s="242" t="s">
        <v>122</v>
      </c>
      <c r="J23" s="261">
        <v>1669345</v>
      </c>
      <c r="K23" s="261">
        <v>2038777</v>
      </c>
      <c r="L23" s="408">
        <v>369432</v>
      </c>
      <c r="M23" s="190">
        <v>22.130356517077058</v>
      </c>
      <c r="N23" s="110"/>
      <c r="O23" s="110"/>
      <c r="P23" s="110"/>
    </row>
    <row r="24" spans="2:16" ht="13.5" customHeight="1" x14ac:dyDescent="0.3">
      <c r="B24" s="264" t="s">
        <v>123</v>
      </c>
      <c r="C24" s="264">
        <v>4759</v>
      </c>
      <c r="D24" s="264">
        <v>4427</v>
      </c>
      <c r="E24" s="409">
        <v>-332</v>
      </c>
      <c r="F24" s="241">
        <v>-6.9762555158646773</v>
      </c>
      <c r="G24"/>
      <c r="H24" s="110"/>
      <c r="I24" s="264" t="s">
        <v>123</v>
      </c>
      <c r="J24" s="298">
        <v>1258773</v>
      </c>
      <c r="K24" s="298">
        <v>1426083</v>
      </c>
      <c r="L24" s="409">
        <v>167310</v>
      </c>
      <c r="M24" s="241">
        <v>13.29151483230098</v>
      </c>
      <c r="N24" s="110"/>
      <c r="O24" s="110"/>
      <c r="P24" s="110"/>
    </row>
    <row r="25" spans="2:16" ht="15" thickBot="1" x14ac:dyDescent="0.35">
      <c r="B25" s="243" t="s">
        <v>124</v>
      </c>
      <c r="C25" s="243">
        <v>4672</v>
      </c>
      <c r="D25" s="243">
        <v>4578</v>
      </c>
      <c r="E25" s="410">
        <v>-94</v>
      </c>
      <c r="F25" s="191">
        <v>-2.0119863013698631</v>
      </c>
      <c r="G25"/>
      <c r="I25" s="243" t="s">
        <v>125</v>
      </c>
      <c r="J25" s="605">
        <v>1180128</v>
      </c>
      <c r="K25" s="605">
        <v>3464860</v>
      </c>
      <c r="L25" s="410">
        <v>2284732</v>
      </c>
      <c r="M25" s="191">
        <v>193.60035521570541</v>
      </c>
    </row>
    <row r="26" spans="2:16" x14ac:dyDescent="0.3">
      <c r="E26" s="262"/>
      <c r="F26" s="164"/>
      <c r="J26" s="263"/>
      <c r="K26" s="263"/>
      <c r="L26" s="262"/>
      <c r="M26" s="164"/>
    </row>
    <row r="27" spans="2:16" x14ac:dyDescent="0.3">
      <c r="E27" s="262"/>
      <c r="F27" s="164"/>
      <c r="J27" s="263"/>
      <c r="K27" s="263"/>
      <c r="L27" s="262"/>
      <c r="M27" s="164"/>
    </row>
    <row r="28" spans="2:16" x14ac:dyDescent="0.3">
      <c r="E28" s="262"/>
      <c r="F28" s="164"/>
      <c r="J28" s="263"/>
      <c r="K28" s="263"/>
      <c r="L28" s="262"/>
      <c r="M28" s="164"/>
    </row>
    <row r="29" spans="2:16" x14ac:dyDescent="0.3">
      <c r="E29" s="262"/>
      <c r="F29" s="164"/>
      <c r="J29" s="263"/>
      <c r="K29" s="263"/>
      <c r="L29" s="262"/>
      <c r="M29" s="164"/>
    </row>
    <row r="30" spans="2:16" x14ac:dyDescent="0.3">
      <c r="E30" s="262"/>
      <c r="F30" s="164"/>
      <c r="J30" s="263"/>
      <c r="K30" s="263"/>
      <c r="L30" s="262"/>
      <c r="M30" s="164"/>
    </row>
    <row r="35" spans="1:30" s="112" customFormat="1" x14ac:dyDescent="0.3">
      <c r="A35" s="110"/>
      <c r="B35" s="110"/>
      <c r="C35" s="110"/>
      <c r="D35" s="110"/>
      <c r="E35" s="110"/>
      <c r="F35" s="110"/>
      <c r="G35" s="110"/>
      <c r="I35" s="110"/>
      <c r="J35" s="110"/>
      <c r="K35" s="110"/>
      <c r="L35" s="110"/>
      <c r="M35" s="113"/>
      <c r="N35" s="113"/>
      <c r="O35" s="113"/>
      <c r="P35" s="113"/>
      <c r="Q35" s="110"/>
      <c r="R35" s="110"/>
      <c r="S35" s="110"/>
      <c r="T35" s="110"/>
      <c r="U35" s="110"/>
      <c r="V35" s="110"/>
      <c r="W35" s="110"/>
      <c r="X35" s="110"/>
      <c r="Y35" s="110"/>
      <c r="Z35" s="110"/>
      <c r="AA35" s="110"/>
      <c r="AB35" s="110"/>
      <c r="AC35" s="110"/>
      <c r="AD35" s="110"/>
    </row>
    <row r="36" spans="1:30" s="112" customFormat="1" x14ac:dyDescent="0.3">
      <c r="A36" s="110"/>
      <c r="B36" s="110"/>
      <c r="C36" s="110"/>
      <c r="D36" s="110"/>
      <c r="E36" s="110"/>
      <c r="F36" s="110"/>
      <c r="G36" s="110"/>
      <c r="I36" s="110"/>
      <c r="J36" s="110"/>
      <c r="K36" s="110"/>
      <c r="L36" s="110"/>
      <c r="M36" s="113"/>
      <c r="N36" s="113"/>
      <c r="O36" s="113"/>
      <c r="P36" s="113"/>
      <c r="Q36" s="110"/>
      <c r="R36" s="110"/>
      <c r="S36" s="110"/>
      <c r="T36" s="110"/>
      <c r="U36" s="110"/>
      <c r="V36" s="110"/>
      <c r="W36" s="110"/>
      <c r="X36" s="110"/>
      <c r="Y36" s="110"/>
      <c r="Z36" s="110"/>
      <c r="AA36" s="110"/>
      <c r="AB36" s="110"/>
      <c r="AC36" s="110"/>
      <c r="AD36" s="110"/>
    </row>
    <row r="37" spans="1:30" s="112" customFormat="1" x14ac:dyDescent="0.3">
      <c r="A37" s="110"/>
      <c r="B37" s="110"/>
      <c r="C37" s="110"/>
      <c r="D37" s="110"/>
      <c r="E37" s="110"/>
      <c r="F37" s="110"/>
      <c r="G37" s="110"/>
      <c r="I37" s="110"/>
      <c r="J37" s="110"/>
      <c r="K37" s="110"/>
      <c r="L37" s="110"/>
      <c r="M37" s="113"/>
      <c r="N37" s="113"/>
      <c r="O37" s="113"/>
      <c r="P37" s="113"/>
      <c r="Q37" s="110"/>
      <c r="R37" s="110"/>
      <c r="S37" s="110"/>
      <c r="T37" s="110"/>
      <c r="U37" s="110"/>
      <c r="V37" s="110"/>
      <c r="W37" s="110"/>
      <c r="X37" s="110"/>
      <c r="Y37" s="110"/>
      <c r="Z37" s="110"/>
      <c r="AA37" s="110"/>
      <c r="AB37" s="110"/>
      <c r="AC37" s="110"/>
      <c r="AD37" s="110"/>
    </row>
    <row r="38" spans="1:30" s="112" customFormat="1" x14ac:dyDescent="0.3">
      <c r="A38" s="110"/>
      <c r="B38" s="110"/>
      <c r="C38" s="110"/>
      <c r="D38" s="110"/>
      <c r="E38" s="110"/>
      <c r="F38" s="110"/>
      <c r="G38" s="110"/>
      <c r="I38" s="110"/>
      <c r="J38" s="110"/>
      <c r="K38" s="110"/>
      <c r="L38" s="110"/>
      <c r="M38" s="113"/>
      <c r="N38" s="113"/>
      <c r="O38" s="113"/>
      <c r="P38" s="113"/>
      <c r="Q38" s="110"/>
      <c r="R38" s="110"/>
      <c r="S38" s="110"/>
      <c r="T38" s="110"/>
      <c r="U38" s="110"/>
      <c r="V38" s="110"/>
      <c r="W38" s="110"/>
      <c r="X38" s="110"/>
      <c r="Y38" s="110"/>
      <c r="Z38" s="110"/>
      <c r="AA38" s="110"/>
      <c r="AB38" s="110"/>
      <c r="AC38" s="110"/>
      <c r="AD38" s="110"/>
    </row>
    <row r="39" spans="1:30" s="112" customFormat="1" x14ac:dyDescent="0.3">
      <c r="A39" s="110"/>
      <c r="B39" s="110"/>
      <c r="C39" s="110"/>
      <c r="D39" s="110"/>
      <c r="E39" s="110"/>
      <c r="F39" s="110"/>
      <c r="G39" s="110"/>
      <c r="I39" s="110"/>
      <c r="J39" s="110"/>
      <c r="K39" s="110"/>
      <c r="L39" s="110"/>
      <c r="M39" s="113"/>
      <c r="N39" s="113"/>
      <c r="O39" s="113"/>
      <c r="P39" s="113"/>
      <c r="Q39" s="110"/>
      <c r="R39" s="110"/>
      <c r="S39" s="110"/>
      <c r="T39" s="110"/>
      <c r="U39" s="110"/>
      <c r="V39" s="110"/>
      <c r="W39" s="110"/>
      <c r="X39" s="110"/>
      <c r="Y39" s="110"/>
      <c r="Z39" s="110"/>
      <c r="AA39" s="110"/>
      <c r="AB39" s="110"/>
      <c r="AC39" s="110"/>
      <c r="AD39" s="110"/>
    </row>
    <row r="40" spans="1:30" s="112" customFormat="1" x14ac:dyDescent="0.3">
      <c r="A40" s="110"/>
      <c r="B40" s="110"/>
      <c r="C40" s="110"/>
      <c r="D40" s="110"/>
      <c r="E40" s="110"/>
      <c r="F40" s="110"/>
      <c r="G40" s="110"/>
      <c r="I40" s="110"/>
      <c r="J40" s="110"/>
      <c r="K40" s="110"/>
      <c r="L40" s="110"/>
      <c r="M40" s="113"/>
      <c r="N40" s="113"/>
      <c r="O40" s="113"/>
      <c r="P40" s="113"/>
      <c r="Q40" s="110"/>
      <c r="R40" s="110"/>
      <c r="S40" s="110"/>
      <c r="T40" s="110"/>
      <c r="U40" s="110"/>
      <c r="V40" s="110"/>
      <c r="W40" s="110"/>
      <c r="X40" s="110"/>
      <c r="Y40" s="110"/>
      <c r="Z40" s="110"/>
      <c r="AA40" s="110"/>
      <c r="AB40" s="110"/>
      <c r="AC40" s="110"/>
      <c r="AD40" s="110"/>
    </row>
    <row r="41" spans="1:30" s="112" customFormat="1" x14ac:dyDescent="0.3">
      <c r="A41" s="110"/>
      <c r="B41" s="110"/>
      <c r="C41" s="110"/>
      <c r="D41" s="110"/>
      <c r="E41" s="110"/>
      <c r="F41" s="110"/>
      <c r="G41" s="110"/>
      <c r="I41" s="110"/>
      <c r="J41" s="110"/>
      <c r="K41" s="110"/>
      <c r="L41" s="110"/>
      <c r="M41" s="113"/>
      <c r="N41" s="113"/>
      <c r="O41" s="113"/>
      <c r="P41" s="113"/>
      <c r="Q41" s="110"/>
      <c r="R41" s="110"/>
      <c r="S41" s="110"/>
      <c r="T41" s="110"/>
      <c r="U41" s="110"/>
      <c r="V41" s="110"/>
      <c r="W41" s="110"/>
      <c r="X41" s="110"/>
      <c r="Y41" s="110"/>
      <c r="Z41" s="110"/>
      <c r="AA41" s="110"/>
      <c r="AB41" s="110"/>
      <c r="AC41" s="110"/>
      <c r="AD41" s="110"/>
    </row>
    <row r="42" spans="1:30" s="112" customFormat="1" x14ac:dyDescent="0.3">
      <c r="A42" s="110"/>
      <c r="B42" s="110"/>
      <c r="C42" s="110"/>
      <c r="D42" s="110"/>
      <c r="E42" s="110"/>
      <c r="F42" s="110"/>
      <c r="G42" s="110"/>
      <c r="I42" s="110"/>
      <c r="J42" s="110"/>
      <c r="K42" s="110"/>
      <c r="L42" s="110"/>
      <c r="M42" s="113"/>
      <c r="N42" s="113"/>
      <c r="O42" s="113"/>
      <c r="P42" s="113"/>
      <c r="Q42" s="110"/>
      <c r="R42" s="110"/>
      <c r="S42" s="110"/>
      <c r="T42" s="110"/>
      <c r="U42" s="110"/>
      <c r="V42" s="110"/>
      <c r="W42" s="110"/>
      <c r="X42" s="110"/>
      <c r="Y42" s="110"/>
      <c r="Z42" s="110"/>
      <c r="AA42" s="110"/>
      <c r="AB42" s="110"/>
      <c r="AC42" s="110"/>
      <c r="AD42" s="110"/>
    </row>
    <row r="43" spans="1:30" s="112" customFormat="1" x14ac:dyDescent="0.3">
      <c r="A43" s="110"/>
      <c r="B43" s="110"/>
      <c r="C43" s="110"/>
      <c r="D43" s="110"/>
      <c r="E43" s="110"/>
      <c r="F43" s="110"/>
      <c r="G43" s="110"/>
      <c r="I43" s="110"/>
      <c r="J43" s="110"/>
      <c r="K43" s="110"/>
      <c r="L43" s="110"/>
      <c r="M43" s="113"/>
      <c r="N43" s="113"/>
      <c r="O43" s="113"/>
      <c r="P43" s="113"/>
      <c r="Q43" s="110"/>
      <c r="R43" s="110"/>
      <c r="S43" s="110"/>
      <c r="T43" s="110"/>
      <c r="U43" s="110"/>
      <c r="V43" s="110"/>
      <c r="W43" s="110"/>
      <c r="X43" s="110"/>
      <c r="Y43" s="110"/>
      <c r="Z43" s="110"/>
      <c r="AA43" s="110"/>
      <c r="AB43" s="110"/>
      <c r="AC43" s="110"/>
      <c r="AD43" s="110"/>
    </row>
    <row r="44" spans="1:30" s="112" customFormat="1" x14ac:dyDescent="0.3">
      <c r="A44" s="110"/>
      <c r="B44" s="110"/>
      <c r="C44" s="110"/>
      <c r="D44" s="110"/>
      <c r="E44" s="110"/>
      <c r="F44" s="110"/>
      <c r="G44" s="110"/>
      <c r="I44" s="110"/>
      <c r="J44" s="110"/>
      <c r="K44" s="110"/>
      <c r="L44" s="110"/>
      <c r="M44" s="113"/>
      <c r="N44" s="113"/>
      <c r="O44" s="113"/>
      <c r="P44" s="113"/>
      <c r="Q44" s="110"/>
      <c r="R44" s="110"/>
      <c r="S44" s="110"/>
      <c r="T44" s="110"/>
      <c r="U44" s="110"/>
      <c r="V44" s="110"/>
      <c r="W44" s="110"/>
      <c r="X44" s="110"/>
      <c r="Y44" s="110"/>
      <c r="Z44" s="110"/>
      <c r="AA44" s="110"/>
      <c r="AB44" s="110"/>
      <c r="AC44" s="110"/>
      <c r="AD44" s="110"/>
    </row>
    <row r="45" spans="1:30" s="112" customFormat="1" x14ac:dyDescent="0.3">
      <c r="A45" s="110"/>
      <c r="B45" s="110"/>
      <c r="C45" s="110"/>
      <c r="D45" s="110"/>
      <c r="E45" s="110"/>
      <c r="F45" s="110"/>
      <c r="G45" s="110"/>
      <c r="I45" s="110"/>
      <c r="J45" s="110"/>
      <c r="K45" s="110"/>
      <c r="L45" s="110"/>
      <c r="M45" s="113"/>
      <c r="N45" s="113"/>
      <c r="O45" s="113"/>
      <c r="P45" s="113"/>
      <c r="Q45" s="110"/>
      <c r="R45" s="110"/>
      <c r="S45" s="110"/>
      <c r="T45" s="110"/>
      <c r="U45" s="110"/>
      <c r="V45" s="110"/>
      <c r="W45" s="110"/>
      <c r="X45" s="110"/>
      <c r="Y45" s="110"/>
      <c r="Z45" s="110"/>
      <c r="AA45" s="110"/>
      <c r="AB45" s="110"/>
      <c r="AC45" s="110"/>
      <c r="AD45" s="110"/>
    </row>
    <row r="53" spans="2:7" ht="14.4" x14ac:dyDescent="0.3">
      <c r="B53" s="138"/>
    </row>
    <row r="54" spans="2:7" x14ac:dyDescent="0.3">
      <c r="B54" s="1357" t="s">
        <v>78</v>
      </c>
      <c r="C54" s="1358"/>
      <c r="D54" s="1358"/>
      <c r="E54" s="1358"/>
      <c r="F54" s="1358"/>
      <c r="G54" s="1359"/>
    </row>
    <row r="55" spans="2:7" ht="3.75" customHeight="1" x14ac:dyDescent="0.3">
      <c r="B55" s="139"/>
      <c r="C55" s="139"/>
      <c r="D55" s="140"/>
      <c r="E55" s="140"/>
      <c r="F55" s="140"/>
      <c r="G55" s="251"/>
    </row>
    <row r="56" spans="2:7" x14ac:dyDescent="0.3">
      <c r="B56" s="144" t="s">
        <v>79</v>
      </c>
      <c r="C56" s="1349" t="s">
        <v>105</v>
      </c>
      <c r="D56" s="1350"/>
      <c r="E56" s="1350"/>
      <c r="F56" s="1350"/>
      <c r="G56" s="1351"/>
    </row>
    <row r="57" spans="2:7" ht="3.75" customHeight="1" x14ac:dyDescent="0.3">
      <c r="B57" s="144"/>
      <c r="C57" s="145"/>
      <c r="D57" s="146"/>
      <c r="E57" s="146"/>
      <c r="F57" s="146"/>
      <c r="G57" s="252"/>
    </row>
    <row r="58" spans="2:7" x14ac:dyDescent="0.3">
      <c r="B58" s="144" t="s">
        <v>80</v>
      </c>
      <c r="C58" s="145" t="s">
        <v>126</v>
      </c>
      <c r="D58" s="146"/>
      <c r="E58" s="146"/>
      <c r="F58" s="146"/>
      <c r="G58" s="252"/>
    </row>
    <row r="59" spans="2:7" ht="3.75" customHeight="1" x14ac:dyDescent="0.3">
      <c r="B59" s="144"/>
      <c r="C59" s="145"/>
      <c r="D59" s="146"/>
      <c r="E59" s="146"/>
      <c r="F59" s="146"/>
      <c r="G59" s="252"/>
    </row>
    <row r="60" spans="2:7" x14ac:dyDescent="0.3">
      <c r="B60" s="144" t="s">
        <v>82</v>
      </c>
      <c r="C60" s="145" t="s">
        <v>83</v>
      </c>
      <c r="D60" s="146"/>
      <c r="E60" s="146"/>
      <c r="F60" s="146"/>
      <c r="G60" s="252"/>
    </row>
    <row r="61" spans="2:7" ht="3.75" customHeight="1" x14ac:dyDescent="0.3">
      <c r="B61" s="144"/>
      <c r="C61" s="145"/>
      <c r="D61" s="146"/>
      <c r="E61" s="146"/>
      <c r="F61" s="146"/>
      <c r="G61" s="252"/>
    </row>
    <row r="62" spans="2:7" x14ac:dyDescent="0.3">
      <c r="B62" s="144" t="s">
        <v>84</v>
      </c>
      <c r="C62" s="145" t="s">
        <v>85</v>
      </c>
      <c r="D62" s="146"/>
      <c r="E62" s="146"/>
      <c r="F62" s="146"/>
      <c r="G62" s="252"/>
    </row>
    <row r="63" spans="2:7" ht="3.75" customHeight="1" x14ac:dyDescent="0.3">
      <c r="B63" s="144"/>
      <c r="C63" s="145"/>
      <c r="D63" s="146"/>
      <c r="E63" s="146"/>
      <c r="F63" s="146"/>
      <c r="G63" s="252"/>
    </row>
    <row r="64" spans="2:7" x14ac:dyDescent="0.3">
      <c r="B64" s="144" t="s">
        <v>86</v>
      </c>
      <c r="C64" s="145" t="s">
        <v>87</v>
      </c>
      <c r="D64" s="146"/>
      <c r="E64" s="146"/>
      <c r="F64" s="146"/>
      <c r="G64" s="252"/>
    </row>
    <row r="65" spans="2:7" ht="5.25" customHeight="1" x14ac:dyDescent="0.3">
      <c r="B65" s="144"/>
      <c r="C65" s="145"/>
      <c r="D65" s="146"/>
      <c r="E65" s="146"/>
      <c r="F65" s="146"/>
      <c r="G65" s="252"/>
    </row>
    <row r="66" spans="2:7" x14ac:dyDescent="0.3">
      <c r="B66" s="144" t="s">
        <v>88</v>
      </c>
      <c r="C66" s="149" t="s">
        <v>89</v>
      </c>
      <c r="D66" s="147"/>
      <c r="E66" s="147"/>
      <c r="F66" s="146"/>
      <c r="G66" s="252"/>
    </row>
    <row r="67" spans="2:7" ht="6" customHeight="1" x14ac:dyDescent="0.3">
      <c r="B67" s="144"/>
      <c r="C67" s="149"/>
      <c r="D67" s="147"/>
      <c r="E67" s="147"/>
      <c r="F67" s="146"/>
      <c r="G67" s="252"/>
    </row>
    <row r="68" spans="2:7" x14ac:dyDescent="0.3">
      <c r="B68" s="144" t="s">
        <v>90</v>
      </c>
      <c r="C68" s="150" t="s">
        <v>91</v>
      </c>
      <c r="D68" s="156"/>
      <c r="E68" s="156"/>
      <c r="F68" s="146"/>
      <c r="G68" s="252"/>
    </row>
    <row r="69" spans="2:7" ht="3.75" customHeight="1" x14ac:dyDescent="0.3">
      <c r="B69" s="144"/>
      <c r="C69" s="145"/>
      <c r="D69" s="146"/>
      <c r="E69" s="146"/>
      <c r="F69" s="146"/>
      <c r="G69" s="252"/>
    </row>
    <row r="70" spans="2:7" x14ac:dyDescent="0.3">
      <c r="B70" s="1352" t="s">
        <v>92</v>
      </c>
      <c r="C70" s="145" t="s">
        <v>93</v>
      </c>
      <c r="D70" s="146"/>
      <c r="E70" s="146"/>
      <c r="F70" s="146"/>
      <c r="G70" s="252"/>
    </row>
    <row r="71" spans="2:7" x14ac:dyDescent="0.3">
      <c r="B71" s="1352"/>
      <c r="C71" s="201" t="s">
        <v>94</v>
      </c>
      <c r="D71" s="210"/>
      <c r="E71" s="146"/>
      <c r="F71" s="146"/>
      <c r="G71" s="252"/>
    </row>
    <row r="72" spans="2:7" ht="3.75" customHeight="1" x14ac:dyDescent="0.3">
      <c r="B72" s="144"/>
      <c r="C72" s="145"/>
      <c r="D72" s="146"/>
      <c r="E72" s="146"/>
      <c r="F72" s="146"/>
      <c r="G72" s="252"/>
    </row>
    <row r="73" spans="2:7" ht="8.4" customHeight="1" x14ac:dyDescent="0.3">
      <c r="B73" s="144"/>
      <c r="C73" s="145"/>
      <c r="D73" s="146"/>
      <c r="E73" s="146"/>
      <c r="F73" s="146"/>
      <c r="G73" s="252"/>
    </row>
    <row r="74" spans="2:7" ht="15.6" customHeight="1" x14ac:dyDescent="0.3">
      <c r="B74" s="1352" t="s">
        <v>95</v>
      </c>
      <c r="C74" s="145" t="s">
        <v>964</v>
      </c>
      <c r="D74" s="146"/>
      <c r="E74" s="146"/>
      <c r="F74" s="146"/>
      <c r="G74" s="252"/>
    </row>
    <row r="75" spans="2:7" ht="67.8" customHeight="1" x14ac:dyDescent="0.3">
      <c r="B75" s="1352"/>
      <c r="C75" s="1349" t="s">
        <v>775</v>
      </c>
      <c r="D75" s="1350"/>
      <c r="E75" s="1350"/>
      <c r="F75" s="1350"/>
      <c r="G75" s="1351"/>
    </row>
    <row r="76" spans="2:7" ht="45.6" customHeight="1" x14ac:dyDescent="0.3">
      <c r="B76" s="1352"/>
      <c r="C76" s="1349" t="s">
        <v>776</v>
      </c>
      <c r="D76" s="1350"/>
      <c r="E76" s="1350"/>
      <c r="F76" s="1350"/>
      <c r="G76" s="1351"/>
    </row>
    <row r="77" spans="2:7" ht="16.2" customHeight="1" x14ac:dyDescent="0.3">
      <c r="B77" s="151"/>
      <c r="C77" s="1349" t="s">
        <v>778</v>
      </c>
      <c r="D77" s="1350"/>
      <c r="E77" s="1350"/>
      <c r="F77" s="1350"/>
      <c r="G77" s="1351"/>
    </row>
    <row r="78" spans="2:7" ht="3.75" customHeight="1" x14ac:dyDescent="0.3">
      <c r="B78" s="151"/>
      <c r="C78" s="145"/>
      <c r="D78" s="146"/>
      <c r="E78" s="146"/>
      <c r="F78" s="146"/>
      <c r="G78" s="252"/>
    </row>
    <row r="79" spans="2:7" x14ac:dyDescent="0.3">
      <c r="B79" s="151" t="s">
        <v>96</v>
      </c>
      <c r="C79" s="204">
        <v>44867</v>
      </c>
      <c r="D79" s="211"/>
      <c r="E79" s="146"/>
      <c r="F79" s="146"/>
      <c r="G79" s="252"/>
    </row>
    <row r="80" spans="2:7" ht="3.75" customHeight="1" x14ac:dyDescent="0.3">
      <c r="B80" s="151"/>
      <c r="C80" s="145"/>
      <c r="D80" s="146"/>
      <c r="E80" s="146"/>
      <c r="F80" s="146"/>
      <c r="G80" s="252"/>
    </row>
    <row r="81" spans="2:7" x14ac:dyDescent="0.3">
      <c r="B81" s="151" t="s">
        <v>97</v>
      </c>
      <c r="C81" s="145" t="s">
        <v>98</v>
      </c>
      <c r="D81" s="146"/>
      <c r="E81" s="146"/>
      <c r="F81" s="146"/>
      <c r="G81" s="252"/>
    </row>
    <row r="82" spans="2:7" ht="6" customHeight="1" x14ac:dyDescent="0.3">
      <c r="B82" s="151"/>
      <c r="C82" s="145"/>
      <c r="D82" s="146"/>
      <c r="E82" s="146"/>
      <c r="F82" s="146"/>
      <c r="G82" s="252"/>
    </row>
    <row r="83" spans="2:7" x14ac:dyDescent="0.3">
      <c r="B83" s="151" t="s">
        <v>99</v>
      </c>
      <c r="C83" s="149" t="s">
        <v>676</v>
      </c>
      <c r="D83" s="147"/>
      <c r="E83" s="147"/>
      <c r="F83" s="147"/>
      <c r="G83" s="148"/>
    </row>
    <row r="84" spans="2:7" ht="3.75" customHeight="1" x14ac:dyDescent="0.3">
      <c r="B84" s="152"/>
      <c r="C84" s="152"/>
      <c r="D84" s="153"/>
      <c r="E84" s="153"/>
      <c r="F84" s="153"/>
      <c r="G84" s="154"/>
    </row>
  </sheetData>
  <mergeCells count="9">
    <mergeCell ref="C77:G77"/>
    <mergeCell ref="J6:M6"/>
    <mergeCell ref="C6:F6"/>
    <mergeCell ref="B54:G54"/>
    <mergeCell ref="B70:B71"/>
    <mergeCell ref="C56:G56"/>
    <mergeCell ref="C75:G75"/>
    <mergeCell ref="C76:G76"/>
    <mergeCell ref="B74:B76"/>
  </mergeCells>
  <hyperlinks>
    <hyperlink ref="B2" location="Index!A1" display="Return to Index" xr:uid="{EE29AEED-543C-4397-8027-92E1ABDFFAA1}"/>
    <hyperlink ref="C71" r:id="rId1" xr:uid="{62B13706-86CA-4677-8C62-870FB9A785FD}"/>
  </hyperlinks>
  <pageMargins left="0.23622047244094491" right="0.23622047244094491" top="0.31496062992125984" bottom="0.31496062992125984" header="0.31496062992125984" footer="0.31496062992125984"/>
  <pageSetup paperSize="9" scale="31" orientation="landscape" r:id="rId2"/>
  <headerFooter alignWithMargins="0"/>
  <rowBreaks count="1" manualBreakCount="1">
    <brk id="57" max="16383" man="1"/>
  </rowBreaks>
  <colBreaks count="1" manualBreakCount="1">
    <brk id="12" max="1048575" man="1"/>
  </col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39EBE-6FC4-4FD6-BB7E-1C1907F16688}">
  <sheetPr>
    <pageSetUpPr fitToPage="1"/>
  </sheetPr>
  <dimension ref="A1:AO84"/>
  <sheetViews>
    <sheetView topLeftCell="A7" zoomScaleNormal="100" workbookViewId="0">
      <selection activeCell="G3" sqref="G3"/>
    </sheetView>
  </sheetViews>
  <sheetFormatPr defaultColWidth="8.33203125" defaultRowHeight="13.8" x14ac:dyDescent="0.3"/>
  <cols>
    <col min="1" max="1" width="1.88671875" style="110" customWidth="1"/>
    <col min="2" max="2" width="29.6640625" style="110" customWidth="1"/>
    <col min="3" max="3" width="16.109375" style="110" customWidth="1"/>
    <col min="4" max="4" width="16.6640625" style="110" customWidth="1"/>
    <col min="5" max="5" width="14.109375" style="110" customWidth="1"/>
    <col min="6" max="6" width="9.109375" style="110" customWidth="1"/>
    <col min="7" max="7" width="29.109375" style="110" customWidth="1"/>
    <col min="8" max="8" width="15" style="110" customWidth="1"/>
    <col min="9" max="9" width="20.88671875" style="110" customWidth="1"/>
    <col min="10" max="10" width="14" style="110" customWidth="1"/>
    <col min="11" max="12" width="7.6640625" style="112" customWidth="1"/>
    <col min="13" max="13" width="30.33203125" style="112" customWidth="1"/>
    <col min="14" max="14" width="18.88671875" style="110" customWidth="1"/>
    <col min="15" max="15" width="16.109375" style="110" customWidth="1"/>
    <col min="16" max="16" width="18.44140625" style="110" customWidth="1"/>
    <col min="17" max="17" width="9.109375" style="110" customWidth="1"/>
    <col min="18" max="19" width="4.88671875" style="112" customWidth="1"/>
    <col min="20" max="23" width="8.33203125" style="110" customWidth="1"/>
    <col min="24" max="27" width="8.33203125" style="113" customWidth="1"/>
    <col min="28" max="36" width="8.33203125" style="110" customWidth="1"/>
    <col min="37" max="37" width="1.88671875" style="110" customWidth="1"/>
    <col min="38" max="16384" width="8.33203125" style="110"/>
  </cols>
  <sheetData>
    <row r="1" spans="2:27" ht="14.4" x14ac:dyDescent="0.3">
      <c r="B1" s="167" t="s">
        <v>1661</v>
      </c>
    </row>
    <row r="2" spans="2:27" x14ac:dyDescent="0.3">
      <c r="B2" s="114" t="s">
        <v>48</v>
      </c>
    </row>
    <row r="3" spans="2:27" ht="18" x14ac:dyDescent="0.35">
      <c r="B3" s="115"/>
      <c r="D3" s="118"/>
      <c r="E3" s="118"/>
      <c r="G3" s="235"/>
    </row>
    <row r="4" spans="2:27" ht="15.6" x14ac:dyDescent="0.3">
      <c r="B4" s="234"/>
      <c r="G4" s="236"/>
      <c r="H4" s="162"/>
      <c r="I4" s="113"/>
      <c r="J4" s="113"/>
      <c r="K4" s="113"/>
      <c r="L4" s="110"/>
      <c r="M4" s="110"/>
      <c r="O4" s="162"/>
      <c r="P4" s="162"/>
      <c r="R4" s="110"/>
      <c r="S4" s="110"/>
      <c r="X4" s="110"/>
      <c r="Y4" s="110"/>
      <c r="Z4" s="110"/>
      <c r="AA4" s="110"/>
    </row>
    <row r="5" spans="2:27" ht="12" customHeight="1" thickBot="1" x14ac:dyDescent="0.35">
      <c r="B5" s="117"/>
      <c r="C5" s="116"/>
      <c r="D5" s="116"/>
      <c r="F5" s="118"/>
      <c r="G5" s="117"/>
      <c r="H5" s="116"/>
      <c r="I5" s="116"/>
      <c r="K5" s="118"/>
      <c r="L5" s="110"/>
      <c r="N5" s="112"/>
      <c r="R5" s="110"/>
      <c r="S5" s="110"/>
      <c r="X5" s="110"/>
      <c r="Y5" s="110"/>
      <c r="Z5" s="110"/>
      <c r="AA5" s="110"/>
    </row>
    <row r="6" spans="2:27" ht="14.4" thickBot="1" x14ac:dyDescent="0.35">
      <c r="C6" s="1356" t="s">
        <v>153</v>
      </c>
      <c r="D6" s="1356"/>
      <c r="E6" s="1356"/>
      <c r="F6" s="163"/>
      <c r="H6" s="1356" t="s">
        <v>154</v>
      </c>
      <c r="I6" s="1356"/>
      <c r="J6" s="1356"/>
      <c r="M6" s="110"/>
      <c r="N6" s="186" t="s">
        <v>155</v>
      </c>
      <c r="O6" s="186"/>
      <c r="P6" s="186"/>
      <c r="R6" s="110"/>
      <c r="S6" s="110"/>
      <c r="X6" s="110"/>
      <c r="Y6" s="110"/>
      <c r="Z6" s="110"/>
      <c r="AA6" s="110"/>
    </row>
    <row r="7" spans="2:27" ht="51.75" customHeight="1" thickBot="1" x14ac:dyDescent="0.35">
      <c r="B7" s="119" t="s">
        <v>53</v>
      </c>
      <c r="C7" s="120" t="s">
        <v>156</v>
      </c>
      <c r="D7" s="120" t="s">
        <v>157</v>
      </c>
      <c r="E7" s="120" t="s">
        <v>5</v>
      </c>
      <c r="F7" s="131"/>
      <c r="G7" s="119" t="s">
        <v>53</v>
      </c>
      <c r="H7" s="120" t="s">
        <v>158</v>
      </c>
      <c r="I7" s="120" t="s">
        <v>159</v>
      </c>
      <c r="J7" s="120" t="s">
        <v>5</v>
      </c>
      <c r="M7" s="119" t="s">
        <v>53</v>
      </c>
      <c r="N7" s="120" t="s">
        <v>160</v>
      </c>
      <c r="O7" s="120" t="s">
        <v>161</v>
      </c>
      <c r="P7" s="120" t="s">
        <v>162</v>
      </c>
      <c r="Q7"/>
      <c r="R7"/>
      <c r="S7"/>
      <c r="T7"/>
      <c r="X7" s="110"/>
      <c r="Y7" s="110"/>
      <c r="Z7" s="110"/>
      <c r="AA7" s="110"/>
    </row>
    <row r="8" spans="2:27" ht="14.4" x14ac:dyDescent="0.3">
      <c r="B8" s="121" t="s">
        <v>75</v>
      </c>
      <c r="C8" s="122">
        <v>205056</v>
      </c>
      <c r="D8" s="157">
        <v>4041.14</v>
      </c>
      <c r="E8" s="189">
        <v>50.742117323329559</v>
      </c>
      <c r="F8" s="164"/>
      <c r="G8" s="121" t="s">
        <v>75</v>
      </c>
      <c r="H8" s="122">
        <v>208003</v>
      </c>
      <c r="I8" s="157">
        <v>4038.16</v>
      </c>
      <c r="J8" s="189">
        <v>51.50935079343067</v>
      </c>
      <c r="K8" s="123"/>
      <c r="L8" s="123"/>
      <c r="M8" s="121" t="s">
        <v>62</v>
      </c>
      <c r="N8" s="192">
        <v>39.06973604020159</v>
      </c>
      <c r="O8" s="193">
        <v>43.081980367751321</v>
      </c>
      <c r="P8" s="198">
        <v>4.0122443275497304</v>
      </c>
      <c r="Q8"/>
      <c r="R8"/>
      <c r="S8"/>
      <c r="T8"/>
      <c r="X8" s="110"/>
      <c r="Y8" s="110"/>
      <c r="Z8" s="110"/>
      <c r="AA8" s="110"/>
    </row>
    <row r="9" spans="2:27" ht="14.4" x14ac:dyDescent="0.3">
      <c r="B9" s="903" t="s">
        <v>70</v>
      </c>
      <c r="C9" s="904">
        <v>236882</v>
      </c>
      <c r="D9" s="1015">
        <v>4988.93</v>
      </c>
      <c r="E9" s="906">
        <v>47.481524094344877</v>
      </c>
      <c r="F9" s="164"/>
      <c r="G9" s="903" t="s">
        <v>70</v>
      </c>
      <c r="H9" s="904">
        <v>248922</v>
      </c>
      <c r="I9" s="1015">
        <v>4988.08</v>
      </c>
      <c r="J9" s="906">
        <v>49.903369633205564</v>
      </c>
      <c r="K9" s="123"/>
      <c r="L9" s="123"/>
      <c r="M9" s="124" t="s">
        <v>64</v>
      </c>
      <c r="N9" s="194">
        <v>32.13164078577352</v>
      </c>
      <c r="O9" s="195">
        <v>35.00887073064407</v>
      </c>
      <c r="P9" s="199">
        <v>2.8772299448705496</v>
      </c>
      <c r="Q9"/>
      <c r="R9"/>
      <c r="S9"/>
      <c r="T9"/>
      <c r="X9" s="110"/>
      <c r="Y9" s="110"/>
      <c r="Z9" s="110"/>
      <c r="AA9" s="110"/>
    </row>
    <row r="10" spans="2:27" ht="14.4" x14ac:dyDescent="0.3">
      <c r="B10" s="126" t="s">
        <v>71</v>
      </c>
      <c r="C10" s="125">
        <v>466415</v>
      </c>
      <c r="D10" s="158">
        <v>11184.35</v>
      </c>
      <c r="E10" s="190">
        <v>41.702468180985036</v>
      </c>
      <c r="F10" s="164"/>
      <c r="G10" s="126" t="s">
        <v>71</v>
      </c>
      <c r="H10" s="125">
        <v>486088</v>
      </c>
      <c r="I10" s="158">
        <v>11183.57</v>
      </c>
      <c r="J10" s="190">
        <v>43.464475118410313</v>
      </c>
      <c r="K10" s="123"/>
      <c r="L10" s="123"/>
      <c r="M10" s="903" t="s">
        <v>70</v>
      </c>
      <c r="N10" s="1012">
        <v>47.481524094344877</v>
      </c>
      <c r="O10" s="1013">
        <v>49.903369633205564</v>
      </c>
      <c r="P10" s="1014">
        <v>2.421845538860687</v>
      </c>
      <c r="Q10"/>
      <c r="R10"/>
      <c r="S10"/>
      <c r="T10"/>
      <c r="X10" s="110"/>
      <c r="Y10" s="110"/>
      <c r="Z10" s="110"/>
      <c r="AA10" s="110"/>
    </row>
    <row r="11" spans="2:27" ht="14.4" x14ac:dyDescent="0.3">
      <c r="B11" s="124" t="s">
        <v>62</v>
      </c>
      <c r="C11" s="125">
        <v>428234</v>
      </c>
      <c r="D11" s="158">
        <v>10960.76</v>
      </c>
      <c r="E11" s="190">
        <v>39.06973604020159</v>
      </c>
      <c r="F11" s="164"/>
      <c r="G11" s="124" t="s">
        <v>62</v>
      </c>
      <c r="H11" s="125">
        <v>472465</v>
      </c>
      <c r="I11" s="158">
        <v>10966.65</v>
      </c>
      <c r="J11" s="190">
        <v>43.081980367751321</v>
      </c>
      <c r="K11" s="123"/>
      <c r="L11" s="123"/>
      <c r="M11" s="126" t="s">
        <v>71</v>
      </c>
      <c r="N11" s="194">
        <v>41.702468180985036</v>
      </c>
      <c r="O11" s="195">
        <v>43.464475118410313</v>
      </c>
      <c r="P11" s="199">
        <v>1.7620069374252765</v>
      </c>
      <c r="Q11"/>
      <c r="R11"/>
      <c r="S11"/>
      <c r="T11"/>
      <c r="X11" s="110"/>
      <c r="Y11" s="110"/>
      <c r="Z11" s="110"/>
      <c r="AA11" s="110"/>
    </row>
    <row r="12" spans="2:27" ht="14.4" x14ac:dyDescent="0.3">
      <c r="B12" s="124" t="s">
        <v>64</v>
      </c>
      <c r="C12" s="125">
        <v>316960</v>
      </c>
      <c r="D12" s="158">
        <v>9864.42</v>
      </c>
      <c r="E12" s="190">
        <v>32.13164078577352</v>
      </c>
      <c r="F12" s="1016"/>
      <c r="G12" s="124" t="s">
        <v>64</v>
      </c>
      <c r="H12" s="125">
        <v>345324</v>
      </c>
      <c r="I12" s="158">
        <v>9863.9</v>
      </c>
      <c r="J12" s="190">
        <v>35.00887073064407</v>
      </c>
      <c r="K12" s="127"/>
      <c r="L12" s="127"/>
      <c r="M12" s="124" t="s">
        <v>66</v>
      </c>
      <c r="N12" s="194">
        <v>24.698559396889593</v>
      </c>
      <c r="O12" s="195">
        <v>26.454035424829112</v>
      </c>
      <c r="P12" s="199">
        <v>1.755476027939519</v>
      </c>
      <c r="Q12"/>
      <c r="R12"/>
      <c r="S12"/>
      <c r="T12"/>
      <c r="X12" s="110"/>
      <c r="Y12" s="110"/>
      <c r="Z12" s="110"/>
      <c r="AA12" s="110"/>
    </row>
    <row r="13" spans="2:27" ht="12.75" customHeight="1" x14ac:dyDescent="0.3">
      <c r="B13" s="124" t="s">
        <v>72</v>
      </c>
      <c r="C13" s="125">
        <v>256384</v>
      </c>
      <c r="D13" s="158">
        <v>7983.36</v>
      </c>
      <c r="E13" s="190">
        <v>32.114798781465453</v>
      </c>
      <c r="F13" s="1016"/>
      <c r="G13" s="124" t="s">
        <v>72</v>
      </c>
      <c r="H13" s="125">
        <v>264695</v>
      </c>
      <c r="I13" s="158">
        <v>7984.97</v>
      </c>
      <c r="J13" s="190">
        <v>33.14915397302682</v>
      </c>
      <c r="K13" s="127"/>
      <c r="L13" s="127"/>
      <c r="M13" s="124" t="s">
        <v>69</v>
      </c>
      <c r="N13" s="194">
        <v>23.37803209845616</v>
      </c>
      <c r="O13" s="195">
        <v>24.692771831448244</v>
      </c>
      <c r="P13" s="199">
        <v>1.3147397329920842</v>
      </c>
      <c r="Q13"/>
      <c r="R13"/>
      <c r="S13"/>
      <c r="T13"/>
      <c r="X13" s="110"/>
      <c r="Y13" s="110"/>
      <c r="Z13" s="110"/>
      <c r="AA13" s="110"/>
    </row>
    <row r="14" spans="2:27" ht="14.4" x14ac:dyDescent="0.3">
      <c r="B14" s="124" t="s">
        <v>66</v>
      </c>
      <c r="C14" s="125">
        <v>280177</v>
      </c>
      <c r="D14" s="158">
        <v>11343.86</v>
      </c>
      <c r="E14" s="190">
        <v>24.698559396889593</v>
      </c>
      <c r="F14" s="1016"/>
      <c r="G14" s="124" t="s">
        <v>66</v>
      </c>
      <c r="H14" s="125">
        <v>300125</v>
      </c>
      <c r="I14" s="158">
        <v>11345.15</v>
      </c>
      <c r="J14" s="190">
        <v>26.454035424829112</v>
      </c>
      <c r="K14" s="127"/>
      <c r="L14" s="127"/>
      <c r="M14" s="124" t="s">
        <v>65</v>
      </c>
      <c r="N14" s="194">
        <v>13.620659155186901</v>
      </c>
      <c r="O14" s="195">
        <v>14.717113277761536</v>
      </c>
      <c r="P14" s="199">
        <v>1.0964541225746345</v>
      </c>
      <c r="Q14"/>
      <c r="R14"/>
      <c r="S14"/>
      <c r="T14"/>
      <c r="X14" s="110"/>
      <c r="Y14" s="110"/>
      <c r="Z14" s="110"/>
      <c r="AA14" s="110"/>
    </row>
    <row r="15" spans="2:27" ht="14.4" x14ac:dyDescent="0.3">
      <c r="B15" s="124" t="s">
        <v>69</v>
      </c>
      <c r="C15" s="125">
        <v>378888</v>
      </c>
      <c r="D15" s="158">
        <v>16207.01</v>
      </c>
      <c r="E15" s="190">
        <v>23.37803209845616</v>
      </c>
      <c r="F15" s="164"/>
      <c r="G15" s="124" t="s">
        <v>69</v>
      </c>
      <c r="H15" s="125">
        <v>400196</v>
      </c>
      <c r="I15" s="158">
        <v>16207.01</v>
      </c>
      <c r="J15" s="190">
        <v>24.692771831448244</v>
      </c>
      <c r="K15" s="123"/>
      <c r="L15" s="123"/>
      <c r="M15" s="124" t="s">
        <v>72</v>
      </c>
      <c r="N15" s="194">
        <v>32.114798781465453</v>
      </c>
      <c r="O15" s="195">
        <v>33.14915397302682</v>
      </c>
      <c r="P15" s="199">
        <v>1.0343551915613673</v>
      </c>
      <c r="Q15"/>
      <c r="R15"/>
      <c r="S15"/>
      <c r="T15"/>
      <c r="X15" s="110"/>
      <c r="Y15" s="110"/>
      <c r="Z15" s="110"/>
      <c r="AA15" s="110"/>
    </row>
    <row r="16" spans="2:27" ht="14.4" x14ac:dyDescent="0.3">
      <c r="B16" s="124" t="s">
        <v>76</v>
      </c>
      <c r="C16" s="125">
        <v>552698</v>
      </c>
      <c r="D16" s="158">
        <v>36794.79</v>
      </c>
      <c r="E16" s="190">
        <v>15.021094019017365</v>
      </c>
      <c r="F16" s="1016"/>
      <c r="G16" s="124" t="s">
        <v>76</v>
      </c>
      <c r="H16" s="125">
        <v>556521</v>
      </c>
      <c r="I16" s="158">
        <v>36793.019999999997</v>
      </c>
      <c r="J16" s="190">
        <v>15.125722215789844</v>
      </c>
      <c r="K16" s="127"/>
      <c r="L16" s="127"/>
      <c r="M16" s="124" t="s">
        <v>75</v>
      </c>
      <c r="N16" s="194">
        <v>50.742117323329559</v>
      </c>
      <c r="O16" s="195">
        <v>51.50935079343067</v>
      </c>
      <c r="P16" s="199">
        <v>0.76723347010111098</v>
      </c>
      <c r="Q16"/>
      <c r="R16"/>
      <c r="S16"/>
      <c r="T16"/>
      <c r="X16" s="110"/>
      <c r="Y16" s="110"/>
      <c r="Z16" s="110"/>
      <c r="AA16" s="110"/>
    </row>
    <row r="17" spans="1:41" ht="14.4" x14ac:dyDescent="0.3">
      <c r="B17" s="124" t="s">
        <v>65</v>
      </c>
      <c r="C17" s="125">
        <v>751485</v>
      </c>
      <c r="D17" s="158">
        <v>55172.44</v>
      </c>
      <c r="E17" s="190">
        <v>13.620659155186901</v>
      </c>
      <c r="F17" s="164"/>
      <c r="G17" s="124" t="s">
        <v>65</v>
      </c>
      <c r="H17" s="125">
        <v>811953</v>
      </c>
      <c r="I17" s="158">
        <v>55170.67</v>
      </c>
      <c r="J17" s="190">
        <v>14.717113277761536</v>
      </c>
      <c r="K17" s="123"/>
      <c r="L17" s="123"/>
      <c r="M17" s="124" t="s">
        <v>63</v>
      </c>
      <c r="N17" s="194">
        <v>5.0909814520010368</v>
      </c>
      <c r="O17" s="195">
        <v>5.5082898182548305</v>
      </c>
      <c r="P17" s="199">
        <v>0.41730836625379375</v>
      </c>
      <c r="Q17"/>
      <c r="R17"/>
      <c r="S17"/>
      <c r="T17"/>
      <c r="X17" s="110"/>
      <c r="Y17" s="110"/>
      <c r="Z17" s="110"/>
      <c r="AA17" s="110"/>
    </row>
    <row r="18" spans="1:41" ht="14.4" x14ac:dyDescent="0.3">
      <c r="B18" s="128" t="s">
        <v>73</v>
      </c>
      <c r="C18" s="129">
        <v>198051</v>
      </c>
      <c r="D18" s="159">
        <v>27193.63</v>
      </c>
      <c r="E18" s="190">
        <v>7.2829923772589389</v>
      </c>
      <c r="F18" s="164"/>
      <c r="G18" s="128" t="s">
        <v>73</v>
      </c>
      <c r="H18" s="125">
        <v>202821</v>
      </c>
      <c r="I18" s="159">
        <v>27193.14</v>
      </c>
      <c r="J18" s="190">
        <v>7.4585354982911136</v>
      </c>
      <c r="K18" s="123"/>
      <c r="L18" s="123"/>
      <c r="M18" s="998" t="s">
        <v>68</v>
      </c>
      <c r="N18" s="1009">
        <v>4.0691660630524114</v>
      </c>
      <c r="O18" s="1010">
        <v>4.3299884207592498</v>
      </c>
      <c r="P18" s="1011">
        <v>0.26082235770683848</v>
      </c>
      <c r="Q18"/>
      <c r="R18"/>
      <c r="S18"/>
      <c r="T18"/>
      <c r="X18" s="110"/>
      <c r="Y18" s="110"/>
      <c r="Z18" s="110"/>
      <c r="AA18" s="110"/>
    </row>
    <row r="19" spans="1:41" ht="14.4" x14ac:dyDescent="0.3">
      <c r="B19" s="124" t="s">
        <v>63</v>
      </c>
      <c r="C19" s="125">
        <v>176016</v>
      </c>
      <c r="D19" s="158">
        <v>34574.080000000002</v>
      </c>
      <c r="E19" s="190">
        <v>5.0909814520010368</v>
      </c>
      <c r="F19" s="164"/>
      <c r="G19" s="124" t="s">
        <v>63</v>
      </c>
      <c r="H19" s="125">
        <v>193409</v>
      </c>
      <c r="I19" s="158">
        <v>35112.35</v>
      </c>
      <c r="J19" s="190">
        <v>5.5082898182548305</v>
      </c>
      <c r="K19" s="123"/>
      <c r="L19" s="123"/>
      <c r="M19" s="126" t="s">
        <v>67</v>
      </c>
      <c r="N19" s="194">
        <v>3.581968654634788</v>
      </c>
      <c r="O19" s="195">
        <v>3.8084913350439522</v>
      </c>
      <c r="P19" s="199">
        <v>0.22652268040916423</v>
      </c>
      <c r="Q19"/>
      <c r="R19"/>
      <c r="S19"/>
      <c r="T19"/>
      <c r="X19" s="110"/>
      <c r="Y19" s="110"/>
      <c r="Z19" s="110"/>
      <c r="AA19" s="110"/>
    </row>
    <row r="20" spans="1:41" ht="14.4" x14ac:dyDescent="0.3">
      <c r="B20" s="998" t="s">
        <v>68</v>
      </c>
      <c r="C20" s="999">
        <v>53012456</v>
      </c>
      <c r="D20" s="1008">
        <v>13027842.85</v>
      </c>
      <c r="E20" s="910">
        <v>4.0691660630524114</v>
      </c>
      <c r="F20" s="164"/>
      <c r="G20" s="998" t="s">
        <v>68</v>
      </c>
      <c r="H20" s="908">
        <v>56490048</v>
      </c>
      <c r="I20" s="1008">
        <v>13046235.35</v>
      </c>
      <c r="J20" s="910">
        <v>4.3299884207592498</v>
      </c>
      <c r="K20" s="123"/>
      <c r="L20" s="123"/>
      <c r="M20" s="128" t="s">
        <v>73</v>
      </c>
      <c r="N20" s="194">
        <v>7.2829923772589389</v>
      </c>
      <c r="O20" s="195">
        <v>7.4585354982911136</v>
      </c>
      <c r="P20" s="199">
        <v>0.17554312103217473</v>
      </c>
      <c r="Q20"/>
      <c r="R20"/>
      <c r="S20"/>
      <c r="T20"/>
      <c r="X20" s="110"/>
      <c r="Y20" s="110"/>
      <c r="Z20" s="110"/>
      <c r="AA20" s="110"/>
    </row>
    <row r="21" spans="1:41" ht="14.4" x14ac:dyDescent="0.3">
      <c r="B21" s="126" t="s">
        <v>74</v>
      </c>
      <c r="C21" s="125">
        <v>138265</v>
      </c>
      <c r="D21" s="158">
        <v>38016.1</v>
      </c>
      <c r="E21" s="190">
        <v>3.6370116871536009</v>
      </c>
      <c r="F21" s="1016"/>
      <c r="G21" s="126" t="s">
        <v>67</v>
      </c>
      <c r="H21" s="125">
        <v>1400899</v>
      </c>
      <c r="I21" s="158">
        <v>367835.68</v>
      </c>
      <c r="J21" s="190">
        <v>3.8084913350439522</v>
      </c>
      <c r="K21" s="127"/>
      <c r="L21" s="127"/>
      <c r="M21" s="124" t="s">
        <v>76</v>
      </c>
      <c r="N21" s="194">
        <v>15.021094019017365</v>
      </c>
      <c r="O21" s="195">
        <v>15.125722215789844</v>
      </c>
      <c r="P21" s="199">
        <v>0.10462819677247914</v>
      </c>
      <c r="Q21"/>
      <c r="R21"/>
      <c r="S21"/>
      <c r="T21"/>
      <c r="X21" s="110"/>
      <c r="Y21" s="110"/>
      <c r="Z21" s="110"/>
      <c r="AA21" s="110"/>
    </row>
    <row r="22" spans="1:41" ht="15" thickBot="1" x14ac:dyDescent="0.35">
      <c r="B22" s="166" t="s">
        <v>67</v>
      </c>
      <c r="C22" s="130">
        <v>1317788</v>
      </c>
      <c r="D22" s="160">
        <v>367894.9</v>
      </c>
      <c r="E22" s="191">
        <v>3.581968654634788</v>
      </c>
      <c r="F22" s="164"/>
      <c r="G22" s="166" t="s">
        <v>74</v>
      </c>
      <c r="H22" s="130">
        <v>140459</v>
      </c>
      <c r="I22" s="160">
        <v>37962.03</v>
      </c>
      <c r="J22" s="191">
        <v>3.6999865391813875</v>
      </c>
      <c r="K22" s="123"/>
      <c r="L22" s="123"/>
      <c r="M22" s="166" t="s">
        <v>74</v>
      </c>
      <c r="N22" s="196">
        <v>3.6370116871536009</v>
      </c>
      <c r="O22" s="197">
        <v>3.6999865391813875</v>
      </c>
      <c r="P22" s="200">
        <v>6.2974852027786632E-2</v>
      </c>
      <c r="Q22"/>
      <c r="R22"/>
      <c r="S22"/>
      <c r="T22"/>
      <c r="X22" s="110"/>
      <c r="Y22" s="110"/>
      <c r="Z22" s="110"/>
      <c r="AA22" s="110"/>
    </row>
    <row r="23" spans="1:41" ht="16.2" customHeight="1" x14ac:dyDescent="0.3">
      <c r="B23" s="110" t="s">
        <v>77</v>
      </c>
      <c r="G23" s="110" t="s">
        <v>77</v>
      </c>
      <c r="H23" s="113"/>
      <c r="I23" s="113"/>
      <c r="J23" s="113"/>
      <c r="K23" s="113"/>
      <c r="L23" s="110"/>
      <c r="M23" s="110" t="s">
        <v>77</v>
      </c>
      <c r="O23"/>
      <c r="P23"/>
      <c r="Q23"/>
      <c r="R23"/>
      <c r="S23"/>
      <c r="T23"/>
      <c r="U23"/>
      <c r="V23"/>
      <c r="X23" s="110"/>
      <c r="Y23" s="110"/>
      <c r="Z23" s="110"/>
      <c r="AA23" s="110"/>
    </row>
    <row r="24" spans="1:41" ht="13.5" customHeight="1" x14ac:dyDescent="0.3">
      <c r="H24" s="113"/>
      <c r="I24" s="113"/>
      <c r="J24" s="113"/>
      <c r="K24" s="113"/>
      <c r="L24" s="110"/>
      <c r="M24" s="187"/>
      <c r="R24" s="110"/>
      <c r="S24" s="110"/>
      <c r="X24" s="110"/>
      <c r="Y24" s="110"/>
      <c r="Z24" s="110"/>
      <c r="AA24" s="110"/>
    </row>
    <row r="25" spans="1:41" ht="21" customHeight="1" x14ac:dyDescent="0.3">
      <c r="I25" s="131"/>
      <c r="J25" s="131" t="s">
        <v>133</v>
      </c>
      <c r="K25" s="132"/>
      <c r="L25" s="132"/>
    </row>
    <row r="26" spans="1:41" x14ac:dyDescent="0.3">
      <c r="I26" s="134"/>
      <c r="J26" s="134">
        <v>196.78</v>
      </c>
      <c r="K26" s="135">
        <v>10.72999999999999</v>
      </c>
      <c r="L26" s="135">
        <v>10.719999999999999</v>
      </c>
      <c r="M26" s="116"/>
    </row>
    <row r="27" spans="1:41" x14ac:dyDescent="0.3">
      <c r="I27" s="134"/>
      <c r="J27" s="134">
        <v>182.27</v>
      </c>
      <c r="K27" s="135">
        <v>14.089999999999975</v>
      </c>
      <c r="L27" s="135">
        <v>14.100000000000023</v>
      </c>
      <c r="M27" s="116"/>
    </row>
    <row r="28" spans="1:41" x14ac:dyDescent="0.3">
      <c r="I28" s="134"/>
      <c r="J28" s="134">
        <v>176.39</v>
      </c>
      <c r="K28" s="135">
        <v>12.909999999999997</v>
      </c>
      <c r="L28" s="135">
        <v>12.909999999999997</v>
      </c>
      <c r="M28" s="116"/>
    </row>
    <row r="29" spans="1:41" x14ac:dyDescent="0.3">
      <c r="I29" s="137"/>
      <c r="J29" s="137">
        <v>159.72</v>
      </c>
      <c r="K29" s="111">
        <v>14.670000000000016</v>
      </c>
      <c r="L29" s="111">
        <v>14.669999999999987</v>
      </c>
    </row>
    <row r="30" spans="1:41" x14ac:dyDescent="0.3">
      <c r="I30" s="134"/>
      <c r="J30" s="134">
        <v>142.83000000000001</v>
      </c>
      <c r="K30" s="135">
        <v>11.61</v>
      </c>
      <c r="L30" s="135">
        <v>11.610000000000014</v>
      </c>
    </row>
    <row r="31" spans="1:41" s="112" customFormat="1" x14ac:dyDescent="0.3">
      <c r="A31" s="110"/>
      <c r="B31" s="110"/>
      <c r="C31" s="110"/>
      <c r="D31" s="110"/>
      <c r="E31" s="110"/>
      <c r="F31" s="110"/>
      <c r="G31" s="110"/>
      <c r="H31" s="110"/>
      <c r="I31" s="137"/>
      <c r="J31" s="137">
        <v>137.86000000000001</v>
      </c>
      <c r="K31" s="111">
        <v>6.8899999999999864</v>
      </c>
      <c r="L31" s="111">
        <v>6.8800000000000239</v>
      </c>
      <c r="N31" s="110"/>
      <c r="O31" s="110"/>
      <c r="P31" s="110"/>
      <c r="Q31" s="110"/>
      <c r="T31" s="110"/>
      <c r="U31" s="110"/>
      <c r="V31" s="110"/>
      <c r="W31" s="110"/>
      <c r="X31" s="113"/>
      <c r="Y31" s="113"/>
      <c r="Z31" s="113"/>
      <c r="AA31" s="113"/>
      <c r="AB31" s="110"/>
      <c r="AC31" s="110"/>
      <c r="AD31" s="110"/>
      <c r="AE31" s="110"/>
      <c r="AF31" s="110"/>
      <c r="AG31" s="110"/>
      <c r="AH31" s="110"/>
      <c r="AI31" s="110"/>
      <c r="AJ31" s="110"/>
      <c r="AK31" s="110"/>
      <c r="AL31" s="110"/>
      <c r="AM31" s="110"/>
      <c r="AN31" s="110"/>
      <c r="AO31" s="110"/>
    </row>
    <row r="32" spans="1:41" s="112" customFormat="1" x14ac:dyDescent="0.3">
      <c r="A32" s="110"/>
      <c r="B32" s="110"/>
      <c r="C32" s="110"/>
      <c r="D32" s="110"/>
      <c r="E32" s="110"/>
      <c r="F32" s="110"/>
      <c r="G32" s="110"/>
      <c r="H32" s="110"/>
      <c r="I32" s="137"/>
      <c r="J32" s="137">
        <v>137.12</v>
      </c>
      <c r="K32" s="111">
        <v>7.8400000000000034</v>
      </c>
      <c r="L32" s="111">
        <v>7.8400000000000034</v>
      </c>
      <c r="N32" s="110"/>
      <c r="O32" s="110"/>
      <c r="P32" s="110"/>
      <c r="Q32" s="110"/>
      <c r="T32" s="110"/>
      <c r="U32" s="110"/>
      <c r="V32" s="110"/>
      <c r="W32" s="110"/>
      <c r="X32" s="113"/>
      <c r="Y32" s="113"/>
      <c r="Z32" s="113"/>
      <c r="AA32" s="113"/>
      <c r="AB32" s="110"/>
      <c r="AC32" s="110"/>
      <c r="AD32" s="110"/>
      <c r="AE32" s="110"/>
      <c r="AF32" s="110"/>
      <c r="AG32" s="110"/>
      <c r="AH32" s="110"/>
      <c r="AI32" s="110"/>
      <c r="AJ32" s="110"/>
      <c r="AK32" s="110"/>
      <c r="AL32" s="110"/>
      <c r="AM32" s="110"/>
      <c r="AN32" s="110"/>
      <c r="AO32" s="110"/>
    </row>
    <row r="33" spans="1:41" s="112" customFormat="1" x14ac:dyDescent="0.3">
      <c r="A33" s="110"/>
      <c r="B33" s="110"/>
      <c r="C33" s="110"/>
      <c r="D33" s="110"/>
      <c r="E33" s="110"/>
      <c r="F33" s="110"/>
      <c r="G33" s="110"/>
      <c r="H33" s="110"/>
      <c r="I33" s="134"/>
      <c r="J33" s="134">
        <v>137.94</v>
      </c>
      <c r="K33" s="135">
        <v>12.190000000000012</v>
      </c>
      <c r="L33" s="135">
        <v>12.179999999999993</v>
      </c>
      <c r="N33" s="110"/>
      <c r="O33" s="110"/>
      <c r="P33" s="110"/>
      <c r="Q33" s="110"/>
      <c r="T33" s="110"/>
      <c r="U33" s="110"/>
      <c r="V33" s="110"/>
      <c r="W33" s="110"/>
      <c r="X33" s="113"/>
      <c r="Y33" s="113"/>
      <c r="Z33" s="113"/>
      <c r="AA33" s="113"/>
      <c r="AB33" s="110"/>
      <c r="AC33" s="110"/>
      <c r="AD33" s="110"/>
      <c r="AE33" s="110"/>
      <c r="AF33" s="110"/>
      <c r="AG33" s="110"/>
      <c r="AH33" s="110"/>
      <c r="AI33" s="110"/>
      <c r="AJ33" s="110"/>
      <c r="AK33" s="110"/>
      <c r="AL33" s="110"/>
      <c r="AM33" s="110"/>
      <c r="AN33" s="110"/>
      <c r="AO33" s="110"/>
    </row>
    <row r="34" spans="1:41" s="112" customFormat="1" x14ac:dyDescent="0.3">
      <c r="A34" s="110"/>
      <c r="B34" s="110"/>
      <c r="C34" s="110"/>
      <c r="D34" s="110"/>
      <c r="E34" s="110"/>
      <c r="F34" s="110"/>
      <c r="G34" s="110"/>
      <c r="H34" s="110"/>
      <c r="I34" s="134"/>
      <c r="J34" s="134">
        <v>122.7</v>
      </c>
      <c r="K34" s="135">
        <v>0.76000000000000512</v>
      </c>
      <c r="L34" s="135">
        <v>0.75</v>
      </c>
      <c r="N34" s="110"/>
      <c r="O34" s="110"/>
      <c r="P34" s="110"/>
      <c r="Q34" s="110"/>
      <c r="T34" s="110"/>
      <c r="U34" s="110"/>
      <c r="V34" s="110"/>
      <c r="W34" s="110"/>
      <c r="X34" s="113"/>
      <c r="Y34" s="113"/>
      <c r="Z34" s="113"/>
      <c r="AA34" s="113"/>
      <c r="AB34" s="110"/>
      <c r="AC34" s="110"/>
      <c r="AD34" s="110"/>
      <c r="AE34" s="110"/>
      <c r="AF34" s="110"/>
      <c r="AG34" s="110"/>
      <c r="AH34" s="110"/>
      <c r="AI34" s="110"/>
      <c r="AJ34" s="110"/>
      <c r="AK34" s="110"/>
      <c r="AL34" s="110"/>
      <c r="AM34" s="110"/>
      <c r="AN34" s="110"/>
      <c r="AO34" s="110"/>
    </row>
    <row r="35" spans="1:41" s="112" customFormat="1" x14ac:dyDescent="0.3">
      <c r="A35" s="110"/>
      <c r="B35" s="110"/>
      <c r="C35" s="110"/>
      <c r="D35" s="110"/>
      <c r="E35" s="110"/>
      <c r="F35" s="110"/>
      <c r="G35" s="110"/>
      <c r="H35" s="110"/>
      <c r="I35" s="137"/>
      <c r="J35" s="137">
        <v>133.87</v>
      </c>
      <c r="K35" s="111">
        <v>13.36</v>
      </c>
      <c r="L35" s="111">
        <v>13.370000000000005</v>
      </c>
      <c r="N35" s="110"/>
      <c r="O35" s="110"/>
      <c r="P35" s="110"/>
      <c r="Q35" s="110"/>
      <c r="T35" s="110"/>
      <c r="U35" s="110"/>
      <c r="V35" s="110"/>
      <c r="W35" s="110"/>
      <c r="X35" s="113"/>
      <c r="Y35" s="113"/>
      <c r="Z35" s="113"/>
      <c r="AA35" s="113"/>
      <c r="AB35" s="110"/>
      <c r="AC35" s="110"/>
      <c r="AD35" s="110"/>
      <c r="AE35" s="110"/>
      <c r="AF35" s="110"/>
      <c r="AG35" s="110"/>
      <c r="AH35" s="110"/>
      <c r="AI35" s="110"/>
      <c r="AJ35" s="110"/>
      <c r="AK35" s="110"/>
      <c r="AL35" s="110"/>
      <c r="AM35" s="110"/>
      <c r="AN35" s="110"/>
      <c r="AO35" s="110"/>
    </row>
    <row r="36" spans="1:41" s="112" customFormat="1" x14ac:dyDescent="0.3">
      <c r="A36" s="110"/>
      <c r="B36" s="110"/>
      <c r="C36" s="110"/>
      <c r="D36" s="110"/>
      <c r="E36" s="110"/>
      <c r="F36" s="110"/>
      <c r="G36" s="110"/>
      <c r="H36" s="110"/>
      <c r="I36" s="134"/>
      <c r="J36" s="134">
        <v>133.55000000000001</v>
      </c>
      <c r="K36" s="135">
        <v>13.11</v>
      </c>
      <c r="L36" s="135">
        <v>13.110000000000014</v>
      </c>
      <c r="N36" s="110"/>
      <c r="O36" s="110"/>
      <c r="P36" s="110"/>
      <c r="Q36" s="110"/>
      <c r="T36" s="110"/>
      <c r="U36" s="110"/>
      <c r="V36" s="110"/>
      <c r="W36" s="110"/>
      <c r="X36" s="113"/>
      <c r="Y36" s="113"/>
      <c r="Z36" s="113"/>
      <c r="AA36" s="113"/>
      <c r="AB36" s="110"/>
      <c r="AC36" s="110"/>
      <c r="AD36" s="110"/>
      <c r="AE36" s="110"/>
      <c r="AF36" s="110"/>
      <c r="AG36" s="110"/>
      <c r="AH36" s="110"/>
      <c r="AI36" s="110"/>
      <c r="AJ36" s="110"/>
      <c r="AK36" s="110"/>
      <c r="AL36" s="110"/>
      <c r="AM36" s="110"/>
      <c r="AN36" s="110"/>
      <c r="AO36" s="110"/>
    </row>
    <row r="37" spans="1:41" s="112" customFormat="1" x14ac:dyDescent="0.3">
      <c r="A37" s="110"/>
      <c r="B37" s="110"/>
      <c r="C37" s="110"/>
      <c r="D37" s="110"/>
      <c r="E37" s="110"/>
      <c r="F37" s="110"/>
      <c r="G37" s="110"/>
      <c r="H37" s="110"/>
      <c r="I37" s="134"/>
      <c r="J37" s="134">
        <v>133.49</v>
      </c>
      <c r="K37" s="135">
        <v>13.710000000000008</v>
      </c>
      <c r="L37" s="135">
        <v>13.710000000000008</v>
      </c>
      <c r="N37" s="110"/>
      <c r="O37" s="110"/>
      <c r="P37" s="110"/>
      <c r="Q37" s="110"/>
      <c r="T37" s="110"/>
      <c r="U37" s="110"/>
      <c r="V37" s="110"/>
      <c r="W37" s="110"/>
      <c r="X37" s="113"/>
      <c r="Y37" s="113"/>
      <c r="Z37" s="113"/>
      <c r="AA37" s="113"/>
      <c r="AB37" s="110"/>
      <c r="AC37" s="110"/>
      <c r="AD37" s="110"/>
      <c r="AE37" s="110"/>
      <c r="AF37" s="110"/>
      <c r="AG37" s="110"/>
      <c r="AH37" s="110"/>
      <c r="AI37" s="110"/>
      <c r="AJ37" s="110"/>
      <c r="AK37" s="110"/>
      <c r="AL37" s="110"/>
      <c r="AM37" s="110"/>
      <c r="AN37" s="110"/>
      <c r="AO37" s="110"/>
    </row>
    <row r="38" spans="1:41" s="112" customFormat="1" x14ac:dyDescent="0.3">
      <c r="A38" s="110"/>
      <c r="B38" s="110"/>
      <c r="C38" s="110"/>
      <c r="D38" s="110"/>
      <c r="E38" s="110"/>
      <c r="F38" s="110"/>
      <c r="G38" s="110"/>
      <c r="H38" s="110"/>
      <c r="I38" s="134"/>
      <c r="J38" s="134">
        <v>112.17</v>
      </c>
      <c r="K38" s="135">
        <v>4.3400000000000034</v>
      </c>
      <c r="L38" s="135">
        <v>4.3400000000000034</v>
      </c>
      <c r="N38" s="110"/>
      <c r="O38" s="110"/>
      <c r="P38" s="110"/>
      <c r="Q38" s="110"/>
      <c r="T38" s="110"/>
      <c r="U38" s="110"/>
      <c r="V38" s="110"/>
      <c r="W38" s="110"/>
      <c r="X38" s="113"/>
      <c r="Y38" s="113"/>
      <c r="Z38" s="113"/>
      <c r="AA38" s="113"/>
      <c r="AB38" s="110"/>
      <c r="AC38" s="110"/>
      <c r="AD38" s="110"/>
      <c r="AE38" s="110"/>
      <c r="AF38" s="110"/>
      <c r="AG38" s="110"/>
      <c r="AH38" s="110"/>
      <c r="AI38" s="110"/>
      <c r="AJ38" s="110"/>
      <c r="AK38" s="110"/>
      <c r="AL38" s="110"/>
      <c r="AM38" s="110"/>
      <c r="AN38" s="110"/>
      <c r="AO38" s="110"/>
    </row>
    <row r="39" spans="1:41" s="112" customFormat="1" x14ac:dyDescent="0.3">
      <c r="A39" s="110"/>
      <c r="B39" s="110"/>
      <c r="C39" s="110"/>
      <c r="D39" s="110"/>
      <c r="E39" s="110"/>
      <c r="F39" s="110"/>
      <c r="G39" s="110"/>
      <c r="H39" s="110"/>
      <c r="I39" s="137"/>
      <c r="J39" s="137">
        <v>149.27000000000001</v>
      </c>
      <c r="K39" s="111">
        <v>10.120000000000005</v>
      </c>
      <c r="L39" s="111">
        <v>10</v>
      </c>
      <c r="N39" s="110"/>
      <c r="O39" s="110"/>
      <c r="P39" s="110"/>
      <c r="Q39" s="110"/>
      <c r="T39" s="110"/>
      <c r="U39" s="110"/>
      <c r="V39" s="110"/>
      <c r="W39" s="110"/>
      <c r="X39" s="113"/>
      <c r="Y39" s="113"/>
      <c r="Z39" s="113"/>
      <c r="AA39" s="113"/>
      <c r="AB39" s="110"/>
      <c r="AC39" s="110"/>
      <c r="AD39" s="110"/>
      <c r="AE39" s="110"/>
      <c r="AF39" s="110"/>
      <c r="AG39" s="110"/>
      <c r="AH39" s="110"/>
      <c r="AI39" s="110"/>
      <c r="AJ39" s="110"/>
      <c r="AK39" s="110"/>
      <c r="AL39" s="110"/>
      <c r="AM39" s="110"/>
      <c r="AN39" s="110"/>
      <c r="AO39" s="110"/>
    </row>
    <row r="40" spans="1:41" s="112" customFormat="1" x14ac:dyDescent="0.3">
      <c r="A40" s="110"/>
      <c r="B40" s="110"/>
      <c r="C40" s="110"/>
      <c r="D40" s="110"/>
      <c r="E40" s="110"/>
      <c r="F40" s="110"/>
      <c r="G40" s="110"/>
      <c r="H40" s="110"/>
      <c r="I40" s="134"/>
      <c r="J40" s="134">
        <v>144.41</v>
      </c>
      <c r="K40" s="135">
        <v>13.009999999999991</v>
      </c>
      <c r="L40" s="135">
        <v>13.02000000000001</v>
      </c>
      <c r="N40" s="110"/>
      <c r="O40" s="110"/>
      <c r="P40" s="110"/>
      <c r="Q40" s="110"/>
      <c r="T40" s="110"/>
      <c r="U40" s="110"/>
      <c r="V40" s="110"/>
      <c r="W40" s="110"/>
      <c r="X40" s="113"/>
      <c r="Y40" s="113"/>
      <c r="Z40" s="113"/>
      <c r="AA40" s="113"/>
      <c r="AB40" s="110"/>
      <c r="AC40" s="110"/>
      <c r="AD40" s="110"/>
      <c r="AE40" s="110"/>
      <c r="AF40" s="110"/>
      <c r="AG40" s="110"/>
      <c r="AH40" s="110"/>
      <c r="AI40" s="110"/>
      <c r="AJ40" s="110"/>
      <c r="AK40" s="110"/>
      <c r="AL40" s="110"/>
      <c r="AM40" s="110"/>
      <c r="AN40" s="110"/>
      <c r="AO40" s="110"/>
    </row>
    <row r="41" spans="1:41" s="112" customFormat="1" x14ac:dyDescent="0.3">
      <c r="A41" s="110"/>
      <c r="B41" s="110"/>
      <c r="C41" s="110"/>
      <c r="D41" s="110"/>
      <c r="E41" s="110"/>
      <c r="F41" s="110"/>
      <c r="N41" s="110"/>
      <c r="O41" s="110"/>
      <c r="P41" s="110"/>
      <c r="Q41" s="110"/>
      <c r="T41" s="110"/>
      <c r="U41" s="110"/>
      <c r="V41" s="110"/>
      <c r="W41" s="110"/>
      <c r="X41" s="113"/>
      <c r="Y41" s="113"/>
      <c r="Z41" s="113"/>
      <c r="AA41" s="113"/>
      <c r="AB41" s="110"/>
      <c r="AC41" s="110"/>
      <c r="AD41" s="110"/>
      <c r="AE41" s="110"/>
      <c r="AF41" s="110"/>
      <c r="AG41" s="110"/>
      <c r="AH41" s="110"/>
      <c r="AI41" s="110"/>
      <c r="AJ41" s="110"/>
      <c r="AK41" s="110"/>
      <c r="AL41" s="110"/>
      <c r="AM41" s="110"/>
      <c r="AN41" s="110"/>
      <c r="AO41" s="110"/>
    </row>
    <row r="53" spans="2:13" ht="14.4" x14ac:dyDescent="0.3">
      <c r="B53" s="138"/>
      <c r="M53" s="110"/>
    </row>
    <row r="54" spans="2:13" x14ac:dyDescent="0.3">
      <c r="B54" s="1357" t="s">
        <v>78</v>
      </c>
      <c r="C54" s="1358"/>
      <c r="D54" s="1358"/>
      <c r="E54" s="1358"/>
      <c r="F54" s="1358"/>
      <c r="G54" s="1358"/>
      <c r="H54" s="1359"/>
      <c r="M54" s="110"/>
    </row>
    <row r="55" spans="2:13" ht="3.75" customHeight="1" x14ac:dyDescent="0.3">
      <c r="B55" s="139"/>
      <c r="C55" s="139"/>
      <c r="D55" s="140"/>
      <c r="E55" s="140"/>
      <c r="F55" s="141"/>
      <c r="G55" s="142"/>
      <c r="H55" s="143"/>
      <c r="M55" s="110"/>
    </row>
    <row r="56" spans="2:13" x14ac:dyDescent="0.3">
      <c r="B56" s="144" t="s">
        <v>79</v>
      </c>
      <c r="C56" s="145" t="s">
        <v>1662</v>
      </c>
      <c r="D56" s="146"/>
      <c r="E56" s="146"/>
      <c r="F56" s="146"/>
      <c r="G56" s="147"/>
      <c r="H56" s="148"/>
      <c r="K56" s="110"/>
      <c r="M56" s="110"/>
    </row>
    <row r="57" spans="2:13" ht="3.75" customHeight="1" x14ac:dyDescent="0.3">
      <c r="B57" s="144"/>
      <c r="C57" s="145"/>
      <c r="D57" s="146"/>
      <c r="E57" s="146"/>
      <c r="F57" s="146"/>
      <c r="G57" s="147"/>
      <c r="H57" s="148"/>
      <c r="M57" s="110"/>
    </row>
    <row r="58" spans="2:13" x14ac:dyDescent="0.3">
      <c r="B58" s="144" t="s">
        <v>80</v>
      </c>
      <c r="C58" s="145" t="s">
        <v>163</v>
      </c>
      <c r="D58" s="146"/>
      <c r="E58" s="146"/>
      <c r="F58" s="146"/>
      <c r="G58" s="147"/>
      <c r="H58" s="148"/>
      <c r="M58" s="110"/>
    </row>
    <row r="59" spans="2:13" ht="3.75" customHeight="1" x14ac:dyDescent="0.3">
      <c r="B59" s="144"/>
      <c r="C59" s="145"/>
      <c r="D59" s="146"/>
      <c r="E59" s="146"/>
      <c r="F59" s="146"/>
      <c r="G59" s="147"/>
      <c r="H59" s="148"/>
      <c r="M59" s="110"/>
    </row>
    <row r="60" spans="2:13" x14ac:dyDescent="0.3">
      <c r="B60" s="144" t="s">
        <v>82</v>
      </c>
      <c r="C60" s="145" t="s">
        <v>164</v>
      </c>
      <c r="D60" s="146"/>
      <c r="E60" s="146"/>
      <c r="F60" s="146"/>
      <c r="G60" s="147"/>
      <c r="H60" s="148"/>
      <c r="M60" s="110"/>
    </row>
    <row r="61" spans="2:13" ht="3.75" customHeight="1" x14ac:dyDescent="0.3">
      <c r="B61" s="144"/>
      <c r="C61" s="145"/>
      <c r="D61" s="146"/>
      <c r="E61" s="146"/>
      <c r="F61" s="146"/>
      <c r="G61" s="147"/>
      <c r="H61" s="148"/>
      <c r="M61" s="110"/>
    </row>
    <row r="62" spans="2:13" x14ac:dyDescent="0.3">
      <c r="B62" s="144" t="s">
        <v>84</v>
      </c>
      <c r="C62" s="145" t="s">
        <v>165</v>
      </c>
      <c r="D62" s="146"/>
      <c r="E62" s="146"/>
      <c r="F62" s="146"/>
      <c r="G62" s="147"/>
      <c r="H62" s="148"/>
      <c r="M62" s="110"/>
    </row>
    <row r="63" spans="2:13" ht="3.75" customHeight="1" x14ac:dyDescent="0.3">
      <c r="B63" s="144"/>
      <c r="C63" s="145"/>
      <c r="D63" s="146"/>
      <c r="E63" s="146"/>
      <c r="F63" s="146"/>
      <c r="G63" s="147"/>
      <c r="H63" s="148"/>
    </row>
    <row r="64" spans="2:13" x14ac:dyDescent="0.3">
      <c r="B64" s="144" t="s">
        <v>86</v>
      </c>
      <c r="C64" s="145" t="s">
        <v>87</v>
      </c>
      <c r="D64" s="146"/>
      <c r="E64" s="146"/>
      <c r="F64" s="146"/>
      <c r="G64" s="147"/>
      <c r="H64" s="148"/>
    </row>
    <row r="65" spans="2:27" ht="5.25" customHeight="1" x14ac:dyDescent="0.3">
      <c r="B65" s="144"/>
      <c r="C65" s="145"/>
      <c r="D65" s="146"/>
      <c r="E65" s="146"/>
      <c r="F65" s="146"/>
      <c r="G65" s="147"/>
      <c r="H65" s="148"/>
    </row>
    <row r="66" spans="2:27" x14ac:dyDescent="0.3">
      <c r="B66" s="144" t="s">
        <v>88</v>
      </c>
      <c r="C66" s="149" t="s">
        <v>89</v>
      </c>
      <c r="D66" s="147"/>
      <c r="E66" s="146"/>
      <c r="F66" s="146"/>
      <c r="G66" s="147"/>
      <c r="H66" s="148"/>
    </row>
    <row r="67" spans="2:27" ht="6" customHeight="1" x14ac:dyDescent="0.3">
      <c r="B67" s="144"/>
      <c r="C67" s="149"/>
      <c r="D67" s="147"/>
      <c r="E67" s="146"/>
      <c r="F67" s="146"/>
      <c r="G67" s="147"/>
      <c r="H67" s="148"/>
    </row>
    <row r="68" spans="2:27" x14ac:dyDescent="0.3">
      <c r="B68" s="144" t="s">
        <v>90</v>
      </c>
      <c r="C68" s="150" t="s">
        <v>166</v>
      </c>
      <c r="D68" s="156"/>
      <c r="E68" s="146"/>
      <c r="F68" s="146"/>
      <c r="G68" s="147"/>
      <c r="H68" s="148"/>
    </row>
    <row r="69" spans="2:27" ht="3.75" customHeight="1" x14ac:dyDescent="0.3">
      <c r="B69" s="144"/>
      <c r="C69" s="145"/>
      <c r="D69" s="146"/>
      <c r="E69" s="146"/>
      <c r="F69" s="146"/>
      <c r="G69" s="147"/>
      <c r="H69" s="148"/>
    </row>
    <row r="70" spans="2:27" x14ac:dyDescent="0.3">
      <c r="B70" s="1352" t="s">
        <v>92</v>
      </c>
      <c r="C70" s="145" t="s">
        <v>93</v>
      </c>
      <c r="D70" s="146"/>
      <c r="E70" s="146"/>
      <c r="F70" s="146"/>
      <c r="G70" s="147"/>
      <c r="H70" s="148"/>
      <c r="J70" s="112"/>
      <c r="M70" s="110"/>
      <c r="Q70" s="112"/>
      <c r="S70" s="110"/>
      <c r="W70" s="113"/>
      <c r="AA70" s="110"/>
    </row>
    <row r="71" spans="2:27" x14ac:dyDescent="0.3">
      <c r="B71" s="1352"/>
      <c r="C71" s="201" t="s">
        <v>94</v>
      </c>
      <c r="D71" s="146"/>
      <c r="E71" s="146"/>
      <c r="F71" s="146"/>
      <c r="G71" s="147"/>
      <c r="H71" s="148"/>
      <c r="J71" s="112"/>
      <c r="M71" s="110"/>
      <c r="Q71" s="112"/>
      <c r="S71" s="110"/>
      <c r="W71" s="113"/>
      <c r="AA71" s="110"/>
    </row>
    <row r="72" spans="2:27" ht="3.75" customHeight="1" x14ac:dyDescent="0.3">
      <c r="B72" s="144"/>
      <c r="C72" s="145"/>
      <c r="D72" s="146"/>
      <c r="E72" s="146"/>
      <c r="F72" s="146"/>
      <c r="G72" s="147"/>
      <c r="H72" s="148"/>
      <c r="J72" s="112"/>
      <c r="M72" s="110"/>
      <c r="Q72" s="112"/>
      <c r="S72" s="110"/>
      <c r="W72" s="113"/>
      <c r="AA72" s="110"/>
    </row>
    <row r="73" spans="2:27" ht="29.4" customHeight="1" x14ac:dyDescent="0.3">
      <c r="B73" s="151" t="s">
        <v>167</v>
      </c>
      <c r="C73" s="1349" t="s">
        <v>672</v>
      </c>
      <c r="D73" s="1350"/>
      <c r="E73" s="1350"/>
      <c r="F73" s="1350"/>
      <c r="G73" s="1350"/>
      <c r="H73" s="1351"/>
      <c r="J73" s="112"/>
      <c r="M73" s="110"/>
      <c r="Q73" s="112"/>
      <c r="S73" s="110"/>
      <c r="W73" s="113"/>
      <c r="AA73" s="110"/>
    </row>
    <row r="74" spans="2:27" ht="29.4" customHeight="1" x14ac:dyDescent="0.3">
      <c r="B74" s="1352" t="s">
        <v>95</v>
      </c>
      <c r="C74" s="145" t="s">
        <v>963</v>
      </c>
      <c r="D74" s="146"/>
      <c r="E74" s="146"/>
      <c r="F74" s="146"/>
      <c r="G74" s="146"/>
      <c r="H74" s="563"/>
      <c r="K74" s="110"/>
      <c r="L74" s="113"/>
      <c r="M74" s="113"/>
      <c r="N74" s="113"/>
      <c r="O74" s="113"/>
      <c r="R74" s="110"/>
      <c r="S74" s="110"/>
      <c r="X74" s="110"/>
      <c r="Y74" s="110"/>
      <c r="Z74" s="110"/>
      <c r="AA74" s="110"/>
    </row>
    <row r="75" spans="2:27" ht="29.4" customHeight="1" x14ac:dyDescent="0.3">
      <c r="B75" s="1352"/>
      <c r="C75" s="1349" t="s">
        <v>775</v>
      </c>
      <c r="D75" s="1350"/>
      <c r="E75" s="1350"/>
      <c r="F75" s="1350"/>
      <c r="G75" s="1350"/>
      <c r="H75" s="1351"/>
      <c r="K75" s="110"/>
      <c r="L75" s="113"/>
      <c r="M75" s="113"/>
      <c r="N75" s="113"/>
      <c r="O75" s="113"/>
      <c r="R75" s="110"/>
      <c r="S75" s="110"/>
      <c r="X75" s="110"/>
      <c r="Y75" s="110"/>
      <c r="Z75" s="110"/>
      <c r="AA75" s="110"/>
    </row>
    <row r="76" spans="2:27" ht="32.4" customHeight="1" x14ac:dyDescent="0.3">
      <c r="B76" s="1352"/>
      <c r="C76" s="1349" t="s">
        <v>776</v>
      </c>
      <c r="D76" s="1350"/>
      <c r="E76" s="1350"/>
      <c r="F76" s="1350"/>
      <c r="G76" s="1350"/>
      <c r="H76" s="1351"/>
      <c r="K76" s="110"/>
      <c r="L76" s="113"/>
      <c r="M76" s="113"/>
      <c r="N76" s="113"/>
      <c r="O76" s="113"/>
      <c r="R76" s="110"/>
      <c r="S76" s="110"/>
      <c r="X76" s="110"/>
      <c r="Y76" s="110"/>
      <c r="Z76" s="110"/>
      <c r="AA76" s="110"/>
    </row>
    <row r="77" spans="2:27" ht="29.4" customHeight="1" x14ac:dyDescent="0.3">
      <c r="B77" s="151"/>
      <c r="C77" s="1349" t="s">
        <v>778</v>
      </c>
      <c r="D77" s="1350"/>
      <c r="E77" s="1350"/>
      <c r="F77" s="1350"/>
      <c r="G77" s="1350"/>
      <c r="H77" s="563"/>
      <c r="K77" s="110"/>
      <c r="L77" s="113"/>
      <c r="M77" s="113"/>
      <c r="N77" s="113"/>
      <c r="O77" s="113"/>
      <c r="R77" s="110"/>
      <c r="S77" s="110"/>
      <c r="X77" s="110"/>
      <c r="Y77" s="110"/>
      <c r="Z77" s="110"/>
      <c r="AA77" s="110"/>
    </row>
    <row r="78" spans="2:27" ht="3.75" customHeight="1" x14ac:dyDescent="0.3">
      <c r="B78" s="151"/>
      <c r="C78" s="145"/>
      <c r="D78" s="146"/>
      <c r="E78" s="146"/>
      <c r="F78" s="146"/>
      <c r="G78" s="147"/>
      <c r="H78" s="148"/>
      <c r="J78" s="112"/>
      <c r="M78" s="110"/>
      <c r="Q78" s="112"/>
      <c r="S78" s="110"/>
      <c r="W78" s="113"/>
      <c r="AA78" s="110"/>
    </row>
    <row r="79" spans="2:27" x14ac:dyDescent="0.3">
      <c r="B79" s="151" t="s">
        <v>96</v>
      </c>
      <c r="C79" s="204">
        <v>44867</v>
      </c>
      <c r="D79" s="146"/>
      <c r="E79" s="146"/>
      <c r="F79" s="146"/>
      <c r="G79" s="147"/>
      <c r="H79" s="148"/>
      <c r="J79" s="112"/>
      <c r="M79" s="110"/>
      <c r="Q79" s="112"/>
      <c r="S79" s="110"/>
      <c r="W79" s="113"/>
      <c r="AA79" s="110"/>
    </row>
    <row r="80" spans="2:27" ht="3.75" customHeight="1" x14ac:dyDescent="0.3">
      <c r="B80" s="151"/>
      <c r="C80" s="145"/>
      <c r="D80" s="146"/>
      <c r="E80" s="146"/>
      <c r="F80" s="146"/>
      <c r="G80" s="147"/>
      <c r="H80" s="148"/>
      <c r="J80" s="112"/>
      <c r="M80" s="110"/>
      <c r="Q80" s="112"/>
      <c r="S80" s="110"/>
      <c r="W80" s="113"/>
      <c r="AA80" s="110"/>
    </row>
    <row r="81" spans="2:27" x14ac:dyDescent="0.3">
      <c r="B81" s="151" t="s">
        <v>97</v>
      </c>
      <c r="C81" s="145" t="s">
        <v>98</v>
      </c>
      <c r="D81" s="146"/>
      <c r="E81" s="146"/>
      <c r="F81" s="146"/>
      <c r="G81" s="147"/>
      <c r="H81" s="148"/>
      <c r="J81" s="112"/>
      <c r="M81" s="110"/>
      <c r="Q81" s="112"/>
      <c r="S81" s="110"/>
      <c r="W81" s="113"/>
      <c r="AA81" s="110"/>
    </row>
    <row r="82" spans="2:27" ht="6" customHeight="1" x14ac:dyDescent="0.3">
      <c r="B82" s="151"/>
      <c r="C82" s="145"/>
      <c r="D82" s="146"/>
      <c r="E82" s="146"/>
      <c r="F82" s="146"/>
      <c r="G82" s="147"/>
      <c r="H82" s="148"/>
      <c r="J82" s="112"/>
      <c r="M82" s="110"/>
      <c r="Q82" s="112"/>
      <c r="S82" s="110"/>
      <c r="W82" s="113"/>
      <c r="AA82" s="110"/>
    </row>
    <row r="83" spans="2:27" x14ac:dyDescent="0.3">
      <c r="B83" s="151" t="s">
        <v>99</v>
      </c>
      <c r="C83" s="149"/>
      <c r="D83" s="147"/>
      <c r="E83" s="147"/>
      <c r="F83" s="147"/>
      <c r="G83" s="147"/>
      <c r="H83" s="148"/>
    </row>
    <row r="84" spans="2:27" ht="3.75" customHeight="1" x14ac:dyDescent="0.3">
      <c r="B84" s="152"/>
      <c r="C84" s="152"/>
      <c r="D84" s="153"/>
      <c r="E84" s="153"/>
      <c r="F84" s="153"/>
      <c r="G84" s="153"/>
      <c r="H84" s="154"/>
    </row>
  </sheetData>
  <mergeCells count="9">
    <mergeCell ref="C77:G77"/>
    <mergeCell ref="C75:H75"/>
    <mergeCell ref="C76:H76"/>
    <mergeCell ref="C73:H73"/>
    <mergeCell ref="H6:J6"/>
    <mergeCell ref="B54:H54"/>
    <mergeCell ref="B70:B71"/>
    <mergeCell ref="C6:E6"/>
    <mergeCell ref="B74:B76"/>
  </mergeCells>
  <hyperlinks>
    <hyperlink ref="B2" location="Index!A1" display="Return to Index" xr:uid="{0FADA0D8-457D-46B1-949C-9F8F741D7369}"/>
    <hyperlink ref="C71" r:id="rId1" xr:uid="{6590B2DC-1B91-4410-810C-3E8F082B0E9B}"/>
  </hyperlinks>
  <pageMargins left="0.23622047244094491" right="0.23622047244094491" top="0.31496062992125984" bottom="0.31496062992125984" header="0.31496062992125984" footer="0.31496062992125984"/>
  <pageSetup paperSize="9" scale="31" orientation="landscape" r:id="rId2"/>
  <headerFooter alignWithMargins="0"/>
  <rowBreaks count="1" manualBreakCount="1">
    <brk id="57" max="16383" man="1"/>
  </rowBreaks>
  <colBreaks count="2" manualBreakCount="2">
    <brk id="6" max="1048575" man="1"/>
    <brk id="23" max="1048575" man="1"/>
  </col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24577-79E2-4244-8739-7AD68565457D}">
  <sheetPr>
    <pageSetUpPr fitToPage="1"/>
  </sheetPr>
  <dimension ref="A1:AO80"/>
  <sheetViews>
    <sheetView topLeftCell="A16" zoomScaleNormal="100" workbookViewId="0">
      <selection activeCell="G3" sqref="G3"/>
    </sheetView>
  </sheetViews>
  <sheetFormatPr defaultColWidth="8.33203125" defaultRowHeight="13.8" x14ac:dyDescent="0.3"/>
  <cols>
    <col min="1" max="1" width="1.88671875" style="110" customWidth="1"/>
    <col min="2" max="2" width="29.6640625" style="110" customWidth="1"/>
    <col min="3" max="3" width="18.44140625" style="110" customWidth="1"/>
    <col min="4" max="4" width="16.6640625" style="110" customWidth="1"/>
    <col min="5" max="5" width="14.109375" style="110" customWidth="1"/>
    <col min="6" max="6" width="9.109375" style="110" customWidth="1"/>
    <col min="7" max="7" width="29.109375" style="110" customWidth="1"/>
    <col min="8" max="8" width="15" style="110" customWidth="1"/>
    <col min="9" max="9" width="20.88671875" style="110" customWidth="1"/>
    <col min="10" max="10" width="14" style="110" customWidth="1"/>
    <col min="11" max="12" width="7.6640625" style="112" customWidth="1"/>
    <col min="13" max="13" width="30.33203125" style="112" customWidth="1"/>
    <col min="14" max="14" width="18.88671875" style="110" customWidth="1"/>
    <col min="15" max="15" width="16.109375" style="110" customWidth="1"/>
    <col min="16" max="16" width="18.44140625" style="110" customWidth="1"/>
    <col min="17" max="17" width="9.109375" style="110" customWidth="1"/>
    <col min="18" max="19" width="4.88671875" style="112" customWidth="1"/>
    <col min="20" max="23" width="8.33203125" style="110" customWidth="1"/>
    <col min="24" max="27" width="8.33203125" style="113" customWidth="1"/>
    <col min="28" max="36" width="8.33203125" style="110" customWidth="1"/>
    <col min="37" max="37" width="1.88671875" style="110" customWidth="1"/>
    <col min="38" max="16384" width="8.33203125" style="110"/>
  </cols>
  <sheetData>
    <row r="1" spans="2:27" ht="14.4" x14ac:dyDescent="0.3">
      <c r="B1" s="167" t="s">
        <v>1663</v>
      </c>
    </row>
    <row r="2" spans="2:27" x14ac:dyDescent="0.3">
      <c r="B2" s="114" t="s">
        <v>48</v>
      </c>
    </row>
    <row r="3" spans="2:27" ht="15.6" x14ac:dyDescent="0.3">
      <c r="B3" s="115"/>
      <c r="C3" s="234"/>
      <c r="D3" s="118"/>
      <c r="E3" s="118"/>
    </row>
    <row r="4" spans="2:27" x14ac:dyDescent="0.3">
      <c r="H4" s="162"/>
      <c r="I4" s="113"/>
      <c r="J4" s="113"/>
      <c r="K4" s="113"/>
      <c r="L4" s="110"/>
      <c r="M4" s="110"/>
      <c r="O4" s="162"/>
      <c r="P4" s="162"/>
      <c r="R4" s="110"/>
      <c r="S4" s="110"/>
      <c r="X4" s="110"/>
      <c r="Y4" s="110"/>
      <c r="Z4" s="110"/>
      <c r="AA4" s="110"/>
    </row>
    <row r="5" spans="2:27" ht="12" customHeight="1" thickBot="1" x14ac:dyDescent="0.35">
      <c r="B5" s="117"/>
      <c r="C5" s="116"/>
      <c r="D5" s="116"/>
      <c r="F5" s="118"/>
      <c r="K5" s="110"/>
      <c r="L5" s="110"/>
      <c r="M5" s="110"/>
      <c r="R5" s="110"/>
      <c r="S5" s="110"/>
      <c r="X5" s="110"/>
      <c r="Y5" s="110"/>
      <c r="Z5" s="110"/>
      <c r="AA5" s="110"/>
    </row>
    <row r="6" spans="2:27" ht="15" customHeight="1" thickBot="1" x14ac:dyDescent="0.35">
      <c r="C6" s="1360" t="s">
        <v>154</v>
      </c>
      <c r="D6" s="1362"/>
      <c r="E6" s="112"/>
      <c r="F6" s="112"/>
      <c r="K6" s="110"/>
      <c r="L6" s="110"/>
      <c r="M6" s="110"/>
      <c r="R6" s="110"/>
      <c r="S6" s="110"/>
      <c r="X6" s="110"/>
      <c r="Y6" s="110"/>
      <c r="Z6" s="110"/>
      <c r="AA6" s="110"/>
    </row>
    <row r="7" spans="2:27" ht="51.75" customHeight="1" thickBot="1" x14ac:dyDescent="0.35">
      <c r="B7" s="119" t="s">
        <v>53</v>
      </c>
      <c r="C7" s="120" t="s">
        <v>158</v>
      </c>
      <c r="D7" s="120" t="s">
        <v>5</v>
      </c>
      <c r="E7" s="112"/>
      <c r="F7" s="112"/>
      <c r="K7" s="110"/>
      <c r="L7" s="110"/>
      <c r="M7" s="110"/>
      <c r="R7" s="110"/>
      <c r="S7" s="110"/>
      <c r="X7" s="110"/>
      <c r="Y7" s="110"/>
      <c r="Z7" s="110"/>
      <c r="AA7" s="110"/>
    </row>
    <row r="8" spans="2:27" x14ac:dyDescent="0.3">
      <c r="B8" s="121" t="s">
        <v>75</v>
      </c>
      <c r="C8" s="122">
        <v>208003</v>
      </c>
      <c r="D8" s="395">
        <v>5149.8</v>
      </c>
      <c r="E8" s="123"/>
      <c r="F8" s="123"/>
      <c r="K8" s="110"/>
      <c r="L8" s="110"/>
      <c r="M8" s="110"/>
      <c r="R8" s="110"/>
      <c r="S8" s="110"/>
      <c r="X8" s="110"/>
      <c r="Y8" s="110"/>
      <c r="Z8" s="110"/>
      <c r="AA8" s="110"/>
    </row>
    <row r="9" spans="2:27" x14ac:dyDescent="0.3">
      <c r="B9" s="903" t="s">
        <v>70</v>
      </c>
      <c r="C9" s="904">
        <v>248922</v>
      </c>
      <c r="D9" s="1006">
        <v>4990.5</v>
      </c>
      <c r="E9" s="123"/>
      <c r="F9" s="123"/>
      <c r="K9" s="110"/>
      <c r="L9" s="110"/>
      <c r="M9" s="110"/>
      <c r="R9" s="110"/>
      <c r="S9" s="110"/>
      <c r="X9" s="110"/>
      <c r="Y9" s="110"/>
      <c r="Z9" s="110"/>
      <c r="AA9" s="110"/>
    </row>
    <row r="10" spans="2:27" x14ac:dyDescent="0.3">
      <c r="B10" s="126" t="s">
        <v>71</v>
      </c>
      <c r="C10" s="125">
        <v>486088</v>
      </c>
      <c r="D10" s="396">
        <v>4346.1000000000004</v>
      </c>
      <c r="E10" s="123"/>
      <c r="F10" s="123"/>
      <c r="K10" s="110"/>
      <c r="L10" s="110"/>
      <c r="M10" s="110"/>
      <c r="R10" s="110"/>
      <c r="S10" s="110"/>
      <c r="X10" s="110"/>
      <c r="Y10" s="110"/>
      <c r="Z10" s="110"/>
      <c r="AA10" s="110"/>
    </row>
    <row r="11" spans="2:27" x14ac:dyDescent="0.3">
      <c r="B11" s="124" t="s">
        <v>62</v>
      </c>
      <c r="C11" s="125">
        <v>472465</v>
      </c>
      <c r="D11" s="396">
        <v>4308.1000000000004</v>
      </c>
      <c r="E11" s="123"/>
      <c r="F11" s="123"/>
      <c r="K11" s="110"/>
      <c r="L11" s="110"/>
      <c r="M11" s="110"/>
      <c r="R11" s="110"/>
      <c r="S11" s="110"/>
      <c r="X11" s="110"/>
      <c r="Y11" s="110"/>
      <c r="Z11" s="110"/>
      <c r="AA11" s="110"/>
    </row>
    <row r="12" spans="2:27" x14ac:dyDescent="0.3">
      <c r="B12" s="124" t="s">
        <v>64</v>
      </c>
      <c r="C12" s="125">
        <v>345324</v>
      </c>
      <c r="D12" s="396">
        <v>3500.7</v>
      </c>
      <c r="E12" s="123"/>
      <c r="F12" s="127"/>
      <c r="K12" s="110"/>
      <c r="L12" s="110"/>
      <c r="M12" s="110"/>
      <c r="R12" s="110"/>
      <c r="S12" s="110"/>
      <c r="X12" s="110"/>
      <c r="Y12" s="110"/>
      <c r="Z12" s="110"/>
      <c r="AA12" s="110"/>
    </row>
    <row r="13" spans="2:27" ht="12.75" customHeight="1" x14ac:dyDescent="0.3">
      <c r="B13" s="124" t="s">
        <v>72</v>
      </c>
      <c r="C13" s="125">
        <v>264695</v>
      </c>
      <c r="D13" s="396">
        <v>3314.8</v>
      </c>
      <c r="E13" s="123"/>
      <c r="F13" s="127"/>
      <c r="K13" s="110"/>
      <c r="L13" s="110"/>
      <c r="M13" s="110"/>
      <c r="R13" s="110"/>
      <c r="S13" s="110"/>
      <c r="X13" s="110"/>
      <c r="Y13" s="110"/>
      <c r="Z13" s="110"/>
      <c r="AA13" s="110"/>
    </row>
    <row r="14" spans="2:27" x14ac:dyDescent="0.3">
      <c r="B14" s="124" t="s">
        <v>66</v>
      </c>
      <c r="C14" s="125">
        <v>300125</v>
      </c>
      <c r="D14" s="396">
        <v>2646.1</v>
      </c>
      <c r="E14" s="123"/>
      <c r="F14" s="127"/>
      <c r="K14" s="110"/>
      <c r="L14" s="110"/>
      <c r="M14" s="110"/>
      <c r="R14" s="110"/>
      <c r="S14" s="110"/>
      <c r="X14" s="110"/>
      <c r="Y14" s="110"/>
      <c r="Z14" s="110"/>
      <c r="AA14" s="110"/>
    </row>
    <row r="15" spans="2:27" x14ac:dyDescent="0.3">
      <c r="B15" s="124" t="s">
        <v>69</v>
      </c>
      <c r="C15" s="125">
        <v>400196</v>
      </c>
      <c r="D15" s="396">
        <v>2469.1999999999998</v>
      </c>
      <c r="E15" s="123"/>
      <c r="F15" s="123"/>
      <c r="K15" s="110"/>
      <c r="L15" s="110"/>
      <c r="M15" s="110"/>
      <c r="R15" s="110"/>
      <c r="S15" s="110"/>
      <c r="X15" s="110"/>
      <c r="Y15" s="110"/>
      <c r="Z15" s="110"/>
      <c r="AA15" s="110"/>
    </row>
    <row r="16" spans="2:27" x14ac:dyDescent="0.3">
      <c r="B16" s="124" t="s">
        <v>76</v>
      </c>
      <c r="C16" s="125">
        <v>556521</v>
      </c>
      <c r="D16" s="396">
        <v>1512.5</v>
      </c>
      <c r="E16" s="123"/>
      <c r="F16" s="127"/>
      <c r="K16" s="110"/>
      <c r="L16" s="110"/>
      <c r="M16" s="110"/>
      <c r="R16" s="110"/>
      <c r="S16" s="110"/>
      <c r="X16" s="110"/>
      <c r="Y16" s="110"/>
      <c r="Z16" s="110"/>
      <c r="AA16" s="110"/>
    </row>
    <row r="17" spans="1:41" x14ac:dyDescent="0.3">
      <c r="B17" s="124" t="s">
        <v>65</v>
      </c>
      <c r="C17" s="125">
        <v>811953</v>
      </c>
      <c r="D17" s="396">
        <v>1471.7</v>
      </c>
      <c r="E17" s="123"/>
      <c r="F17" s="123"/>
      <c r="K17" s="110"/>
      <c r="L17" s="110"/>
      <c r="M17" s="110"/>
      <c r="R17" s="110"/>
      <c r="S17" s="110"/>
      <c r="X17" s="110"/>
      <c r="Y17" s="110"/>
      <c r="Z17" s="110"/>
      <c r="AA17" s="110"/>
    </row>
    <row r="18" spans="1:41" x14ac:dyDescent="0.3">
      <c r="B18" s="128" t="s">
        <v>73</v>
      </c>
      <c r="C18" s="125">
        <v>202821</v>
      </c>
      <c r="D18" s="396">
        <v>745.8</v>
      </c>
      <c r="E18" s="123"/>
      <c r="F18" s="123"/>
      <c r="K18" s="110"/>
      <c r="L18" s="110"/>
      <c r="M18" s="110"/>
      <c r="R18" s="110"/>
      <c r="S18" s="110"/>
      <c r="X18" s="110"/>
      <c r="Y18" s="110"/>
      <c r="Z18" s="110"/>
      <c r="AA18" s="110"/>
    </row>
    <row r="19" spans="1:41" x14ac:dyDescent="0.3">
      <c r="B19" s="124" t="s">
        <v>63</v>
      </c>
      <c r="C19" s="125">
        <v>193409</v>
      </c>
      <c r="D19" s="396">
        <v>559.20000000000005</v>
      </c>
      <c r="E19" s="123"/>
      <c r="F19" s="123"/>
      <c r="K19" s="110"/>
      <c r="L19" s="110"/>
      <c r="M19" s="110"/>
      <c r="R19" s="110"/>
      <c r="S19" s="110"/>
      <c r="X19" s="110"/>
      <c r="Y19" s="110"/>
      <c r="Z19" s="110"/>
      <c r="AA19" s="110"/>
    </row>
    <row r="20" spans="1:41" x14ac:dyDescent="0.3">
      <c r="B20" s="998" t="s">
        <v>68</v>
      </c>
      <c r="C20" s="908">
        <v>56490048</v>
      </c>
      <c r="D20" s="1007">
        <v>433.5</v>
      </c>
      <c r="E20" s="123"/>
      <c r="F20" s="123"/>
      <c r="K20" s="110"/>
      <c r="L20" s="110"/>
      <c r="M20" s="110"/>
      <c r="R20" s="110"/>
      <c r="S20" s="110"/>
      <c r="X20" s="110"/>
      <c r="Y20" s="110"/>
      <c r="Z20" s="110"/>
      <c r="AA20" s="110"/>
    </row>
    <row r="21" spans="1:41" x14ac:dyDescent="0.3">
      <c r="B21" s="126" t="s">
        <v>67</v>
      </c>
      <c r="C21" s="125">
        <v>1400899</v>
      </c>
      <c r="D21" s="396">
        <v>380.8</v>
      </c>
      <c r="E21" s="123"/>
      <c r="F21" s="127"/>
      <c r="K21" s="110"/>
      <c r="L21" s="110"/>
      <c r="M21" s="110"/>
      <c r="R21" s="110"/>
      <c r="S21" s="110"/>
      <c r="X21" s="110"/>
      <c r="Y21" s="110"/>
      <c r="Z21" s="110"/>
      <c r="AA21" s="110"/>
    </row>
    <row r="22" spans="1:41" ht="14.4" thickBot="1" x14ac:dyDescent="0.35">
      <c r="B22" s="166" t="s">
        <v>74</v>
      </c>
      <c r="C22" s="130">
        <v>140459</v>
      </c>
      <c r="D22" s="397">
        <v>370</v>
      </c>
      <c r="E22" s="123"/>
      <c r="F22" s="123"/>
      <c r="K22" s="110"/>
      <c r="L22" s="110"/>
      <c r="M22" s="110"/>
      <c r="R22" s="110"/>
      <c r="S22" s="110"/>
      <c r="X22" s="110"/>
      <c r="Y22" s="110"/>
      <c r="Z22" s="110"/>
      <c r="AA22" s="110"/>
    </row>
    <row r="23" spans="1:41" ht="10.5" customHeight="1" x14ac:dyDescent="0.3">
      <c r="G23"/>
      <c r="H23"/>
      <c r="I23"/>
      <c r="K23" s="110"/>
      <c r="L23" s="110"/>
      <c r="M23" s="110"/>
      <c r="R23" s="110"/>
      <c r="S23" s="110"/>
      <c r="X23" s="110"/>
      <c r="Y23" s="110"/>
      <c r="Z23" s="110"/>
      <c r="AA23" s="110"/>
    </row>
    <row r="24" spans="1:41" ht="13.5" customHeight="1" x14ac:dyDescent="0.3">
      <c r="K24" s="110"/>
      <c r="L24" s="110"/>
      <c r="M24" s="110"/>
      <c r="R24" s="110"/>
      <c r="S24" s="110"/>
      <c r="X24" s="110"/>
      <c r="Y24" s="110"/>
      <c r="Z24" s="110"/>
      <c r="AA24" s="110"/>
    </row>
    <row r="25" spans="1:41" ht="21" customHeight="1" x14ac:dyDescent="0.3">
      <c r="I25" s="131"/>
      <c r="J25" s="131" t="s">
        <v>133</v>
      </c>
      <c r="K25" s="132"/>
      <c r="L25" s="132"/>
    </row>
    <row r="26" spans="1:41" x14ac:dyDescent="0.3">
      <c r="I26" s="134"/>
      <c r="J26" s="134">
        <v>196.78</v>
      </c>
      <c r="K26" s="135">
        <v>10.72999999999999</v>
      </c>
      <c r="L26" s="135">
        <v>10.719999999999999</v>
      </c>
      <c r="M26" s="116"/>
    </row>
    <row r="27" spans="1:41" x14ac:dyDescent="0.3">
      <c r="I27" s="134"/>
      <c r="J27" s="134">
        <v>182.27</v>
      </c>
      <c r="K27" s="135">
        <v>14.089999999999975</v>
      </c>
      <c r="L27" s="135">
        <v>14.100000000000023</v>
      </c>
      <c r="M27" s="116"/>
    </row>
    <row r="28" spans="1:41" x14ac:dyDescent="0.3">
      <c r="I28" s="134"/>
      <c r="J28" s="134">
        <v>176.39</v>
      </c>
      <c r="K28" s="135">
        <v>12.909999999999997</v>
      </c>
      <c r="L28" s="135">
        <v>12.909999999999997</v>
      </c>
      <c r="M28" s="116"/>
    </row>
    <row r="29" spans="1:41" x14ac:dyDescent="0.3">
      <c r="I29" s="137"/>
      <c r="J29" s="137">
        <v>159.72</v>
      </c>
      <c r="K29" s="111">
        <v>14.670000000000016</v>
      </c>
      <c r="L29" s="111">
        <v>14.669999999999987</v>
      </c>
    </row>
    <row r="30" spans="1:41" x14ac:dyDescent="0.3">
      <c r="I30" s="134"/>
      <c r="J30" s="134">
        <v>142.83000000000001</v>
      </c>
      <c r="K30" s="135">
        <v>11.61</v>
      </c>
      <c r="L30" s="135">
        <v>11.610000000000014</v>
      </c>
    </row>
    <row r="31" spans="1:41" s="112" customFormat="1" x14ac:dyDescent="0.3">
      <c r="A31" s="110"/>
      <c r="B31" s="110"/>
      <c r="C31" s="110"/>
      <c r="D31" s="110"/>
      <c r="E31" s="110"/>
      <c r="F31" s="110"/>
      <c r="G31" s="110"/>
      <c r="H31" s="110"/>
      <c r="I31" s="137"/>
      <c r="J31" s="137">
        <v>137.86000000000001</v>
      </c>
      <c r="K31" s="111">
        <v>6.8899999999999864</v>
      </c>
      <c r="L31" s="111">
        <v>6.8800000000000239</v>
      </c>
      <c r="N31" s="110"/>
      <c r="O31" s="110"/>
      <c r="P31" s="110"/>
      <c r="Q31" s="110"/>
      <c r="T31" s="110"/>
      <c r="U31" s="110"/>
      <c r="V31" s="110"/>
      <c r="W31" s="110"/>
      <c r="X31" s="113"/>
      <c r="Y31" s="113"/>
      <c r="Z31" s="113"/>
      <c r="AA31" s="113"/>
      <c r="AB31" s="110"/>
      <c r="AC31" s="110"/>
      <c r="AD31" s="110"/>
      <c r="AE31" s="110"/>
      <c r="AF31" s="110"/>
      <c r="AG31" s="110"/>
      <c r="AH31" s="110"/>
      <c r="AI31" s="110"/>
      <c r="AJ31" s="110"/>
      <c r="AK31" s="110"/>
      <c r="AL31" s="110"/>
      <c r="AM31" s="110"/>
      <c r="AN31" s="110"/>
      <c r="AO31" s="110"/>
    </row>
    <row r="32" spans="1:41" s="112" customFormat="1" x14ac:dyDescent="0.3">
      <c r="A32" s="110"/>
      <c r="B32" s="110"/>
      <c r="C32" s="110"/>
      <c r="D32" s="110"/>
      <c r="E32" s="110"/>
      <c r="F32" s="110"/>
      <c r="G32" s="110"/>
      <c r="H32" s="110"/>
      <c r="I32" s="137"/>
      <c r="J32" s="137">
        <v>137.12</v>
      </c>
      <c r="K32" s="111">
        <v>7.8400000000000034</v>
      </c>
      <c r="L32" s="111">
        <v>7.8400000000000034</v>
      </c>
      <c r="N32" s="110"/>
      <c r="O32" s="110"/>
      <c r="P32" s="110"/>
      <c r="Q32" s="110"/>
      <c r="T32" s="110"/>
      <c r="U32" s="110"/>
      <c r="V32" s="110"/>
      <c r="W32" s="110"/>
      <c r="X32" s="113"/>
      <c r="Y32" s="113"/>
      <c r="Z32" s="113"/>
      <c r="AA32" s="113"/>
      <c r="AB32" s="110"/>
      <c r="AC32" s="110"/>
      <c r="AD32" s="110"/>
      <c r="AE32" s="110"/>
      <c r="AF32" s="110"/>
      <c r="AG32" s="110"/>
      <c r="AH32" s="110"/>
      <c r="AI32" s="110"/>
      <c r="AJ32" s="110"/>
      <c r="AK32" s="110"/>
      <c r="AL32" s="110"/>
      <c r="AM32" s="110"/>
      <c r="AN32" s="110"/>
      <c r="AO32" s="110"/>
    </row>
    <row r="33" spans="1:41" s="112" customFormat="1" x14ac:dyDescent="0.3">
      <c r="A33" s="110"/>
      <c r="B33" s="110"/>
      <c r="C33" s="110"/>
      <c r="D33" s="110"/>
      <c r="E33" s="110"/>
      <c r="F33" s="110"/>
      <c r="G33" s="110"/>
      <c r="H33" s="110"/>
      <c r="I33" s="134"/>
      <c r="J33" s="134">
        <v>137.94</v>
      </c>
      <c r="K33" s="135">
        <v>12.190000000000012</v>
      </c>
      <c r="L33" s="135">
        <v>12.179999999999993</v>
      </c>
      <c r="N33" s="110"/>
      <c r="O33" s="110"/>
      <c r="P33" s="110"/>
      <c r="Q33" s="110"/>
      <c r="T33" s="110"/>
      <c r="U33" s="110"/>
      <c r="V33" s="110"/>
      <c r="W33" s="110"/>
      <c r="X33" s="113"/>
      <c r="Y33" s="113"/>
      <c r="Z33" s="113"/>
      <c r="AA33" s="113"/>
      <c r="AB33" s="110"/>
      <c r="AC33" s="110"/>
      <c r="AD33" s="110"/>
      <c r="AE33" s="110"/>
      <c r="AF33" s="110"/>
      <c r="AG33" s="110"/>
      <c r="AH33" s="110"/>
      <c r="AI33" s="110"/>
      <c r="AJ33" s="110"/>
      <c r="AK33" s="110"/>
      <c r="AL33" s="110"/>
      <c r="AM33" s="110"/>
      <c r="AN33" s="110"/>
      <c r="AO33" s="110"/>
    </row>
    <row r="34" spans="1:41" s="112" customFormat="1" x14ac:dyDescent="0.3">
      <c r="A34" s="110"/>
      <c r="B34" s="110"/>
      <c r="C34" s="110"/>
      <c r="D34" s="110"/>
      <c r="E34" s="110"/>
      <c r="F34" s="110"/>
      <c r="G34" s="110"/>
      <c r="H34" s="110"/>
      <c r="I34" s="134"/>
      <c r="J34" s="134">
        <v>122.7</v>
      </c>
      <c r="K34" s="135">
        <v>0.76000000000000512</v>
      </c>
      <c r="L34" s="135">
        <v>0.75</v>
      </c>
      <c r="N34" s="110"/>
      <c r="O34" s="110"/>
      <c r="P34" s="110"/>
      <c r="Q34" s="110"/>
      <c r="T34" s="110"/>
      <c r="U34" s="110"/>
      <c r="V34" s="110"/>
      <c r="W34" s="110"/>
      <c r="X34" s="113"/>
      <c r="Y34" s="113"/>
      <c r="Z34" s="113"/>
      <c r="AA34" s="113"/>
      <c r="AB34" s="110"/>
      <c r="AC34" s="110"/>
      <c r="AD34" s="110"/>
      <c r="AE34" s="110"/>
      <c r="AF34" s="110"/>
      <c r="AG34" s="110"/>
      <c r="AH34" s="110"/>
      <c r="AI34" s="110"/>
      <c r="AJ34" s="110"/>
      <c r="AK34" s="110"/>
      <c r="AL34" s="110"/>
      <c r="AM34" s="110"/>
      <c r="AN34" s="110"/>
      <c r="AO34" s="110"/>
    </row>
    <row r="35" spans="1:41" s="112" customFormat="1" x14ac:dyDescent="0.3">
      <c r="A35" s="110"/>
      <c r="B35" s="110"/>
      <c r="C35" s="110"/>
      <c r="D35" s="110"/>
      <c r="E35" s="110"/>
      <c r="F35" s="110"/>
      <c r="G35" s="110"/>
      <c r="H35" s="110"/>
      <c r="I35" s="137"/>
      <c r="J35" s="137">
        <v>133.87</v>
      </c>
      <c r="K35" s="111">
        <v>13.36</v>
      </c>
      <c r="L35" s="111">
        <v>13.370000000000005</v>
      </c>
      <c r="N35" s="110"/>
      <c r="O35" s="110"/>
      <c r="P35" s="110"/>
      <c r="Q35" s="110"/>
      <c r="T35" s="110"/>
      <c r="U35" s="110"/>
      <c r="V35" s="110"/>
      <c r="W35" s="110"/>
      <c r="X35" s="113"/>
      <c r="Y35" s="113"/>
      <c r="Z35" s="113"/>
      <c r="AA35" s="113"/>
      <c r="AB35" s="110"/>
      <c r="AC35" s="110"/>
      <c r="AD35" s="110"/>
      <c r="AE35" s="110"/>
      <c r="AF35" s="110"/>
      <c r="AG35" s="110"/>
      <c r="AH35" s="110"/>
      <c r="AI35" s="110"/>
      <c r="AJ35" s="110"/>
      <c r="AK35" s="110"/>
      <c r="AL35" s="110"/>
      <c r="AM35" s="110"/>
      <c r="AN35" s="110"/>
      <c r="AO35" s="110"/>
    </row>
    <row r="36" spans="1:41" s="112" customFormat="1" x14ac:dyDescent="0.3">
      <c r="A36" s="110"/>
      <c r="B36" s="110"/>
      <c r="C36" s="110"/>
      <c r="D36" s="110"/>
      <c r="E36" s="110"/>
      <c r="F36" s="110"/>
      <c r="G36" s="110"/>
      <c r="H36" s="110"/>
      <c r="I36" s="134"/>
      <c r="J36" s="134">
        <v>133.55000000000001</v>
      </c>
      <c r="K36" s="135">
        <v>13.11</v>
      </c>
      <c r="L36" s="135">
        <v>13.110000000000014</v>
      </c>
      <c r="N36" s="110"/>
      <c r="O36" s="110"/>
      <c r="P36" s="110"/>
      <c r="Q36" s="110"/>
      <c r="T36" s="110"/>
      <c r="U36" s="110"/>
      <c r="V36" s="110"/>
      <c r="W36" s="110"/>
      <c r="X36" s="113"/>
      <c r="Y36" s="113"/>
      <c r="Z36" s="113"/>
      <c r="AA36" s="113"/>
      <c r="AB36" s="110"/>
      <c r="AC36" s="110"/>
      <c r="AD36" s="110"/>
      <c r="AE36" s="110"/>
      <c r="AF36" s="110"/>
      <c r="AG36" s="110"/>
      <c r="AH36" s="110"/>
      <c r="AI36" s="110"/>
      <c r="AJ36" s="110"/>
      <c r="AK36" s="110"/>
      <c r="AL36" s="110"/>
      <c r="AM36" s="110"/>
      <c r="AN36" s="110"/>
      <c r="AO36" s="110"/>
    </row>
    <row r="37" spans="1:41" s="112" customFormat="1" x14ac:dyDescent="0.3">
      <c r="A37" s="110"/>
      <c r="B37" s="110"/>
      <c r="C37" s="110"/>
      <c r="D37" s="110"/>
      <c r="E37" s="110"/>
      <c r="F37" s="110"/>
      <c r="G37" s="110"/>
      <c r="H37" s="110"/>
      <c r="I37" s="134"/>
      <c r="J37" s="134">
        <v>133.49</v>
      </c>
      <c r="K37" s="135">
        <v>13.710000000000008</v>
      </c>
      <c r="L37" s="135">
        <v>13.710000000000008</v>
      </c>
      <c r="N37" s="110"/>
      <c r="O37" s="110"/>
      <c r="P37" s="110"/>
      <c r="Q37" s="110"/>
      <c r="T37" s="110"/>
      <c r="U37" s="110"/>
      <c r="V37" s="110"/>
      <c r="W37" s="110"/>
      <c r="X37" s="113"/>
      <c r="Y37" s="113"/>
      <c r="Z37" s="113"/>
      <c r="AA37" s="113"/>
      <c r="AB37" s="110"/>
      <c r="AC37" s="110"/>
      <c r="AD37" s="110"/>
      <c r="AE37" s="110"/>
      <c r="AF37" s="110"/>
      <c r="AG37" s="110"/>
      <c r="AH37" s="110"/>
      <c r="AI37" s="110"/>
      <c r="AJ37" s="110"/>
      <c r="AK37" s="110"/>
      <c r="AL37" s="110"/>
      <c r="AM37" s="110"/>
      <c r="AN37" s="110"/>
      <c r="AO37" s="110"/>
    </row>
    <row r="38" spans="1:41" s="112" customFormat="1" x14ac:dyDescent="0.3">
      <c r="A38" s="110"/>
      <c r="B38" s="110"/>
      <c r="C38" s="110"/>
      <c r="D38" s="110"/>
      <c r="E38" s="110"/>
      <c r="F38" s="110"/>
      <c r="G38" s="110"/>
      <c r="H38" s="110"/>
      <c r="I38" s="134"/>
      <c r="J38" s="134">
        <v>112.17</v>
      </c>
      <c r="K38" s="135">
        <v>4.3400000000000034</v>
      </c>
      <c r="L38" s="135">
        <v>4.3400000000000034</v>
      </c>
      <c r="N38" s="110"/>
      <c r="O38" s="110"/>
      <c r="P38" s="110"/>
      <c r="Q38" s="110"/>
      <c r="T38" s="110"/>
      <c r="U38" s="110"/>
      <c r="V38" s="110"/>
      <c r="W38" s="110"/>
      <c r="X38" s="113"/>
      <c r="Y38" s="113"/>
      <c r="Z38" s="113"/>
      <c r="AA38" s="113"/>
      <c r="AB38" s="110"/>
      <c r="AC38" s="110"/>
      <c r="AD38" s="110"/>
      <c r="AE38" s="110"/>
      <c r="AF38" s="110"/>
      <c r="AG38" s="110"/>
      <c r="AH38" s="110"/>
      <c r="AI38" s="110"/>
      <c r="AJ38" s="110"/>
      <c r="AK38" s="110"/>
      <c r="AL38" s="110"/>
      <c r="AM38" s="110"/>
      <c r="AN38" s="110"/>
      <c r="AO38" s="110"/>
    </row>
    <row r="39" spans="1:41" s="112" customFormat="1" x14ac:dyDescent="0.3">
      <c r="A39" s="110"/>
      <c r="B39" s="110"/>
      <c r="C39" s="110"/>
      <c r="D39" s="110"/>
      <c r="E39" s="110"/>
      <c r="F39" s="110"/>
      <c r="G39" s="110"/>
      <c r="H39" s="110"/>
      <c r="I39" s="137"/>
      <c r="J39" s="137">
        <v>149.27000000000001</v>
      </c>
      <c r="K39" s="111">
        <v>10.120000000000005</v>
      </c>
      <c r="L39" s="111">
        <v>10</v>
      </c>
      <c r="N39" s="110"/>
      <c r="O39" s="110"/>
      <c r="P39" s="110"/>
      <c r="Q39" s="110"/>
      <c r="T39" s="110"/>
      <c r="U39" s="110"/>
      <c r="V39" s="110"/>
      <c r="W39" s="110"/>
      <c r="X39" s="113"/>
      <c r="Y39" s="113"/>
      <c r="Z39" s="113"/>
      <c r="AA39" s="113"/>
      <c r="AB39" s="110"/>
      <c r="AC39" s="110"/>
      <c r="AD39" s="110"/>
      <c r="AE39" s="110"/>
      <c r="AF39" s="110"/>
      <c r="AG39" s="110"/>
      <c r="AH39" s="110"/>
      <c r="AI39" s="110"/>
      <c r="AJ39" s="110"/>
      <c r="AK39" s="110"/>
      <c r="AL39" s="110"/>
      <c r="AM39" s="110"/>
      <c r="AN39" s="110"/>
      <c r="AO39" s="110"/>
    </row>
    <row r="40" spans="1:41" s="112" customFormat="1" x14ac:dyDescent="0.3">
      <c r="A40" s="110"/>
      <c r="B40" s="110"/>
      <c r="C40" s="110"/>
      <c r="D40" s="110"/>
      <c r="E40" s="110"/>
      <c r="F40" s="110"/>
      <c r="G40" s="110"/>
      <c r="H40" s="110"/>
      <c r="I40" s="134"/>
      <c r="J40" s="134">
        <v>144.41</v>
      </c>
      <c r="K40" s="135">
        <v>13.009999999999991</v>
      </c>
      <c r="L40" s="135">
        <v>13.02000000000001</v>
      </c>
      <c r="N40" s="110"/>
      <c r="O40" s="110"/>
      <c r="P40" s="110"/>
      <c r="Q40" s="110"/>
      <c r="T40" s="110"/>
      <c r="U40" s="110"/>
      <c r="V40" s="110"/>
      <c r="W40" s="110"/>
      <c r="X40" s="113"/>
      <c r="Y40" s="113"/>
      <c r="Z40" s="113"/>
      <c r="AA40" s="113"/>
      <c r="AB40" s="110"/>
      <c r="AC40" s="110"/>
      <c r="AD40" s="110"/>
      <c r="AE40" s="110"/>
      <c r="AF40" s="110"/>
      <c r="AG40" s="110"/>
      <c r="AH40" s="110"/>
      <c r="AI40" s="110"/>
      <c r="AJ40" s="110"/>
      <c r="AK40" s="110"/>
      <c r="AL40" s="110"/>
      <c r="AM40" s="110"/>
      <c r="AN40" s="110"/>
      <c r="AO40" s="110"/>
    </row>
    <row r="41" spans="1:41" s="112" customFormat="1" x14ac:dyDescent="0.3">
      <c r="A41" s="110"/>
      <c r="B41" s="110"/>
      <c r="C41" s="110"/>
      <c r="D41" s="110"/>
      <c r="E41" s="110"/>
      <c r="F41" s="110"/>
      <c r="N41" s="110"/>
      <c r="O41" s="110"/>
      <c r="P41" s="110"/>
      <c r="Q41" s="110"/>
      <c r="T41" s="110"/>
      <c r="U41" s="110"/>
      <c r="V41" s="110"/>
      <c r="W41" s="110"/>
      <c r="X41" s="113"/>
      <c r="Y41" s="113"/>
      <c r="Z41" s="113"/>
      <c r="AA41" s="113"/>
      <c r="AB41" s="110"/>
      <c r="AC41" s="110"/>
      <c r="AD41" s="110"/>
      <c r="AE41" s="110"/>
      <c r="AF41" s="110"/>
      <c r="AG41" s="110"/>
      <c r="AH41" s="110"/>
      <c r="AI41" s="110"/>
      <c r="AJ41" s="110"/>
      <c r="AK41" s="110"/>
      <c r="AL41" s="110"/>
      <c r="AM41" s="110"/>
      <c r="AN41" s="110"/>
      <c r="AO41" s="110"/>
    </row>
    <row r="53" spans="2:13" ht="14.4" x14ac:dyDescent="0.3">
      <c r="B53" s="138"/>
      <c r="M53" s="110"/>
    </row>
    <row r="54" spans="2:13" x14ac:dyDescent="0.3">
      <c r="B54" s="1357" t="s">
        <v>78</v>
      </c>
      <c r="C54" s="1358"/>
      <c r="D54" s="1358"/>
      <c r="E54" s="1358"/>
      <c r="F54" s="1358"/>
      <c r="G54" s="1358"/>
      <c r="H54" s="1359"/>
      <c r="M54" s="110"/>
    </row>
    <row r="55" spans="2:13" ht="3.75" customHeight="1" x14ac:dyDescent="0.3">
      <c r="B55" s="139"/>
      <c r="C55" s="139"/>
      <c r="D55" s="140"/>
      <c r="E55" s="140"/>
      <c r="F55" s="141"/>
      <c r="G55" s="142"/>
      <c r="H55" s="143"/>
      <c r="M55" s="110"/>
    </row>
    <row r="56" spans="2:13" x14ac:dyDescent="0.3">
      <c r="B56" s="144" t="s">
        <v>79</v>
      </c>
      <c r="C56" s="145" t="s">
        <v>1664</v>
      </c>
      <c r="D56" s="146"/>
      <c r="E56" s="146"/>
      <c r="F56" s="146"/>
      <c r="G56" s="147"/>
      <c r="H56" s="148"/>
      <c r="K56" s="110"/>
      <c r="M56" s="110"/>
    </row>
    <row r="57" spans="2:13" ht="3.75" customHeight="1" x14ac:dyDescent="0.3">
      <c r="B57" s="144"/>
      <c r="C57" s="145"/>
      <c r="D57" s="146"/>
      <c r="E57" s="146"/>
      <c r="F57" s="146"/>
      <c r="G57" s="147"/>
      <c r="H57" s="148"/>
      <c r="M57" s="110"/>
    </row>
    <row r="58" spans="2:13" x14ac:dyDescent="0.3">
      <c r="B58" s="144" t="s">
        <v>80</v>
      </c>
      <c r="C58" s="145" t="s">
        <v>163</v>
      </c>
      <c r="D58" s="146"/>
      <c r="E58" s="146"/>
      <c r="F58" s="146"/>
      <c r="G58" s="147"/>
      <c r="H58" s="148"/>
      <c r="M58" s="110"/>
    </row>
    <row r="59" spans="2:13" ht="3.75" customHeight="1" x14ac:dyDescent="0.3">
      <c r="B59" s="144"/>
      <c r="C59" s="145"/>
      <c r="D59" s="146"/>
      <c r="E59" s="146"/>
      <c r="F59" s="146"/>
      <c r="G59" s="147"/>
      <c r="H59" s="148"/>
      <c r="M59" s="110"/>
    </row>
    <row r="60" spans="2:13" x14ac:dyDescent="0.3">
      <c r="B60" s="144" t="s">
        <v>82</v>
      </c>
      <c r="C60" s="145" t="s">
        <v>686</v>
      </c>
      <c r="D60" s="146"/>
      <c r="E60" s="146"/>
      <c r="F60" s="146"/>
      <c r="G60" s="147"/>
      <c r="H60" s="148"/>
      <c r="M60" s="110"/>
    </row>
    <row r="61" spans="2:13" ht="3.75" customHeight="1" x14ac:dyDescent="0.3">
      <c r="B61" s="144"/>
      <c r="C61" s="145"/>
      <c r="D61" s="146"/>
      <c r="E61" s="146"/>
      <c r="F61" s="146"/>
      <c r="G61" s="147"/>
      <c r="H61" s="148"/>
      <c r="M61" s="110"/>
    </row>
    <row r="62" spans="2:13" x14ac:dyDescent="0.3">
      <c r="B62" s="144" t="s">
        <v>84</v>
      </c>
      <c r="C62" s="145" t="s">
        <v>687</v>
      </c>
      <c r="D62" s="146"/>
      <c r="E62" s="146"/>
      <c r="F62" s="146"/>
      <c r="G62" s="147"/>
      <c r="H62" s="148"/>
      <c r="M62" s="110"/>
    </row>
    <row r="63" spans="2:13" ht="3.75" customHeight="1" x14ac:dyDescent="0.3">
      <c r="B63" s="144"/>
      <c r="C63" s="145"/>
      <c r="D63" s="146"/>
      <c r="E63" s="146"/>
      <c r="F63" s="146"/>
      <c r="G63" s="147"/>
      <c r="H63" s="148"/>
    </row>
    <row r="64" spans="2:13" x14ac:dyDescent="0.3">
      <c r="B64" s="144" t="s">
        <v>86</v>
      </c>
      <c r="C64" s="145" t="s">
        <v>87</v>
      </c>
      <c r="D64" s="146"/>
      <c r="E64" s="146"/>
      <c r="F64" s="146"/>
      <c r="G64" s="147"/>
      <c r="H64" s="148"/>
    </row>
    <row r="65" spans="2:8" ht="5.25" customHeight="1" x14ac:dyDescent="0.3">
      <c r="B65" s="144"/>
      <c r="C65" s="145"/>
      <c r="D65" s="146"/>
      <c r="E65" s="146"/>
      <c r="F65" s="146"/>
      <c r="G65" s="147"/>
      <c r="H65" s="148"/>
    </row>
    <row r="66" spans="2:8" x14ac:dyDescent="0.3">
      <c r="B66" s="144" t="s">
        <v>88</v>
      </c>
      <c r="C66" s="149" t="s">
        <v>89</v>
      </c>
      <c r="D66" s="147"/>
      <c r="E66" s="146"/>
      <c r="F66" s="146"/>
      <c r="G66" s="147"/>
      <c r="H66" s="148"/>
    </row>
    <row r="67" spans="2:8" ht="6" customHeight="1" x14ac:dyDescent="0.3">
      <c r="B67" s="144"/>
      <c r="C67" s="149"/>
      <c r="D67" s="147"/>
      <c r="E67" s="146"/>
      <c r="F67" s="146"/>
      <c r="G67" s="147"/>
      <c r="H67" s="148"/>
    </row>
    <row r="68" spans="2:8" x14ac:dyDescent="0.3">
      <c r="B68" s="144" t="s">
        <v>90</v>
      </c>
      <c r="C68" s="150" t="s">
        <v>154</v>
      </c>
      <c r="D68" s="156"/>
      <c r="E68" s="146"/>
      <c r="F68" s="146"/>
      <c r="G68" s="147"/>
      <c r="H68" s="148"/>
    </row>
    <row r="69" spans="2:8" ht="3.75" customHeight="1" x14ac:dyDescent="0.3">
      <c r="B69" s="144"/>
      <c r="C69" s="145"/>
      <c r="D69" s="146"/>
      <c r="E69" s="146"/>
      <c r="F69" s="146"/>
      <c r="G69" s="147"/>
      <c r="H69" s="148"/>
    </row>
    <row r="70" spans="2:8" x14ac:dyDescent="0.3">
      <c r="B70" s="1352" t="s">
        <v>92</v>
      </c>
      <c r="C70" s="145" t="s">
        <v>93</v>
      </c>
      <c r="D70" s="146"/>
      <c r="E70" s="146"/>
      <c r="F70" s="146"/>
      <c r="G70" s="147"/>
      <c r="H70" s="148"/>
    </row>
    <row r="71" spans="2:8" x14ac:dyDescent="0.3">
      <c r="B71" s="1352"/>
      <c r="C71" s="201" t="s">
        <v>94</v>
      </c>
      <c r="D71" s="146"/>
      <c r="E71" s="146"/>
      <c r="F71" s="146"/>
      <c r="G71" s="147"/>
      <c r="H71" s="148"/>
    </row>
    <row r="72" spans="2:8" ht="3.75" customHeight="1" x14ac:dyDescent="0.3">
      <c r="B72" s="144"/>
      <c r="C72" s="145"/>
      <c r="D72" s="146"/>
      <c r="E72" s="146"/>
      <c r="F72" s="146"/>
      <c r="G72" s="147"/>
      <c r="H72" s="148"/>
    </row>
    <row r="73" spans="2:8" ht="29.4" customHeight="1" x14ac:dyDescent="0.3">
      <c r="B73" s="151" t="s">
        <v>167</v>
      </c>
      <c r="C73" s="1349" t="s">
        <v>962</v>
      </c>
      <c r="D73" s="1350"/>
      <c r="E73" s="1350"/>
      <c r="F73" s="1350"/>
      <c r="G73" s="1350"/>
      <c r="H73" s="1351"/>
    </row>
    <row r="74" spans="2:8" ht="3.75" customHeight="1" x14ac:dyDescent="0.3">
      <c r="B74" s="151"/>
      <c r="C74" s="145"/>
      <c r="D74" s="146"/>
      <c r="E74" s="146"/>
      <c r="F74" s="146"/>
      <c r="G74" s="147"/>
      <c r="H74" s="148"/>
    </row>
    <row r="75" spans="2:8" x14ac:dyDescent="0.3">
      <c r="B75" s="151" t="s">
        <v>96</v>
      </c>
      <c r="C75" s="204">
        <v>44867</v>
      </c>
      <c r="D75" s="146"/>
      <c r="E75" s="146"/>
      <c r="F75" s="146"/>
      <c r="G75" s="147"/>
      <c r="H75" s="148"/>
    </row>
    <row r="76" spans="2:8" ht="3.75" customHeight="1" x14ac:dyDescent="0.3">
      <c r="B76" s="151"/>
      <c r="C76" s="145"/>
      <c r="D76" s="146"/>
      <c r="E76" s="146"/>
      <c r="F76" s="146"/>
      <c r="G76" s="147"/>
      <c r="H76" s="148"/>
    </row>
    <row r="77" spans="2:8" x14ac:dyDescent="0.3">
      <c r="B77" s="151" t="s">
        <v>97</v>
      </c>
      <c r="C77" s="145" t="s">
        <v>98</v>
      </c>
      <c r="D77" s="146"/>
      <c r="E77" s="146"/>
      <c r="F77" s="146"/>
      <c r="G77" s="147"/>
      <c r="H77" s="148"/>
    </row>
    <row r="78" spans="2:8" ht="6" customHeight="1" x14ac:dyDescent="0.3">
      <c r="B78" s="151"/>
      <c r="C78" s="145"/>
      <c r="D78" s="146"/>
      <c r="E78" s="146"/>
      <c r="F78" s="146"/>
      <c r="G78" s="147"/>
      <c r="H78" s="148"/>
    </row>
    <row r="79" spans="2:8" x14ac:dyDescent="0.3">
      <c r="B79" s="151" t="s">
        <v>99</v>
      </c>
      <c r="C79" s="149" t="s">
        <v>676</v>
      </c>
      <c r="D79" s="147"/>
      <c r="E79" s="147"/>
      <c r="F79" s="147"/>
      <c r="G79" s="147"/>
      <c r="H79" s="148"/>
    </row>
    <row r="80" spans="2:8" ht="3.75" customHeight="1" x14ac:dyDescent="0.3">
      <c r="B80" s="152"/>
      <c r="C80" s="152"/>
      <c r="D80" s="153"/>
      <c r="E80" s="153"/>
      <c r="F80" s="153"/>
      <c r="G80" s="153"/>
      <c r="H80" s="154"/>
    </row>
  </sheetData>
  <mergeCells count="4">
    <mergeCell ref="B54:H54"/>
    <mergeCell ref="B70:B71"/>
    <mergeCell ref="C73:H73"/>
    <mergeCell ref="C6:D6"/>
  </mergeCells>
  <hyperlinks>
    <hyperlink ref="B2" location="Index!A1" display="Return to Index" xr:uid="{0AC4355D-912A-4716-84E6-E94F35F20EF9}"/>
    <hyperlink ref="C71" r:id="rId1" xr:uid="{1F152A08-E48C-4460-ACFA-B721AE8A6091}"/>
  </hyperlinks>
  <pageMargins left="0.23622047244094491" right="0.23622047244094491" top="0.31496062992125984" bottom="0.31496062992125984" header="0.31496062992125984" footer="0.31496062992125984"/>
  <pageSetup paperSize="9" scale="31" orientation="landscape" r:id="rId2"/>
  <headerFooter alignWithMargins="0"/>
  <rowBreaks count="1" manualBreakCount="1">
    <brk id="57" max="16383" man="1"/>
  </rowBreaks>
  <colBreaks count="2" manualBreakCount="2">
    <brk id="6" max="1048575" man="1"/>
    <brk id="23" max="1048575" man="1"/>
  </col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C60AD-C384-41DA-89F9-A690A03BFC6A}">
  <sheetPr>
    <pageSetUpPr fitToPage="1"/>
  </sheetPr>
  <dimension ref="A1:AO94"/>
  <sheetViews>
    <sheetView topLeftCell="A38" zoomScaleNormal="100" workbookViewId="0">
      <selection activeCell="I40" sqref="I40"/>
    </sheetView>
  </sheetViews>
  <sheetFormatPr defaultColWidth="8.33203125" defaultRowHeight="13.8" x14ac:dyDescent="0.3"/>
  <cols>
    <col min="1" max="1" width="1.88671875" style="110" customWidth="1"/>
    <col min="2" max="2" width="29.6640625" style="110" customWidth="1"/>
    <col min="3" max="3" width="16.109375" style="110" customWidth="1"/>
    <col min="4" max="4" width="16.6640625" style="110" customWidth="1"/>
    <col min="5" max="5" width="14.109375" style="110" customWidth="1"/>
    <col min="6" max="6" width="10.88671875" style="110" customWidth="1"/>
    <col min="7" max="7" width="16.21875" style="110" customWidth="1"/>
    <col min="8" max="8" width="15" style="110" customWidth="1"/>
    <col min="9" max="9" width="14.6640625" style="110" customWidth="1"/>
    <col min="10" max="10" width="14" style="110" customWidth="1"/>
    <col min="11" max="11" width="17.21875" style="112" customWidth="1"/>
    <col min="12" max="12" width="16.21875" style="112" customWidth="1"/>
    <col min="13" max="13" width="12.77734375" style="112" customWidth="1"/>
    <col min="14" max="14" width="18.88671875" style="110" customWidth="1"/>
    <col min="15" max="15" width="16.109375" style="110" customWidth="1"/>
    <col min="16" max="16" width="18.44140625" style="110" customWidth="1"/>
    <col min="17" max="17" width="9.109375" style="110" customWidth="1"/>
    <col min="18" max="18" width="20.21875" style="112" customWidth="1"/>
    <col min="19" max="19" width="19.5546875" style="112" customWidth="1"/>
    <col min="20" max="20" width="8.33203125" style="110" customWidth="1"/>
    <col min="21" max="21" width="12.88671875" style="110" customWidth="1"/>
    <col min="22" max="23" width="8.33203125" style="110" customWidth="1"/>
    <col min="24" max="27" width="8.33203125" style="113" customWidth="1"/>
    <col min="28" max="36" width="8.33203125" style="110" customWidth="1"/>
    <col min="37" max="37" width="1.88671875" style="110" customWidth="1"/>
    <col min="38" max="16384" width="8.33203125" style="110"/>
  </cols>
  <sheetData>
    <row r="1" spans="2:27" ht="14.4" x14ac:dyDescent="0.3">
      <c r="B1" s="167" t="s">
        <v>1752</v>
      </c>
    </row>
    <row r="2" spans="2:27" x14ac:dyDescent="0.3">
      <c r="B2" s="114" t="s">
        <v>48</v>
      </c>
    </row>
    <row r="3" spans="2:27" ht="18" x14ac:dyDescent="0.35">
      <c r="B3" s="1287"/>
      <c r="D3" s="1286"/>
      <c r="E3" s="118"/>
      <c r="G3" s="235"/>
    </row>
    <row r="4" spans="2:27" ht="14.4" x14ac:dyDescent="0.3">
      <c r="B4" s="236"/>
      <c r="C4" s="162"/>
      <c r="D4" s="113"/>
      <c r="E4" s="113"/>
      <c r="F4" s="113"/>
      <c r="K4" s="110"/>
      <c r="L4" s="110"/>
      <c r="M4" s="110"/>
      <c r="R4" s="110"/>
      <c r="S4" s="110"/>
      <c r="X4" s="110"/>
      <c r="Y4" s="110"/>
      <c r="Z4" s="110"/>
      <c r="AA4" s="110"/>
    </row>
    <row r="5" spans="2:27" ht="12" customHeight="1" thickBot="1" x14ac:dyDescent="0.35">
      <c r="B5" s="117"/>
      <c r="C5" s="116"/>
      <c r="D5" s="116"/>
      <c r="F5" s="118"/>
      <c r="K5" s="110"/>
      <c r="L5" s="110"/>
      <c r="M5" s="110"/>
      <c r="R5" s="110"/>
      <c r="S5" s="110"/>
      <c r="X5" s="110"/>
      <c r="Y5" s="110"/>
      <c r="Z5" s="110"/>
      <c r="AA5" s="110"/>
    </row>
    <row r="6" spans="2:27" ht="14.4" thickBot="1" x14ac:dyDescent="0.35">
      <c r="B6" s="120" t="s">
        <v>154</v>
      </c>
      <c r="C6" s="1226"/>
      <c r="D6" s="612"/>
      <c r="F6" s="112"/>
      <c r="K6" s="110"/>
      <c r="L6" s="110"/>
      <c r="M6" s="110"/>
      <c r="R6" s="110"/>
      <c r="S6" s="110"/>
      <c r="X6" s="110"/>
      <c r="Y6" s="110"/>
      <c r="Z6" s="110"/>
      <c r="AA6" s="110"/>
    </row>
    <row r="7" spans="2:27" ht="75.599999999999994" customHeight="1" thickBot="1" x14ac:dyDescent="0.35">
      <c r="B7" s="119" t="s">
        <v>53</v>
      </c>
      <c r="C7" s="119" t="s">
        <v>1783</v>
      </c>
      <c r="D7" s="119" t="s">
        <v>1756</v>
      </c>
      <c r="E7" s="119" t="s">
        <v>1758</v>
      </c>
      <c r="F7" s="119" t="s">
        <v>1757</v>
      </c>
      <c r="G7" s="119" t="s">
        <v>1759</v>
      </c>
      <c r="I7" s="112"/>
      <c r="AA7" s="110"/>
    </row>
    <row r="8" spans="2:27" x14ac:dyDescent="0.3">
      <c r="B8" s="121" t="s">
        <v>67</v>
      </c>
      <c r="C8" s="122">
        <v>1131622</v>
      </c>
      <c r="D8" s="122">
        <v>727242</v>
      </c>
      <c r="E8" s="1290">
        <f>D8/C8%</f>
        <v>64.265452598129059</v>
      </c>
      <c r="F8" s="292">
        <v>404380</v>
      </c>
      <c r="G8" s="1290">
        <f>F8/C8%</f>
        <v>35.734547401870948</v>
      </c>
      <c r="I8" s="123"/>
      <c r="AA8" s="110"/>
    </row>
    <row r="9" spans="2:27" x14ac:dyDescent="0.3">
      <c r="B9" s="126" t="s">
        <v>74</v>
      </c>
      <c r="C9" s="125">
        <v>116701</v>
      </c>
      <c r="D9" s="125">
        <v>70015</v>
      </c>
      <c r="E9" s="1291">
        <f t="shared" ref="E9:E22" si="0">D9/C9%</f>
        <v>59.995201412155851</v>
      </c>
      <c r="F9" s="294">
        <v>46686</v>
      </c>
      <c r="G9" s="1291">
        <f t="shared" ref="G9:G22" si="1">F9/C9%</f>
        <v>40.004798587844149</v>
      </c>
      <c r="I9" s="123"/>
      <c r="AA9" s="110"/>
    </row>
    <row r="10" spans="2:27" x14ac:dyDescent="0.3">
      <c r="B10" s="124" t="s">
        <v>63</v>
      </c>
      <c r="C10" s="125">
        <v>153988</v>
      </c>
      <c r="D10" s="125">
        <v>89723</v>
      </c>
      <c r="E10" s="1291">
        <f t="shared" si="0"/>
        <v>58.266228537288619</v>
      </c>
      <c r="F10" s="294">
        <v>64265</v>
      </c>
      <c r="G10" s="1291">
        <f t="shared" si="1"/>
        <v>41.733771462711374</v>
      </c>
      <c r="I10" s="123"/>
      <c r="AA10" s="110"/>
    </row>
    <row r="11" spans="2:27" x14ac:dyDescent="0.3">
      <c r="B11" s="126" t="s">
        <v>73</v>
      </c>
      <c r="C11" s="125">
        <v>160923</v>
      </c>
      <c r="D11" s="125">
        <v>93414</v>
      </c>
      <c r="E11" s="1291">
        <f t="shared" si="0"/>
        <v>58.048880520497377</v>
      </c>
      <c r="F11" s="261">
        <v>67509</v>
      </c>
      <c r="G11" s="1291">
        <f t="shared" si="1"/>
        <v>41.951119479502616</v>
      </c>
      <c r="I11" s="123"/>
      <c r="AA11" s="110"/>
    </row>
    <row r="12" spans="2:27" x14ac:dyDescent="0.3">
      <c r="B12" s="907" t="s">
        <v>68</v>
      </c>
      <c r="C12" s="908">
        <v>45055449</v>
      </c>
      <c r="D12" s="908">
        <v>26061710</v>
      </c>
      <c r="E12" s="1292">
        <f t="shared" si="0"/>
        <v>57.843636182606907</v>
      </c>
      <c r="F12" s="1190">
        <v>18993739</v>
      </c>
      <c r="G12" s="1292">
        <f t="shared" si="1"/>
        <v>42.1563638173931</v>
      </c>
      <c r="I12" s="127"/>
      <c r="AA12" s="110"/>
    </row>
    <row r="13" spans="2:27" ht="12.75" customHeight="1" x14ac:dyDescent="0.3">
      <c r="B13" s="124" t="s">
        <v>69</v>
      </c>
      <c r="C13" s="125">
        <v>324635</v>
      </c>
      <c r="D13" s="125">
        <v>187278</v>
      </c>
      <c r="E13" s="1291">
        <f t="shared" si="0"/>
        <v>57.688788947587291</v>
      </c>
      <c r="F13" s="294">
        <v>137357</v>
      </c>
      <c r="G13" s="1291">
        <f t="shared" si="1"/>
        <v>42.311211052412709</v>
      </c>
      <c r="I13" s="127"/>
      <c r="AA13" s="110"/>
    </row>
    <row r="14" spans="2:27" x14ac:dyDescent="0.3">
      <c r="B14" s="124" t="s">
        <v>72</v>
      </c>
      <c r="C14" s="125">
        <v>211479</v>
      </c>
      <c r="D14" s="125">
        <v>120151</v>
      </c>
      <c r="E14" s="1291">
        <f t="shared" si="0"/>
        <v>56.814624619938627</v>
      </c>
      <c r="F14" s="294">
        <v>91328</v>
      </c>
      <c r="G14" s="1291">
        <f t="shared" si="1"/>
        <v>43.18537538006138</v>
      </c>
      <c r="I14" s="127"/>
      <c r="AA14" s="110"/>
    </row>
    <row r="15" spans="2:27" x14ac:dyDescent="0.3">
      <c r="B15" s="126" t="s">
        <v>76</v>
      </c>
      <c r="C15" s="125">
        <v>435668</v>
      </c>
      <c r="D15" s="125">
        <v>241019</v>
      </c>
      <c r="E15" s="1291">
        <f t="shared" si="0"/>
        <v>55.321712863923899</v>
      </c>
      <c r="F15" s="294">
        <v>194649</v>
      </c>
      <c r="G15" s="1291">
        <f t="shared" si="1"/>
        <v>44.678287136076094</v>
      </c>
      <c r="I15" s="123"/>
      <c r="AA15" s="110"/>
    </row>
    <row r="16" spans="2:27" x14ac:dyDescent="0.3">
      <c r="B16" s="124" t="s">
        <v>65</v>
      </c>
      <c r="C16" s="125">
        <v>637172</v>
      </c>
      <c r="D16" s="125">
        <v>348899</v>
      </c>
      <c r="E16" s="1291">
        <f t="shared" si="0"/>
        <v>54.757428135574067</v>
      </c>
      <c r="F16" s="294">
        <v>288273</v>
      </c>
      <c r="G16" s="1291">
        <f t="shared" si="1"/>
        <v>45.242571864425933</v>
      </c>
      <c r="I16" s="127"/>
      <c r="AA16" s="110"/>
    </row>
    <row r="17" spans="1:41" x14ac:dyDescent="0.3">
      <c r="B17" s="1228" t="s">
        <v>70</v>
      </c>
      <c r="C17" s="904">
        <v>194231</v>
      </c>
      <c r="D17" s="904">
        <v>101668</v>
      </c>
      <c r="E17" s="1293">
        <f t="shared" si="0"/>
        <v>52.343858601356118</v>
      </c>
      <c r="F17" s="1197">
        <v>92563</v>
      </c>
      <c r="G17" s="1293">
        <f t="shared" si="1"/>
        <v>47.656141398643882</v>
      </c>
      <c r="I17" s="123"/>
      <c r="AA17" s="110"/>
    </row>
    <row r="18" spans="1:41" x14ac:dyDescent="0.3">
      <c r="B18" s="165" t="s">
        <v>75</v>
      </c>
      <c r="C18" s="125">
        <v>164179</v>
      </c>
      <c r="D18" s="129">
        <v>85660</v>
      </c>
      <c r="E18" s="1291">
        <f t="shared" si="0"/>
        <v>52.174760474847574</v>
      </c>
      <c r="F18" s="294">
        <v>78519</v>
      </c>
      <c r="G18" s="1291">
        <f t="shared" si="1"/>
        <v>47.825239525152426</v>
      </c>
      <c r="I18" s="123"/>
      <c r="AA18" s="110"/>
    </row>
    <row r="19" spans="1:41" x14ac:dyDescent="0.3">
      <c r="B19" s="124" t="s">
        <v>64</v>
      </c>
      <c r="C19" s="125">
        <v>264160</v>
      </c>
      <c r="D19" s="125">
        <v>137586</v>
      </c>
      <c r="E19" s="1291">
        <f t="shared" si="0"/>
        <v>52.084342822531802</v>
      </c>
      <c r="F19" s="294">
        <v>126574</v>
      </c>
      <c r="G19" s="1291">
        <f t="shared" si="1"/>
        <v>47.915657177468205</v>
      </c>
      <c r="I19" s="123"/>
      <c r="AA19" s="110"/>
    </row>
    <row r="20" spans="1:41" x14ac:dyDescent="0.3">
      <c r="B20" s="128" t="s">
        <v>62</v>
      </c>
      <c r="C20" s="125">
        <v>375293</v>
      </c>
      <c r="D20" s="129">
        <v>193310</v>
      </c>
      <c r="E20" s="1291">
        <f t="shared" si="0"/>
        <v>51.50908756624824</v>
      </c>
      <c r="F20" s="294">
        <v>181983</v>
      </c>
      <c r="G20" s="1291">
        <f t="shared" si="1"/>
        <v>48.490912433751767</v>
      </c>
      <c r="I20" s="123"/>
      <c r="AA20" s="110"/>
    </row>
    <row r="21" spans="1:41" x14ac:dyDescent="0.3">
      <c r="B21" s="124" t="s">
        <v>66</v>
      </c>
      <c r="C21" s="125">
        <v>231265</v>
      </c>
      <c r="D21" s="125">
        <v>115693</v>
      </c>
      <c r="E21" s="1291">
        <f t="shared" si="0"/>
        <v>50.026160465267118</v>
      </c>
      <c r="F21" s="294">
        <v>115572</v>
      </c>
      <c r="G21" s="1291">
        <f t="shared" si="1"/>
        <v>49.973839534732882</v>
      </c>
      <c r="I21" s="127"/>
      <c r="AA21" s="110"/>
    </row>
    <row r="22" spans="1:41" ht="14.4" thickBot="1" x14ac:dyDescent="0.35">
      <c r="B22" s="188" t="s">
        <v>71</v>
      </c>
      <c r="C22" s="130">
        <v>380869</v>
      </c>
      <c r="D22" s="130">
        <v>174002</v>
      </c>
      <c r="E22" s="1294">
        <f t="shared" si="0"/>
        <v>45.68552441915724</v>
      </c>
      <c r="F22" s="296">
        <v>206867</v>
      </c>
      <c r="G22" s="1294">
        <f t="shared" si="1"/>
        <v>54.314475580842753</v>
      </c>
      <c r="I22" s="123"/>
      <c r="AA22" s="110"/>
    </row>
    <row r="23" spans="1:41" ht="16.2" customHeight="1" x14ac:dyDescent="0.3">
      <c r="C23" s="113"/>
      <c r="D23" s="113"/>
      <c r="E23" s="113"/>
      <c r="F23" s="113"/>
      <c r="G23"/>
      <c r="H23"/>
      <c r="I23"/>
      <c r="J23"/>
      <c r="K23" s="110"/>
      <c r="L23" s="110"/>
      <c r="M23" s="110"/>
      <c r="R23" s="110"/>
      <c r="S23" s="110"/>
      <c r="X23" s="110"/>
      <c r="Y23" s="110"/>
      <c r="Z23" s="110"/>
      <c r="AA23" s="110"/>
    </row>
    <row r="24" spans="1:41" ht="13.5" customHeight="1" thickBot="1" x14ac:dyDescent="0.35">
      <c r="C24" s="113"/>
      <c r="D24" s="113"/>
      <c r="E24" s="113"/>
      <c r="F24" s="113"/>
      <c r="H24" s="187"/>
      <c r="K24" s="110"/>
      <c r="L24" s="110"/>
      <c r="M24" s="110"/>
      <c r="N24" s="670"/>
      <c r="O24" s="670"/>
      <c r="P24" s="670"/>
      <c r="Q24" s="670"/>
      <c r="R24"/>
      <c r="S24"/>
      <c r="X24" s="444"/>
      <c r="Y24" s="1225"/>
      <c r="Z24" s="1225"/>
      <c r="AA24" s="1225"/>
      <c r="AB24" s="1225"/>
      <c r="AC24" s="1225"/>
      <c r="AD24" s="1225"/>
    </row>
    <row r="25" spans="1:41" ht="27" customHeight="1" thickBot="1" x14ac:dyDescent="0.35">
      <c r="C25" s="113"/>
      <c r="D25" s="1367" t="s">
        <v>1756</v>
      </c>
      <c r="E25" s="1368"/>
      <c r="F25" s="1368"/>
      <c r="G25" s="1368"/>
      <c r="H25" s="1368"/>
      <c r="I25" s="1368"/>
      <c r="J25" s="1368"/>
      <c r="K25" s="1369"/>
      <c r="L25" s="110"/>
      <c r="M25" s="110"/>
      <c r="N25" s="670"/>
      <c r="O25" s="670"/>
      <c r="P25" s="670"/>
      <c r="Q25" s="670"/>
      <c r="R25"/>
      <c r="S25"/>
      <c r="X25" s="444"/>
      <c r="Y25" s="1225"/>
      <c r="Z25" s="1225"/>
      <c r="AA25" s="1225"/>
      <c r="AB25" s="1225"/>
      <c r="AC25" s="1225"/>
      <c r="AD25" s="1225"/>
    </row>
    <row r="26" spans="1:41" ht="64.8" customHeight="1" thickBot="1" x14ac:dyDescent="0.35">
      <c r="B26" s="119" t="s">
        <v>752</v>
      </c>
      <c r="C26" s="119" t="s">
        <v>1756</v>
      </c>
      <c r="D26" s="1372" t="s">
        <v>1760</v>
      </c>
      <c r="E26" s="1374"/>
      <c r="F26" s="1372" t="s">
        <v>1761</v>
      </c>
      <c r="G26" s="1374"/>
      <c r="H26" s="1372" t="s">
        <v>1762</v>
      </c>
      <c r="I26" s="1374"/>
      <c r="J26" s="1372" t="s">
        <v>1763</v>
      </c>
      <c r="K26" s="1373"/>
      <c r="L26" s="1230"/>
      <c r="M26" s="116"/>
      <c r="N26" s="1231"/>
      <c r="O26" s="1231"/>
      <c r="P26" s="1231"/>
      <c r="Q26" s="1231"/>
      <c r="R26"/>
      <c r="S26"/>
      <c r="X26" s="444"/>
      <c r="Y26" s="1105"/>
      <c r="Z26" s="1105"/>
      <c r="AA26" s="1105"/>
      <c r="AB26" s="1105"/>
      <c r="AC26" s="1105"/>
      <c r="AD26" s="1105"/>
      <c r="AE26" s="116"/>
      <c r="AF26" s="116"/>
      <c r="AG26" s="116"/>
      <c r="AH26" s="116"/>
      <c r="AI26" s="116"/>
    </row>
    <row r="27" spans="1:41" ht="15" thickBot="1" x14ac:dyDescent="0.35">
      <c r="B27" s="1299"/>
      <c r="C27" s="1299"/>
      <c r="D27" s="1232" t="s">
        <v>714</v>
      </c>
      <c r="E27" s="1232" t="s">
        <v>131</v>
      </c>
      <c r="F27" s="1232" t="s">
        <v>714</v>
      </c>
      <c r="G27" s="1232" t="s">
        <v>131</v>
      </c>
      <c r="H27" s="1232" t="s">
        <v>714</v>
      </c>
      <c r="I27" s="1232" t="s">
        <v>131</v>
      </c>
      <c r="J27" s="1232" t="s">
        <v>714</v>
      </c>
      <c r="K27" s="1232" t="s">
        <v>131</v>
      </c>
      <c r="L27" s="123"/>
      <c r="M27" s="116"/>
      <c r="N27" s="1231"/>
      <c r="O27" s="1231"/>
      <c r="P27" s="1231"/>
      <c r="Q27" s="1231"/>
      <c r="R27"/>
      <c r="S27"/>
      <c r="X27" s="444"/>
      <c r="Y27" s="1105"/>
      <c r="Z27" s="1105"/>
      <c r="AA27" s="1105"/>
      <c r="AB27" s="1105"/>
      <c r="AC27" s="1105"/>
      <c r="AD27" s="1105"/>
      <c r="AE27" s="116"/>
      <c r="AF27" s="116"/>
      <c r="AG27" s="116"/>
      <c r="AH27" s="116"/>
      <c r="AI27" s="116"/>
    </row>
    <row r="28" spans="1:41" ht="14.4" x14ac:dyDescent="0.3">
      <c r="B28" s="121" t="s">
        <v>67</v>
      </c>
      <c r="C28" s="122">
        <v>727242</v>
      </c>
      <c r="D28" s="122">
        <v>568282</v>
      </c>
      <c r="E28" s="1233">
        <f t="shared" ref="E28:E42" si="2">D28/C28%</f>
        <v>78.142076502732237</v>
      </c>
      <c r="F28" s="122">
        <v>156073</v>
      </c>
      <c r="G28" s="1233">
        <f t="shared" ref="G28:G42" si="3">F28/C28%</f>
        <v>21.460944224893503</v>
      </c>
      <c r="H28" s="122">
        <v>1837</v>
      </c>
      <c r="I28" s="1290">
        <f t="shared" ref="I28:I42" si="4">H28/C28%</f>
        <v>0.25259817227277853</v>
      </c>
      <c r="J28" s="122">
        <v>1050</v>
      </c>
      <c r="K28" s="1296">
        <f t="shared" ref="K28:K42" si="5">J28/C28%</f>
        <v>0.14438110010147928</v>
      </c>
      <c r="L28" s="123"/>
      <c r="M28" s="116"/>
      <c r="N28" s="1231"/>
      <c r="O28" s="1231"/>
      <c r="P28" s="1231"/>
      <c r="Q28" s="1231"/>
      <c r="R28"/>
      <c r="S28"/>
      <c r="X28" s="444"/>
      <c r="Y28" s="1105"/>
      <c r="Z28" s="1105"/>
      <c r="AA28" s="1105"/>
      <c r="AB28" s="1105"/>
      <c r="AC28" s="1105"/>
      <c r="AD28" s="1105"/>
      <c r="AE28" s="116"/>
      <c r="AF28" s="116"/>
      <c r="AG28" s="116"/>
      <c r="AH28" s="116"/>
      <c r="AI28" s="116"/>
    </row>
    <row r="29" spans="1:41" ht="14.4" x14ac:dyDescent="0.3">
      <c r="B29" s="126" t="s">
        <v>74</v>
      </c>
      <c r="C29" s="125">
        <v>70015</v>
      </c>
      <c r="D29" s="125">
        <v>53229</v>
      </c>
      <c r="E29" s="610">
        <f t="shared" si="2"/>
        <v>76.025137470542035</v>
      </c>
      <c r="F29" s="125">
        <v>16436</v>
      </c>
      <c r="G29" s="610">
        <f t="shared" si="3"/>
        <v>23.474969649360851</v>
      </c>
      <c r="H29" s="125">
        <v>259</v>
      </c>
      <c r="I29" s="1291">
        <f t="shared" si="4"/>
        <v>0.36992073127187031</v>
      </c>
      <c r="J29" s="125">
        <v>91</v>
      </c>
      <c r="K29" s="1297">
        <f t="shared" si="5"/>
        <v>0.12997214882525174</v>
      </c>
      <c r="L29" s="123"/>
      <c r="M29" s="116"/>
      <c r="N29" s="1231"/>
      <c r="O29" s="1231"/>
      <c r="P29" s="1231"/>
      <c r="Q29" s="1231"/>
      <c r="R29"/>
      <c r="S29"/>
      <c r="X29" s="444"/>
      <c r="Y29" s="1105"/>
      <c r="Z29" s="1105"/>
      <c r="AA29" s="1105"/>
      <c r="AB29" s="1105"/>
      <c r="AC29" s="1105"/>
      <c r="AD29" s="1105"/>
      <c r="AE29" s="116"/>
      <c r="AF29" s="116"/>
      <c r="AG29" s="116"/>
      <c r="AH29" s="116"/>
      <c r="AI29" s="116"/>
    </row>
    <row r="30" spans="1:41" ht="14.4" x14ac:dyDescent="0.3">
      <c r="B30" s="124" t="s">
        <v>63</v>
      </c>
      <c r="C30" s="125">
        <v>89723</v>
      </c>
      <c r="D30" s="125">
        <v>67923</v>
      </c>
      <c r="E30" s="610">
        <f t="shared" si="2"/>
        <v>75.702997001883574</v>
      </c>
      <c r="F30" s="125">
        <v>21373</v>
      </c>
      <c r="G30" s="610">
        <f t="shared" si="3"/>
        <v>23.821093810951485</v>
      </c>
      <c r="H30" s="125">
        <v>285</v>
      </c>
      <c r="I30" s="1291">
        <f t="shared" si="4"/>
        <v>0.31764430525060461</v>
      </c>
      <c r="J30" s="125">
        <v>142</v>
      </c>
      <c r="K30" s="1297">
        <f t="shared" si="5"/>
        <v>0.15826488191433635</v>
      </c>
      <c r="L30" s="127"/>
      <c r="M30" s="116"/>
      <c r="N30" s="1231"/>
      <c r="O30" s="1231"/>
      <c r="P30" s="1231"/>
      <c r="Q30" s="1231"/>
      <c r="R30"/>
      <c r="S30"/>
      <c r="X30" s="444"/>
      <c r="Y30" s="1105"/>
      <c r="Z30" s="1105"/>
      <c r="AA30" s="1105"/>
      <c r="AB30" s="1105"/>
      <c r="AC30" s="1105"/>
      <c r="AD30" s="1105"/>
      <c r="AE30" s="116"/>
      <c r="AF30" s="116"/>
      <c r="AG30" s="116"/>
      <c r="AH30" s="116"/>
      <c r="AI30" s="116"/>
    </row>
    <row r="31" spans="1:41" ht="14.4" x14ac:dyDescent="0.3">
      <c r="B31" s="126" t="s">
        <v>64</v>
      </c>
      <c r="C31" s="125">
        <v>137586</v>
      </c>
      <c r="D31" s="125">
        <v>103826</v>
      </c>
      <c r="E31" s="610">
        <f t="shared" si="2"/>
        <v>75.462619743287846</v>
      </c>
      <c r="F31" s="125">
        <v>33073</v>
      </c>
      <c r="G31" s="610">
        <f t="shared" si="3"/>
        <v>24.038056197578243</v>
      </c>
      <c r="H31" s="125">
        <v>438</v>
      </c>
      <c r="I31" s="1291">
        <f t="shared" si="4"/>
        <v>0.31834634337795997</v>
      </c>
      <c r="J31" s="125">
        <v>249</v>
      </c>
      <c r="K31" s="1297">
        <f t="shared" si="5"/>
        <v>0.18097771575596355</v>
      </c>
      <c r="L31" s="123"/>
      <c r="M31" s="116"/>
      <c r="N31" s="1231"/>
      <c r="O31" s="1231"/>
      <c r="P31" s="1231"/>
      <c r="Q31" s="1231"/>
      <c r="R31"/>
      <c r="S31"/>
      <c r="X31" s="444"/>
      <c r="Y31" s="1105"/>
      <c r="Z31" s="1105"/>
      <c r="AA31" s="1105"/>
      <c r="AB31" s="1105"/>
      <c r="AC31" s="1105"/>
      <c r="AD31" s="1105"/>
      <c r="AE31" s="116"/>
      <c r="AF31" s="116"/>
      <c r="AG31" s="116"/>
      <c r="AH31" s="116"/>
      <c r="AI31" s="116"/>
    </row>
    <row r="32" spans="1:41" s="112" customFormat="1" ht="14.4" x14ac:dyDescent="0.3">
      <c r="A32" s="110"/>
      <c r="B32" s="1300" t="s">
        <v>68</v>
      </c>
      <c r="C32" s="908">
        <v>26061710</v>
      </c>
      <c r="D32" s="908">
        <v>19594437</v>
      </c>
      <c r="E32" s="1301">
        <f t="shared" si="2"/>
        <v>75.184771068360433</v>
      </c>
      <c r="F32" s="908">
        <v>6338034</v>
      </c>
      <c r="G32" s="1301">
        <f t="shared" si="3"/>
        <v>24.319332845005182</v>
      </c>
      <c r="H32" s="908">
        <v>83856</v>
      </c>
      <c r="I32" s="1292">
        <f t="shared" si="4"/>
        <v>0.32175939337825493</v>
      </c>
      <c r="J32" s="908">
        <v>45383</v>
      </c>
      <c r="K32" s="1302">
        <f t="shared" si="5"/>
        <v>0.17413669325612172</v>
      </c>
      <c r="L32" s="127"/>
      <c r="M32" s="116"/>
      <c r="N32" s="1231"/>
      <c r="O32" s="1231"/>
      <c r="P32" s="1231"/>
      <c r="Q32" s="1231"/>
      <c r="R32"/>
      <c r="S32"/>
      <c r="T32" s="110"/>
      <c r="U32" s="110"/>
      <c r="V32" s="110"/>
      <c r="W32" s="110"/>
      <c r="X32" s="444"/>
      <c r="Y32" s="1105"/>
      <c r="Z32" s="1105"/>
      <c r="AA32" s="1105"/>
      <c r="AB32" s="1105"/>
      <c r="AC32" s="1105"/>
      <c r="AD32" s="1105"/>
      <c r="AE32" s="116"/>
      <c r="AF32" s="116"/>
      <c r="AG32" s="116"/>
      <c r="AH32" s="116"/>
      <c r="AI32" s="116"/>
      <c r="AJ32" s="110"/>
      <c r="AK32" s="110"/>
      <c r="AL32" s="110"/>
      <c r="AM32" s="110"/>
      <c r="AN32" s="110"/>
      <c r="AO32" s="110"/>
    </row>
    <row r="33" spans="1:41" s="112" customFormat="1" ht="14.4" x14ac:dyDescent="0.3">
      <c r="A33" s="110"/>
      <c r="B33" s="126" t="s">
        <v>69</v>
      </c>
      <c r="C33" s="125">
        <v>187278</v>
      </c>
      <c r="D33" s="125">
        <v>138945</v>
      </c>
      <c r="E33" s="610">
        <f t="shared" si="2"/>
        <v>74.191843142280462</v>
      </c>
      <c r="F33" s="125">
        <v>47179</v>
      </c>
      <c r="G33" s="610">
        <f t="shared" si="3"/>
        <v>25.191960614701141</v>
      </c>
      <c r="H33" s="125">
        <v>842</v>
      </c>
      <c r="I33" s="1291">
        <f t="shared" si="4"/>
        <v>0.44959899187304436</v>
      </c>
      <c r="J33" s="125">
        <v>312</v>
      </c>
      <c r="K33" s="1297">
        <f t="shared" si="5"/>
        <v>0.16659725114535612</v>
      </c>
      <c r="L33" s="127"/>
      <c r="M33" s="116"/>
      <c r="N33" s="1231"/>
      <c r="O33" s="1231"/>
      <c r="P33" s="1231"/>
      <c r="Q33" s="1231"/>
      <c r="R33"/>
      <c r="S33"/>
      <c r="T33" s="110"/>
      <c r="U33" s="110"/>
      <c r="V33" s="110"/>
      <c r="W33" s="110"/>
      <c r="X33" s="444"/>
      <c r="Y33" s="1105"/>
      <c r="Z33" s="1105"/>
      <c r="AA33" s="1105"/>
      <c r="AB33" s="1105"/>
      <c r="AC33" s="1105"/>
      <c r="AD33" s="1105"/>
      <c r="AE33" s="116"/>
      <c r="AF33" s="116"/>
      <c r="AG33" s="116"/>
      <c r="AH33" s="116"/>
      <c r="AI33" s="116"/>
      <c r="AJ33" s="110"/>
      <c r="AK33" s="110"/>
      <c r="AL33" s="110"/>
      <c r="AM33" s="110"/>
      <c r="AN33" s="110"/>
      <c r="AO33" s="110"/>
    </row>
    <row r="34" spans="1:41" s="112" customFormat="1" ht="14.4" x14ac:dyDescent="0.3">
      <c r="A34" s="110"/>
      <c r="B34" s="124" t="s">
        <v>73</v>
      </c>
      <c r="C34" s="125">
        <v>93414</v>
      </c>
      <c r="D34" s="125">
        <v>68758</v>
      </c>
      <c r="E34" s="610">
        <f t="shared" si="2"/>
        <v>73.605669385745173</v>
      </c>
      <c r="F34" s="125">
        <v>24214</v>
      </c>
      <c r="G34" s="610">
        <f t="shared" si="3"/>
        <v>25.921168133256259</v>
      </c>
      <c r="H34" s="125">
        <v>332</v>
      </c>
      <c r="I34" s="1291">
        <f t="shared" si="4"/>
        <v>0.35540711242426187</v>
      </c>
      <c r="J34" s="125">
        <v>110</v>
      </c>
      <c r="K34" s="1297">
        <f t="shared" si="5"/>
        <v>0.11775536857430365</v>
      </c>
      <c r="L34" s="123"/>
      <c r="M34" s="116"/>
      <c r="N34" s="1231"/>
      <c r="O34" s="1231"/>
      <c r="P34" s="1231"/>
      <c r="Q34" s="1231"/>
      <c r="R34"/>
      <c r="S34"/>
      <c r="T34" s="110"/>
      <c r="U34" s="110"/>
      <c r="V34" s="110"/>
      <c r="W34" s="110"/>
      <c r="X34" s="444"/>
      <c r="Y34" s="1105"/>
      <c r="Z34" s="1105"/>
      <c r="AA34" s="1105"/>
      <c r="AB34" s="1105"/>
      <c r="AC34" s="1105"/>
      <c r="AD34" s="1105"/>
      <c r="AE34" s="116"/>
      <c r="AF34" s="116"/>
      <c r="AG34" s="116"/>
      <c r="AH34" s="116"/>
      <c r="AI34" s="116"/>
      <c r="AJ34" s="110"/>
      <c r="AK34" s="110"/>
      <c r="AL34" s="110"/>
      <c r="AM34" s="110"/>
      <c r="AN34" s="110"/>
      <c r="AO34" s="110"/>
    </row>
    <row r="35" spans="1:41" s="112" customFormat="1" ht="14.4" x14ac:dyDescent="0.3">
      <c r="A35" s="110"/>
      <c r="B35" s="124" t="s">
        <v>76</v>
      </c>
      <c r="C35" s="125">
        <v>241019</v>
      </c>
      <c r="D35" s="125">
        <v>174224</v>
      </c>
      <c r="E35" s="610">
        <f t="shared" si="2"/>
        <v>72.286417253411557</v>
      </c>
      <c r="F35" s="125">
        <v>65716</v>
      </c>
      <c r="G35" s="610">
        <f t="shared" si="3"/>
        <v>27.265900198739519</v>
      </c>
      <c r="H35" s="125">
        <v>758</v>
      </c>
      <c r="I35" s="1291">
        <f t="shared" si="4"/>
        <v>0.31449802712649211</v>
      </c>
      <c r="J35" s="125">
        <v>321</v>
      </c>
      <c r="K35" s="1297">
        <f t="shared" si="5"/>
        <v>0.13318452072243267</v>
      </c>
      <c r="L35" s="123"/>
      <c r="M35" s="116"/>
      <c r="N35" s="1231"/>
      <c r="O35" s="1231"/>
      <c r="P35" s="1231"/>
      <c r="Q35" s="1231"/>
      <c r="R35"/>
      <c r="S35"/>
      <c r="T35" s="110"/>
      <c r="U35" s="110"/>
      <c r="V35" s="110"/>
      <c r="W35" s="110"/>
      <c r="X35" s="444"/>
      <c r="Y35" s="1105"/>
      <c r="Z35" s="1105"/>
      <c r="AA35" s="1105"/>
      <c r="AB35" s="1105"/>
      <c r="AC35" s="1105"/>
      <c r="AD35" s="1105"/>
      <c r="AE35" s="116"/>
      <c r="AF35" s="116"/>
      <c r="AG35" s="116"/>
      <c r="AH35" s="116"/>
      <c r="AI35" s="116"/>
      <c r="AJ35" s="110"/>
      <c r="AK35" s="110"/>
      <c r="AL35" s="110"/>
      <c r="AM35" s="110"/>
      <c r="AN35" s="110"/>
      <c r="AO35" s="110"/>
    </row>
    <row r="36" spans="1:41" s="112" customFormat="1" ht="14.4" x14ac:dyDescent="0.3">
      <c r="A36" s="110"/>
      <c r="B36" s="126" t="s">
        <v>66</v>
      </c>
      <c r="C36" s="125">
        <v>115693</v>
      </c>
      <c r="D36" s="125">
        <v>82978</v>
      </c>
      <c r="E36" s="610">
        <f t="shared" si="2"/>
        <v>71.722576128201354</v>
      </c>
      <c r="F36" s="125">
        <v>32091</v>
      </c>
      <c r="G36" s="610">
        <f t="shared" si="3"/>
        <v>27.738065397215042</v>
      </c>
      <c r="H36" s="125">
        <v>444</v>
      </c>
      <c r="I36" s="1291">
        <f t="shared" si="4"/>
        <v>0.38377429922294348</v>
      </c>
      <c r="J36" s="125">
        <v>180</v>
      </c>
      <c r="K36" s="1297">
        <f t="shared" si="5"/>
        <v>0.15558417536065275</v>
      </c>
      <c r="L36" s="127"/>
      <c r="M36" s="116"/>
      <c r="N36" s="1231"/>
      <c r="O36" s="1231"/>
      <c r="P36" s="1231"/>
      <c r="Q36" s="1231"/>
      <c r="R36"/>
      <c r="S36"/>
      <c r="T36" s="110"/>
      <c r="U36" s="110"/>
      <c r="V36" s="110"/>
      <c r="W36" s="110"/>
      <c r="X36" s="444"/>
      <c r="Y36" s="1105"/>
      <c r="Z36" s="1105"/>
      <c r="AA36" s="1105"/>
      <c r="AB36" s="1105"/>
      <c r="AC36" s="1105"/>
      <c r="AD36" s="1105"/>
      <c r="AE36" s="116"/>
      <c r="AF36" s="116"/>
      <c r="AG36" s="116"/>
      <c r="AH36" s="116"/>
      <c r="AI36" s="116"/>
      <c r="AJ36" s="110"/>
      <c r="AK36" s="110"/>
      <c r="AL36" s="110"/>
      <c r="AM36" s="110"/>
      <c r="AN36" s="110"/>
      <c r="AO36" s="110"/>
    </row>
    <row r="37" spans="1:41" s="112" customFormat="1" ht="14.4" x14ac:dyDescent="0.3">
      <c r="A37" s="110"/>
      <c r="B37" s="124" t="s">
        <v>65</v>
      </c>
      <c r="C37" s="125">
        <v>348899</v>
      </c>
      <c r="D37" s="125">
        <v>248582</v>
      </c>
      <c r="E37" s="610">
        <f t="shared" si="2"/>
        <v>71.247553016775626</v>
      </c>
      <c r="F37" s="125">
        <v>98754</v>
      </c>
      <c r="G37" s="610">
        <f t="shared" si="3"/>
        <v>28.304466335529767</v>
      </c>
      <c r="H37" s="125">
        <v>957</v>
      </c>
      <c r="I37" s="1291">
        <f t="shared" si="4"/>
        <v>0.27429141384756051</v>
      </c>
      <c r="J37" s="125">
        <v>606</v>
      </c>
      <c r="K37" s="1297">
        <f t="shared" si="5"/>
        <v>0.17368923384704457</v>
      </c>
      <c r="L37" s="123"/>
      <c r="M37" s="116"/>
      <c r="N37" s="1231"/>
      <c r="O37" s="1231"/>
      <c r="P37" s="1231"/>
      <c r="Q37" s="1231"/>
      <c r="R37"/>
      <c r="S37"/>
      <c r="T37" s="110"/>
      <c r="U37" s="110"/>
      <c r="V37" s="110"/>
      <c r="W37" s="110"/>
      <c r="X37" s="444"/>
      <c r="Y37" s="1105"/>
      <c r="Z37" s="1105"/>
      <c r="AA37" s="1105"/>
      <c r="AB37" s="1105"/>
      <c r="AC37" s="1105"/>
      <c r="AD37" s="1105"/>
      <c r="AE37" s="116"/>
      <c r="AF37" s="116"/>
      <c r="AG37" s="116"/>
      <c r="AH37" s="116"/>
      <c r="AI37" s="116"/>
      <c r="AJ37" s="110"/>
      <c r="AK37" s="110"/>
      <c r="AL37" s="110"/>
      <c r="AM37" s="110"/>
      <c r="AN37" s="110"/>
      <c r="AO37" s="110"/>
    </row>
    <row r="38" spans="1:41" s="112" customFormat="1" ht="14.4" x14ac:dyDescent="0.3">
      <c r="A38" s="110"/>
      <c r="B38" s="124" t="s">
        <v>72</v>
      </c>
      <c r="C38" s="125">
        <v>120151</v>
      </c>
      <c r="D38" s="125">
        <v>85140</v>
      </c>
      <c r="E38" s="610">
        <f t="shared" si="2"/>
        <v>70.860833451240524</v>
      </c>
      <c r="F38" s="125">
        <v>34478</v>
      </c>
      <c r="G38" s="610">
        <f t="shared" si="3"/>
        <v>28.695558089404166</v>
      </c>
      <c r="H38" s="125">
        <v>335</v>
      </c>
      <c r="I38" s="1291">
        <f t="shared" si="4"/>
        <v>0.27881582342219374</v>
      </c>
      <c r="J38" s="125">
        <v>198</v>
      </c>
      <c r="K38" s="1297">
        <f t="shared" si="5"/>
        <v>0.16479263593311749</v>
      </c>
      <c r="L38" s="123"/>
      <c r="M38" s="116"/>
      <c r="N38" s="1231"/>
      <c r="O38" s="1231"/>
      <c r="P38" s="1231"/>
      <c r="Q38" s="1231"/>
      <c r="R38"/>
      <c r="S38"/>
      <c r="T38" s="110"/>
      <c r="U38" s="110"/>
      <c r="V38" s="110"/>
      <c r="W38" s="110"/>
      <c r="X38" s="444"/>
      <c r="Y38" s="1105"/>
      <c r="Z38" s="1105"/>
      <c r="AA38" s="1105"/>
      <c r="AB38" s="1105"/>
      <c r="AC38" s="1105"/>
      <c r="AD38" s="1105"/>
      <c r="AE38" s="116"/>
      <c r="AF38" s="116"/>
      <c r="AG38" s="116"/>
      <c r="AH38" s="116"/>
      <c r="AI38" s="116"/>
      <c r="AJ38" s="110"/>
      <c r="AK38" s="110"/>
      <c r="AL38" s="110"/>
      <c r="AM38" s="110"/>
      <c r="AN38" s="110"/>
      <c r="AO38" s="110"/>
    </row>
    <row r="39" spans="1:41" s="112" customFormat="1" ht="14.4" x14ac:dyDescent="0.3">
      <c r="A39" s="110"/>
      <c r="B39" s="124" t="s">
        <v>71</v>
      </c>
      <c r="C39" s="125">
        <v>174002</v>
      </c>
      <c r="D39" s="125">
        <v>120212</v>
      </c>
      <c r="E39" s="610">
        <f t="shared" si="2"/>
        <v>69.086562223422717</v>
      </c>
      <c r="F39" s="125">
        <v>52920</v>
      </c>
      <c r="G39" s="610">
        <f t="shared" si="3"/>
        <v>30.41344352363766</v>
      </c>
      <c r="H39" s="125">
        <v>512</v>
      </c>
      <c r="I39" s="1291">
        <f t="shared" si="4"/>
        <v>0.29424949138515649</v>
      </c>
      <c r="J39" s="125">
        <v>358</v>
      </c>
      <c r="K39" s="1297">
        <f t="shared" si="5"/>
        <v>0.20574476155446489</v>
      </c>
      <c r="L39" s="123"/>
      <c r="M39" s="116"/>
      <c r="N39" s="1231"/>
      <c r="O39" s="1231"/>
      <c r="P39" s="1231"/>
      <c r="Q39" s="1231"/>
      <c r="R39"/>
      <c r="S39"/>
      <c r="T39" s="110"/>
      <c r="U39" s="110"/>
      <c r="V39" s="110"/>
      <c r="W39" s="110"/>
      <c r="X39" s="110"/>
      <c r="Y39" s="110"/>
      <c r="Z39" s="110"/>
      <c r="AA39" s="110"/>
      <c r="AB39" s="110"/>
      <c r="AC39" s="110"/>
      <c r="AD39" s="110"/>
      <c r="AE39" s="116"/>
      <c r="AF39" s="116"/>
      <c r="AG39" s="116"/>
      <c r="AH39" s="116"/>
      <c r="AI39" s="116"/>
      <c r="AJ39" s="110"/>
      <c r="AK39" s="110"/>
      <c r="AL39" s="110"/>
      <c r="AM39" s="110"/>
      <c r="AN39" s="110"/>
      <c r="AO39" s="110"/>
    </row>
    <row r="40" spans="1:41" s="112" customFormat="1" ht="14.4" x14ac:dyDescent="0.3">
      <c r="A40" s="110"/>
      <c r="B40" s="903" t="s">
        <v>70</v>
      </c>
      <c r="C40" s="904">
        <v>101668</v>
      </c>
      <c r="D40" s="904">
        <v>70191</v>
      </c>
      <c r="E40" s="1234">
        <f t="shared" si="2"/>
        <v>69.039422433804148</v>
      </c>
      <c r="F40" s="904">
        <v>30873</v>
      </c>
      <c r="G40" s="1234">
        <f t="shared" si="3"/>
        <v>30.366486996891844</v>
      </c>
      <c r="H40" s="904">
        <v>367</v>
      </c>
      <c r="I40" s="1293">
        <f t="shared" si="4"/>
        <v>0.36097887240823073</v>
      </c>
      <c r="J40" s="904">
        <v>237</v>
      </c>
      <c r="K40" s="1298">
        <f t="shared" si="5"/>
        <v>0.23311169689577843</v>
      </c>
      <c r="L40" s="127"/>
      <c r="M40" s="116"/>
      <c r="N40" s="1231"/>
      <c r="O40" s="1231"/>
      <c r="P40" s="1231"/>
      <c r="Q40" s="1231"/>
      <c r="R40"/>
      <c r="S40"/>
      <c r="T40" s="110"/>
      <c r="U40" s="110"/>
      <c r="V40" s="110"/>
      <c r="W40" s="110"/>
      <c r="X40" s="110"/>
      <c r="Y40" s="110"/>
      <c r="Z40" s="110"/>
      <c r="AA40" s="110"/>
      <c r="AB40" s="110"/>
      <c r="AC40" s="110"/>
      <c r="AD40" s="110"/>
      <c r="AE40" s="116"/>
      <c r="AF40" s="116"/>
      <c r="AG40" s="116"/>
      <c r="AH40" s="116"/>
      <c r="AI40" s="116"/>
      <c r="AJ40" s="110"/>
      <c r="AK40" s="110"/>
      <c r="AL40" s="110"/>
      <c r="AM40" s="110"/>
      <c r="AN40" s="110"/>
      <c r="AO40" s="110"/>
    </row>
    <row r="41" spans="1:41" s="112" customFormat="1" x14ac:dyDescent="0.3">
      <c r="A41" s="110"/>
      <c r="B41" s="124" t="s">
        <v>75</v>
      </c>
      <c r="C41" s="125">
        <v>85660</v>
      </c>
      <c r="D41" s="125">
        <v>58949</v>
      </c>
      <c r="E41" s="610">
        <f t="shared" si="2"/>
        <v>68.817417697875314</v>
      </c>
      <c r="F41" s="125">
        <v>26252</v>
      </c>
      <c r="G41" s="610">
        <f t="shared" si="3"/>
        <v>30.646742937193554</v>
      </c>
      <c r="H41" s="125">
        <v>278</v>
      </c>
      <c r="I41" s="1291">
        <f t="shared" si="4"/>
        <v>0.32453887462059305</v>
      </c>
      <c r="J41" s="125">
        <v>181</v>
      </c>
      <c r="K41" s="1297">
        <f t="shared" si="5"/>
        <v>0.21130049031053</v>
      </c>
      <c r="L41" s="123"/>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0"/>
      <c r="AK41" s="110"/>
      <c r="AL41" s="110"/>
      <c r="AM41" s="110"/>
      <c r="AN41" s="110"/>
      <c r="AO41" s="110"/>
    </row>
    <row r="42" spans="1:41" s="112" customFormat="1" ht="14.4" thickBot="1" x14ac:dyDescent="0.35">
      <c r="A42" s="110"/>
      <c r="B42" s="188" t="s">
        <v>62</v>
      </c>
      <c r="C42" s="130">
        <v>193310</v>
      </c>
      <c r="D42" s="130">
        <v>124615</v>
      </c>
      <c r="E42" s="611">
        <f t="shared" si="2"/>
        <v>64.46381459831359</v>
      </c>
      <c r="F42" s="130">
        <v>67378</v>
      </c>
      <c r="G42" s="611">
        <f t="shared" si="3"/>
        <v>34.854896280585592</v>
      </c>
      <c r="H42" s="130">
        <v>927</v>
      </c>
      <c r="I42" s="1294">
        <f t="shared" si="4"/>
        <v>0.47954063421447418</v>
      </c>
      <c r="J42" s="130">
        <v>390</v>
      </c>
      <c r="K42" s="1303">
        <f t="shared" si="5"/>
        <v>0.20174848688634836</v>
      </c>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0"/>
      <c r="AK42" s="110"/>
      <c r="AL42" s="110"/>
      <c r="AM42" s="110"/>
      <c r="AN42" s="110"/>
      <c r="AO42" s="110"/>
    </row>
    <row r="43" spans="1:41" ht="14.4" thickBot="1" x14ac:dyDescent="0.35">
      <c r="G43" s="112"/>
      <c r="H43" s="112"/>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row>
    <row r="44" spans="1:41" ht="14.4" customHeight="1" thickBot="1" x14ac:dyDescent="0.35">
      <c r="C44" s="113"/>
      <c r="D44" s="1367" t="s">
        <v>1757</v>
      </c>
      <c r="E44" s="1368"/>
      <c r="F44" s="1368"/>
      <c r="G44" s="1368"/>
      <c r="H44" s="1368"/>
      <c r="I44" s="1368"/>
      <c r="J44" s="1368"/>
      <c r="K44" s="1368"/>
      <c r="L44" s="1368"/>
      <c r="M44" s="1369"/>
      <c r="N44" s="116"/>
      <c r="O44" s="116"/>
      <c r="P44" s="116"/>
      <c r="Q44" s="116"/>
      <c r="R44" s="116"/>
      <c r="S44" s="116"/>
      <c r="T44" s="116"/>
      <c r="U44" s="116"/>
      <c r="V44" s="116"/>
      <c r="W44" s="116"/>
      <c r="X44" s="116"/>
      <c r="Y44" s="116"/>
      <c r="Z44" s="116"/>
      <c r="AA44" s="116"/>
      <c r="AB44" s="116"/>
      <c r="AC44" s="116"/>
      <c r="AD44" s="116"/>
      <c r="AE44" s="116"/>
      <c r="AF44" s="116"/>
      <c r="AG44" s="116"/>
      <c r="AH44" s="116"/>
      <c r="AI44" s="116"/>
    </row>
    <row r="45" spans="1:41" ht="63" customHeight="1" thickBot="1" x14ac:dyDescent="0.35">
      <c r="B45" s="1370" t="s">
        <v>752</v>
      </c>
      <c r="C45" s="1370" t="s">
        <v>1757</v>
      </c>
      <c r="D45" s="1365" t="s">
        <v>1764</v>
      </c>
      <c r="E45" s="1366"/>
      <c r="F45" s="1365" t="s">
        <v>1751</v>
      </c>
      <c r="G45" s="1366"/>
      <c r="H45" s="1365" t="s">
        <v>1765</v>
      </c>
      <c r="I45" s="1366"/>
      <c r="J45" s="1365" t="s">
        <v>1766</v>
      </c>
      <c r="K45" s="1366"/>
      <c r="L45" s="1365" t="s">
        <v>1767</v>
      </c>
      <c r="M45" s="1366"/>
      <c r="N45" s="116"/>
      <c r="O45" s="116"/>
      <c r="P45" s="116"/>
      <c r="Q45" s="116"/>
      <c r="R45" s="116"/>
      <c r="S45" s="116"/>
      <c r="T45" s="116"/>
      <c r="U45" s="116"/>
      <c r="V45" s="116"/>
      <c r="W45" s="116"/>
      <c r="X45" s="116"/>
      <c r="Y45" s="116"/>
      <c r="Z45" s="116"/>
      <c r="AA45" s="116"/>
      <c r="AB45" s="116"/>
      <c r="AC45" s="116"/>
      <c r="AD45" s="116"/>
      <c r="AE45" s="116"/>
      <c r="AF45" s="116"/>
      <c r="AG45" s="116"/>
      <c r="AH45" s="116"/>
      <c r="AI45" s="116"/>
    </row>
    <row r="46" spans="1:41" ht="14.4" thickBot="1" x14ac:dyDescent="0.35">
      <c r="B46" s="1371"/>
      <c r="C46" s="1371"/>
      <c r="D46" s="1232" t="s">
        <v>714</v>
      </c>
      <c r="E46" s="1232" t="s">
        <v>131</v>
      </c>
      <c r="F46" s="1232" t="s">
        <v>714</v>
      </c>
      <c r="G46" s="1232" t="s">
        <v>131</v>
      </c>
      <c r="H46" s="1232" t="s">
        <v>714</v>
      </c>
      <c r="I46" s="1232" t="s">
        <v>131</v>
      </c>
      <c r="J46" s="1232" t="s">
        <v>714</v>
      </c>
      <c r="K46" s="1232" t="s">
        <v>131</v>
      </c>
      <c r="L46" s="1232" t="s">
        <v>714</v>
      </c>
      <c r="M46" s="1232" t="s">
        <v>131</v>
      </c>
      <c r="N46" s="116"/>
      <c r="O46" s="116"/>
      <c r="P46" s="116"/>
      <c r="Q46" s="116"/>
      <c r="R46" s="116"/>
      <c r="S46" s="116"/>
      <c r="T46" s="116"/>
      <c r="U46" s="116"/>
      <c r="V46" s="116"/>
      <c r="W46" s="116"/>
      <c r="X46" s="116"/>
      <c r="Y46" s="116"/>
      <c r="Z46" s="116"/>
      <c r="AA46" s="116"/>
      <c r="AB46" s="116"/>
      <c r="AC46" s="116"/>
      <c r="AD46" s="116"/>
      <c r="AE46" s="116"/>
      <c r="AF46" s="116"/>
      <c r="AG46" s="116"/>
      <c r="AH46" s="116"/>
      <c r="AI46" s="116"/>
    </row>
    <row r="47" spans="1:41" ht="14.4" x14ac:dyDescent="0.3">
      <c r="B47" s="375" t="s">
        <v>67</v>
      </c>
      <c r="C47" s="292">
        <v>404380</v>
      </c>
      <c r="D47" s="292">
        <v>232438</v>
      </c>
      <c r="E47" s="1290">
        <f>D47/C47%</f>
        <v>57.480092981848756</v>
      </c>
      <c r="F47" s="292">
        <v>10391</v>
      </c>
      <c r="G47" s="1290">
        <f>F47/C47%</f>
        <v>2.5696127404916167</v>
      </c>
      <c r="H47" s="292">
        <v>18710</v>
      </c>
      <c r="I47" s="1290">
        <f>H47/C47%</f>
        <v>4.6268361442207819</v>
      </c>
      <c r="J47" s="292">
        <v>75452</v>
      </c>
      <c r="K47" s="1290">
        <f>J47/C47%</f>
        <v>18.658687373262772</v>
      </c>
      <c r="L47" s="292">
        <v>67389</v>
      </c>
      <c r="M47" s="1290">
        <f>L47/C47%</f>
        <v>16.664770760176072</v>
      </c>
      <c r="N47" s="116"/>
      <c r="O47" s="116"/>
      <c r="P47" s="116"/>
      <c r="Q47" s="116"/>
      <c r="R47" s="116"/>
      <c r="S47" s="116"/>
      <c r="T47" s="116"/>
      <c r="U47" s="116"/>
      <c r="V47" s="116"/>
      <c r="W47" s="116"/>
      <c r="X47" s="116"/>
      <c r="Y47" s="116"/>
      <c r="Z47" s="116"/>
      <c r="AA47" s="116"/>
      <c r="AB47" s="116"/>
      <c r="AC47" s="116"/>
    </row>
    <row r="48" spans="1:41" ht="14.4" x14ac:dyDescent="0.3">
      <c r="B48" s="377" t="s">
        <v>74</v>
      </c>
      <c r="C48" s="294">
        <v>46686</v>
      </c>
      <c r="D48" s="294">
        <v>24822</v>
      </c>
      <c r="E48" s="1291">
        <f t="shared" ref="E48:E61" si="6">D48/C48%</f>
        <v>53.167973268217452</v>
      </c>
      <c r="F48" s="294">
        <v>1077</v>
      </c>
      <c r="G48" s="1291">
        <f t="shared" ref="G48:G61" si="7">F48/C48%</f>
        <v>2.3069014265518568</v>
      </c>
      <c r="H48" s="294">
        <v>2284</v>
      </c>
      <c r="I48" s="1291">
        <f t="shared" ref="I48:I61" si="8">H48/C48%</f>
        <v>4.8922589213040313</v>
      </c>
      <c r="J48" s="294">
        <v>9846</v>
      </c>
      <c r="K48" s="1291">
        <f t="shared" ref="K48:K61" si="9">J48/C48%</f>
        <v>21.089834211540932</v>
      </c>
      <c r="L48" s="294">
        <v>8657</v>
      </c>
      <c r="M48" s="1291">
        <f t="shared" ref="M48:M61" si="10">L48/C48%</f>
        <v>18.543032172385725</v>
      </c>
      <c r="N48" s="116"/>
      <c r="O48" s="116"/>
      <c r="P48" s="116"/>
      <c r="Q48" s="116"/>
      <c r="R48" s="116"/>
      <c r="S48" s="116"/>
      <c r="T48" s="116"/>
      <c r="U48" s="116"/>
      <c r="V48" s="116"/>
      <c r="W48" s="116"/>
      <c r="X48" s="116"/>
      <c r="Y48" s="116"/>
      <c r="Z48" s="116"/>
      <c r="AA48" s="116"/>
      <c r="AB48" s="116"/>
      <c r="AC48" s="116"/>
    </row>
    <row r="49" spans="2:35" ht="14.4" x14ac:dyDescent="0.3">
      <c r="B49" s="377" t="s">
        <v>75</v>
      </c>
      <c r="C49" s="294">
        <v>78519</v>
      </c>
      <c r="D49" s="294">
        <v>52564</v>
      </c>
      <c r="E49" s="1291">
        <f t="shared" si="6"/>
        <v>66.944306473592377</v>
      </c>
      <c r="F49" s="294">
        <v>1906</v>
      </c>
      <c r="G49" s="1291">
        <f t="shared" si="7"/>
        <v>2.4274379449559977</v>
      </c>
      <c r="H49" s="294">
        <v>3318</v>
      </c>
      <c r="I49" s="1291">
        <f t="shared" si="8"/>
        <v>4.2257288044931798</v>
      </c>
      <c r="J49" s="294">
        <v>12680</v>
      </c>
      <c r="K49" s="1291">
        <f t="shared" si="9"/>
        <v>16.14895757714693</v>
      </c>
      <c r="L49" s="294">
        <v>8051</v>
      </c>
      <c r="M49" s="1291">
        <f t="shared" si="10"/>
        <v>10.25356919981151</v>
      </c>
      <c r="N49" s="116"/>
      <c r="O49" s="116"/>
      <c r="P49" s="116"/>
      <c r="Q49" s="116"/>
      <c r="R49" s="116"/>
      <c r="S49" s="116"/>
      <c r="T49" s="116"/>
      <c r="U49" s="116"/>
      <c r="V49" s="116"/>
      <c r="W49" s="116"/>
      <c r="X49" s="116"/>
      <c r="Y49" s="116"/>
      <c r="Z49" s="116"/>
      <c r="AA49" s="116"/>
      <c r="AB49" s="116"/>
      <c r="AC49" s="116"/>
    </row>
    <row r="50" spans="2:35" ht="14.4" x14ac:dyDescent="0.3">
      <c r="B50" s="986" t="s">
        <v>70</v>
      </c>
      <c r="C50" s="1197">
        <v>92563</v>
      </c>
      <c r="D50" s="1197">
        <v>63392</v>
      </c>
      <c r="E50" s="1293">
        <f t="shared" si="6"/>
        <v>68.485247885224112</v>
      </c>
      <c r="F50" s="1197">
        <v>2941</v>
      </c>
      <c r="G50" s="1293">
        <f t="shared" si="7"/>
        <v>3.177295463630176</v>
      </c>
      <c r="H50" s="1197">
        <v>3716</v>
      </c>
      <c r="I50" s="1293">
        <f t="shared" si="8"/>
        <v>4.0145630543521706</v>
      </c>
      <c r="J50" s="1197">
        <v>13776</v>
      </c>
      <c r="K50" s="1293">
        <f t="shared" si="9"/>
        <v>14.882836554562838</v>
      </c>
      <c r="L50" s="1197">
        <v>8738</v>
      </c>
      <c r="M50" s="1293">
        <f t="shared" si="10"/>
        <v>9.4400570422306966</v>
      </c>
      <c r="N50" s="116"/>
      <c r="O50" s="116"/>
      <c r="P50" s="116"/>
      <c r="Q50" s="116"/>
      <c r="R50" s="116"/>
      <c r="S50" s="116"/>
      <c r="T50" s="116"/>
      <c r="U50" s="116"/>
      <c r="V50" s="116"/>
      <c r="W50" s="116"/>
      <c r="X50" s="116"/>
      <c r="Y50" s="116"/>
      <c r="Z50" s="116"/>
      <c r="AA50" s="116"/>
      <c r="AB50" s="116"/>
      <c r="AC50" s="116"/>
    </row>
    <row r="51" spans="2:35" ht="14.4" x14ac:dyDescent="0.3">
      <c r="B51" s="377" t="s">
        <v>66</v>
      </c>
      <c r="C51" s="294">
        <v>115572</v>
      </c>
      <c r="D51" s="294">
        <v>82392</v>
      </c>
      <c r="E51" s="1291">
        <f t="shared" si="6"/>
        <v>71.290624026580829</v>
      </c>
      <c r="F51" s="294">
        <v>2901</v>
      </c>
      <c r="G51" s="1291">
        <f t="shared" si="7"/>
        <v>2.5101235593396325</v>
      </c>
      <c r="H51" s="294">
        <v>4823</v>
      </c>
      <c r="I51" s="1291">
        <f t="shared" si="8"/>
        <v>4.1731561277818159</v>
      </c>
      <c r="J51" s="294">
        <v>14155</v>
      </c>
      <c r="K51" s="1291">
        <f t="shared" si="9"/>
        <v>12.247776277991209</v>
      </c>
      <c r="L51" s="294">
        <v>11301</v>
      </c>
      <c r="M51" s="1291">
        <f t="shared" si="10"/>
        <v>9.77832000830651</v>
      </c>
      <c r="N51" s="116"/>
      <c r="O51" s="116"/>
      <c r="P51" s="116"/>
      <c r="Q51" s="116"/>
      <c r="R51" s="116"/>
      <c r="S51" s="116"/>
      <c r="T51" s="116"/>
      <c r="U51" s="116"/>
      <c r="V51" s="116"/>
      <c r="W51" s="116"/>
      <c r="X51" s="116"/>
      <c r="Y51" s="116"/>
      <c r="Z51" s="116"/>
      <c r="AA51" s="116"/>
      <c r="AB51" s="116"/>
      <c r="AC51" s="116"/>
    </row>
    <row r="52" spans="2:35" ht="14.4" x14ac:dyDescent="0.3">
      <c r="B52" s="377" t="s">
        <v>71</v>
      </c>
      <c r="C52" s="294">
        <v>206867</v>
      </c>
      <c r="D52" s="294">
        <v>150016</v>
      </c>
      <c r="E52" s="1291">
        <f t="shared" si="6"/>
        <v>72.51809133404555</v>
      </c>
      <c r="F52" s="294">
        <v>4432</v>
      </c>
      <c r="G52" s="1291">
        <f t="shared" si="7"/>
        <v>2.1424393450864563</v>
      </c>
      <c r="H52" s="294">
        <v>7793</v>
      </c>
      <c r="I52" s="1291">
        <f t="shared" si="8"/>
        <v>3.7671547419356397</v>
      </c>
      <c r="J52" s="294">
        <v>24181</v>
      </c>
      <c r="K52" s="1291">
        <f t="shared" si="9"/>
        <v>11.689152934010741</v>
      </c>
      <c r="L52" s="294">
        <v>20445</v>
      </c>
      <c r="M52" s="1291">
        <f t="shared" si="10"/>
        <v>9.883161644921616</v>
      </c>
      <c r="N52" s="116"/>
      <c r="O52" s="116"/>
      <c r="P52" s="116"/>
      <c r="Q52" s="116"/>
      <c r="R52" s="116"/>
      <c r="S52" s="116"/>
      <c r="T52" s="116"/>
      <c r="U52" s="116"/>
      <c r="V52" s="116"/>
      <c r="W52" s="116"/>
      <c r="X52" s="116"/>
      <c r="Y52" s="116"/>
      <c r="Z52" s="116"/>
      <c r="AA52" s="116"/>
      <c r="AB52" s="116"/>
      <c r="AC52" s="116"/>
    </row>
    <row r="53" spans="2:35" ht="14.4" x14ac:dyDescent="0.3">
      <c r="B53" s="377" t="s">
        <v>63</v>
      </c>
      <c r="C53" s="294">
        <v>64265</v>
      </c>
      <c r="D53" s="294">
        <v>43429</v>
      </c>
      <c r="E53" s="1291">
        <f t="shared" si="6"/>
        <v>67.577997354703186</v>
      </c>
      <c r="F53" s="294">
        <v>1289</v>
      </c>
      <c r="G53" s="1291">
        <f t="shared" si="7"/>
        <v>2.0057574107212326</v>
      </c>
      <c r="H53" s="294">
        <v>2153</v>
      </c>
      <c r="I53" s="1291">
        <f t="shared" si="8"/>
        <v>3.3501906169765814</v>
      </c>
      <c r="J53" s="294">
        <v>9214</v>
      </c>
      <c r="K53" s="1291">
        <f t="shared" si="9"/>
        <v>14.337508752820353</v>
      </c>
      <c r="L53" s="294">
        <v>8180</v>
      </c>
      <c r="M53" s="1291">
        <f t="shared" si="10"/>
        <v>12.728545864778651</v>
      </c>
      <c r="N53" s="116"/>
      <c r="O53" s="116"/>
      <c r="P53" s="116"/>
      <c r="Q53" s="116"/>
      <c r="R53" s="116"/>
      <c r="S53" s="116"/>
      <c r="T53" s="116"/>
      <c r="U53" s="116"/>
      <c r="V53" s="116"/>
      <c r="W53" s="116"/>
      <c r="X53" s="116"/>
      <c r="Y53" s="116"/>
      <c r="Z53" s="116"/>
      <c r="AA53" s="116"/>
      <c r="AB53" s="116"/>
      <c r="AC53" s="116"/>
    </row>
    <row r="54" spans="2:35" ht="14.4" x14ac:dyDescent="0.3">
      <c r="B54" s="377" t="s">
        <v>69</v>
      </c>
      <c r="C54" s="294">
        <v>137357</v>
      </c>
      <c r="D54" s="294">
        <v>83086</v>
      </c>
      <c r="E54" s="1291">
        <f t="shared" si="6"/>
        <v>60.489090472272984</v>
      </c>
      <c r="F54" s="294">
        <v>3132</v>
      </c>
      <c r="G54" s="1291">
        <f t="shared" si="7"/>
        <v>2.2801895789803215</v>
      </c>
      <c r="H54" s="294">
        <v>5599</v>
      </c>
      <c r="I54" s="1291">
        <f t="shared" si="8"/>
        <v>4.0762392888604149</v>
      </c>
      <c r="J54" s="294">
        <v>25903</v>
      </c>
      <c r="K54" s="1291">
        <f t="shared" si="9"/>
        <v>18.85815793880181</v>
      </c>
      <c r="L54" s="294">
        <v>19637</v>
      </c>
      <c r="M54" s="1291">
        <f t="shared" si="10"/>
        <v>14.296322721084474</v>
      </c>
      <c r="N54" s="116"/>
      <c r="O54" s="116"/>
      <c r="P54" s="116"/>
      <c r="Q54" s="116"/>
      <c r="R54" s="116"/>
      <c r="S54" s="116"/>
      <c r="T54" s="116"/>
      <c r="U54" s="116"/>
      <c r="V54" s="116"/>
      <c r="W54" s="116"/>
      <c r="X54" s="116"/>
      <c r="Y54" s="116"/>
      <c r="Z54" s="116"/>
      <c r="AA54" s="116"/>
      <c r="AB54" s="116"/>
      <c r="AC54" s="116"/>
    </row>
    <row r="55" spans="2:35" ht="14.4" x14ac:dyDescent="0.3">
      <c r="B55" s="377" t="s">
        <v>62</v>
      </c>
      <c r="C55" s="294">
        <v>181983</v>
      </c>
      <c r="D55" s="294">
        <v>135350</v>
      </c>
      <c r="E55" s="1291">
        <f t="shared" si="6"/>
        <v>74.375078990894764</v>
      </c>
      <c r="F55" s="294">
        <v>4565</v>
      </c>
      <c r="G55" s="1291">
        <f t="shared" si="7"/>
        <v>2.508476066445767</v>
      </c>
      <c r="H55" s="294">
        <v>5860</v>
      </c>
      <c r="I55" s="1291">
        <f t="shared" si="8"/>
        <v>3.2200809965766033</v>
      </c>
      <c r="J55" s="294">
        <v>21341</v>
      </c>
      <c r="K55" s="1291">
        <f t="shared" si="9"/>
        <v>11.726919547430255</v>
      </c>
      <c r="L55" s="294">
        <v>14867</v>
      </c>
      <c r="M55" s="1291">
        <f t="shared" si="10"/>
        <v>8.1694443986526224</v>
      </c>
      <c r="N55" s="116"/>
      <c r="O55" s="116"/>
      <c r="P55" s="116"/>
      <c r="Q55" s="116"/>
      <c r="R55" s="116"/>
      <c r="S55" s="116"/>
      <c r="T55" s="116"/>
      <c r="U55" s="116"/>
      <c r="V55" s="116"/>
      <c r="W55" s="116"/>
      <c r="X55" s="116"/>
      <c r="Y55" s="116"/>
      <c r="Z55" s="116"/>
      <c r="AA55" s="116"/>
      <c r="AB55" s="116"/>
      <c r="AC55" s="116"/>
    </row>
    <row r="56" spans="2:35" ht="14.4" x14ac:dyDescent="0.3">
      <c r="B56" s="377" t="s">
        <v>72</v>
      </c>
      <c r="C56" s="294">
        <v>91328</v>
      </c>
      <c r="D56" s="294">
        <v>56497</v>
      </c>
      <c r="E56" s="1291">
        <f t="shared" si="6"/>
        <v>61.861641555711287</v>
      </c>
      <c r="F56" s="294">
        <v>1739</v>
      </c>
      <c r="G56" s="1291">
        <f t="shared" si="7"/>
        <v>1.904125788367204</v>
      </c>
      <c r="H56" s="294">
        <v>4442</v>
      </c>
      <c r="I56" s="1291">
        <f t="shared" si="8"/>
        <v>4.8637876664330761</v>
      </c>
      <c r="J56" s="294">
        <v>16846</v>
      </c>
      <c r="K56" s="1291">
        <f t="shared" si="9"/>
        <v>18.445602662929222</v>
      </c>
      <c r="L56" s="294">
        <v>11804</v>
      </c>
      <c r="M56" s="1291">
        <f t="shared" si="10"/>
        <v>12.924842326559215</v>
      </c>
      <c r="N56" s="116"/>
      <c r="O56" s="116"/>
      <c r="P56" s="116"/>
      <c r="Q56" s="116"/>
      <c r="R56" s="116"/>
      <c r="S56" s="116"/>
      <c r="T56" s="116"/>
      <c r="U56" s="116"/>
      <c r="V56" s="116"/>
      <c r="W56" s="116"/>
      <c r="X56" s="116"/>
      <c r="Y56" s="116"/>
      <c r="Z56" s="116"/>
      <c r="AA56" s="116"/>
      <c r="AB56" s="116"/>
      <c r="AC56" s="116"/>
    </row>
    <row r="57" spans="2:35" ht="14.4" x14ac:dyDescent="0.3">
      <c r="B57" s="377" t="s">
        <v>64</v>
      </c>
      <c r="C57" s="294">
        <v>126574</v>
      </c>
      <c r="D57" s="294">
        <v>85125</v>
      </c>
      <c r="E57" s="1291">
        <f t="shared" si="6"/>
        <v>67.253148355902482</v>
      </c>
      <c r="F57" s="294">
        <v>5185</v>
      </c>
      <c r="G57" s="1291">
        <f t="shared" si="7"/>
        <v>4.0964179057310348</v>
      </c>
      <c r="H57" s="294">
        <v>5333</v>
      </c>
      <c r="I57" s="1291">
        <f t="shared" si="8"/>
        <v>4.2133455527991535</v>
      </c>
      <c r="J57" s="294">
        <v>16941</v>
      </c>
      <c r="K57" s="1291">
        <f t="shared" si="9"/>
        <v>13.384265330952644</v>
      </c>
      <c r="L57" s="294">
        <v>13990</v>
      </c>
      <c r="M57" s="1291">
        <f t="shared" si="10"/>
        <v>11.052822854614691</v>
      </c>
      <c r="N57" s="116"/>
      <c r="O57" s="116"/>
      <c r="P57" s="116"/>
      <c r="Q57" s="116"/>
      <c r="R57" s="116"/>
      <c r="S57" s="116"/>
      <c r="T57" s="116"/>
      <c r="U57" s="116"/>
      <c r="V57" s="116"/>
      <c r="W57" s="116"/>
      <c r="X57" s="116"/>
      <c r="Y57" s="116"/>
      <c r="Z57" s="116"/>
      <c r="AA57" s="116"/>
      <c r="AB57" s="116"/>
      <c r="AC57" s="116"/>
    </row>
    <row r="58" spans="2:35" ht="14.4" x14ac:dyDescent="0.3">
      <c r="B58" s="377" t="s">
        <v>65</v>
      </c>
      <c r="C58" s="294">
        <v>288273</v>
      </c>
      <c r="D58" s="294">
        <v>196501</v>
      </c>
      <c r="E58" s="1291">
        <f t="shared" si="6"/>
        <v>68.164899244813071</v>
      </c>
      <c r="F58" s="294">
        <v>7744</v>
      </c>
      <c r="G58" s="1291">
        <f t="shared" si="7"/>
        <v>2.686342460098587</v>
      </c>
      <c r="H58" s="294">
        <v>12081</v>
      </c>
      <c r="I58" s="1291">
        <f t="shared" si="8"/>
        <v>4.1908191193764246</v>
      </c>
      <c r="J58" s="294">
        <v>39194</v>
      </c>
      <c r="K58" s="1291">
        <f t="shared" si="9"/>
        <v>13.596139770287193</v>
      </c>
      <c r="L58" s="294">
        <v>32753</v>
      </c>
      <c r="M58" s="1291">
        <f t="shared" si="10"/>
        <v>11.361799405424719</v>
      </c>
      <c r="N58" s="116"/>
      <c r="O58" s="116"/>
      <c r="P58" s="116"/>
      <c r="Q58" s="116"/>
      <c r="R58" s="116"/>
      <c r="S58" s="116"/>
      <c r="T58" s="116"/>
      <c r="U58" s="116"/>
      <c r="V58" s="116"/>
      <c r="W58" s="116"/>
      <c r="X58" s="116"/>
      <c r="Y58" s="116"/>
      <c r="Z58" s="116"/>
      <c r="AA58" s="116"/>
      <c r="AB58" s="116"/>
      <c r="AC58" s="116"/>
    </row>
    <row r="59" spans="2:35" ht="14.4" x14ac:dyDescent="0.3">
      <c r="B59" s="377" t="s">
        <v>76</v>
      </c>
      <c r="C59" s="294">
        <v>194649</v>
      </c>
      <c r="D59" s="294">
        <v>131298</v>
      </c>
      <c r="E59" s="1291">
        <f t="shared" si="6"/>
        <v>67.453724396220892</v>
      </c>
      <c r="F59" s="294">
        <v>5400</v>
      </c>
      <c r="G59" s="1291">
        <f t="shared" si="7"/>
        <v>2.7742243731023533</v>
      </c>
      <c r="H59" s="294">
        <v>7823</v>
      </c>
      <c r="I59" s="1291">
        <f t="shared" si="8"/>
        <v>4.0190291242184646</v>
      </c>
      <c r="J59" s="294">
        <v>26067</v>
      </c>
      <c r="K59" s="1291">
        <f t="shared" si="9"/>
        <v>13.391797543270194</v>
      </c>
      <c r="L59" s="294">
        <v>24061</v>
      </c>
      <c r="M59" s="1291">
        <f t="shared" si="10"/>
        <v>12.361224563188097</v>
      </c>
      <c r="N59" s="116"/>
      <c r="O59" s="116"/>
      <c r="P59" s="116"/>
      <c r="Q59" s="116"/>
      <c r="R59" s="116"/>
      <c r="S59" s="116"/>
      <c r="T59" s="116"/>
      <c r="U59" s="116"/>
      <c r="V59" s="116"/>
      <c r="W59" s="116"/>
      <c r="X59" s="116"/>
      <c r="Y59" s="116"/>
      <c r="Z59" s="116"/>
      <c r="AA59" s="116"/>
      <c r="AB59" s="116"/>
      <c r="AC59" s="116"/>
    </row>
    <row r="60" spans="2:35" ht="14.4" x14ac:dyDescent="0.3">
      <c r="B60" s="377" t="s">
        <v>73</v>
      </c>
      <c r="C60" s="261">
        <v>67509</v>
      </c>
      <c r="D60" s="261">
        <v>44808</v>
      </c>
      <c r="E60" s="1291">
        <f t="shared" si="6"/>
        <v>66.373372439230323</v>
      </c>
      <c r="F60" s="261">
        <v>1230</v>
      </c>
      <c r="G60" s="1291">
        <f t="shared" si="7"/>
        <v>1.8219792916500022</v>
      </c>
      <c r="H60" s="261">
        <v>2288</v>
      </c>
      <c r="I60" s="1291">
        <f t="shared" si="8"/>
        <v>3.3891777392643943</v>
      </c>
      <c r="J60" s="261">
        <v>10126</v>
      </c>
      <c r="K60" s="1291">
        <f t="shared" si="9"/>
        <v>14.999481550608067</v>
      </c>
      <c r="L60" s="261">
        <v>9057</v>
      </c>
      <c r="M60" s="1291">
        <f t="shared" si="10"/>
        <v>13.41598897924721</v>
      </c>
      <c r="N60" s="116"/>
      <c r="O60" s="116"/>
      <c r="P60" s="116"/>
      <c r="Q60" s="116"/>
      <c r="R60" s="116"/>
      <c r="S60" s="116"/>
      <c r="T60" s="116"/>
      <c r="U60" s="116"/>
      <c r="V60" s="116"/>
      <c r="W60" s="116"/>
      <c r="X60" s="116"/>
      <c r="Y60" s="116"/>
      <c r="Z60" s="116"/>
      <c r="AA60" s="116"/>
      <c r="AB60" s="116"/>
      <c r="AC60" s="116"/>
    </row>
    <row r="61" spans="2:35" ht="15" thickBot="1" x14ac:dyDescent="0.35">
      <c r="B61" s="972" t="s">
        <v>68</v>
      </c>
      <c r="C61" s="1227">
        <v>18993739</v>
      </c>
      <c r="D61" s="1227">
        <v>12033300</v>
      </c>
      <c r="E61" s="1295">
        <f t="shared" si="6"/>
        <v>63.354034716387325</v>
      </c>
      <c r="F61" s="1227">
        <v>629734</v>
      </c>
      <c r="G61" s="1295">
        <f t="shared" si="7"/>
        <v>3.3154820122567754</v>
      </c>
      <c r="H61" s="1227">
        <v>841328</v>
      </c>
      <c r="I61" s="1295">
        <f t="shared" si="8"/>
        <v>4.4295017426531968</v>
      </c>
      <c r="J61" s="1227">
        <v>2976317</v>
      </c>
      <c r="K61" s="1295">
        <f t="shared" si="9"/>
        <v>15.669989989859289</v>
      </c>
      <c r="L61" s="1227">
        <v>2513060</v>
      </c>
      <c r="M61" s="1295">
        <f t="shared" si="10"/>
        <v>13.230991538843405</v>
      </c>
      <c r="N61" s="116"/>
      <c r="O61" s="116"/>
      <c r="P61" s="116"/>
      <c r="Q61" s="116"/>
      <c r="R61" s="116"/>
      <c r="S61" s="116"/>
      <c r="T61" s="116"/>
      <c r="U61" s="116"/>
      <c r="V61" s="116"/>
      <c r="W61" s="116"/>
      <c r="X61" s="116"/>
      <c r="Y61" s="116"/>
      <c r="Z61" s="116"/>
      <c r="AA61" s="116"/>
      <c r="AB61" s="116"/>
      <c r="AC61" s="116"/>
    </row>
    <row r="62" spans="2:35" x14ac:dyDescent="0.3">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row>
    <row r="63" spans="2:35" ht="14.4" x14ac:dyDescent="0.3">
      <c r="B63" s="138"/>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row>
    <row r="64" spans="2:35" x14ac:dyDescent="0.3">
      <c r="B64" s="1357" t="s">
        <v>78</v>
      </c>
      <c r="C64" s="1358"/>
      <c r="D64" s="1358"/>
      <c r="E64" s="1358"/>
      <c r="F64" s="1358"/>
      <c r="G64" s="1358"/>
      <c r="H64" s="1359"/>
      <c r="I64" s="116"/>
      <c r="J64" s="116"/>
      <c r="K64" s="116"/>
      <c r="M64" s="110"/>
    </row>
    <row r="65" spans="2:27" ht="4.2" customHeight="1" x14ac:dyDescent="0.3">
      <c r="B65" s="139"/>
      <c r="C65" s="139"/>
      <c r="D65" s="140"/>
      <c r="E65" s="140"/>
      <c r="F65" s="141"/>
      <c r="G65" s="142"/>
      <c r="H65" s="143"/>
      <c r="M65" s="110"/>
    </row>
    <row r="66" spans="2:27" x14ac:dyDescent="0.3">
      <c r="B66" s="144" t="s">
        <v>79</v>
      </c>
      <c r="C66" s="145" t="s">
        <v>1752</v>
      </c>
      <c r="D66" s="146"/>
      <c r="E66" s="146"/>
      <c r="F66" s="146"/>
      <c r="G66" s="147"/>
      <c r="H66" s="148"/>
      <c r="K66" s="110"/>
      <c r="M66" s="110"/>
    </row>
    <row r="67" spans="2:27" ht="6.6" customHeight="1" x14ac:dyDescent="0.3">
      <c r="B67" s="144"/>
      <c r="C67" s="145"/>
      <c r="D67" s="146"/>
      <c r="E67" s="146"/>
      <c r="F67" s="146"/>
      <c r="G67" s="147"/>
      <c r="H67" s="148"/>
      <c r="M67" s="110"/>
    </row>
    <row r="68" spans="2:27" ht="27.6" customHeight="1" x14ac:dyDescent="0.3">
      <c r="B68" s="144" t="s">
        <v>80</v>
      </c>
      <c r="C68" s="1349" t="s">
        <v>1753</v>
      </c>
      <c r="D68" s="1350"/>
      <c r="E68" s="1350"/>
      <c r="F68" s="1350"/>
      <c r="G68" s="1350"/>
      <c r="H68" s="1351"/>
      <c r="M68" s="110"/>
    </row>
    <row r="69" spans="2:27" ht="6.6" customHeight="1" x14ac:dyDescent="0.3">
      <c r="B69" s="144"/>
      <c r="C69" s="145"/>
      <c r="D69" s="146"/>
      <c r="E69" s="146"/>
      <c r="F69" s="146"/>
      <c r="G69" s="147"/>
      <c r="H69" s="148"/>
      <c r="M69" s="110"/>
    </row>
    <row r="70" spans="2:27" x14ac:dyDescent="0.3">
      <c r="B70" s="144" t="s">
        <v>82</v>
      </c>
      <c r="C70" s="145" t="s">
        <v>1754</v>
      </c>
      <c r="D70" s="146"/>
      <c r="E70" s="146"/>
      <c r="F70" s="146"/>
      <c r="G70" s="147"/>
      <c r="H70" s="148"/>
      <c r="M70" s="110"/>
    </row>
    <row r="71" spans="2:27" x14ac:dyDescent="0.3">
      <c r="B71" s="144"/>
      <c r="C71" s="145" t="s">
        <v>158</v>
      </c>
      <c r="D71" s="146"/>
      <c r="E71" s="146"/>
      <c r="F71" s="146"/>
      <c r="G71" s="147"/>
      <c r="H71" s="148"/>
      <c r="M71" s="110"/>
    </row>
    <row r="72" spans="2:27" ht="6.6" customHeight="1" x14ac:dyDescent="0.3">
      <c r="B72" s="144"/>
      <c r="C72" s="145"/>
      <c r="D72" s="146"/>
      <c r="E72" s="146"/>
      <c r="F72" s="146"/>
      <c r="G72" s="147"/>
      <c r="H72" s="148"/>
      <c r="M72" s="110"/>
    </row>
    <row r="73" spans="2:27" x14ac:dyDescent="0.3">
      <c r="B73" s="144" t="s">
        <v>84</v>
      </c>
      <c r="C73" s="145" t="s">
        <v>1755</v>
      </c>
      <c r="D73" s="146"/>
      <c r="E73" s="146"/>
      <c r="F73" s="146"/>
      <c r="G73" s="147"/>
      <c r="H73" s="148"/>
    </row>
    <row r="74" spans="2:27" ht="8.4" customHeight="1" x14ac:dyDescent="0.3">
      <c r="B74" s="144"/>
      <c r="C74" s="145"/>
      <c r="D74" s="146"/>
      <c r="E74" s="146"/>
      <c r="F74" s="146"/>
      <c r="G74" s="147"/>
      <c r="H74" s="148"/>
    </row>
    <row r="75" spans="2:27" x14ac:dyDescent="0.3">
      <c r="B75" s="144" t="s">
        <v>86</v>
      </c>
      <c r="C75" s="145" t="s">
        <v>87</v>
      </c>
      <c r="D75" s="146"/>
      <c r="E75" s="146"/>
      <c r="F75" s="146"/>
      <c r="G75" s="147"/>
      <c r="H75" s="148"/>
    </row>
    <row r="76" spans="2:27" ht="6" customHeight="1" x14ac:dyDescent="0.3">
      <c r="B76" s="144"/>
      <c r="C76" s="145"/>
      <c r="D76" s="146"/>
      <c r="E76" s="146"/>
      <c r="F76" s="146"/>
      <c r="G76" s="147"/>
      <c r="H76" s="148"/>
    </row>
    <row r="77" spans="2:27" x14ac:dyDescent="0.3">
      <c r="B77" s="144" t="s">
        <v>88</v>
      </c>
      <c r="C77" s="149" t="s">
        <v>89</v>
      </c>
      <c r="D77" s="147"/>
      <c r="E77" s="146"/>
      <c r="F77" s="146"/>
      <c r="G77" s="147"/>
      <c r="H77" s="148"/>
    </row>
    <row r="78" spans="2:27" ht="5.4" customHeight="1" x14ac:dyDescent="0.3">
      <c r="B78" s="144"/>
      <c r="C78" s="149"/>
      <c r="D78" s="147"/>
      <c r="E78" s="146"/>
      <c r="F78" s="146"/>
      <c r="G78" s="147"/>
      <c r="H78" s="148"/>
    </row>
    <row r="79" spans="2:27" x14ac:dyDescent="0.3">
      <c r="B79" s="144" t="s">
        <v>90</v>
      </c>
      <c r="C79" s="150" t="s">
        <v>166</v>
      </c>
      <c r="D79" s="156"/>
      <c r="E79" s="146"/>
      <c r="F79" s="146"/>
      <c r="G79" s="147"/>
      <c r="H79" s="148"/>
    </row>
    <row r="80" spans="2:27" ht="7.2" customHeight="1" x14ac:dyDescent="0.3">
      <c r="B80" s="144"/>
      <c r="C80" s="145"/>
      <c r="D80" s="146"/>
      <c r="E80" s="146"/>
      <c r="F80" s="146"/>
      <c r="G80" s="147"/>
      <c r="H80" s="148"/>
      <c r="M80" s="110"/>
      <c r="Q80" s="112"/>
      <c r="S80" s="110"/>
      <c r="W80" s="113"/>
      <c r="AA80" s="110"/>
    </row>
    <row r="81" spans="2:27" x14ac:dyDescent="0.3">
      <c r="B81" s="1352" t="s">
        <v>92</v>
      </c>
      <c r="C81" s="145" t="s">
        <v>93</v>
      </c>
      <c r="D81" s="146"/>
      <c r="E81" s="146"/>
      <c r="F81" s="146"/>
      <c r="G81" s="147"/>
      <c r="H81" s="148"/>
      <c r="J81" s="112"/>
      <c r="M81" s="110"/>
      <c r="Q81" s="112"/>
      <c r="S81" s="110"/>
      <c r="W81" s="113"/>
      <c r="AA81" s="110"/>
    </row>
    <row r="82" spans="2:27" x14ac:dyDescent="0.3">
      <c r="B82" s="1352"/>
      <c r="C82" s="201" t="s">
        <v>94</v>
      </c>
      <c r="D82" s="146"/>
      <c r="E82" s="146"/>
      <c r="F82" s="146"/>
      <c r="G82" s="147"/>
      <c r="H82" s="148"/>
      <c r="J82" s="112"/>
      <c r="M82" s="110"/>
      <c r="Q82" s="112"/>
      <c r="S82" s="110"/>
      <c r="W82" s="113"/>
      <c r="AA82" s="110"/>
    </row>
    <row r="83" spans="2:27" ht="5.4" customHeight="1" x14ac:dyDescent="0.3">
      <c r="B83" s="144"/>
      <c r="C83" s="145"/>
      <c r="D83" s="146"/>
      <c r="E83" s="146"/>
      <c r="F83" s="146"/>
      <c r="G83" s="147"/>
      <c r="H83" s="148"/>
      <c r="J83" s="112"/>
      <c r="M83" s="110"/>
      <c r="Q83" s="112"/>
      <c r="S83" s="110"/>
      <c r="W83" s="113"/>
      <c r="AA83" s="110"/>
    </row>
    <row r="84" spans="2:27" x14ac:dyDescent="0.3">
      <c r="B84" s="151" t="s">
        <v>167</v>
      </c>
      <c r="C84" s="1349"/>
      <c r="D84" s="1350"/>
      <c r="E84" s="1350"/>
      <c r="F84" s="1350"/>
      <c r="G84" s="1350"/>
      <c r="H84" s="1351"/>
      <c r="J84" s="112"/>
      <c r="L84" s="113"/>
      <c r="M84" s="113"/>
      <c r="N84" s="113"/>
      <c r="O84" s="113"/>
      <c r="R84" s="110"/>
      <c r="S84" s="110"/>
      <c r="X84" s="110"/>
      <c r="Y84" s="110"/>
      <c r="Z84" s="110"/>
      <c r="AA84" s="110"/>
    </row>
    <row r="85" spans="2:27" ht="29.4" customHeight="1" x14ac:dyDescent="0.3">
      <c r="B85" s="1352" t="s">
        <v>95</v>
      </c>
      <c r="C85" s="145" t="s">
        <v>1782</v>
      </c>
      <c r="D85" s="146"/>
      <c r="E85" s="146"/>
      <c r="F85" s="146"/>
      <c r="G85" s="146"/>
      <c r="H85" s="563"/>
      <c r="K85" s="110"/>
      <c r="L85" s="113"/>
      <c r="M85" s="113"/>
      <c r="N85" s="113"/>
      <c r="O85" s="113"/>
      <c r="R85" s="110"/>
      <c r="S85" s="110"/>
      <c r="X85" s="110"/>
      <c r="Y85" s="110"/>
      <c r="Z85" s="110"/>
      <c r="AA85" s="110"/>
    </row>
    <row r="86" spans="2:27" ht="40.799999999999997" customHeight="1" x14ac:dyDescent="0.3">
      <c r="B86" s="1352"/>
      <c r="C86" s="1349" t="s">
        <v>775</v>
      </c>
      <c r="D86" s="1350"/>
      <c r="E86" s="1350"/>
      <c r="F86" s="1350"/>
      <c r="G86" s="1350"/>
      <c r="H86" s="1351"/>
      <c r="K86" s="110"/>
      <c r="L86" s="113"/>
      <c r="M86" s="113"/>
      <c r="N86" s="113"/>
      <c r="O86" s="113"/>
      <c r="R86" s="110"/>
      <c r="S86" s="110"/>
      <c r="X86" s="110"/>
      <c r="Y86" s="110"/>
      <c r="Z86" s="110"/>
      <c r="AA86" s="110"/>
    </row>
    <row r="87" spans="2:27" ht="49.8" customHeight="1" x14ac:dyDescent="0.3">
      <c r="B87" s="1352"/>
      <c r="C87" s="1349" t="s">
        <v>776</v>
      </c>
      <c r="D87" s="1350"/>
      <c r="E87" s="1350"/>
      <c r="F87" s="1350"/>
      <c r="G87" s="1350"/>
      <c r="H87" s="1351"/>
      <c r="K87" s="110"/>
      <c r="L87" s="113"/>
      <c r="M87" s="113"/>
      <c r="N87" s="113"/>
      <c r="O87" s="113"/>
      <c r="R87" s="110"/>
      <c r="S87" s="110"/>
      <c r="X87" s="110"/>
      <c r="Y87" s="110"/>
      <c r="Z87" s="110"/>
      <c r="AA87" s="110"/>
    </row>
    <row r="88" spans="2:27" ht="3.75" customHeight="1" x14ac:dyDescent="0.3">
      <c r="B88" s="151"/>
      <c r="C88" s="1349" t="s">
        <v>778</v>
      </c>
      <c r="D88" s="1350"/>
      <c r="E88" s="1350"/>
      <c r="F88" s="1350"/>
      <c r="G88" s="1350"/>
      <c r="H88" s="563"/>
      <c r="K88" s="110"/>
      <c r="M88" s="110"/>
      <c r="Q88" s="112"/>
      <c r="S88" s="110"/>
      <c r="W88" s="113"/>
      <c r="AA88" s="110"/>
    </row>
    <row r="89" spans="2:27" x14ac:dyDescent="0.3">
      <c r="B89" s="151" t="s">
        <v>96</v>
      </c>
      <c r="C89" s="204">
        <v>45058</v>
      </c>
      <c r="D89" s="146"/>
      <c r="E89" s="146"/>
      <c r="F89" s="146"/>
      <c r="G89" s="147"/>
      <c r="H89" s="148"/>
      <c r="J89" s="112"/>
      <c r="M89" s="110"/>
      <c r="Q89" s="112"/>
      <c r="S89" s="110"/>
      <c r="W89" s="113"/>
      <c r="AA89" s="110"/>
    </row>
    <row r="90" spans="2:27" ht="7.2" customHeight="1" x14ac:dyDescent="0.3">
      <c r="B90" s="151"/>
      <c r="C90" s="145"/>
      <c r="D90" s="146"/>
      <c r="E90" s="146"/>
      <c r="F90" s="146"/>
      <c r="G90" s="147"/>
      <c r="H90" s="148"/>
      <c r="J90" s="112"/>
      <c r="M90" s="110"/>
      <c r="Q90" s="112"/>
      <c r="S90" s="110"/>
      <c r="W90" s="113"/>
      <c r="AA90" s="110"/>
    </row>
    <row r="91" spans="2:27" x14ac:dyDescent="0.3">
      <c r="B91" s="151" t="s">
        <v>97</v>
      </c>
      <c r="C91" s="145" t="s">
        <v>98</v>
      </c>
      <c r="D91" s="146"/>
      <c r="E91" s="146"/>
      <c r="F91" s="146"/>
      <c r="G91" s="147"/>
      <c r="H91" s="148"/>
      <c r="J91" s="112"/>
      <c r="M91" s="110"/>
      <c r="Q91" s="112"/>
      <c r="S91" s="110"/>
      <c r="W91" s="113"/>
      <c r="AA91" s="110"/>
    </row>
    <row r="92" spans="2:27" ht="9.6" customHeight="1" x14ac:dyDescent="0.3">
      <c r="B92" s="151"/>
      <c r="C92" s="145"/>
      <c r="D92" s="146"/>
      <c r="E92" s="146"/>
      <c r="F92" s="146"/>
      <c r="G92" s="147"/>
      <c r="H92" s="148"/>
      <c r="J92" s="112"/>
    </row>
    <row r="93" spans="2:27" ht="21.6" customHeight="1" x14ac:dyDescent="0.3">
      <c r="B93" s="151" t="s">
        <v>99</v>
      </c>
      <c r="C93" s="149" t="s">
        <v>679</v>
      </c>
      <c r="D93" s="147"/>
      <c r="E93" s="147"/>
      <c r="F93" s="147"/>
      <c r="G93" s="147"/>
      <c r="H93" s="148"/>
    </row>
    <row r="94" spans="2:27" ht="4.2" customHeight="1" x14ac:dyDescent="0.3">
      <c r="B94" s="152"/>
      <c r="C94" s="152"/>
      <c r="D94" s="153"/>
      <c r="E94" s="153"/>
      <c r="F94" s="153"/>
      <c r="G94" s="153"/>
      <c r="H94" s="154"/>
    </row>
  </sheetData>
  <mergeCells count="21">
    <mergeCell ref="J26:K26"/>
    <mergeCell ref="D25:K25"/>
    <mergeCell ref="C88:G88"/>
    <mergeCell ref="C68:H68"/>
    <mergeCell ref="D26:E26"/>
    <mergeCell ref="F26:G26"/>
    <mergeCell ref="H26:I26"/>
    <mergeCell ref="B64:H64"/>
    <mergeCell ref="B81:B82"/>
    <mergeCell ref="C84:H84"/>
    <mergeCell ref="B85:B87"/>
    <mergeCell ref="C86:H86"/>
    <mergeCell ref="C87:H87"/>
    <mergeCell ref="L45:M45"/>
    <mergeCell ref="D44:M44"/>
    <mergeCell ref="B45:B46"/>
    <mergeCell ref="C45:C46"/>
    <mergeCell ref="D45:E45"/>
    <mergeCell ref="F45:G45"/>
    <mergeCell ref="H45:I45"/>
    <mergeCell ref="J45:K45"/>
  </mergeCells>
  <hyperlinks>
    <hyperlink ref="B2" location="Index!A1" display="Return to Index" xr:uid="{0B511548-C910-44E7-95CC-FBB555D9C3ED}"/>
    <hyperlink ref="C82" r:id="rId1" xr:uid="{80865545-A88C-4EDB-A4F2-00E9A2368308}"/>
  </hyperlinks>
  <pageMargins left="0.23622047244094491" right="0.23622047244094491" top="0.31496062992125984" bottom="0.31496062992125984" header="0.31496062992125984" footer="0.31496062992125984"/>
  <pageSetup paperSize="9" scale="31" orientation="landscape" r:id="rId2"/>
  <headerFooter alignWithMargins="0"/>
  <rowBreaks count="1" manualBreakCount="1">
    <brk id="66" max="16383" man="1"/>
  </rowBreaks>
  <colBreaks count="2" manualBreakCount="2">
    <brk id="6" max="1048575" man="1"/>
    <brk id="23" max="1048575" man="1"/>
  </col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023E7-8416-4EC5-B982-B679F227C72B}">
  <sheetPr>
    <pageSetUpPr fitToPage="1"/>
  </sheetPr>
  <dimension ref="B1:XFD63"/>
  <sheetViews>
    <sheetView zoomScaleNormal="100" workbookViewId="0">
      <selection activeCell="N11" sqref="N11"/>
    </sheetView>
  </sheetViews>
  <sheetFormatPr defaultColWidth="8.33203125" defaultRowHeight="13.8" x14ac:dyDescent="0.3"/>
  <cols>
    <col min="1" max="1" width="1.88671875" style="110" customWidth="1"/>
    <col min="2" max="2" width="29.6640625" style="110" customWidth="1"/>
    <col min="3" max="3" width="16.109375" style="110" customWidth="1"/>
    <col min="4" max="4" width="16.6640625" style="110" customWidth="1"/>
    <col min="5" max="5" width="12" style="110" customWidth="1"/>
    <col min="6" max="6" width="13.21875" style="110" customWidth="1"/>
    <col min="7" max="7" width="16.21875" style="110" customWidth="1"/>
    <col min="8" max="8" width="34.21875" style="110" customWidth="1"/>
    <col min="9" max="9" width="14" style="110" customWidth="1"/>
    <col min="10" max="10" width="17.21875" style="112" customWidth="1"/>
    <col min="11" max="11" width="16.21875" style="112" customWidth="1"/>
    <col min="12" max="12" width="12.77734375" style="112" customWidth="1"/>
    <col min="13" max="13" width="18.88671875" style="110" customWidth="1"/>
    <col min="14" max="14" width="16.109375" style="110" customWidth="1"/>
    <col min="15" max="15" width="18.44140625" style="110" customWidth="1"/>
    <col min="16" max="16" width="9.109375" style="110" customWidth="1"/>
    <col min="17" max="17" width="20.21875" style="112" customWidth="1"/>
    <col min="18" max="18" width="19.5546875" style="112" customWidth="1"/>
    <col min="19" max="19" width="8.33203125" style="110" customWidth="1"/>
    <col min="20" max="20" width="12.88671875" style="110" customWidth="1"/>
    <col min="21" max="22" width="8.33203125" style="110" customWidth="1"/>
    <col min="23" max="26" width="8.33203125" style="113" customWidth="1"/>
    <col min="27" max="35" width="8.33203125" style="110" customWidth="1"/>
    <col min="36" max="36" width="1.88671875" style="110" customWidth="1"/>
    <col min="37" max="16384" width="8.33203125" style="110"/>
  </cols>
  <sheetData>
    <row r="1" spans="2:32 16384:16384" ht="14.4" x14ac:dyDescent="0.3">
      <c r="B1" s="167" t="s">
        <v>1798</v>
      </c>
    </row>
    <row r="2" spans="2:32 16384:16384" x14ac:dyDescent="0.3">
      <c r="B2" s="114" t="s">
        <v>48</v>
      </c>
    </row>
    <row r="3" spans="2:32 16384:16384" ht="14.4" x14ac:dyDescent="0.3">
      <c r="B3" s="236"/>
      <c r="D3" s="1286"/>
      <c r="E3" s="113"/>
      <c r="F3" s="113"/>
      <c r="J3" s="110"/>
      <c r="K3" s="110"/>
      <c r="L3" s="110"/>
      <c r="Q3" s="110"/>
      <c r="R3" s="110"/>
      <c r="W3" s="110"/>
      <c r="X3" s="110"/>
      <c r="Y3" s="110"/>
      <c r="Z3" s="110"/>
    </row>
    <row r="4" spans="2:32 16384:16384" ht="12" customHeight="1" x14ac:dyDescent="0.3">
      <c r="B4" s="117"/>
      <c r="C4" s="116"/>
      <c r="D4" s="116"/>
      <c r="F4" s="118"/>
      <c r="J4" s="110"/>
      <c r="K4" s="110"/>
      <c r="L4" s="110"/>
      <c r="Q4" s="110"/>
      <c r="R4" s="110"/>
      <c r="W4" s="110"/>
      <c r="X4" s="110"/>
      <c r="Y4" s="110"/>
      <c r="Z4" s="110"/>
    </row>
    <row r="5" spans="2:32 16384:16384" ht="14.4" thickBot="1" x14ac:dyDescent="0.35">
      <c r="E5" s="112"/>
      <c r="F5" s="112"/>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row>
    <row r="6" spans="2:32 16384:16384" ht="40.200000000000003" customHeight="1" thickBot="1" x14ac:dyDescent="0.35">
      <c r="B6" s="443" t="s">
        <v>1792</v>
      </c>
      <c r="C6" s="445" t="s">
        <v>153</v>
      </c>
      <c r="D6" s="445" t="s">
        <v>154</v>
      </c>
      <c r="E6" s="443" t="s">
        <v>802</v>
      </c>
      <c r="F6" s="443" t="s">
        <v>951</v>
      </c>
      <c r="G6" s="1251"/>
      <c r="H6" s="443" t="s">
        <v>1793</v>
      </c>
      <c r="I6" s="445" t="s">
        <v>153</v>
      </c>
      <c r="J6" s="445" t="s">
        <v>154</v>
      </c>
      <c r="K6" s="443" t="s">
        <v>802</v>
      </c>
      <c r="L6" s="443" t="s">
        <v>951</v>
      </c>
      <c r="Q6" s="110"/>
      <c r="R6" s="110"/>
      <c r="W6" s="110"/>
      <c r="X6" s="110"/>
      <c r="Y6" s="110"/>
      <c r="Z6" s="110"/>
      <c r="AD6" s="116"/>
      <c r="AE6" s="116"/>
      <c r="AF6" s="116"/>
    </row>
    <row r="7" spans="2:32 16384:16384" ht="19.2" customHeight="1" x14ac:dyDescent="0.3">
      <c r="B7" s="1248" t="s">
        <v>1794</v>
      </c>
      <c r="C7" s="1249">
        <v>94559</v>
      </c>
      <c r="D7" s="1249">
        <v>101668</v>
      </c>
      <c r="E7" s="292">
        <f>D7-C7</f>
        <v>7109</v>
      </c>
      <c r="F7" s="293">
        <f>E7/C7</f>
        <v>7.5180575090684126E-2</v>
      </c>
      <c r="H7" s="1248" t="s">
        <v>1795</v>
      </c>
      <c r="I7" s="1249">
        <v>92587</v>
      </c>
      <c r="J7" s="1249">
        <v>92565</v>
      </c>
      <c r="K7" s="1257">
        <f>J7-I7</f>
        <v>-22</v>
      </c>
      <c r="L7" s="1260">
        <f>K7/I7</f>
        <v>-2.3761435190685517E-4</v>
      </c>
      <c r="Q7" s="110"/>
      <c r="R7" s="110"/>
      <c r="W7" s="110"/>
      <c r="X7" s="110"/>
      <c r="Y7" s="110"/>
      <c r="Z7" s="110"/>
      <c r="AD7" s="116"/>
      <c r="AE7" s="116"/>
      <c r="AF7" s="116"/>
    </row>
    <row r="8" spans="2:32 16384:16384" ht="28.8" customHeight="1" x14ac:dyDescent="0.3">
      <c r="B8" s="1247" t="s">
        <v>1788</v>
      </c>
      <c r="C8" s="1245">
        <v>69163</v>
      </c>
      <c r="D8" s="1245">
        <v>70799</v>
      </c>
      <c r="E8" s="1255">
        <f t="shared" ref="E8:E9" si="0">D8-C8</f>
        <v>1636</v>
      </c>
      <c r="F8" s="1254">
        <f t="shared" ref="F8:F9" si="1">E8/C8</f>
        <v>2.3654266009282419E-2</v>
      </c>
      <c r="G8" s="1236"/>
      <c r="H8" s="1247" t="s">
        <v>1787</v>
      </c>
      <c r="I8" s="1245">
        <v>62358</v>
      </c>
      <c r="J8" s="1245">
        <v>63391</v>
      </c>
      <c r="K8" s="1258">
        <f t="shared" ref="K8:K12" si="2">J8-I8</f>
        <v>1033</v>
      </c>
      <c r="L8" s="1254">
        <f t="shared" ref="L8:L12" si="3">K8/I8</f>
        <v>1.6565637127553802E-2</v>
      </c>
      <c r="Q8" s="110"/>
      <c r="R8" s="110"/>
      <c r="W8" s="110"/>
      <c r="X8" s="110"/>
      <c r="Y8" s="110"/>
      <c r="Z8" s="110"/>
      <c r="AD8" s="116"/>
      <c r="AE8" s="116"/>
      <c r="AF8" s="116"/>
    </row>
    <row r="9" spans="2:32 16384:16384" ht="30" customHeight="1" thickBot="1" x14ac:dyDescent="0.35">
      <c r="B9" s="1250" t="s">
        <v>1761</v>
      </c>
      <c r="C9" s="1253">
        <v>25396</v>
      </c>
      <c r="D9" s="1253">
        <v>30869</v>
      </c>
      <c r="E9" s="1256">
        <f t="shared" si="0"/>
        <v>5473</v>
      </c>
      <c r="F9" s="1246">
        <f t="shared" si="1"/>
        <v>0.21550637895731611</v>
      </c>
      <c r="G9" s="1236"/>
      <c r="H9" s="1247" t="s">
        <v>1788</v>
      </c>
      <c r="I9" s="1245">
        <v>2796</v>
      </c>
      <c r="J9" s="1245">
        <v>2940</v>
      </c>
      <c r="K9" s="1258">
        <f t="shared" si="2"/>
        <v>144</v>
      </c>
      <c r="L9" s="1254">
        <f t="shared" si="3"/>
        <v>5.1502145922746781E-2</v>
      </c>
      <c r="Q9" s="110"/>
      <c r="R9" s="110"/>
      <c r="W9" s="110"/>
      <c r="X9" s="110"/>
      <c r="Y9" s="110"/>
      <c r="Z9" s="110"/>
      <c r="AD9" s="116"/>
      <c r="AE9" s="116"/>
      <c r="AF9" s="116"/>
    </row>
    <row r="10" spans="2:32 16384:16384" s="1251" customFormat="1" ht="31.2" customHeight="1" x14ac:dyDescent="0.3">
      <c r="E10" s="1252"/>
      <c r="F10" s="1252"/>
      <c r="G10" s="1252"/>
      <c r="H10" s="1247" t="s">
        <v>1789</v>
      </c>
      <c r="I10" s="1245">
        <v>4066</v>
      </c>
      <c r="J10" s="1245">
        <v>3717</v>
      </c>
      <c r="K10" s="1258">
        <f t="shared" si="2"/>
        <v>-349</v>
      </c>
      <c r="L10" s="1254">
        <f t="shared" si="3"/>
        <v>-8.5833743236596163E-2</v>
      </c>
      <c r="AD10" s="1252"/>
    </row>
    <row r="11" spans="2:32 16384:16384" customFormat="1" ht="41.4" customHeight="1" x14ac:dyDescent="0.3">
      <c r="B11" s="110"/>
      <c r="C11" s="110"/>
      <c r="D11" s="110"/>
      <c r="E11" s="110"/>
      <c r="F11" s="110"/>
      <c r="G11" s="96"/>
      <c r="H11" s="1247" t="s">
        <v>1790</v>
      </c>
      <c r="I11" s="1245">
        <v>13118</v>
      </c>
      <c r="J11" s="1245">
        <v>13775</v>
      </c>
      <c r="K11" s="1258">
        <f t="shared" si="2"/>
        <v>657</v>
      </c>
      <c r="L11" s="1254">
        <f t="shared" si="3"/>
        <v>5.0083854246074096E-2</v>
      </c>
      <c r="M11" s="110"/>
      <c r="N11" s="110"/>
      <c r="O11" s="110"/>
      <c r="P11" s="110"/>
      <c r="Q11" s="112"/>
      <c r="R11" s="112"/>
      <c r="S11" s="110"/>
      <c r="T11" s="110"/>
      <c r="U11" s="110"/>
      <c r="V11" s="110"/>
      <c r="W11" s="113"/>
      <c r="X11" s="113"/>
      <c r="Y11" s="113"/>
      <c r="Z11" s="113"/>
      <c r="AA11" s="110"/>
      <c r="AB11" s="110"/>
      <c r="AC11" s="110"/>
      <c r="AD11" s="96"/>
      <c r="XFD11">
        <v>1169440</v>
      </c>
    </row>
    <row r="12" spans="2:32 16384:16384" ht="33.6" customHeight="1" thickBot="1" x14ac:dyDescent="0.35">
      <c r="G12" s="1236"/>
      <c r="H12" s="1250" t="s">
        <v>1791</v>
      </c>
      <c r="I12" s="1253">
        <v>10249</v>
      </c>
      <c r="J12" s="1253">
        <v>8742</v>
      </c>
      <c r="K12" s="1259">
        <f t="shared" si="2"/>
        <v>-1507</v>
      </c>
      <c r="L12" s="1246">
        <f t="shared" si="3"/>
        <v>-0.14703873548638891</v>
      </c>
      <c r="Q12" s="110"/>
      <c r="R12" s="110"/>
      <c r="W12" s="110"/>
      <c r="X12" s="110"/>
      <c r="Y12" s="110"/>
      <c r="Z12" s="110"/>
      <c r="AD12" s="116"/>
      <c r="AE12" s="116"/>
      <c r="AF12" s="116"/>
    </row>
    <row r="13" spans="2:32 16384:16384" ht="44.4" customHeight="1" x14ac:dyDescent="0.3">
      <c r="G13" s="1236"/>
      <c r="H13" s="1236"/>
      <c r="I13" s="1236"/>
      <c r="J13" s="1236"/>
      <c r="K13" s="116"/>
      <c r="L13" s="116"/>
      <c r="Q13" s="110"/>
      <c r="R13" s="110"/>
      <c r="W13" s="110"/>
      <c r="X13" s="110"/>
      <c r="Y13" s="110"/>
      <c r="Z13" s="110"/>
      <c r="AD13" s="116"/>
      <c r="AE13" s="116"/>
      <c r="AF13" s="116"/>
    </row>
    <row r="14" spans="2:32 16384:16384" ht="33.6" customHeight="1" x14ac:dyDescent="0.3">
      <c r="G14" s="1236"/>
      <c r="H14" s="1236"/>
      <c r="I14" s="1236"/>
      <c r="J14" s="1236"/>
      <c r="K14" s="116"/>
      <c r="L14" s="116"/>
      <c r="Q14" s="110"/>
      <c r="R14" s="110"/>
      <c r="W14" s="110"/>
      <c r="X14" s="110"/>
      <c r="Y14" s="110"/>
      <c r="Z14" s="110"/>
      <c r="AD14" s="116"/>
      <c r="AE14" s="116"/>
      <c r="AF14" s="116"/>
    </row>
    <row r="15" spans="2:32 16384:16384" ht="44.4" customHeight="1" x14ac:dyDescent="0.3">
      <c r="G15" s="1236"/>
      <c r="H15" s="1236"/>
      <c r="I15" s="1236"/>
      <c r="J15" s="1236"/>
      <c r="K15" s="116"/>
      <c r="L15" s="116"/>
      <c r="Q15" s="110"/>
      <c r="R15" s="110"/>
      <c r="W15" s="110"/>
      <c r="X15" s="110"/>
      <c r="Y15" s="110"/>
      <c r="Z15" s="110"/>
      <c r="AD15" s="116"/>
      <c r="AE15" s="116"/>
      <c r="AF15" s="116"/>
    </row>
    <row r="16" spans="2:32 16384:16384" ht="45" customHeight="1" x14ac:dyDescent="0.3">
      <c r="G16" s="1236"/>
      <c r="H16" s="1236"/>
      <c r="I16" s="1236"/>
      <c r="J16" s="1236"/>
      <c r="K16" s="116"/>
      <c r="L16" s="116"/>
      <c r="M16" s="116"/>
      <c r="N16" s="116"/>
      <c r="O16" s="116"/>
      <c r="P16" s="116"/>
      <c r="Q16" s="116"/>
      <c r="R16" s="116"/>
      <c r="S16" s="116"/>
      <c r="T16" s="116"/>
      <c r="U16" s="116"/>
      <c r="V16" s="116"/>
      <c r="W16" s="116"/>
      <c r="X16" s="116"/>
      <c r="Y16" s="116"/>
      <c r="Z16" s="116"/>
      <c r="AA16" s="116"/>
      <c r="AB16" s="116"/>
      <c r="AC16" s="116"/>
      <c r="AD16" s="116"/>
      <c r="AE16" s="116"/>
      <c r="AF16" s="116"/>
    </row>
    <row r="17" spans="2:34" ht="30" customHeight="1" x14ac:dyDescent="0.3">
      <c r="G17" s="1236"/>
      <c r="H17" s="1236"/>
      <c r="I17" s="1236"/>
      <c r="J17" s="1236"/>
      <c r="K17" s="116"/>
      <c r="L17" s="116"/>
      <c r="M17" s="116"/>
      <c r="N17" s="116"/>
      <c r="O17" s="116"/>
      <c r="P17" s="116"/>
      <c r="Q17" s="116"/>
      <c r="R17" s="116"/>
      <c r="S17" s="116"/>
      <c r="T17" s="116"/>
      <c r="U17" s="116"/>
      <c r="V17" s="116"/>
      <c r="W17" s="116"/>
      <c r="X17" s="116"/>
      <c r="Y17" s="116"/>
      <c r="Z17" s="116"/>
      <c r="AA17" s="116"/>
      <c r="AB17" s="116"/>
      <c r="AC17" s="116"/>
      <c r="AD17" s="116"/>
      <c r="AE17" s="116"/>
      <c r="AF17" s="116"/>
    </row>
    <row r="18" spans="2:34" ht="14.4" customHeight="1" x14ac:dyDescent="0.3">
      <c r="C18" s="113"/>
      <c r="D18" s="1236"/>
      <c r="E18" s="1236"/>
      <c r="F18" s="1236"/>
      <c r="G18" s="1236"/>
      <c r="H18" s="1236"/>
      <c r="I18" s="1236"/>
      <c r="J18" s="1236"/>
      <c r="K18" s="116"/>
      <c r="L18" s="116"/>
      <c r="M18" s="116"/>
      <c r="N18" s="116"/>
      <c r="O18" s="116"/>
      <c r="P18" s="116"/>
      <c r="Q18" s="116"/>
      <c r="R18" s="116"/>
      <c r="S18" s="116"/>
      <c r="T18" s="116"/>
      <c r="U18" s="116"/>
      <c r="V18" s="116"/>
      <c r="W18" s="116"/>
      <c r="X18" s="116"/>
      <c r="Y18" s="116"/>
      <c r="Z18" s="116"/>
      <c r="AA18" s="116"/>
      <c r="AB18" s="116"/>
      <c r="AC18" s="116"/>
      <c r="AD18" s="116"/>
      <c r="AE18" s="116"/>
      <c r="AF18" s="116"/>
    </row>
    <row r="19" spans="2:34" ht="14.4" customHeight="1" x14ac:dyDescent="0.3">
      <c r="C19" s="113"/>
      <c r="D19" s="1236"/>
      <c r="E19" s="1236"/>
      <c r="F19" s="1236"/>
      <c r="G19" s="1236"/>
      <c r="H19" s="1236"/>
      <c r="I19" s="1236"/>
      <c r="J19" s="1236"/>
      <c r="K19" s="116"/>
      <c r="L19" s="116"/>
      <c r="M19" s="116"/>
      <c r="N19" s="116"/>
      <c r="O19" s="116"/>
      <c r="P19" s="116"/>
      <c r="Q19" s="116"/>
      <c r="R19" s="116"/>
      <c r="S19" s="116"/>
      <c r="T19" s="116"/>
      <c r="U19" s="116"/>
      <c r="V19" s="116"/>
      <c r="W19" s="116"/>
      <c r="X19" s="116"/>
      <c r="Y19" s="116"/>
      <c r="Z19" s="116"/>
      <c r="AA19" s="116"/>
      <c r="AB19" s="116"/>
      <c r="AC19" s="116"/>
      <c r="AD19" s="116"/>
      <c r="AE19" s="116"/>
      <c r="AF19" s="116"/>
    </row>
    <row r="20" spans="2:34" ht="14.4" customHeight="1" x14ac:dyDescent="0.3">
      <c r="C20" s="113"/>
      <c r="D20" s="1236"/>
      <c r="E20" s="1236"/>
      <c r="F20" s="1236"/>
      <c r="G20" s="1236"/>
      <c r="H20" s="1236"/>
      <c r="I20" s="1236"/>
      <c r="J20" s="1236"/>
      <c r="K20" s="116"/>
      <c r="L20" s="116"/>
      <c r="M20" s="116"/>
      <c r="N20" s="116"/>
      <c r="O20" s="116"/>
      <c r="P20" s="116"/>
      <c r="Q20" s="116"/>
      <c r="R20" s="116"/>
      <c r="S20" s="116"/>
      <c r="T20" s="116"/>
      <c r="U20" s="116"/>
      <c r="V20" s="116"/>
      <c r="W20" s="116"/>
      <c r="X20" s="116"/>
      <c r="Y20" s="116"/>
      <c r="Z20" s="116"/>
      <c r="AA20" s="116"/>
      <c r="AB20" s="116"/>
      <c r="AC20" s="116"/>
      <c r="AD20" s="116"/>
      <c r="AE20" s="116"/>
      <c r="AF20" s="116"/>
    </row>
    <row r="21" spans="2:34" ht="14.4" customHeight="1" x14ac:dyDescent="0.3">
      <c r="C21" s="113"/>
      <c r="D21" s="1236"/>
      <c r="E21" s="1236"/>
      <c r="F21" s="1236"/>
      <c r="G21" s="1236"/>
      <c r="H21" s="1236"/>
      <c r="I21" s="1236"/>
      <c r="J21" s="1236"/>
      <c r="K21" s="116"/>
      <c r="L21" s="116"/>
      <c r="M21" s="116"/>
      <c r="N21" s="116"/>
      <c r="O21" s="116"/>
      <c r="P21" s="116"/>
      <c r="Q21" s="116"/>
      <c r="R21" s="116"/>
      <c r="S21" s="116"/>
      <c r="T21" s="116"/>
      <c r="U21" s="116"/>
      <c r="V21" s="116"/>
      <c r="W21" s="116"/>
      <c r="X21" s="116"/>
      <c r="Y21" s="116"/>
      <c r="Z21" s="116"/>
      <c r="AA21" s="116"/>
      <c r="AB21" s="116"/>
      <c r="AC21" s="116"/>
      <c r="AD21" s="116"/>
      <c r="AE21" s="116"/>
      <c r="AF21" s="116"/>
    </row>
    <row r="22" spans="2:34" ht="14.4" customHeight="1" x14ac:dyDescent="0.3">
      <c r="C22" s="113"/>
      <c r="D22" s="1236"/>
      <c r="E22" s="1236"/>
      <c r="F22" s="1236"/>
      <c r="G22" s="1236"/>
      <c r="H22" s="1236"/>
      <c r="I22" s="1236"/>
      <c r="J22" s="1236"/>
      <c r="K22" s="116"/>
      <c r="L22" s="116"/>
      <c r="M22" s="116"/>
      <c r="N22" s="116"/>
      <c r="O22" s="116"/>
      <c r="P22" s="116"/>
      <c r="Q22" s="116"/>
      <c r="R22" s="116"/>
      <c r="S22" s="116"/>
      <c r="T22" s="116"/>
      <c r="U22" s="116"/>
      <c r="V22" s="116"/>
      <c r="W22" s="116"/>
      <c r="X22" s="116"/>
      <c r="Y22" s="116"/>
      <c r="Z22" s="116"/>
      <c r="AA22" s="116"/>
      <c r="AB22" s="116"/>
      <c r="AC22" s="116"/>
      <c r="AD22" s="116"/>
      <c r="AE22" s="116"/>
      <c r="AF22" s="116"/>
    </row>
    <row r="23" spans="2:34" ht="14.4" customHeight="1" x14ac:dyDescent="0.3">
      <c r="C23" s="113"/>
      <c r="D23" s="1236"/>
      <c r="E23" s="1236"/>
      <c r="F23" s="1236"/>
      <c r="G23" s="1236"/>
      <c r="H23" s="1236"/>
      <c r="I23" s="1236"/>
      <c r="J23" s="1236"/>
      <c r="K23" s="116"/>
      <c r="L23" s="116"/>
      <c r="M23" s="116"/>
      <c r="N23" s="116"/>
      <c r="O23" s="116"/>
      <c r="P23" s="116"/>
      <c r="Q23" s="116"/>
      <c r="R23" s="116"/>
      <c r="S23" s="116"/>
      <c r="T23" s="116"/>
      <c r="U23" s="116"/>
      <c r="V23" s="116"/>
      <c r="W23" s="116"/>
      <c r="X23" s="116"/>
      <c r="Y23" s="116"/>
      <c r="Z23" s="116"/>
      <c r="AA23" s="116"/>
      <c r="AB23" s="116"/>
      <c r="AC23" s="116"/>
      <c r="AD23" s="116"/>
      <c r="AE23" s="116"/>
      <c r="AF23" s="116"/>
    </row>
    <row r="24" spans="2:34" ht="14.4" customHeight="1" x14ac:dyDescent="0.3">
      <c r="C24" s="113"/>
      <c r="D24" s="1236"/>
      <c r="E24" s="1236"/>
      <c r="F24" s="1236"/>
      <c r="G24" s="1236"/>
      <c r="H24" s="1236"/>
      <c r="I24" s="1236"/>
      <c r="J24" s="1236"/>
      <c r="K24" s="116"/>
      <c r="L24" s="116"/>
      <c r="M24" s="116"/>
      <c r="N24" s="116"/>
      <c r="O24" s="116"/>
      <c r="P24" s="116"/>
      <c r="Q24" s="116"/>
      <c r="R24" s="116"/>
      <c r="S24" s="116"/>
      <c r="T24" s="116"/>
      <c r="U24" s="116"/>
      <c r="V24" s="116"/>
      <c r="W24" s="116"/>
      <c r="X24" s="116"/>
      <c r="Y24" s="116"/>
      <c r="Z24" s="116"/>
      <c r="AA24" s="116"/>
      <c r="AB24" s="116"/>
      <c r="AC24" s="116"/>
      <c r="AD24" s="116"/>
      <c r="AE24" s="116"/>
      <c r="AF24" s="116"/>
    </row>
    <row r="25" spans="2:34" ht="14.4" customHeight="1" x14ac:dyDescent="0.3">
      <c r="C25" s="113"/>
      <c r="D25" s="1236"/>
      <c r="E25" s="1236"/>
      <c r="F25" s="1236"/>
      <c r="G25" s="1236"/>
      <c r="H25" s="1236"/>
      <c r="I25" s="1236"/>
      <c r="J25" s="1236"/>
      <c r="K25" s="116"/>
      <c r="L25" s="116"/>
      <c r="M25" s="116"/>
      <c r="N25" s="116"/>
      <c r="O25" s="116"/>
      <c r="P25" s="116"/>
      <c r="Q25" s="116"/>
      <c r="R25" s="116"/>
      <c r="S25" s="116"/>
      <c r="T25" s="116"/>
      <c r="U25" s="116"/>
      <c r="V25" s="116"/>
      <c r="W25" s="116"/>
      <c r="X25" s="116"/>
      <c r="Y25" s="116"/>
      <c r="Z25" s="116"/>
      <c r="AA25" s="116"/>
      <c r="AB25" s="116"/>
      <c r="AC25" s="116"/>
      <c r="AD25" s="116"/>
      <c r="AE25" s="116"/>
      <c r="AF25" s="116"/>
    </row>
    <row r="26" spans="2:34" ht="14.4" customHeight="1" x14ac:dyDescent="0.3">
      <c r="C26" s="113"/>
      <c r="D26" s="1236"/>
      <c r="E26" s="1236"/>
      <c r="F26" s="1236"/>
      <c r="G26" s="1236"/>
      <c r="H26" s="1236"/>
      <c r="I26" s="1236"/>
      <c r="J26" s="1236"/>
      <c r="K26" s="116"/>
      <c r="L26" s="116"/>
      <c r="M26" s="116"/>
      <c r="N26" s="116"/>
      <c r="O26" s="116"/>
      <c r="P26" s="116"/>
      <c r="Q26" s="116"/>
      <c r="R26" s="116"/>
      <c r="S26" s="116"/>
      <c r="T26" s="116"/>
      <c r="U26" s="116"/>
      <c r="V26" s="116"/>
      <c r="W26" s="116"/>
      <c r="X26" s="116"/>
      <c r="Y26" s="116"/>
      <c r="Z26" s="116"/>
      <c r="AA26" s="116"/>
      <c r="AB26" s="116"/>
      <c r="AC26" s="116"/>
      <c r="AD26" s="116"/>
      <c r="AE26" s="116"/>
      <c r="AF26" s="116"/>
    </row>
    <row r="27" spans="2:34" ht="14.4" x14ac:dyDescent="0.3">
      <c r="B27" s="138"/>
      <c r="I27" s="116"/>
      <c r="J27" s="116"/>
      <c r="K27" s="116"/>
      <c r="L27" s="116"/>
      <c r="M27" s="116"/>
      <c r="N27" s="116"/>
      <c r="O27" s="116"/>
      <c r="P27" s="116"/>
      <c r="Q27" s="116"/>
      <c r="R27" s="116"/>
      <c r="S27" s="116"/>
      <c r="T27" s="116"/>
      <c r="U27" s="116"/>
      <c r="V27" s="116"/>
      <c r="W27" s="116"/>
      <c r="X27" s="116"/>
      <c r="Y27" s="116"/>
      <c r="Z27" s="116"/>
      <c r="AA27" s="116"/>
      <c r="AB27" s="116"/>
    </row>
    <row r="28" spans="2:34" x14ac:dyDescent="0.3">
      <c r="B28" s="1357" t="s">
        <v>78</v>
      </c>
      <c r="C28" s="1358"/>
      <c r="D28" s="1358"/>
      <c r="E28" s="1358"/>
      <c r="F28" s="1358"/>
      <c r="G28" s="1358"/>
      <c r="H28" s="1359"/>
      <c r="I28" s="116"/>
      <c r="J28" s="116"/>
      <c r="L28" s="110"/>
      <c r="P28" s="116"/>
      <c r="Q28" s="116"/>
      <c r="R28" s="116"/>
      <c r="S28" s="116"/>
      <c r="T28" s="116"/>
      <c r="U28" s="116"/>
      <c r="V28" s="116"/>
      <c r="W28" s="116"/>
      <c r="X28" s="116"/>
      <c r="Y28" s="116"/>
      <c r="Z28" s="116"/>
      <c r="AA28" s="116"/>
      <c r="AB28" s="116"/>
    </row>
    <row r="29" spans="2:34" ht="8.4" customHeight="1" x14ac:dyDescent="0.3">
      <c r="B29" s="139"/>
      <c r="C29" s="139"/>
      <c r="D29" s="140"/>
      <c r="E29" s="140"/>
      <c r="F29" s="141"/>
      <c r="G29" s="142"/>
      <c r="H29" s="143"/>
      <c r="L29" s="110"/>
      <c r="P29" s="116"/>
      <c r="Q29" s="116"/>
      <c r="R29" s="116"/>
      <c r="S29" s="116"/>
      <c r="T29" s="116"/>
      <c r="U29" s="116"/>
      <c r="V29" s="116"/>
      <c r="W29" s="116"/>
      <c r="X29" s="116"/>
      <c r="Y29" s="116"/>
      <c r="Z29" s="116"/>
      <c r="AA29" s="116"/>
      <c r="AB29" s="116"/>
    </row>
    <row r="30" spans="2:34" x14ac:dyDescent="0.3">
      <c r="B30" s="144" t="s">
        <v>79</v>
      </c>
      <c r="C30" s="145" t="s">
        <v>1752</v>
      </c>
      <c r="D30" s="146"/>
      <c r="E30" s="146"/>
      <c r="F30" s="146"/>
      <c r="G30" s="147"/>
      <c r="H30" s="148"/>
      <c r="J30" s="110"/>
      <c r="L30" s="110"/>
      <c r="P30" s="116"/>
      <c r="Q30" s="116"/>
      <c r="R30" s="116"/>
      <c r="S30" s="116"/>
      <c r="T30" s="116"/>
      <c r="U30" s="116"/>
      <c r="V30" s="116"/>
      <c r="W30" s="116"/>
      <c r="X30" s="116"/>
      <c r="Y30" s="116"/>
      <c r="Z30" s="116"/>
      <c r="AA30" s="116"/>
      <c r="AB30" s="116"/>
      <c r="AC30" s="116"/>
      <c r="AD30" s="116"/>
      <c r="AE30" s="116"/>
      <c r="AF30" s="116"/>
      <c r="AG30" s="116"/>
      <c r="AH30" s="116"/>
    </row>
    <row r="31" spans="2:34" ht="6.6" customHeight="1" x14ac:dyDescent="0.3">
      <c r="B31" s="144"/>
      <c r="C31" s="145"/>
      <c r="D31" s="146"/>
      <c r="E31" s="146"/>
      <c r="F31" s="146"/>
      <c r="G31" s="147"/>
      <c r="H31" s="148"/>
      <c r="L31" s="110"/>
      <c r="P31" s="116"/>
      <c r="Q31" s="116"/>
      <c r="R31" s="116"/>
      <c r="S31" s="116"/>
      <c r="T31" s="116"/>
      <c r="U31" s="116"/>
      <c r="V31" s="116"/>
      <c r="W31" s="116"/>
      <c r="X31" s="116"/>
      <c r="Y31" s="116"/>
      <c r="Z31" s="116"/>
      <c r="AA31" s="116"/>
      <c r="AB31" s="116"/>
      <c r="AC31" s="116"/>
      <c r="AD31" s="116"/>
      <c r="AE31" s="116"/>
      <c r="AF31" s="116"/>
      <c r="AG31" s="116"/>
      <c r="AH31" s="116"/>
    </row>
    <row r="32" spans="2:34" x14ac:dyDescent="0.3">
      <c r="B32" s="144" t="s">
        <v>80</v>
      </c>
      <c r="C32" s="1349" t="s">
        <v>1753</v>
      </c>
      <c r="D32" s="1350"/>
      <c r="E32" s="1350"/>
      <c r="F32" s="1350"/>
      <c r="G32" s="1350"/>
      <c r="H32" s="1351"/>
      <c r="L32" s="110"/>
    </row>
    <row r="33" spans="2:26" ht="4.2" customHeight="1" x14ac:dyDescent="0.3">
      <c r="B33" s="144"/>
      <c r="C33" s="145"/>
      <c r="D33" s="146"/>
      <c r="E33" s="146"/>
      <c r="F33" s="146"/>
      <c r="G33" s="147"/>
      <c r="H33" s="148"/>
      <c r="L33" s="110"/>
    </row>
    <row r="34" spans="2:26" x14ac:dyDescent="0.3">
      <c r="B34" s="144" t="s">
        <v>82</v>
      </c>
      <c r="C34" s="145" t="s">
        <v>1754</v>
      </c>
      <c r="D34" s="146"/>
      <c r="E34" s="146"/>
      <c r="F34" s="146"/>
      <c r="G34" s="147"/>
      <c r="H34" s="148"/>
      <c r="L34" s="110"/>
    </row>
    <row r="35" spans="2:26" ht="24" customHeight="1" x14ac:dyDescent="0.3">
      <c r="B35" s="144"/>
      <c r="C35" s="145" t="s">
        <v>158</v>
      </c>
      <c r="D35" s="146"/>
      <c r="E35" s="146"/>
      <c r="F35" s="146"/>
      <c r="G35" s="147"/>
      <c r="H35" s="148"/>
      <c r="L35" s="110"/>
    </row>
    <row r="36" spans="2:26" ht="6" customHeight="1" x14ac:dyDescent="0.3">
      <c r="B36" s="144"/>
      <c r="C36" s="145"/>
      <c r="D36" s="146"/>
      <c r="E36" s="146"/>
      <c r="F36" s="146"/>
      <c r="G36" s="147"/>
      <c r="H36" s="148"/>
      <c r="L36" s="110"/>
    </row>
    <row r="37" spans="2:26" ht="19.2" customHeight="1" x14ac:dyDescent="0.3">
      <c r="B37" s="144" t="s">
        <v>84</v>
      </c>
      <c r="C37" s="145" t="s">
        <v>1755</v>
      </c>
      <c r="D37" s="146"/>
      <c r="E37" s="146"/>
      <c r="F37" s="146"/>
      <c r="G37" s="147"/>
      <c r="H37" s="148"/>
    </row>
    <row r="38" spans="2:26" x14ac:dyDescent="0.3">
      <c r="B38" s="144"/>
      <c r="C38" s="145"/>
      <c r="D38" s="146"/>
      <c r="E38" s="146"/>
      <c r="F38" s="146"/>
      <c r="G38" s="147"/>
      <c r="H38" s="148"/>
    </row>
    <row r="39" spans="2:26" x14ac:dyDescent="0.3">
      <c r="B39" s="144" t="s">
        <v>86</v>
      </c>
      <c r="C39" s="145" t="s">
        <v>87</v>
      </c>
      <c r="D39" s="146"/>
      <c r="E39" s="146"/>
      <c r="F39" s="146"/>
      <c r="G39" s="147"/>
      <c r="H39" s="148"/>
    </row>
    <row r="40" spans="2:26" ht="6.6" customHeight="1" x14ac:dyDescent="0.3">
      <c r="B40" s="144"/>
      <c r="C40" s="145"/>
      <c r="D40" s="146"/>
      <c r="E40" s="146"/>
      <c r="F40" s="146"/>
      <c r="G40" s="147"/>
      <c r="H40" s="148"/>
    </row>
    <row r="41" spans="2:26" x14ac:dyDescent="0.3">
      <c r="B41" s="144" t="s">
        <v>88</v>
      </c>
      <c r="C41" s="149" t="s">
        <v>89</v>
      </c>
      <c r="D41" s="147"/>
      <c r="E41" s="146"/>
      <c r="F41" s="146"/>
      <c r="G41" s="147"/>
      <c r="H41" s="148"/>
    </row>
    <row r="42" spans="2:26" ht="8.4" customHeight="1" x14ac:dyDescent="0.3">
      <c r="B42" s="144"/>
      <c r="C42" s="149"/>
      <c r="D42" s="147"/>
      <c r="E42" s="146"/>
      <c r="F42" s="146"/>
      <c r="G42" s="147"/>
      <c r="H42" s="148"/>
    </row>
    <row r="43" spans="2:26" x14ac:dyDescent="0.3">
      <c r="B43" s="144" t="s">
        <v>90</v>
      </c>
      <c r="C43" s="150" t="s">
        <v>166</v>
      </c>
      <c r="D43" s="156"/>
      <c r="E43" s="146"/>
      <c r="F43" s="146"/>
      <c r="G43" s="147"/>
      <c r="H43" s="148"/>
    </row>
    <row r="44" spans="2:26" ht="6" customHeight="1" x14ac:dyDescent="0.3">
      <c r="B44" s="144"/>
      <c r="C44" s="145"/>
      <c r="D44" s="146"/>
      <c r="E44" s="146"/>
      <c r="F44" s="146"/>
      <c r="G44" s="147"/>
      <c r="H44" s="148"/>
      <c r="L44" s="110"/>
    </row>
    <row r="45" spans="2:26" x14ac:dyDescent="0.3">
      <c r="B45" s="1352" t="s">
        <v>92</v>
      </c>
      <c r="C45" s="145" t="s">
        <v>93</v>
      </c>
      <c r="D45" s="146"/>
      <c r="E45" s="146"/>
      <c r="F45" s="146"/>
      <c r="G45" s="147"/>
      <c r="H45" s="148"/>
      <c r="I45" s="112"/>
      <c r="L45" s="110"/>
    </row>
    <row r="46" spans="2:26" ht="19.2" customHeight="1" x14ac:dyDescent="0.3">
      <c r="B46" s="1352"/>
      <c r="C46" s="201" t="s">
        <v>94</v>
      </c>
      <c r="D46" s="146"/>
      <c r="E46" s="146"/>
      <c r="F46" s="146"/>
      <c r="G46" s="147"/>
      <c r="H46" s="148"/>
      <c r="I46" s="112"/>
      <c r="L46" s="110"/>
    </row>
    <row r="47" spans="2:26" x14ac:dyDescent="0.3">
      <c r="B47" s="144"/>
      <c r="C47" s="145"/>
      <c r="D47" s="146"/>
      <c r="E47" s="146"/>
      <c r="F47" s="146"/>
      <c r="G47" s="147"/>
      <c r="H47" s="148"/>
      <c r="I47" s="112"/>
      <c r="L47" s="110"/>
    </row>
    <row r="48" spans="2:26" ht="23.4" customHeight="1" x14ac:dyDescent="0.3">
      <c r="B48" s="151" t="s">
        <v>167</v>
      </c>
      <c r="C48" s="1349"/>
      <c r="D48" s="1350"/>
      <c r="E48" s="1350"/>
      <c r="F48" s="1350"/>
      <c r="G48" s="1350"/>
      <c r="H48" s="1351"/>
      <c r="I48" s="112"/>
      <c r="K48" s="113"/>
      <c r="L48" s="113"/>
      <c r="M48" s="113"/>
      <c r="N48" s="113"/>
      <c r="P48" s="112"/>
      <c r="R48" s="110"/>
      <c r="V48" s="113"/>
      <c r="Z48" s="110"/>
    </row>
    <row r="49" spans="2:26" x14ac:dyDescent="0.3">
      <c r="B49" s="1352" t="s">
        <v>95</v>
      </c>
      <c r="C49" s="145" t="s">
        <v>1782</v>
      </c>
      <c r="D49" s="146"/>
      <c r="E49" s="146"/>
      <c r="F49" s="146"/>
      <c r="G49" s="146"/>
      <c r="H49" s="563"/>
      <c r="J49" s="110"/>
      <c r="K49" s="113"/>
      <c r="L49" s="113"/>
      <c r="M49" s="113"/>
      <c r="N49" s="113"/>
      <c r="P49" s="112"/>
      <c r="R49" s="110"/>
      <c r="V49" s="113"/>
      <c r="Z49" s="110"/>
    </row>
    <row r="50" spans="2:26" x14ac:dyDescent="0.3">
      <c r="B50" s="1352"/>
      <c r="C50" s="1349" t="s">
        <v>775</v>
      </c>
      <c r="D50" s="1350"/>
      <c r="E50" s="1350"/>
      <c r="F50" s="1350"/>
      <c r="G50" s="1350"/>
      <c r="H50" s="1351"/>
      <c r="J50" s="110"/>
      <c r="K50" s="113"/>
      <c r="L50" s="113"/>
      <c r="M50" s="113"/>
      <c r="N50" s="113"/>
      <c r="P50" s="112"/>
      <c r="R50" s="110"/>
      <c r="V50" s="113"/>
      <c r="Z50" s="110"/>
    </row>
    <row r="51" spans="2:26" ht="49.2" customHeight="1" x14ac:dyDescent="0.3">
      <c r="B51" s="1352"/>
      <c r="C51" s="1349" t="s">
        <v>1797</v>
      </c>
      <c r="D51" s="1350"/>
      <c r="E51" s="1350"/>
      <c r="F51" s="1350"/>
      <c r="G51" s="1350"/>
      <c r="H51" s="1351"/>
      <c r="J51" s="110"/>
      <c r="K51" s="113"/>
      <c r="L51" s="113"/>
      <c r="M51" s="113"/>
      <c r="N51" s="113"/>
      <c r="P51" s="112"/>
      <c r="R51" s="110"/>
      <c r="V51" s="113"/>
      <c r="Z51" s="110"/>
    </row>
    <row r="52" spans="2:26" x14ac:dyDescent="0.3">
      <c r="B52" s="151"/>
      <c r="C52" s="1349" t="s">
        <v>1796</v>
      </c>
      <c r="D52" s="1350"/>
      <c r="E52" s="1350"/>
      <c r="F52" s="1350"/>
      <c r="G52" s="1350"/>
      <c r="H52" s="563"/>
      <c r="J52" s="110"/>
      <c r="L52" s="110"/>
      <c r="Q52" s="110"/>
      <c r="R52" s="110"/>
      <c r="W52" s="110"/>
      <c r="X52" s="110"/>
      <c r="Y52" s="110"/>
      <c r="Z52" s="110"/>
    </row>
    <row r="53" spans="2:26" ht="7.2" customHeight="1" x14ac:dyDescent="0.3">
      <c r="B53" s="151"/>
      <c r="C53" s="1224"/>
      <c r="D53" s="399"/>
      <c r="E53" s="399"/>
      <c r="F53" s="399"/>
      <c r="G53" s="399"/>
      <c r="H53" s="563"/>
      <c r="J53" s="110"/>
      <c r="L53" s="110"/>
      <c r="Q53" s="110"/>
      <c r="R53" s="110"/>
      <c r="W53" s="110"/>
      <c r="X53" s="110"/>
      <c r="Y53" s="110"/>
      <c r="Z53" s="110"/>
    </row>
    <row r="54" spans="2:26" ht="17.399999999999999" customHeight="1" x14ac:dyDescent="0.3">
      <c r="B54" s="151" t="s">
        <v>96</v>
      </c>
      <c r="C54" s="204">
        <v>45058</v>
      </c>
      <c r="D54" s="146"/>
      <c r="E54" s="146"/>
      <c r="F54" s="146"/>
      <c r="G54" s="147"/>
      <c r="H54" s="148"/>
      <c r="I54" s="112"/>
      <c r="L54" s="110"/>
      <c r="Q54" s="110"/>
      <c r="R54" s="110"/>
      <c r="W54" s="110"/>
      <c r="X54" s="110"/>
      <c r="Y54" s="110"/>
      <c r="Z54" s="110"/>
    </row>
    <row r="55" spans="2:26" ht="6.6" customHeight="1" x14ac:dyDescent="0.3">
      <c r="B55" s="151"/>
      <c r="C55" s="145"/>
      <c r="D55" s="146"/>
      <c r="E55" s="146"/>
      <c r="F55" s="146"/>
      <c r="G55" s="147"/>
      <c r="H55" s="148"/>
      <c r="I55" s="112"/>
      <c r="L55" s="110"/>
      <c r="Q55" s="110"/>
      <c r="R55" s="110"/>
      <c r="W55" s="110"/>
      <c r="X55" s="110"/>
      <c r="Y55" s="110"/>
      <c r="Z55" s="110"/>
    </row>
    <row r="56" spans="2:26" ht="18" customHeight="1" x14ac:dyDescent="0.3">
      <c r="B56" s="151" t="s">
        <v>97</v>
      </c>
      <c r="C56" s="145" t="s">
        <v>98</v>
      </c>
      <c r="D56" s="146"/>
      <c r="E56" s="146"/>
      <c r="F56" s="146"/>
      <c r="G56" s="147"/>
      <c r="H56" s="148"/>
      <c r="I56" s="112"/>
      <c r="L56" s="110"/>
      <c r="Q56" s="110"/>
      <c r="R56" s="110"/>
      <c r="W56" s="110"/>
      <c r="X56" s="110"/>
      <c r="Y56" s="110"/>
      <c r="Z56" s="110"/>
    </row>
    <row r="57" spans="2:26" ht="3.75" customHeight="1" x14ac:dyDescent="0.3">
      <c r="B57" s="151"/>
      <c r="C57" s="145"/>
      <c r="D57" s="146"/>
      <c r="E57" s="146"/>
      <c r="F57" s="146"/>
      <c r="G57" s="147"/>
      <c r="H57" s="148"/>
      <c r="I57" s="112"/>
      <c r="P57" s="112"/>
      <c r="R57" s="110"/>
      <c r="V57" s="113"/>
      <c r="Z57" s="110"/>
    </row>
    <row r="58" spans="2:26" x14ac:dyDescent="0.3">
      <c r="B58" s="151" t="s">
        <v>99</v>
      </c>
      <c r="C58" s="149" t="s">
        <v>679</v>
      </c>
      <c r="D58" s="147"/>
      <c r="E58" s="147"/>
      <c r="F58" s="147"/>
      <c r="G58" s="147"/>
      <c r="H58" s="148"/>
      <c r="P58" s="112"/>
      <c r="R58" s="110"/>
      <c r="V58" s="113"/>
      <c r="Z58" s="110"/>
    </row>
    <row r="59" spans="2:26" ht="7.2" customHeight="1" x14ac:dyDescent="0.3">
      <c r="B59" s="152"/>
      <c r="C59" s="152"/>
      <c r="D59" s="153"/>
      <c r="E59" s="153"/>
      <c r="F59" s="153"/>
      <c r="G59" s="153"/>
      <c r="H59" s="154"/>
      <c r="P59" s="112"/>
      <c r="R59" s="110"/>
      <c r="V59" s="113"/>
      <c r="Z59" s="110"/>
    </row>
    <row r="60" spans="2:26" x14ac:dyDescent="0.3">
      <c r="P60" s="112"/>
      <c r="R60" s="110"/>
      <c r="V60" s="113"/>
      <c r="Z60" s="110"/>
    </row>
    <row r="61" spans="2:26" ht="9.6" customHeight="1" x14ac:dyDescent="0.3"/>
    <row r="62" spans="2:26" ht="21.6" customHeight="1" x14ac:dyDescent="0.3"/>
    <row r="63" spans="2:26" ht="4.2" customHeight="1" x14ac:dyDescent="0.3"/>
  </sheetData>
  <mergeCells count="8">
    <mergeCell ref="C52:G52"/>
    <mergeCell ref="B28:H28"/>
    <mergeCell ref="C32:H32"/>
    <mergeCell ref="B45:B46"/>
    <mergeCell ref="C48:H48"/>
    <mergeCell ref="B49:B51"/>
    <mergeCell ref="C50:H50"/>
    <mergeCell ref="C51:H51"/>
  </mergeCells>
  <hyperlinks>
    <hyperlink ref="B2" location="Index!A1" display="Return to Index" xr:uid="{0DF0DCA8-269D-47AB-A447-604208958E77}"/>
    <hyperlink ref="C46" r:id="rId1" xr:uid="{3A98E9FC-4627-447F-B0C6-2F2243550236}"/>
  </hyperlinks>
  <pageMargins left="0.23622047244094491" right="0.23622047244094491" top="0.31496062992125984" bottom="0.31496062992125984" header="0.31496062992125984" footer="0.31496062992125984"/>
  <pageSetup paperSize="9" scale="31" orientation="landscape" r:id="rId2"/>
  <headerFooter alignWithMargins="0"/>
  <rowBreaks count="1" manualBreakCount="1">
    <brk id="34" max="16383" man="1"/>
  </rowBreaks>
  <colBreaks count="2" manualBreakCount="2">
    <brk id="6" max="1048575" man="1"/>
    <brk id="22" max="1048575" man="1"/>
  </col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4CC14-6BAB-4A72-9A4A-9D2101FB1BD8}">
  <sheetPr>
    <pageSetUpPr fitToPage="1"/>
  </sheetPr>
  <dimension ref="A1:AL101"/>
  <sheetViews>
    <sheetView zoomScaleNormal="100" workbookViewId="0">
      <selection activeCell="B2" sqref="B2"/>
    </sheetView>
  </sheetViews>
  <sheetFormatPr defaultColWidth="8.33203125" defaultRowHeight="13.8" x14ac:dyDescent="0.3"/>
  <cols>
    <col min="1" max="1" width="1.88671875" style="110" customWidth="1"/>
    <col min="2" max="2" width="29.6640625" style="110" customWidth="1"/>
    <col min="3" max="3" width="16.109375" style="110" customWidth="1"/>
    <col min="4" max="4" width="16.6640625" style="110" customWidth="1"/>
    <col min="5" max="5" width="14.109375" style="110" customWidth="1"/>
    <col min="6" max="6" width="13.21875" style="110" customWidth="1"/>
    <col min="7" max="7" width="16.21875" style="110" customWidth="1"/>
    <col min="8" max="9" width="3.5546875" style="110" customWidth="1"/>
    <col min="10" max="10" width="17.21875" style="112" customWidth="1"/>
    <col min="11" max="11" width="16.21875" style="112" customWidth="1"/>
    <col min="12" max="12" width="12.77734375" style="112" customWidth="1"/>
    <col min="13" max="13" width="18.88671875" style="110" customWidth="1"/>
    <col min="14" max="14" width="16.109375" style="110" customWidth="1"/>
    <col min="15" max="15" width="18.44140625" style="110" customWidth="1"/>
    <col min="16" max="16" width="9.109375" style="110" customWidth="1"/>
    <col min="17" max="17" width="20.21875" style="112" customWidth="1"/>
    <col min="18" max="18" width="19.5546875" style="112" customWidth="1"/>
    <col min="19" max="19" width="8.33203125" style="110" customWidth="1"/>
    <col min="20" max="20" width="12.88671875" style="110" customWidth="1"/>
    <col min="21" max="22" width="8.33203125" style="110" customWidth="1"/>
    <col min="23" max="26" width="8.33203125" style="113" customWidth="1"/>
    <col min="27" max="35" width="8.33203125" style="110" customWidth="1"/>
    <col min="36" max="36" width="1.88671875" style="110" customWidth="1"/>
    <col min="37" max="16384" width="8.33203125" style="110"/>
  </cols>
  <sheetData>
    <row r="1" spans="2:26" ht="14.4" x14ac:dyDescent="0.3">
      <c r="B1" s="167" t="s">
        <v>1802</v>
      </c>
    </row>
    <row r="2" spans="2:26" x14ac:dyDescent="0.3">
      <c r="B2" s="114" t="s">
        <v>48</v>
      </c>
    </row>
    <row r="3" spans="2:26" ht="14.4" x14ac:dyDescent="0.3">
      <c r="B3" s="236"/>
      <c r="D3" s="1286"/>
      <c r="E3" s="113"/>
      <c r="F3" s="113"/>
      <c r="J3" s="110"/>
      <c r="K3" s="110"/>
      <c r="L3" s="110"/>
      <c r="Q3" s="110"/>
      <c r="R3" s="110"/>
      <c r="W3" s="110"/>
      <c r="X3" s="110"/>
      <c r="Y3" s="110"/>
      <c r="Z3" s="110"/>
    </row>
    <row r="4" spans="2:26" ht="12" customHeight="1" thickBot="1" x14ac:dyDescent="0.35">
      <c r="J4" s="110"/>
      <c r="K4" s="110"/>
      <c r="L4" s="110"/>
      <c r="Q4" s="110"/>
      <c r="R4" s="110"/>
      <c r="W4" s="110"/>
      <c r="X4" s="110"/>
      <c r="Y4" s="110"/>
      <c r="Z4" s="110"/>
    </row>
    <row r="5" spans="2:26" ht="15" customHeight="1" thickBot="1" x14ac:dyDescent="0.35">
      <c r="B5" s="1367" t="s">
        <v>154</v>
      </c>
      <c r="C5" s="1368"/>
      <c r="D5" s="1368"/>
      <c r="E5" s="1368"/>
      <c r="F5" s="1368"/>
      <c r="G5" s="1369"/>
      <c r="J5" s="110"/>
      <c r="K5" s="110"/>
      <c r="L5" s="110"/>
      <c r="Q5" s="110"/>
      <c r="R5" s="110"/>
      <c r="W5" s="110"/>
      <c r="X5" s="110"/>
      <c r="Y5" s="110"/>
      <c r="Z5" s="110"/>
    </row>
    <row r="6" spans="2:26" ht="75.599999999999994" customHeight="1" thickBot="1" x14ac:dyDescent="0.35">
      <c r="B6" s="119" t="s">
        <v>752</v>
      </c>
      <c r="C6" s="119" t="s">
        <v>1783</v>
      </c>
      <c r="D6" s="119" t="s">
        <v>1756</v>
      </c>
      <c r="E6" s="119" t="s">
        <v>1758</v>
      </c>
      <c r="F6" s="119" t="s">
        <v>1757</v>
      </c>
      <c r="G6" s="119" t="s">
        <v>1759</v>
      </c>
      <c r="I6" s="1310"/>
      <c r="J6" s="1288" t="s">
        <v>862</v>
      </c>
      <c r="K6" s="1289" t="s">
        <v>1758</v>
      </c>
      <c r="L6" s="1289" t="s">
        <v>1759</v>
      </c>
      <c r="M6" s="1310"/>
      <c r="P6" s="113"/>
      <c r="Q6" s="113"/>
      <c r="R6" s="113"/>
      <c r="W6" s="110"/>
      <c r="X6" s="110"/>
      <c r="Y6" s="110"/>
      <c r="Z6" s="110"/>
    </row>
    <row r="7" spans="2:26" x14ac:dyDescent="0.3">
      <c r="B7" s="121" t="s">
        <v>306</v>
      </c>
      <c r="C7" s="258">
        <v>11573</v>
      </c>
      <c r="D7" s="258">
        <v>7058</v>
      </c>
      <c r="E7" s="1305">
        <f>D7/C7%</f>
        <v>60.986779573144389</v>
      </c>
      <c r="F7" s="1242">
        <v>4515</v>
      </c>
      <c r="G7" s="1305">
        <f>F7/C7%</f>
        <v>39.013220426855611</v>
      </c>
      <c r="I7" s="1310"/>
      <c r="J7" s="112" t="s">
        <v>306</v>
      </c>
      <c r="K7" s="1308">
        <v>60.986779573144389</v>
      </c>
      <c r="L7" s="1308">
        <v>39.013220426855611</v>
      </c>
      <c r="M7" s="1310"/>
      <c r="P7" s="113"/>
      <c r="Q7" s="113"/>
      <c r="R7" s="113"/>
      <c r="W7" s="110"/>
      <c r="X7" s="110"/>
      <c r="Y7" s="110"/>
      <c r="Z7" s="110"/>
    </row>
    <row r="8" spans="2:26" x14ac:dyDescent="0.3">
      <c r="B8" s="126" t="s">
        <v>258</v>
      </c>
      <c r="C8" s="259">
        <v>11308</v>
      </c>
      <c r="D8" s="259">
        <v>6834</v>
      </c>
      <c r="E8" s="1306">
        <f t="shared" ref="E8:E23" si="0">D8/C8%</f>
        <v>60.435090201627169</v>
      </c>
      <c r="F8" s="1086">
        <v>4474</v>
      </c>
      <c r="G8" s="1306">
        <f t="shared" ref="G8:G23" si="1">F8/C8%</f>
        <v>39.564909798372831</v>
      </c>
      <c r="I8" s="1310"/>
      <c r="J8" s="112" t="s">
        <v>258</v>
      </c>
      <c r="K8" s="1308">
        <v>60.435090201627169</v>
      </c>
      <c r="L8" s="1308">
        <v>39.564909798372831</v>
      </c>
      <c r="M8" s="1310"/>
      <c r="P8" s="113"/>
      <c r="Q8" s="113"/>
      <c r="R8" s="113"/>
      <c r="W8" s="110"/>
      <c r="X8" s="110"/>
      <c r="Y8" s="110"/>
      <c r="Z8" s="110"/>
    </row>
    <row r="9" spans="2:26" x14ac:dyDescent="0.3">
      <c r="B9" s="124" t="s">
        <v>286</v>
      </c>
      <c r="C9" s="259">
        <v>11346</v>
      </c>
      <c r="D9" s="259">
        <v>6648</v>
      </c>
      <c r="E9" s="1306">
        <f t="shared" si="0"/>
        <v>58.593336858804868</v>
      </c>
      <c r="F9" s="1086">
        <v>4698</v>
      </c>
      <c r="G9" s="1306">
        <f t="shared" si="1"/>
        <v>41.406663141195139</v>
      </c>
      <c r="I9" s="1310"/>
      <c r="J9" s="112" t="s">
        <v>286</v>
      </c>
      <c r="K9" s="1308">
        <v>58.593336858804868</v>
      </c>
      <c r="L9" s="1308">
        <v>41.406663141195139</v>
      </c>
      <c r="M9" s="1310"/>
      <c r="P9" s="113"/>
      <c r="Q9" s="113"/>
      <c r="R9" s="113"/>
      <c r="W9" s="110"/>
      <c r="X9" s="110"/>
      <c r="Y9" s="110"/>
      <c r="Z9" s="110"/>
    </row>
    <row r="10" spans="2:26" x14ac:dyDescent="0.3">
      <c r="B10" s="124" t="s">
        <v>301</v>
      </c>
      <c r="C10" s="259">
        <v>11848</v>
      </c>
      <c r="D10" s="259">
        <v>6854</v>
      </c>
      <c r="E10" s="1306">
        <f t="shared" si="0"/>
        <v>57.849426063470624</v>
      </c>
      <c r="F10" s="1086">
        <v>4994</v>
      </c>
      <c r="G10" s="1306">
        <f t="shared" si="1"/>
        <v>42.150573936529369</v>
      </c>
      <c r="I10" s="1310"/>
      <c r="J10" s="112" t="s">
        <v>301</v>
      </c>
      <c r="K10" s="1308">
        <v>57.849426063470624</v>
      </c>
      <c r="L10" s="1308">
        <v>42.150573936529369</v>
      </c>
      <c r="M10" s="1310"/>
      <c r="P10" s="113"/>
      <c r="Q10" s="113"/>
      <c r="R10" s="113"/>
      <c r="W10" s="110"/>
      <c r="X10" s="110"/>
      <c r="Y10" s="110"/>
      <c r="Z10" s="110"/>
    </row>
    <row r="11" spans="2:26" x14ac:dyDescent="0.3">
      <c r="B11" s="126" t="s">
        <v>232</v>
      </c>
      <c r="C11" s="259">
        <v>10595</v>
      </c>
      <c r="D11" s="259">
        <v>6098</v>
      </c>
      <c r="E11" s="1306">
        <f t="shared" si="0"/>
        <v>57.555450684285042</v>
      </c>
      <c r="F11" s="1086">
        <v>4497</v>
      </c>
      <c r="G11" s="1306">
        <f t="shared" si="1"/>
        <v>42.444549315714958</v>
      </c>
      <c r="I11" s="1310"/>
      <c r="J11" s="112" t="s">
        <v>232</v>
      </c>
      <c r="K11" s="1308">
        <v>57.555450684285042</v>
      </c>
      <c r="L11" s="1308">
        <v>42.444549315714958</v>
      </c>
      <c r="M11" s="1310"/>
      <c r="P11" s="113"/>
      <c r="Q11" s="113"/>
      <c r="R11" s="113"/>
      <c r="W11" s="110"/>
      <c r="X11" s="110"/>
      <c r="Y11" s="110"/>
      <c r="Z11" s="110"/>
    </row>
    <row r="12" spans="2:26" ht="12.75" customHeight="1" x14ac:dyDescent="0.3">
      <c r="B12" s="126" t="s">
        <v>274</v>
      </c>
      <c r="C12" s="259">
        <v>11507</v>
      </c>
      <c r="D12" s="259">
        <v>6590</v>
      </c>
      <c r="E12" s="1306">
        <f t="shared" si="0"/>
        <v>57.269488137655344</v>
      </c>
      <c r="F12" s="1086">
        <v>4917</v>
      </c>
      <c r="G12" s="1306">
        <f t="shared" si="1"/>
        <v>42.730511862344663</v>
      </c>
      <c r="I12" s="1310"/>
      <c r="J12" s="112" t="s">
        <v>274</v>
      </c>
      <c r="K12" s="1308">
        <v>57.269488137655344</v>
      </c>
      <c r="L12" s="1308">
        <v>42.730511862344663</v>
      </c>
      <c r="M12" s="1310"/>
      <c r="P12" s="113"/>
      <c r="Q12" s="113"/>
      <c r="R12" s="113"/>
      <c r="W12" s="110"/>
      <c r="X12" s="110"/>
      <c r="Y12" s="110"/>
      <c r="Z12" s="110"/>
    </row>
    <row r="13" spans="2:26" x14ac:dyDescent="0.3">
      <c r="B13" s="124" t="s">
        <v>263</v>
      </c>
      <c r="C13" s="259">
        <v>11383</v>
      </c>
      <c r="D13" s="259">
        <v>6508</v>
      </c>
      <c r="E13" s="1306">
        <f t="shared" si="0"/>
        <v>57.172977246771502</v>
      </c>
      <c r="F13" s="1086">
        <v>4875</v>
      </c>
      <c r="G13" s="1306">
        <f t="shared" si="1"/>
        <v>42.827022753228498</v>
      </c>
      <c r="I13" s="1310"/>
      <c r="J13" s="112" t="s">
        <v>263</v>
      </c>
      <c r="K13" s="1308">
        <v>57.172977246771502</v>
      </c>
      <c r="L13" s="1308">
        <v>42.827022753228498</v>
      </c>
      <c r="M13" s="1310"/>
      <c r="P13" s="113"/>
      <c r="Q13" s="113"/>
      <c r="R13" s="113"/>
      <c r="W13" s="110"/>
      <c r="X13" s="110"/>
      <c r="Y13" s="110"/>
      <c r="Z13" s="110"/>
    </row>
    <row r="14" spans="2:26" x14ac:dyDescent="0.3">
      <c r="B14" s="242" t="s">
        <v>316</v>
      </c>
      <c r="C14" s="259">
        <v>12348</v>
      </c>
      <c r="D14" s="259">
        <v>6935</v>
      </c>
      <c r="E14" s="1291">
        <f t="shared" si="0"/>
        <v>56.162941367022995</v>
      </c>
      <c r="F14" s="261">
        <v>5413</v>
      </c>
      <c r="G14" s="1291">
        <f t="shared" si="1"/>
        <v>43.837058632976998</v>
      </c>
      <c r="I14" s="1310"/>
      <c r="J14" s="112" t="s">
        <v>316</v>
      </c>
      <c r="K14" s="1308">
        <v>56.162941367022995</v>
      </c>
      <c r="L14" s="1308">
        <v>43.837058632976998</v>
      </c>
      <c r="M14" s="1310"/>
      <c r="P14" s="113"/>
      <c r="Q14" s="113"/>
      <c r="R14" s="113"/>
      <c r="W14" s="110"/>
      <c r="X14" s="110"/>
      <c r="Y14" s="110"/>
      <c r="Z14" s="110"/>
    </row>
    <row r="15" spans="2:26" x14ac:dyDescent="0.3">
      <c r="B15" s="124" t="s">
        <v>281</v>
      </c>
      <c r="C15" s="259">
        <v>12574</v>
      </c>
      <c r="D15" s="259">
        <v>6979</v>
      </c>
      <c r="E15" s="1306">
        <f t="shared" si="0"/>
        <v>55.503419755050103</v>
      </c>
      <c r="F15" s="1086">
        <v>5595</v>
      </c>
      <c r="G15" s="1306">
        <f t="shared" si="1"/>
        <v>44.496580244949897</v>
      </c>
      <c r="I15" s="1310"/>
      <c r="J15" s="112" t="s">
        <v>281</v>
      </c>
      <c r="K15" s="1308">
        <v>55.503419755050103</v>
      </c>
      <c r="L15" s="1308">
        <v>44.496580244949897</v>
      </c>
      <c r="M15" s="1310"/>
      <c r="P15" s="113"/>
      <c r="Q15" s="113"/>
      <c r="R15" s="113"/>
      <c r="W15" s="110"/>
      <c r="X15" s="110"/>
      <c r="Y15" s="110"/>
      <c r="Z15" s="110"/>
    </row>
    <row r="16" spans="2:26" ht="14.4" x14ac:dyDescent="0.3">
      <c r="B16" s="124" t="s">
        <v>296</v>
      </c>
      <c r="C16" s="259">
        <v>12503</v>
      </c>
      <c r="D16" s="259">
        <v>6710</v>
      </c>
      <c r="E16" s="1306">
        <f t="shared" si="0"/>
        <v>53.667119891226108</v>
      </c>
      <c r="F16" s="1086">
        <v>5793</v>
      </c>
      <c r="G16" s="1306">
        <f t="shared" si="1"/>
        <v>46.332880108773892</v>
      </c>
      <c r="I16" s="1310"/>
      <c r="J16" s="112" t="s">
        <v>296</v>
      </c>
      <c r="K16" s="1309">
        <v>53.667119891226108</v>
      </c>
      <c r="L16" s="1308">
        <v>46.332880108773892</v>
      </c>
      <c r="M16" s="1310"/>
      <c r="P16" s="113"/>
      <c r="Q16" s="113"/>
      <c r="R16" s="113"/>
      <c r="W16" s="110"/>
      <c r="X16" s="110"/>
      <c r="Y16" s="110"/>
      <c r="Z16" s="110"/>
    </row>
    <row r="17" spans="2:32" x14ac:dyDescent="0.3">
      <c r="B17" s="126" t="s">
        <v>252</v>
      </c>
      <c r="C17" s="259">
        <v>11063</v>
      </c>
      <c r="D17" s="259">
        <v>5811</v>
      </c>
      <c r="E17" s="1306">
        <f t="shared" si="0"/>
        <v>52.526439482961223</v>
      </c>
      <c r="F17" s="1086">
        <v>5252</v>
      </c>
      <c r="G17" s="1306">
        <f t="shared" si="1"/>
        <v>47.473560517038777</v>
      </c>
      <c r="I17" s="1310"/>
      <c r="J17" s="112" t="s">
        <v>252</v>
      </c>
      <c r="K17" s="1308">
        <v>52.526439482961223</v>
      </c>
      <c r="L17" s="1308">
        <v>47.473560517038777</v>
      </c>
      <c r="M17" s="1310"/>
      <c r="P17" s="113"/>
      <c r="Q17" s="113"/>
      <c r="R17" s="113"/>
      <c r="W17" s="110"/>
      <c r="X17" s="110"/>
      <c r="Y17" s="110"/>
      <c r="Z17" s="110"/>
    </row>
    <row r="18" spans="2:32" x14ac:dyDescent="0.3">
      <c r="B18" s="1304" t="s">
        <v>70</v>
      </c>
      <c r="C18" s="1195">
        <v>194233</v>
      </c>
      <c r="D18" s="1195">
        <v>101668</v>
      </c>
      <c r="E18" s="1293">
        <f t="shared" si="0"/>
        <v>52.343319621279598</v>
      </c>
      <c r="F18" s="1195">
        <v>92565</v>
      </c>
      <c r="G18" s="1293">
        <f t="shared" si="1"/>
        <v>47.656680378720402</v>
      </c>
      <c r="I18" s="1310"/>
      <c r="J18" s="112" t="s">
        <v>70</v>
      </c>
      <c r="K18" s="1308">
        <v>52.343319621279598</v>
      </c>
      <c r="L18" s="1308">
        <v>47.656680378720402</v>
      </c>
      <c r="M18" s="1310"/>
      <c r="P18" s="113"/>
      <c r="Q18" s="113"/>
      <c r="R18" s="113"/>
      <c r="W18" s="110"/>
      <c r="X18" s="110"/>
      <c r="Y18" s="110"/>
      <c r="Z18" s="110"/>
    </row>
    <row r="19" spans="2:32" x14ac:dyDescent="0.3">
      <c r="B19" s="124" t="s">
        <v>268</v>
      </c>
      <c r="C19" s="259">
        <v>13339</v>
      </c>
      <c r="D19" s="259">
        <v>6835</v>
      </c>
      <c r="E19" s="1306">
        <f t="shared" si="0"/>
        <v>51.240722692855542</v>
      </c>
      <c r="F19" s="1086">
        <v>6504</v>
      </c>
      <c r="G19" s="1306">
        <f t="shared" si="1"/>
        <v>48.759277307144465</v>
      </c>
      <c r="I19" s="1310"/>
      <c r="J19" s="112" t="s">
        <v>268</v>
      </c>
      <c r="K19" s="1308">
        <v>51.240722692855542</v>
      </c>
      <c r="L19" s="1308">
        <v>48.759277307144465</v>
      </c>
      <c r="M19" s="1310"/>
      <c r="P19" s="113"/>
      <c r="Q19" s="113"/>
      <c r="R19" s="113"/>
      <c r="W19" s="110"/>
      <c r="X19" s="110"/>
      <c r="Y19" s="110"/>
      <c r="Z19" s="110"/>
    </row>
    <row r="20" spans="2:32" x14ac:dyDescent="0.3">
      <c r="B20" s="124" t="s">
        <v>311</v>
      </c>
      <c r="C20" s="259">
        <v>9805</v>
      </c>
      <c r="D20" s="259">
        <v>4303</v>
      </c>
      <c r="E20" s="1306">
        <f t="shared" si="0"/>
        <v>43.885772565017852</v>
      </c>
      <c r="F20" s="1086">
        <v>5502</v>
      </c>
      <c r="G20" s="1306">
        <f t="shared" si="1"/>
        <v>56.114227434982155</v>
      </c>
      <c r="I20" s="1310"/>
      <c r="J20" s="112" t="s">
        <v>311</v>
      </c>
      <c r="K20" s="1308">
        <v>43.885772565017852</v>
      </c>
      <c r="L20" s="1308">
        <v>56.114227434982155</v>
      </c>
      <c r="M20" s="1310"/>
      <c r="P20" s="113"/>
      <c r="Q20" s="113"/>
      <c r="R20" s="113"/>
      <c r="W20" s="110"/>
      <c r="X20" s="110"/>
      <c r="Y20" s="110"/>
      <c r="Z20" s="110"/>
    </row>
    <row r="21" spans="2:32" x14ac:dyDescent="0.3">
      <c r="B21" s="124" t="s">
        <v>223</v>
      </c>
      <c r="C21" s="259">
        <v>16489</v>
      </c>
      <c r="D21" s="259">
        <v>6942</v>
      </c>
      <c r="E21" s="1306">
        <f t="shared" si="0"/>
        <v>42.100794469039968</v>
      </c>
      <c r="F21" s="1086">
        <v>9547</v>
      </c>
      <c r="G21" s="1306">
        <f t="shared" si="1"/>
        <v>57.899205530960039</v>
      </c>
      <c r="I21" s="1310"/>
      <c r="J21" s="112" t="s">
        <v>223</v>
      </c>
      <c r="K21" s="1308">
        <v>42.100794469039968</v>
      </c>
      <c r="L21" s="1308">
        <v>57.899205530960039</v>
      </c>
      <c r="M21" s="1310"/>
      <c r="P21" s="113"/>
      <c r="Q21" s="113"/>
      <c r="R21" s="113"/>
      <c r="W21" s="110"/>
      <c r="X21" s="110"/>
      <c r="Y21" s="110"/>
      <c r="Z21" s="110"/>
    </row>
    <row r="22" spans="2:32" x14ac:dyDescent="0.3">
      <c r="B22" s="126" t="s">
        <v>291</v>
      </c>
      <c r="C22" s="259">
        <v>12338</v>
      </c>
      <c r="D22" s="259">
        <v>5020</v>
      </c>
      <c r="E22" s="1306">
        <f t="shared" si="0"/>
        <v>40.687307505268279</v>
      </c>
      <c r="F22" s="1086">
        <v>7318</v>
      </c>
      <c r="G22" s="1306">
        <f t="shared" si="1"/>
        <v>59.312692494731728</v>
      </c>
      <c r="I22" s="1310"/>
      <c r="J22" s="112" t="s">
        <v>291</v>
      </c>
      <c r="K22" s="1308">
        <v>40.687307505268279</v>
      </c>
      <c r="L22" s="1308">
        <v>59.312692494731728</v>
      </c>
      <c r="M22" s="1310"/>
      <c r="Q22" s="110"/>
      <c r="R22" s="110"/>
      <c r="W22" s="110"/>
      <c r="X22" s="110"/>
      <c r="Y22" s="110"/>
      <c r="Z22" s="110"/>
    </row>
    <row r="23" spans="2:32" ht="13.5" customHeight="1" thickBot="1" x14ac:dyDescent="0.35">
      <c r="B23" s="188" t="s">
        <v>242</v>
      </c>
      <c r="C23" s="291">
        <v>14214</v>
      </c>
      <c r="D23" s="291">
        <v>5543</v>
      </c>
      <c r="E23" s="1307">
        <f t="shared" si="0"/>
        <v>38.996763754045311</v>
      </c>
      <c r="F23" s="1090">
        <v>8671</v>
      </c>
      <c r="G23" s="1307">
        <f t="shared" si="1"/>
        <v>61.003236245954696</v>
      </c>
      <c r="H23" s="670"/>
      <c r="I23" s="1311"/>
      <c r="J23" s="112" t="s">
        <v>242</v>
      </c>
      <c r="K23" s="1308">
        <v>38.996763754045311</v>
      </c>
      <c r="L23" s="1308">
        <v>61.003236245954696</v>
      </c>
      <c r="M23" s="1310"/>
      <c r="P23" s="444"/>
      <c r="Q23" s="1225"/>
      <c r="R23" s="1225"/>
      <c r="S23" s="1225"/>
      <c r="T23" s="1225"/>
      <c r="U23" s="1225"/>
      <c r="V23" s="1225"/>
      <c r="W23" s="110"/>
      <c r="X23" s="110"/>
      <c r="Y23" s="110"/>
      <c r="Z23" s="110"/>
    </row>
    <row r="24" spans="2:32" ht="15" customHeight="1" x14ac:dyDescent="0.3">
      <c r="B24" s="113"/>
      <c r="C24" s="113"/>
      <c r="D24" s="113"/>
      <c r="E24" s="113"/>
      <c r="G24" s="187"/>
      <c r="I24" s="1310"/>
      <c r="L24" s="253"/>
      <c r="M24" s="1311"/>
      <c r="N24" s="670"/>
      <c r="O24" s="670"/>
      <c r="P24"/>
      <c r="Q24"/>
      <c r="R24" s="110"/>
      <c r="V24" s="444"/>
      <c r="W24" s="1225"/>
      <c r="X24" s="1225"/>
      <c r="Y24" s="1225"/>
      <c r="Z24" s="1225"/>
      <c r="AA24" s="1225"/>
      <c r="AB24" s="1225"/>
    </row>
    <row r="25" spans="2:32" ht="28.2" hidden="1" customHeight="1" thickBot="1" x14ac:dyDescent="0.35">
      <c r="B25" s="1367" t="s">
        <v>1784</v>
      </c>
      <c r="C25" s="1368"/>
      <c r="D25" s="1368"/>
      <c r="E25" s="1368"/>
      <c r="F25" s="1369"/>
      <c r="H25" s="187"/>
      <c r="I25" s="1375" t="s">
        <v>1785</v>
      </c>
      <c r="J25" s="1376"/>
      <c r="K25" s="1376"/>
      <c r="L25" s="1376"/>
      <c r="M25" s="1377"/>
      <c r="N25" s="670"/>
      <c r="O25" s="670"/>
      <c r="P25" s="670"/>
      <c r="Q25"/>
      <c r="R25"/>
      <c r="W25" s="444"/>
      <c r="X25" s="1225"/>
      <c r="Y25" s="1225"/>
      <c r="Z25" s="1225"/>
      <c r="AA25" s="1225"/>
      <c r="AB25" s="1225"/>
      <c r="AC25" s="1225"/>
    </row>
    <row r="26" spans="2:32" ht="45.6" hidden="1" customHeight="1" thickBot="1" x14ac:dyDescent="0.35">
      <c r="B26" s="119" t="s">
        <v>752</v>
      </c>
      <c r="C26" s="119" t="s">
        <v>153</v>
      </c>
      <c r="D26" s="119" t="s">
        <v>154</v>
      </c>
      <c r="E26" s="119" t="s">
        <v>802</v>
      </c>
      <c r="F26" s="119" t="s">
        <v>951</v>
      </c>
      <c r="G26" s="110" t="s">
        <v>1786</v>
      </c>
      <c r="H26" s="1236"/>
      <c r="I26" s="1312" t="s">
        <v>752</v>
      </c>
      <c r="J26" s="1312" t="s">
        <v>153</v>
      </c>
      <c r="K26" s="1312" t="s">
        <v>154</v>
      </c>
      <c r="L26" s="1312" t="s">
        <v>802</v>
      </c>
      <c r="M26" s="1312" t="s">
        <v>951</v>
      </c>
      <c r="N26" s="110" t="s">
        <v>1757</v>
      </c>
      <c r="O26" s="444"/>
      <c r="P26" s="444"/>
      <c r="Q26" s="110"/>
      <c r="R26" s="110"/>
      <c r="U26" s="444"/>
      <c r="V26" s="1225"/>
      <c r="W26" s="1225"/>
      <c r="X26" s="1225"/>
      <c r="Y26" s="1225"/>
      <c r="Z26" s="1225"/>
      <c r="AA26" s="1225"/>
    </row>
    <row r="27" spans="2:32" ht="14.4" hidden="1" x14ac:dyDescent="0.3">
      <c r="B27" s="1241" t="s">
        <v>223</v>
      </c>
      <c r="C27" s="258">
        <v>4824</v>
      </c>
      <c r="D27" s="258">
        <v>6942</v>
      </c>
      <c r="E27" s="1242">
        <f t="shared" ref="E27:E43" si="2">D27-C27</f>
        <v>2118</v>
      </c>
      <c r="F27" s="1238">
        <f t="shared" ref="F27:F43" si="3">E27/C27</f>
        <v>0.43905472636815923</v>
      </c>
      <c r="H27" s="1237"/>
      <c r="I27" s="1313" t="s">
        <v>316</v>
      </c>
      <c r="J27" s="1314">
        <v>4749</v>
      </c>
      <c r="K27" s="1314">
        <v>5413</v>
      </c>
      <c r="L27" s="1315">
        <f t="shared" ref="L27:L43" si="4">K27-J27</f>
        <v>664</v>
      </c>
      <c r="M27" s="1316">
        <f t="shared" ref="M27:M43" si="5">L27/J27</f>
        <v>0.13981890924405138</v>
      </c>
      <c r="N27" s="1231"/>
      <c r="O27" s="444"/>
      <c r="P27" s="444"/>
      <c r="Q27" s="110"/>
      <c r="R27" s="110"/>
      <c r="U27" s="444"/>
      <c r="V27" s="1105"/>
      <c r="W27" s="1105"/>
      <c r="X27" s="1105"/>
      <c r="Y27" s="1105"/>
      <c r="Z27" s="1105"/>
      <c r="AA27" s="1105"/>
      <c r="AB27" s="116"/>
      <c r="AC27" s="116"/>
      <c r="AD27" s="116"/>
      <c r="AE27" s="116"/>
      <c r="AF27" s="116"/>
    </row>
    <row r="28" spans="2:32" ht="14.4" hidden="1" x14ac:dyDescent="0.3">
      <c r="B28" s="1243" t="s">
        <v>242</v>
      </c>
      <c r="C28" s="259">
        <v>4582</v>
      </c>
      <c r="D28" s="259">
        <v>5543</v>
      </c>
      <c r="E28" s="1086">
        <f t="shared" si="2"/>
        <v>961</v>
      </c>
      <c r="F28" s="1239">
        <f t="shared" si="3"/>
        <v>0.20973374072457443</v>
      </c>
      <c r="H28" s="220"/>
      <c r="I28" s="1317" t="s">
        <v>296</v>
      </c>
      <c r="J28" s="1318">
        <v>5214</v>
      </c>
      <c r="K28" s="1318">
        <v>5793</v>
      </c>
      <c r="L28" s="1319">
        <f t="shared" si="4"/>
        <v>579</v>
      </c>
      <c r="M28" s="1320">
        <f t="shared" si="5"/>
        <v>0.11104718066743383</v>
      </c>
      <c r="N28" s="1231"/>
      <c r="O28" s="444"/>
      <c r="P28" s="444"/>
      <c r="Q28" s="110"/>
      <c r="R28" s="110"/>
      <c r="U28" s="444"/>
      <c r="V28" s="1105"/>
      <c r="W28" s="1105"/>
      <c r="X28" s="1105"/>
      <c r="Y28" s="1105"/>
      <c r="Z28" s="1105"/>
      <c r="AA28" s="1105"/>
      <c r="AB28" s="116"/>
      <c r="AC28" s="116"/>
      <c r="AD28" s="116"/>
      <c r="AE28" s="116"/>
      <c r="AF28" s="116"/>
    </row>
    <row r="29" spans="2:32" ht="14.4" hidden="1" x14ac:dyDescent="0.3">
      <c r="B29" s="1243" t="s">
        <v>316</v>
      </c>
      <c r="C29" s="259">
        <v>5998</v>
      </c>
      <c r="D29" s="259">
        <v>6935</v>
      </c>
      <c r="E29" s="1086">
        <f t="shared" si="2"/>
        <v>937</v>
      </c>
      <c r="F29" s="1239">
        <f t="shared" si="3"/>
        <v>0.15621873957985996</v>
      </c>
      <c r="G29" s="112"/>
      <c r="H29" s="220"/>
      <c r="I29" s="1317" t="s">
        <v>263</v>
      </c>
      <c r="J29" s="1318">
        <v>4566</v>
      </c>
      <c r="K29" s="1318">
        <v>4875</v>
      </c>
      <c r="L29" s="1319">
        <f t="shared" si="4"/>
        <v>309</v>
      </c>
      <c r="M29" s="1320">
        <f t="shared" si="5"/>
        <v>6.7674113009198428E-2</v>
      </c>
      <c r="N29" s="1231"/>
      <c r="O29" s="444"/>
      <c r="P29" s="444"/>
      <c r="Q29" s="110"/>
      <c r="R29" s="110"/>
      <c r="U29" s="444"/>
      <c r="V29" s="1105"/>
      <c r="W29" s="1105"/>
      <c r="X29" s="1105"/>
      <c r="Y29" s="1105"/>
      <c r="Z29" s="1105"/>
      <c r="AA29" s="1105"/>
      <c r="AB29" s="116"/>
      <c r="AC29" s="116"/>
      <c r="AD29" s="116"/>
      <c r="AE29" s="116"/>
      <c r="AF29" s="116"/>
    </row>
    <row r="30" spans="2:32" ht="14.4" hidden="1" x14ac:dyDescent="0.3">
      <c r="B30" s="1243" t="s">
        <v>296</v>
      </c>
      <c r="C30" s="259">
        <v>5994</v>
      </c>
      <c r="D30" s="259">
        <v>6710</v>
      </c>
      <c r="E30" s="1086">
        <f t="shared" si="2"/>
        <v>716</v>
      </c>
      <c r="F30" s="1239">
        <f t="shared" si="3"/>
        <v>0.11945278611945279</v>
      </c>
      <c r="G30" s="112"/>
      <c r="H30" s="220"/>
      <c r="I30" s="1317" t="s">
        <v>301</v>
      </c>
      <c r="J30" s="1318">
        <v>4766</v>
      </c>
      <c r="K30" s="1318">
        <v>4994</v>
      </c>
      <c r="L30" s="1319">
        <f t="shared" si="4"/>
        <v>228</v>
      </c>
      <c r="M30" s="1320">
        <f t="shared" si="5"/>
        <v>4.7838858581619806E-2</v>
      </c>
      <c r="N30" s="1231"/>
      <c r="O30" s="444"/>
      <c r="P30" s="444"/>
      <c r="Q30" s="110"/>
      <c r="R30" s="110"/>
      <c r="U30" s="444"/>
      <c r="V30" s="1105"/>
      <c r="W30" s="1105"/>
      <c r="X30" s="1105"/>
      <c r="Y30" s="1105"/>
      <c r="Z30" s="1105"/>
      <c r="AA30" s="1105"/>
      <c r="AB30" s="116"/>
      <c r="AC30" s="116"/>
      <c r="AD30" s="116"/>
      <c r="AE30" s="116"/>
      <c r="AF30" s="116"/>
    </row>
    <row r="31" spans="2:32" ht="14.4" hidden="1" x14ac:dyDescent="0.3">
      <c r="B31" s="1243" t="s">
        <v>268</v>
      </c>
      <c r="C31" s="259">
        <v>6330</v>
      </c>
      <c r="D31" s="259">
        <v>6835</v>
      </c>
      <c r="E31" s="1086">
        <f t="shared" si="2"/>
        <v>505</v>
      </c>
      <c r="F31" s="1239">
        <f t="shared" si="3"/>
        <v>7.9778830963665087E-2</v>
      </c>
      <c r="G31" s="112"/>
      <c r="H31" s="220"/>
      <c r="I31" s="1317" t="s">
        <v>306</v>
      </c>
      <c r="J31" s="1318">
        <v>4331</v>
      </c>
      <c r="K31" s="1318">
        <v>4515</v>
      </c>
      <c r="L31" s="1319">
        <f t="shared" si="4"/>
        <v>184</v>
      </c>
      <c r="M31" s="1320">
        <f t="shared" si="5"/>
        <v>4.2484414684830295E-2</v>
      </c>
      <c r="N31" s="1231"/>
      <c r="O31" s="444"/>
      <c r="P31" s="444"/>
      <c r="Q31" s="110"/>
      <c r="R31" s="110"/>
      <c r="U31" s="444"/>
      <c r="V31" s="1105"/>
      <c r="W31" s="1105"/>
      <c r="X31" s="1105"/>
      <c r="Y31" s="1105"/>
      <c r="Z31" s="1105"/>
      <c r="AA31" s="1105"/>
      <c r="AB31" s="116"/>
      <c r="AC31" s="116"/>
      <c r="AD31" s="116"/>
      <c r="AE31" s="116"/>
      <c r="AF31" s="116"/>
    </row>
    <row r="32" spans="2:32" ht="14.4" hidden="1" x14ac:dyDescent="0.3">
      <c r="B32" s="1243" t="s">
        <v>281</v>
      </c>
      <c r="C32" s="259">
        <v>6467</v>
      </c>
      <c r="D32" s="259">
        <v>6979</v>
      </c>
      <c r="E32" s="1086">
        <f t="shared" si="2"/>
        <v>512</v>
      </c>
      <c r="F32" s="1239">
        <f t="shared" si="3"/>
        <v>7.9171176743466826E-2</v>
      </c>
      <c r="G32" s="112"/>
      <c r="H32" s="220"/>
      <c r="I32" s="1317" t="s">
        <v>274</v>
      </c>
      <c r="J32" s="1318">
        <v>4767</v>
      </c>
      <c r="K32" s="1318">
        <v>4917</v>
      </c>
      <c r="L32" s="1319">
        <f t="shared" si="4"/>
        <v>150</v>
      </c>
      <c r="M32" s="1320">
        <f t="shared" si="5"/>
        <v>3.1466331025802388E-2</v>
      </c>
      <c r="N32" s="1231"/>
      <c r="O32" s="444"/>
      <c r="P32" s="444"/>
      <c r="Q32" s="110"/>
      <c r="R32" s="110"/>
      <c r="U32" s="444"/>
      <c r="V32" s="1105"/>
      <c r="W32" s="1105"/>
      <c r="X32" s="1105"/>
      <c r="Y32" s="1105"/>
      <c r="Z32" s="1105"/>
      <c r="AA32" s="1105"/>
      <c r="AB32" s="116"/>
      <c r="AC32" s="116"/>
      <c r="AD32" s="116"/>
      <c r="AE32" s="116"/>
      <c r="AF32" s="116"/>
    </row>
    <row r="33" spans="1:38" s="112" customFormat="1" ht="14.4" hidden="1" x14ac:dyDescent="0.3">
      <c r="A33" s="110"/>
      <c r="B33" s="1228" t="s">
        <v>70</v>
      </c>
      <c r="C33" s="905">
        <v>94559</v>
      </c>
      <c r="D33" s="905">
        <v>101668</v>
      </c>
      <c r="E33" s="1195">
        <f t="shared" si="2"/>
        <v>7109</v>
      </c>
      <c r="F33" s="1229">
        <f t="shared" si="3"/>
        <v>7.5180575090684126E-2</v>
      </c>
      <c r="H33" s="220"/>
      <c r="I33" s="1317" t="s">
        <v>252</v>
      </c>
      <c r="J33" s="1318">
        <v>5120</v>
      </c>
      <c r="K33" s="1318">
        <v>5252</v>
      </c>
      <c r="L33" s="1319">
        <f t="shared" si="4"/>
        <v>132</v>
      </c>
      <c r="M33" s="1320">
        <f t="shared" si="5"/>
        <v>2.5781249999999999E-2</v>
      </c>
      <c r="N33" s="1231"/>
      <c r="O33" s="444"/>
      <c r="P33" s="444"/>
      <c r="Q33" s="110"/>
      <c r="R33" s="110"/>
      <c r="S33" s="110"/>
      <c r="T33" s="110"/>
      <c r="U33" s="444"/>
      <c r="V33" s="1105"/>
      <c r="W33" s="1105"/>
      <c r="X33" s="1105"/>
      <c r="Y33" s="1105"/>
      <c r="Z33" s="1105"/>
      <c r="AA33" s="1105"/>
      <c r="AB33" s="116"/>
      <c r="AC33" s="116"/>
      <c r="AD33" s="116"/>
      <c r="AE33" s="116"/>
      <c r="AF33" s="116"/>
      <c r="AG33" s="110"/>
      <c r="AH33" s="110"/>
      <c r="AI33" s="110"/>
      <c r="AJ33" s="110"/>
      <c r="AK33" s="110"/>
      <c r="AL33" s="110"/>
    </row>
    <row r="34" spans="1:38" s="112" customFormat="1" ht="14.4" hidden="1" x14ac:dyDescent="0.3">
      <c r="A34" s="110"/>
      <c r="B34" s="1243" t="s">
        <v>291</v>
      </c>
      <c r="C34" s="259">
        <v>4779</v>
      </c>
      <c r="D34" s="259">
        <v>5020</v>
      </c>
      <c r="E34" s="1086">
        <f t="shared" si="2"/>
        <v>241</v>
      </c>
      <c r="F34" s="1239">
        <f t="shared" si="3"/>
        <v>5.0428960033479804E-2</v>
      </c>
      <c r="H34" s="220"/>
      <c r="I34" s="1317" t="s">
        <v>281</v>
      </c>
      <c r="J34" s="1318">
        <v>5495</v>
      </c>
      <c r="K34" s="1318">
        <v>5595</v>
      </c>
      <c r="L34" s="1319">
        <f t="shared" si="4"/>
        <v>100</v>
      </c>
      <c r="M34" s="1320">
        <f t="shared" si="5"/>
        <v>1.8198362147406732E-2</v>
      </c>
      <c r="N34" s="1231"/>
      <c r="O34" s="444"/>
      <c r="P34" s="444"/>
      <c r="Q34" s="110"/>
      <c r="R34" s="110"/>
      <c r="S34" s="110"/>
      <c r="T34" s="110"/>
      <c r="U34" s="444"/>
      <c r="V34" s="1105"/>
      <c r="W34" s="1105"/>
      <c r="X34" s="1105"/>
      <c r="Y34" s="1105"/>
      <c r="Z34" s="1105"/>
      <c r="AA34" s="1105"/>
      <c r="AB34" s="116"/>
      <c r="AC34" s="116"/>
      <c r="AD34" s="116"/>
      <c r="AE34" s="116"/>
      <c r="AF34" s="116"/>
      <c r="AG34" s="110"/>
      <c r="AH34" s="110"/>
      <c r="AI34" s="110"/>
      <c r="AJ34" s="110"/>
      <c r="AK34" s="110"/>
      <c r="AL34" s="110"/>
    </row>
    <row r="35" spans="1:38" s="112" customFormat="1" ht="14.4" hidden="1" x14ac:dyDescent="0.3">
      <c r="A35" s="110"/>
      <c r="B35" s="1243" t="s">
        <v>311</v>
      </c>
      <c r="C35" s="259">
        <v>4122</v>
      </c>
      <c r="D35" s="259">
        <v>4303</v>
      </c>
      <c r="E35" s="1086">
        <f t="shared" si="2"/>
        <v>181</v>
      </c>
      <c r="F35" s="1239">
        <f t="shared" si="3"/>
        <v>4.391072295002426E-2</v>
      </c>
      <c r="H35" s="220"/>
      <c r="I35" s="1321" t="s">
        <v>70</v>
      </c>
      <c r="J35" s="1322">
        <v>92587</v>
      </c>
      <c r="K35" s="1322">
        <v>92565</v>
      </c>
      <c r="L35" s="1323">
        <f t="shared" si="4"/>
        <v>-22</v>
      </c>
      <c r="M35" s="1324">
        <f t="shared" si="5"/>
        <v>-2.3761435190685517E-4</v>
      </c>
      <c r="N35" s="1231"/>
      <c r="O35" s="444"/>
      <c r="P35" s="444"/>
      <c r="Q35" s="110"/>
      <c r="R35" s="110"/>
      <c r="S35" s="110"/>
      <c r="T35" s="110"/>
      <c r="U35" s="444"/>
      <c r="V35" s="1105"/>
      <c r="W35" s="1105"/>
      <c r="X35" s="1105"/>
      <c r="Y35" s="1105"/>
      <c r="Z35" s="1105"/>
      <c r="AA35" s="1105"/>
      <c r="AB35" s="116"/>
      <c r="AC35" s="116"/>
      <c r="AD35" s="116"/>
      <c r="AE35" s="116"/>
      <c r="AF35" s="116"/>
      <c r="AG35" s="110"/>
      <c r="AH35" s="110"/>
      <c r="AI35" s="110"/>
      <c r="AJ35" s="110"/>
      <c r="AK35" s="110"/>
      <c r="AL35" s="110"/>
    </row>
    <row r="36" spans="1:38" s="112" customFormat="1" ht="14.4" hidden="1" x14ac:dyDescent="0.3">
      <c r="A36" s="110"/>
      <c r="B36" s="1243" t="s">
        <v>252</v>
      </c>
      <c r="C36" s="259">
        <v>5583</v>
      </c>
      <c r="D36" s="259">
        <v>5811</v>
      </c>
      <c r="E36" s="1086">
        <f t="shared" si="2"/>
        <v>228</v>
      </c>
      <c r="F36" s="1239">
        <f t="shared" si="3"/>
        <v>4.0838259000537343E-2</v>
      </c>
      <c r="G36" s="110"/>
      <c r="H36" s="220"/>
      <c r="I36" s="1317" t="s">
        <v>223</v>
      </c>
      <c r="J36" s="1318">
        <v>9635</v>
      </c>
      <c r="K36" s="1318">
        <v>9547</v>
      </c>
      <c r="L36" s="1319">
        <f t="shared" si="4"/>
        <v>-88</v>
      </c>
      <c r="M36" s="1320">
        <f t="shared" si="5"/>
        <v>-9.1333679294239752E-3</v>
      </c>
      <c r="N36" s="1231"/>
      <c r="O36" s="444"/>
      <c r="P36" s="444"/>
      <c r="Q36" s="110"/>
      <c r="R36" s="110"/>
      <c r="S36" s="110"/>
      <c r="T36" s="110"/>
      <c r="U36" s="444"/>
      <c r="V36" s="1105"/>
      <c r="W36" s="1105"/>
      <c r="X36" s="1105"/>
      <c r="Y36" s="1105"/>
      <c r="Z36" s="1105"/>
      <c r="AA36" s="1105"/>
      <c r="AB36" s="116"/>
      <c r="AC36" s="116"/>
      <c r="AD36" s="116"/>
      <c r="AE36" s="116"/>
      <c r="AF36" s="116"/>
      <c r="AG36" s="110"/>
      <c r="AH36" s="110"/>
      <c r="AI36" s="110"/>
      <c r="AJ36" s="110"/>
      <c r="AK36" s="110"/>
      <c r="AL36" s="110"/>
    </row>
    <row r="37" spans="1:38" s="112" customFormat="1" ht="14.4" hidden="1" x14ac:dyDescent="0.3">
      <c r="A37" s="110"/>
      <c r="B37" s="1243" t="s">
        <v>301</v>
      </c>
      <c r="C37" s="259">
        <v>6616</v>
      </c>
      <c r="D37" s="259">
        <v>6854</v>
      </c>
      <c r="E37" s="1086">
        <f t="shared" si="2"/>
        <v>238</v>
      </c>
      <c r="F37" s="1239">
        <f t="shared" si="3"/>
        <v>3.5973397823458285E-2</v>
      </c>
      <c r="H37" s="220"/>
      <c r="I37" s="1317" t="s">
        <v>286</v>
      </c>
      <c r="J37" s="1318">
        <v>4769</v>
      </c>
      <c r="K37" s="1318">
        <v>4698</v>
      </c>
      <c r="L37" s="1319">
        <f t="shared" si="4"/>
        <v>-71</v>
      </c>
      <c r="M37" s="1320">
        <f t="shared" si="5"/>
        <v>-1.488781715244286E-2</v>
      </c>
      <c r="N37" s="1231"/>
      <c r="O37" s="444"/>
      <c r="P37" s="444"/>
      <c r="Q37" s="110"/>
      <c r="R37" s="110"/>
      <c r="S37" s="110"/>
      <c r="T37" s="110"/>
      <c r="U37" s="444"/>
      <c r="V37" s="1105"/>
      <c r="W37" s="1105"/>
      <c r="X37" s="1105"/>
      <c r="Y37" s="1105"/>
      <c r="Z37" s="1105"/>
      <c r="AA37" s="1105"/>
      <c r="AB37" s="116"/>
      <c r="AC37" s="116"/>
      <c r="AD37" s="116"/>
      <c r="AE37" s="116"/>
      <c r="AF37" s="116"/>
      <c r="AG37" s="110"/>
      <c r="AH37" s="110"/>
      <c r="AI37" s="110"/>
      <c r="AJ37" s="110"/>
      <c r="AK37" s="110"/>
      <c r="AL37" s="110"/>
    </row>
    <row r="38" spans="1:38" s="112" customFormat="1" ht="14.4" hidden="1" x14ac:dyDescent="0.3">
      <c r="A38" s="110"/>
      <c r="B38" s="1243" t="s">
        <v>258</v>
      </c>
      <c r="C38" s="259">
        <v>6640</v>
      </c>
      <c r="D38" s="259">
        <v>6834</v>
      </c>
      <c r="E38" s="1086">
        <f t="shared" si="2"/>
        <v>194</v>
      </c>
      <c r="F38" s="1239">
        <f t="shared" si="3"/>
        <v>2.9216867469879518E-2</v>
      </c>
      <c r="G38" s="110"/>
      <c r="H38" s="220"/>
      <c r="I38" s="1317" t="s">
        <v>311</v>
      </c>
      <c r="J38" s="1318">
        <v>5727</v>
      </c>
      <c r="K38" s="1318">
        <v>5502</v>
      </c>
      <c r="L38" s="1319">
        <f t="shared" si="4"/>
        <v>-225</v>
      </c>
      <c r="M38" s="1320">
        <f t="shared" si="5"/>
        <v>-3.9287585123101099E-2</v>
      </c>
      <c r="N38" s="1231"/>
      <c r="O38" s="444"/>
      <c r="P38" s="444"/>
      <c r="Q38" s="110"/>
      <c r="R38" s="110"/>
      <c r="S38" s="110"/>
      <c r="T38" s="110"/>
      <c r="U38" s="444"/>
      <c r="V38" s="1105"/>
      <c r="W38" s="1105"/>
      <c r="X38" s="1105"/>
      <c r="Y38" s="1105"/>
      <c r="Z38" s="1105"/>
      <c r="AA38" s="1105"/>
      <c r="AB38" s="116"/>
      <c r="AC38" s="116"/>
      <c r="AD38" s="116"/>
      <c r="AE38" s="116"/>
      <c r="AF38" s="116"/>
      <c r="AG38" s="110"/>
      <c r="AH38" s="110"/>
      <c r="AI38" s="110"/>
      <c r="AJ38" s="110"/>
      <c r="AK38" s="110"/>
      <c r="AL38" s="110"/>
    </row>
    <row r="39" spans="1:38" s="112" customFormat="1" ht="14.4" hidden="1" x14ac:dyDescent="0.3">
      <c r="A39" s="110"/>
      <c r="B39" s="1243" t="s">
        <v>232</v>
      </c>
      <c r="C39" s="259">
        <v>5942</v>
      </c>
      <c r="D39" s="259">
        <v>6098</v>
      </c>
      <c r="E39" s="1086">
        <f t="shared" si="2"/>
        <v>156</v>
      </c>
      <c r="F39" s="1239">
        <f t="shared" si="3"/>
        <v>2.6253786603837093E-2</v>
      </c>
      <c r="G39" s="110"/>
      <c r="H39" s="253"/>
      <c r="I39" s="1317" t="s">
        <v>242</v>
      </c>
      <c r="J39" s="1318">
        <v>9033</v>
      </c>
      <c r="K39" s="1318">
        <v>8671</v>
      </c>
      <c r="L39" s="1319">
        <f t="shared" si="4"/>
        <v>-362</v>
      </c>
      <c r="M39" s="1320">
        <f t="shared" si="5"/>
        <v>-4.0075279530609985E-2</v>
      </c>
      <c r="N39" s="1231"/>
      <c r="O39" s="444"/>
      <c r="P39" s="444"/>
      <c r="Q39" s="110"/>
      <c r="R39" s="110"/>
      <c r="S39" s="110"/>
      <c r="T39" s="110"/>
      <c r="U39" s="444"/>
      <c r="V39" s="1105"/>
      <c r="W39" s="1105"/>
      <c r="X39" s="1105"/>
      <c r="Y39" s="1105"/>
      <c r="Z39" s="1105"/>
      <c r="AA39" s="1105"/>
      <c r="AB39" s="116"/>
      <c r="AC39" s="116"/>
      <c r="AD39" s="116"/>
      <c r="AE39" s="116"/>
      <c r="AF39" s="116"/>
      <c r="AG39" s="110"/>
      <c r="AH39" s="110"/>
      <c r="AI39" s="110"/>
      <c r="AJ39" s="110"/>
      <c r="AK39" s="110"/>
      <c r="AL39" s="110"/>
    </row>
    <row r="40" spans="1:38" s="112" customFormat="1" ht="14.4" hidden="1" x14ac:dyDescent="0.3">
      <c r="A40" s="110"/>
      <c r="B40" s="1243" t="s">
        <v>286</v>
      </c>
      <c r="C40" s="259">
        <v>6531</v>
      </c>
      <c r="D40" s="259">
        <v>6648</v>
      </c>
      <c r="E40" s="1086">
        <f t="shared" si="2"/>
        <v>117</v>
      </c>
      <c r="F40" s="1239">
        <f t="shared" si="3"/>
        <v>1.7914561322921452E-2</v>
      </c>
      <c r="H40" s="220"/>
      <c r="I40" s="1317" t="s">
        <v>232</v>
      </c>
      <c r="J40" s="1318">
        <v>4744</v>
      </c>
      <c r="K40" s="1318">
        <v>4497</v>
      </c>
      <c r="L40" s="1319">
        <f t="shared" si="4"/>
        <v>-247</v>
      </c>
      <c r="M40" s="1320">
        <f t="shared" si="5"/>
        <v>-5.2065767284991571E-2</v>
      </c>
      <c r="N40" s="1231"/>
      <c r="O40" s="444"/>
      <c r="P40" s="444"/>
      <c r="Q40" s="110"/>
      <c r="R40" s="110"/>
      <c r="S40" s="110"/>
      <c r="T40" s="110"/>
      <c r="U40" s="110"/>
      <c r="V40" s="110"/>
      <c r="W40" s="110"/>
      <c r="X40" s="110"/>
      <c r="Y40" s="110"/>
      <c r="Z40" s="110"/>
      <c r="AA40" s="110"/>
      <c r="AB40" s="116"/>
      <c r="AC40" s="116"/>
      <c r="AD40" s="116"/>
      <c r="AE40" s="116"/>
      <c r="AF40" s="116"/>
      <c r="AG40" s="110"/>
      <c r="AH40" s="110"/>
      <c r="AI40" s="110"/>
      <c r="AJ40" s="110"/>
      <c r="AK40" s="110"/>
      <c r="AL40" s="110"/>
    </row>
    <row r="41" spans="1:38" s="112" customFormat="1" ht="14.4" hidden="1" x14ac:dyDescent="0.3">
      <c r="A41" s="110"/>
      <c r="B41" s="1243" t="s">
        <v>274</v>
      </c>
      <c r="C41" s="259">
        <v>6488</v>
      </c>
      <c r="D41" s="259">
        <v>6590</v>
      </c>
      <c r="E41" s="1086">
        <f t="shared" si="2"/>
        <v>102</v>
      </c>
      <c r="F41" s="1239">
        <f t="shared" si="3"/>
        <v>1.5721331689272502E-2</v>
      </c>
      <c r="H41" s="220"/>
      <c r="I41" s="1317" t="s">
        <v>258</v>
      </c>
      <c r="J41" s="1318">
        <v>4722</v>
      </c>
      <c r="K41" s="1318">
        <v>4474</v>
      </c>
      <c r="L41" s="1319">
        <f t="shared" si="4"/>
        <v>-248</v>
      </c>
      <c r="M41" s="1320">
        <f t="shared" si="5"/>
        <v>-5.2520118593816181E-2</v>
      </c>
      <c r="N41" s="1231"/>
      <c r="O41" s="444"/>
      <c r="P41" s="444"/>
      <c r="Q41" s="110"/>
      <c r="R41" s="110"/>
      <c r="S41" s="110"/>
      <c r="T41" s="110"/>
      <c r="U41" s="110"/>
      <c r="V41" s="110"/>
      <c r="W41" s="110"/>
      <c r="X41" s="110"/>
      <c r="Y41" s="110"/>
      <c r="Z41" s="110"/>
      <c r="AA41" s="110"/>
      <c r="AB41" s="116"/>
      <c r="AC41" s="116"/>
      <c r="AD41" s="116"/>
      <c r="AE41" s="116"/>
      <c r="AF41" s="116"/>
      <c r="AG41" s="110"/>
      <c r="AH41" s="110"/>
      <c r="AI41" s="110"/>
      <c r="AJ41" s="110"/>
      <c r="AK41" s="110"/>
      <c r="AL41" s="110"/>
    </row>
    <row r="42" spans="1:38" s="112" customFormat="1" hidden="1" x14ac:dyDescent="0.3">
      <c r="A42" s="110"/>
      <c r="B42" s="1243" t="s">
        <v>306</v>
      </c>
      <c r="C42" s="259">
        <v>7086</v>
      </c>
      <c r="D42" s="259">
        <v>7058</v>
      </c>
      <c r="E42" s="1086">
        <f t="shared" si="2"/>
        <v>-28</v>
      </c>
      <c r="F42" s="1239">
        <f t="shared" si="3"/>
        <v>-3.9514535704205473E-3</v>
      </c>
      <c r="H42" s="220"/>
      <c r="I42" s="1317" t="s">
        <v>268</v>
      </c>
      <c r="J42" s="1318">
        <v>6889</v>
      </c>
      <c r="K42" s="1318">
        <v>6504</v>
      </c>
      <c r="L42" s="1319">
        <f t="shared" si="4"/>
        <v>-385</v>
      </c>
      <c r="M42" s="1320">
        <f t="shared" si="5"/>
        <v>-5.5886195383945424E-2</v>
      </c>
      <c r="N42" s="116"/>
      <c r="O42" s="116"/>
      <c r="P42" s="116"/>
      <c r="Q42" s="116"/>
      <c r="R42" s="116"/>
      <c r="S42" s="116"/>
      <c r="T42" s="116"/>
      <c r="U42" s="116"/>
      <c r="V42" s="116"/>
      <c r="W42" s="116"/>
      <c r="X42" s="116"/>
      <c r="Y42" s="116"/>
      <c r="Z42" s="116"/>
      <c r="AA42" s="116"/>
      <c r="AB42" s="116"/>
      <c r="AC42" s="116"/>
      <c r="AD42" s="116"/>
      <c r="AE42" s="116"/>
      <c r="AF42" s="116"/>
      <c r="AG42" s="110"/>
      <c r="AH42" s="110"/>
      <c r="AI42" s="110"/>
      <c r="AJ42" s="110"/>
      <c r="AK42" s="110"/>
      <c r="AL42" s="110"/>
    </row>
    <row r="43" spans="1:38" s="112" customFormat="1" ht="14.4" hidden="1" thickBot="1" x14ac:dyDescent="0.35">
      <c r="A43" s="110"/>
      <c r="B43" s="1244" t="s">
        <v>263</v>
      </c>
      <c r="C43" s="291">
        <v>6577</v>
      </c>
      <c r="D43" s="291">
        <v>6508</v>
      </c>
      <c r="E43" s="1090">
        <f t="shared" si="2"/>
        <v>-69</v>
      </c>
      <c r="F43" s="1240">
        <f t="shared" si="3"/>
        <v>-1.0491105367188688E-2</v>
      </c>
      <c r="G43" s="110"/>
      <c r="H43" s="220"/>
      <c r="I43" s="1325" t="s">
        <v>291</v>
      </c>
      <c r="J43" s="1326">
        <v>8060</v>
      </c>
      <c r="K43" s="1326">
        <v>7318</v>
      </c>
      <c r="L43" s="1327">
        <f t="shared" si="4"/>
        <v>-742</v>
      </c>
      <c r="M43" s="1328">
        <f t="shared" si="5"/>
        <v>-9.2059553349875936E-2</v>
      </c>
      <c r="N43" s="116"/>
      <c r="O43" s="116"/>
      <c r="P43" s="116"/>
      <c r="Q43" s="116"/>
      <c r="R43" s="116"/>
      <c r="S43" s="116"/>
      <c r="T43" s="116"/>
      <c r="U43" s="116"/>
      <c r="V43" s="116"/>
      <c r="W43" s="116"/>
      <c r="X43" s="116"/>
      <c r="Y43" s="116"/>
      <c r="Z43" s="116"/>
      <c r="AA43" s="116"/>
      <c r="AB43" s="116"/>
      <c r="AC43" s="116"/>
      <c r="AD43" s="116"/>
      <c r="AE43" s="116"/>
      <c r="AF43" s="116"/>
      <c r="AG43" s="110"/>
      <c r="AH43" s="110"/>
      <c r="AI43" s="110"/>
      <c r="AJ43" s="110"/>
      <c r="AK43" s="110"/>
      <c r="AL43" s="110"/>
    </row>
    <row r="44" spans="1:38" hidden="1" x14ac:dyDescent="0.3">
      <c r="E44" s="112"/>
      <c r="F44" s="112"/>
      <c r="G44" s="116"/>
      <c r="H44" s="116"/>
      <c r="I44" s="1310"/>
      <c r="J44" s="1310"/>
      <c r="K44" s="1310"/>
      <c r="L44" s="1310"/>
      <c r="M44" s="1310"/>
      <c r="N44" s="116"/>
      <c r="O44" s="116"/>
      <c r="P44" s="116"/>
      <c r="Q44" s="116"/>
      <c r="R44" s="116"/>
      <c r="S44" s="116"/>
      <c r="T44" s="116"/>
      <c r="U44" s="116"/>
      <c r="V44" s="116"/>
      <c r="W44" s="116"/>
      <c r="X44" s="116"/>
      <c r="Y44" s="116"/>
      <c r="Z44" s="116"/>
      <c r="AA44" s="116"/>
      <c r="AB44" s="116"/>
      <c r="AC44" s="116"/>
      <c r="AD44" s="116"/>
      <c r="AE44" s="116"/>
      <c r="AF44" s="116"/>
    </row>
    <row r="45" spans="1:38" ht="14.4" hidden="1" customHeight="1" x14ac:dyDescent="0.3">
      <c r="C45" s="113"/>
      <c r="D45" s="1236"/>
      <c r="E45" s="1236"/>
      <c r="F45" s="1236"/>
      <c r="G45" s="1236"/>
      <c r="H45" s="1236"/>
      <c r="I45" s="1329"/>
      <c r="J45" s="1329"/>
      <c r="K45" s="1310"/>
      <c r="L45" s="1310"/>
      <c r="M45" s="1310"/>
      <c r="N45" s="116"/>
      <c r="O45" s="116"/>
      <c r="P45" s="116"/>
      <c r="Q45" s="116"/>
      <c r="R45" s="116"/>
      <c r="S45" s="116"/>
      <c r="T45" s="116"/>
      <c r="U45" s="116"/>
      <c r="V45" s="116"/>
      <c r="W45" s="116"/>
      <c r="X45" s="116"/>
      <c r="Y45" s="116"/>
      <c r="Z45" s="116"/>
      <c r="AA45" s="116"/>
      <c r="AB45" s="116"/>
      <c r="AC45" s="116"/>
      <c r="AD45" s="116"/>
      <c r="AE45" s="116"/>
      <c r="AF45" s="116"/>
    </row>
    <row r="46" spans="1:38" ht="14.4" customHeight="1" x14ac:dyDescent="0.3">
      <c r="C46" s="113"/>
      <c r="D46" s="1236"/>
      <c r="E46" s="1236"/>
      <c r="F46" s="1236"/>
      <c r="G46" s="1236"/>
      <c r="H46" s="1236"/>
      <c r="I46" s="1329"/>
      <c r="J46" s="1329"/>
      <c r="K46" s="1310"/>
      <c r="L46" s="1310"/>
      <c r="M46" s="1310"/>
      <c r="N46" s="116"/>
      <c r="O46" s="116"/>
      <c r="P46" s="116"/>
      <c r="Q46" s="116"/>
      <c r="R46" s="116"/>
      <c r="S46" s="116"/>
      <c r="T46" s="116"/>
      <c r="U46" s="116"/>
      <c r="V46" s="116"/>
      <c r="W46" s="116"/>
      <c r="X46" s="116"/>
      <c r="Y46" s="116"/>
      <c r="Z46" s="116"/>
      <c r="AA46" s="116"/>
      <c r="AB46" s="116"/>
      <c r="AC46" s="116"/>
      <c r="AD46" s="116"/>
      <c r="AE46" s="116"/>
      <c r="AF46" s="116"/>
    </row>
    <row r="47" spans="1:38" ht="14.4" customHeight="1" x14ac:dyDescent="0.3">
      <c r="C47" s="113"/>
      <c r="D47" s="1236"/>
      <c r="E47" s="1236"/>
      <c r="F47" s="1236"/>
      <c r="G47" s="1236"/>
      <c r="H47" s="1236"/>
      <c r="I47" s="1329"/>
      <c r="J47" s="1329"/>
      <c r="K47" s="1310"/>
      <c r="L47" s="1310"/>
      <c r="M47" s="1310"/>
      <c r="N47" s="116"/>
      <c r="O47" s="116"/>
      <c r="P47" s="116"/>
      <c r="Q47" s="116"/>
      <c r="R47" s="116"/>
      <c r="S47" s="116"/>
      <c r="T47" s="116"/>
      <c r="U47" s="116"/>
      <c r="V47" s="116"/>
      <c r="W47" s="116"/>
      <c r="X47" s="116"/>
      <c r="Y47" s="116"/>
      <c r="Z47" s="116"/>
      <c r="AA47" s="116"/>
      <c r="AB47" s="116"/>
      <c r="AC47" s="116"/>
      <c r="AD47" s="116"/>
      <c r="AE47" s="116"/>
      <c r="AF47" s="116"/>
    </row>
    <row r="48" spans="1:38" ht="14.4" customHeight="1" x14ac:dyDescent="0.3">
      <c r="C48" s="113"/>
      <c r="D48" s="1236"/>
      <c r="E48" s="1236"/>
      <c r="F48" s="1236"/>
      <c r="G48" s="1236"/>
      <c r="H48" s="1236"/>
      <c r="I48" s="1329"/>
      <c r="J48" s="1329"/>
      <c r="K48" s="1310"/>
      <c r="L48" s="1310"/>
      <c r="M48" s="1310"/>
      <c r="N48" s="116"/>
      <c r="O48" s="116"/>
      <c r="P48" s="116"/>
      <c r="Q48" s="116"/>
      <c r="R48" s="116"/>
      <c r="S48" s="116"/>
      <c r="T48" s="116"/>
      <c r="U48" s="116"/>
      <c r="V48" s="116"/>
      <c r="W48" s="116"/>
      <c r="X48" s="116"/>
      <c r="Y48" s="116"/>
      <c r="Z48" s="116"/>
      <c r="AA48" s="116"/>
      <c r="AB48" s="116"/>
      <c r="AC48" s="116"/>
      <c r="AD48" s="116"/>
      <c r="AE48" s="116"/>
      <c r="AF48" s="116"/>
    </row>
    <row r="49" spans="3:32" ht="14.4" customHeight="1" x14ac:dyDescent="0.3">
      <c r="C49" s="113"/>
      <c r="D49" s="1236"/>
      <c r="E49" s="1236"/>
      <c r="F49" s="1236"/>
      <c r="G49" s="1236"/>
      <c r="H49" s="1236"/>
      <c r="I49" s="1236"/>
      <c r="J49" s="1236"/>
      <c r="K49" s="116"/>
      <c r="L49" s="116"/>
      <c r="M49" s="116"/>
      <c r="N49" s="116"/>
      <c r="O49" s="116"/>
      <c r="P49" s="116"/>
      <c r="Q49" s="116"/>
      <c r="R49" s="116"/>
      <c r="S49" s="116"/>
      <c r="T49" s="116"/>
      <c r="U49" s="116"/>
      <c r="V49" s="116"/>
      <c r="W49" s="116"/>
      <c r="X49" s="116"/>
      <c r="Y49" s="116"/>
      <c r="Z49" s="116"/>
      <c r="AA49" s="116"/>
      <c r="AB49" s="116"/>
      <c r="AC49" s="116"/>
      <c r="AD49" s="116"/>
      <c r="AE49" s="116"/>
      <c r="AF49" s="116"/>
    </row>
    <row r="50" spans="3:32" ht="14.4" customHeight="1" x14ac:dyDescent="0.3">
      <c r="C50" s="113"/>
      <c r="D50" s="1236"/>
      <c r="E50" s="1236"/>
      <c r="F50" s="1236"/>
      <c r="G50" s="1236"/>
      <c r="H50" s="1236"/>
      <c r="I50" s="1236"/>
      <c r="J50" s="1236"/>
      <c r="K50" s="116"/>
      <c r="L50" s="116"/>
      <c r="M50" s="116"/>
      <c r="N50" s="116"/>
      <c r="O50" s="116"/>
      <c r="P50" s="116"/>
      <c r="Q50" s="116"/>
      <c r="R50" s="116"/>
      <c r="S50" s="116"/>
      <c r="T50" s="116"/>
      <c r="U50" s="116"/>
      <c r="V50" s="116"/>
      <c r="W50" s="116"/>
      <c r="X50" s="116"/>
      <c r="Y50" s="116"/>
      <c r="Z50" s="116"/>
      <c r="AA50" s="116"/>
      <c r="AB50" s="116"/>
      <c r="AC50" s="116"/>
      <c r="AD50" s="116"/>
      <c r="AE50" s="116"/>
      <c r="AF50" s="116"/>
    </row>
    <row r="51" spans="3:32" ht="14.4" customHeight="1" x14ac:dyDescent="0.3">
      <c r="C51" s="113"/>
      <c r="D51" s="1236"/>
      <c r="E51" s="1236"/>
      <c r="F51" s="1236"/>
      <c r="G51" s="1236"/>
      <c r="H51" s="1236"/>
      <c r="I51" s="1236"/>
      <c r="J51" s="1236"/>
      <c r="K51" s="116"/>
      <c r="L51" s="116"/>
      <c r="M51" s="116"/>
      <c r="N51" s="116"/>
      <c r="O51" s="116"/>
      <c r="P51" s="116"/>
      <c r="Q51" s="116"/>
      <c r="R51" s="116"/>
      <c r="S51" s="116"/>
      <c r="T51" s="116"/>
      <c r="U51" s="116"/>
      <c r="V51" s="116"/>
      <c r="W51" s="116"/>
      <c r="X51" s="116"/>
      <c r="Y51" s="116"/>
      <c r="Z51" s="116"/>
      <c r="AA51" s="116"/>
      <c r="AB51" s="116"/>
      <c r="AC51" s="116"/>
      <c r="AD51" s="116"/>
      <c r="AE51" s="116"/>
      <c r="AF51" s="116"/>
    </row>
    <row r="52" spans="3:32" ht="14.4" customHeight="1" x14ac:dyDescent="0.3">
      <c r="C52" s="113"/>
      <c r="D52" s="1236"/>
      <c r="E52" s="1236"/>
      <c r="F52" s="1236"/>
      <c r="G52" s="1236"/>
      <c r="H52" s="1236"/>
      <c r="I52" s="1236"/>
      <c r="J52" s="1236"/>
      <c r="K52" s="116"/>
      <c r="L52" s="116"/>
      <c r="M52" s="116"/>
      <c r="N52" s="116"/>
      <c r="O52" s="116"/>
      <c r="P52" s="116"/>
      <c r="Q52" s="116"/>
      <c r="R52" s="116"/>
      <c r="S52" s="116"/>
      <c r="T52" s="116"/>
      <c r="U52" s="116"/>
      <c r="V52" s="116"/>
      <c r="W52" s="116"/>
      <c r="X52" s="116"/>
      <c r="Y52" s="116"/>
      <c r="Z52" s="116"/>
      <c r="AA52" s="116"/>
      <c r="AB52" s="116"/>
      <c r="AC52" s="116"/>
      <c r="AD52" s="116"/>
      <c r="AE52" s="116"/>
      <c r="AF52" s="116"/>
    </row>
    <row r="53" spans="3:32" ht="14.4" customHeight="1" x14ac:dyDescent="0.3">
      <c r="C53" s="113"/>
      <c r="D53" s="1236"/>
      <c r="E53" s="1236"/>
      <c r="F53" s="1236"/>
      <c r="G53" s="1236"/>
      <c r="H53" s="1236"/>
      <c r="I53" s="1236"/>
      <c r="J53" s="1236"/>
      <c r="K53" s="116"/>
      <c r="L53" s="116"/>
      <c r="M53" s="116"/>
      <c r="N53" s="116"/>
      <c r="O53" s="116"/>
      <c r="P53" s="116"/>
      <c r="Q53" s="116"/>
      <c r="R53" s="116"/>
      <c r="S53" s="116"/>
      <c r="T53" s="116"/>
      <c r="U53" s="116"/>
      <c r="V53" s="116"/>
      <c r="W53" s="116"/>
      <c r="X53" s="116"/>
      <c r="Y53" s="116"/>
      <c r="Z53" s="116"/>
      <c r="AA53" s="116"/>
      <c r="AB53" s="116"/>
      <c r="AC53" s="116"/>
      <c r="AD53" s="116"/>
      <c r="AE53" s="116"/>
      <c r="AF53" s="116"/>
    </row>
    <row r="54" spans="3:32" ht="14.4" customHeight="1" x14ac:dyDescent="0.3">
      <c r="C54" s="113"/>
      <c r="D54" s="1236"/>
      <c r="E54" s="1236"/>
      <c r="F54" s="1236"/>
      <c r="G54" s="1236"/>
      <c r="H54" s="1236"/>
      <c r="I54" s="1236"/>
      <c r="J54" s="1236"/>
      <c r="K54" s="116"/>
      <c r="L54" s="116"/>
      <c r="M54" s="116"/>
      <c r="N54" s="116"/>
      <c r="O54" s="116"/>
      <c r="P54" s="116"/>
      <c r="Q54" s="116"/>
      <c r="R54" s="116"/>
      <c r="S54" s="116"/>
      <c r="T54" s="116"/>
      <c r="U54" s="116"/>
      <c r="V54" s="116"/>
      <c r="W54" s="116"/>
      <c r="X54" s="116"/>
      <c r="Y54" s="116"/>
      <c r="Z54" s="116"/>
      <c r="AA54" s="116"/>
      <c r="AB54" s="116"/>
      <c r="AC54" s="116"/>
      <c r="AD54" s="116"/>
      <c r="AE54" s="116"/>
      <c r="AF54" s="116"/>
    </row>
    <row r="55" spans="3:32" ht="14.4" customHeight="1" x14ac:dyDescent="0.3">
      <c r="C55" s="113"/>
      <c r="D55" s="1236"/>
      <c r="E55" s="1236"/>
      <c r="F55" s="1236"/>
      <c r="G55" s="1236"/>
      <c r="H55" s="1236"/>
      <c r="I55" s="1236"/>
      <c r="J55" s="1236"/>
      <c r="K55" s="116"/>
      <c r="L55" s="116"/>
      <c r="M55" s="116"/>
      <c r="N55" s="116"/>
      <c r="O55" s="116"/>
      <c r="P55" s="116"/>
      <c r="Q55" s="116"/>
      <c r="R55" s="116"/>
      <c r="S55" s="116"/>
      <c r="T55" s="116"/>
      <c r="U55" s="116"/>
      <c r="V55" s="116"/>
      <c r="W55" s="116"/>
      <c r="X55" s="116"/>
      <c r="Y55" s="116"/>
      <c r="Z55" s="116"/>
      <c r="AA55" s="116"/>
      <c r="AB55" s="116"/>
      <c r="AC55" s="116"/>
      <c r="AD55" s="116"/>
      <c r="AE55" s="116"/>
      <c r="AF55" s="116"/>
    </row>
    <row r="56" spans="3:32" ht="14.4" customHeight="1" x14ac:dyDescent="0.3">
      <c r="C56" s="113"/>
      <c r="D56" s="1236"/>
      <c r="E56" s="1236"/>
      <c r="F56" s="1236"/>
      <c r="G56" s="1236"/>
      <c r="H56" s="1236"/>
      <c r="I56" s="1236"/>
      <c r="J56" s="1236"/>
      <c r="K56" s="116"/>
      <c r="L56" s="116"/>
      <c r="M56" s="116"/>
      <c r="N56" s="116"/>
      <c r="O56" s="116"/>
      <c r="P56" s="116"/>
      <c r="Q56" s="116"/>
      <c r="R56" s="116"/>
      <c r="S56" s="116"/>
      <c r="T56" s="116"/>
      <c r="U56" s="116"/>
      <c r="V56" s="116"/>
      <c r="W56" s="116"/>
      <c r="X56" s="116"/>
      <c r="Y56" s="116"/>
      <c r="Z56" s="116"/>
      <c r="AA56" s="116"/>
      <c r="AB56" s="116"/>
      <c r="AC56" s="116"/>
      <c r="AD56" s="116"/>
      <c r="AE56" s="116"/>
      <c r="AF56" s="116"/>
    </row>
    <row r="57" spans="3:32" ht="14.4" customHeight="1" x14ac:dyDescent="0.3">
      <c r="C57" s="113"/>
      <c r="D57" s="1236"/>
      <c r="E57" s="1236"/>
      <c r="F57" s="1236"/>
      <c r="G57" s="1236"/>
      <c r="H57" s="1236"/>
      <c r="I57" s="1236"/>
      <c r="J57" s="1236"/>
      <c r="K57" s="116"/>
      <c r="L57" s="116"/>
      <c r="M57" s="116"/>
      <c r="N57" s="116"/>
      <c r="O57" s="116"/>
      <c r="P57" s="116"/>
      <c r="Q57" s="116"/>
      <c r="R57" s="116"/>
      <c r="S57" s="116"/>
      <c r="T57" s="116"/>
      <c r="U57" s="116"/>
      <c r="V57" s="116"/>
      <c r="W57" s="116"/>
      <c r="X57" s="116"/>
      <c r="Y57" s="116"/>
      <c r="Z57" s="116"/>
      <c r="AA57" s="116"/>
      <c r="AB57" s="116"/>
      <c r="AC57" s="116"/>
      <c r="AD57" s="116"/>
      <c r="AE57" s="116"/>
      <c r="AF57" s="116"/>
    </row>
    <row r="58" spans="3:32" ht="14.4" customHeight="1" x14ac:dyDescent="0.3">
      <c r="C58" s="113" t="s">
        <v>679</v>
      </c>
      <c r="D58" s="1236"/>
      <c r="E58" s="1236"/>
      <c r="F58" s="1236"/>
      <c r="G58" s="1236"/>
      <c r="H58" s="1236"/>
      <c r="I58" s="1236"/>
      <c r="J58" s="1236"/>
      <c r="K58" s="116"/>
      <c r="L58" s="116"/>
      <c r="M58" s="116"/>
      <c r="N58" s="116"/>
      <c r="O58" s="116"/>
      <c r="P58" s="116"/>
      <c r="Q58" s="116"/>
      <c r="R58" s="116"/>
      <c r="S58" s="116"/>
      <c r="T58" s="116"/>
      <c r="U58" s="116"/>
      <c r="V58" s="116"/>
      <c r="W58" s="116"/>
      <c r="X58" s="116"/>
      <c r="Y58" s="116"/>
      <c r="Z58" s="116"/>
      <c r="AA58" s="116"/>
      <c r="AB58" s="116"/>
      <c r="AC58" s="116"/>
      <c r="AD58" s="116"/>
      <c r="AE58" s="116"/>
      <c r="AF58" s="116"/>
    </row>
    <row r="59" spans="3:32" ht="14.4" customHeight="1" x14ac:dyDescent="0.3">
      <c r="C59" s="113"/>
      <c r="D59" s="1236"/>
      <c r="E59" s="1236"/>
      <c r="F59" s="1236"/>
      <c r="G59" s="1236"/>
      <c r="H59" s="1236"/>
      <c r="I59" s="1236"/>
      <c r="J59" s="1236"/>
      <c r="K59" s="116"/>
      <c r="L59" s="116"/>
      <c r="M59" s="116"/>
      <c r="N59" s="116"/>
      <c r="O59" s="116"/>
      <c r="P59" s="116"/>
      <c r="Q59" s="116"/>
      <c r="R59" s="116"/>
      <c r="S59" s="116"/>
      <c r="T59" s="116"/>
      <c r="U59" s="116"/>
      <c r="V59" s="116"/>
      <c r="W59" s="116"/>
      <c r="X59" s="116"/>
      <c r="Y59" s="116"/>
      <c r="Z59" s="116"/>
      <c r="AA59" s="116"/>
      <c r="AB59" s="116"/>
      <c r="AC59" s="116"/>
      <c r="AD59" s="116"/>
      <c r="AE59" s="116"/>
      <c r="AF59" s="116"/>
    </row>
    <row r="60" spans="3:32" ht="14.4" customHeight="1" x14ac:dyDescent="0.3">
      <c r="C60" s="113"/>
      <c r="D60" s="1236"/>
      <c r="E60" s="1236"/>
      <c r="F60" s="1236"/>
      <c r="G60" s="1236"/>
      <c r="H60" s="1236"/>
      <c r="I60" s="1236"/>
      <c r="J60" s="1236"/>
      <c r="K60" s="116"/>
      <c r="L60" s="116"/>
      <c r="M60" s="116"/>
      <c r="N60" s="116"/>
      <c r="O60" s="116"/>
      <c r="P60" s="116"/>
      <c r="Q60" s="116"/>
      <c r="R60" s="116"/>
      <c r="S60" s="116"/>
      <c r="T60" s="116"/>
      <c r="U60" s="116"/>
      <c r="V60" s="116"/>
      <c r="W60" s="116"/>
      <c r="X60" s="116"/>
      <c r="Y60" s="116"/>
      <c r="Z60" s="116"/>
      <c r="AA60" s="116"/>
      <c r="AB60" s="116"/>
      <c r="AC60" s="116"/>
      <c r="AD60" s="116"/>
      <c r="AE60" s="116"/>
      <c r="AF60" s="116"/>
    </row>
    <row r="61" spans="3:32" ht="14.4" customHeight="1" x14ac:dyDescent="0.3">
      <c r="C61" s="113"/>
      <c r="D61" s="1236"/>
      <c r="E61" s="1236"/>
      <c r="F61" s="1236"/>
      <c r="G61" s="1236"/>
      <c r="H61" s="1236"/>
      <c r="I61" s="1236"/>
      <c r="J61" s="1236"/>
      <c r="K61" s="116"/>
      <c r="L61" s="116"/>
      <c r="M61" s="116"/>
      <c r="N61" s="116"/>
      <c r="O61" s="116"/>
      <c r="P61" s="116"/>
      <c r="Q61" s="116"/>
      <c r="R61" s="116"/>
      <c r="S61" s="116"/>
      <c r="T61" s="116"/>
      <c r="U61" s="116"/>
      <c r="V61" s="116"/>
      <c r="W61" s="116"/>
      <c r="X61" s="116"/>
      <c r="Y61" s="116"/>
      <c r="Z61" s="116"/>
      <c r="AA61" s="116"/>
      <c r="AB61" s="116"/>
      <c r="AC61" s="116"/>
      <c r="AD61" s="116"/>
      <c r="AE61" s="116"/>
      <c r="AF61" s="116"/>
    </row>
    <row r="62" spans="3:32" ht="14.4" customHeight="1" x14ac:dyDescent="0.3">
      <c r="C62" s="113"/>
      <c r="D62" s="1236"/>
      <c r="E62" s="1236"/>
      <c r="F62" s="1236"/>
      <c r="G62" s="1236"/>
      <c r="H62" s="1236"/>
      <c r="I62" s="1236"/>
      <c r="J62" s="1236"/>
      <c r="K62" s="116"/>
      <c r="L62" s="116"/>
      <c r="M62" s="116"/>
      <c r="N62" s="116"/>
      <c r="O62" s="116"/>
      <c r="P62" s="116"/>
      <c r="Q62" s="116"/>
      <c r="R62" s="116"/>
      <c r="S62" s="116"/>
      <c r="T62" s="116"/>
      <c r="U62" s="116"/>
      <c r="V62" s="116"/>
      <c r="W62" s="116"/>
      <c r="X62" s="116"/>
      <c r="Y62" s="116"/>
      <c r="Z62" s="116"/>
      <c r="AA62" s="116"/>
      <c r="AB62" s="116"/>
      <c r="AC62" s="116"/>
      <c r="AD62" s="116"/>
      <c r="AE62" s="116"/>
      <c r="AF62" s="116"/>
    </row>
    <row r="63" spans="3:32" ht="14.4" customHeight="1" x14ac:dyDescent="0.3">
      <c r="C63" s="113"/>
      <c r="D63" s="1236"/>
      <c r="E63" s="1236"/>
      <c r="F63" s="1236"/>
      <c r="G63" s="1236"/>
      <c r="H63" s="1236"/>
      <c r="I63" s="1236"/>
      <c r="J63" s="1236"/>
      <c r="K63" s="116"/>
      <c r="L63" s="116"/>
      <c r="M63" s="116"/>
      <c r="N63" s="116"/>
      <c r="O63" s="116"/>
      <c r="P63" s="116"/>
      <c r="Q63" s="116"/>
      <c r="R63" s="116"/>
      <c r="S63" s="116"/>
      <c r="T63" s="116"/>
      <c r="U63" s="116"/>
      <c r="V63" s="116"/>
      <c r="W63" s="116"/>
      <c r="X63" s="116"/>
      <c r="Y63" s="116"/>
      <c r="Z63" s="116"/>
      <c r="AA63" s="116"/>
      <c r="AB63" s="116"/>
      <c r="AC63" s="116"/>
      <c r="AD63" s="116"/>
      <c r="AE63" s="116"/>
      <c r="AF63" s="116"/>
    </row>
    <row r="64" spans="3:32" ht="14.4" customHeight="1" x14ac:dyDescent="0.3">
      <c r="C64" s="113"/>
      <c r="D64" s="1236"/>
      <c r="E64" s="1236"/>
      <c r="F64" s="1236"/>
      <c r="G64" s="1236"/>
      <c r="H64" s="1236"/>
      <c r="I64" s="1236"/>
      <c r="J64" s="1236"/>
      <c r="K64" s="116"/>
      <c r="L64" s="116"/>
      <c r="M64" s="116"/>
      <c r="N64" s="116"/>
      <c r="O64" s="116"/>
      <c r="P64" s="116"/>
      <c r="Q64" s="116"/>
      <c r="R64" s="116"/>
      <c r="S64" s="116"/>
      <c r="T64" s="116"/>
      <c r="U64" s="116"/>
      <c r="V64" s="116"/>
      <c r="W64" s="116"/>
      <c r="X64" s="116"/>
      <c r="Y64" s="116"/>
      <c r="Z64" s="116"/>
      <c r="AA64" s="116"/>
      <c r="AB64" s="116"/>
      <c r="AC64" s="116"/>
      <c r="AD64" s="116"/>
      <c r="AE64" s="116"/>
      <c r="AF64" s="116"/>
    </row>
    <row r="65" spans="2:34" ht="14.4" customHeight="1" x14ac:dyDescent="0.3">
      <c r="C65" s="113"/>
      <c r="D65" s="1236"/>
      <c r="E65" s="1236"/>
      <c r="F65" s="1236"/>
      <c r="G65" s="1236"/>
      <c r="H65" s="1236"/>
      <c r="I65" s="1236"/>
      <c r="J65" s="1236"/>
      <c r="K65" s="116"/>
      <c r="L65" s="116"/>
      <c r="M65" s="116"/>
      <c r="N65" s="116"/>
      <c r="O65" s="116"/>
      <c r="P65" s="116"/>
      <c r="Q65" s="116"/>
      <c r="R65" s="116"/>
      <c r="S65" s="116"/>
      <c r="T65" s="116"/>
      <c r="U65" s="116"/>
      <c r="V65" s="116"/>
      <c r="W65" s="116"/>
      <c r="X65" s="116"/>
      <c r="Y65" s="116"/>
      <c r="Z65" s="116"/>
      <c r="AA65" s="116"/>
      <c r="AB65" s="116"/>
      <c r="AC65" s="116"/>
      <c r="AD65" s="116"/>
      <c r="AE65" s="116"/>
      <c r="AF65" s="116"/>
    </row>
    <row r="66" spans="2:34" ht="14.4" customHeight="1" x14ac:dyDescent="0.3">
      <c r="C66" s="113"/>
      <c r="D66" s="1236"/>
      <c r="E66" s="1236"/>
      <c r="F66" s="1236"/>
      <c r="G66" s="1236"/>
      <c r="H66" s="1236"/>
      <c r="I66" s="1236"/>
      <c r="J66" s="1236"/>
      <c r="K66" s="116"/>
      <c r="L66" s="116"/>
      <c r="M66" s="116"/>
      <c r="N66" s="116"/>
      <c r="O66" s="116"/>
      <c r="P66" s="116"/>
      <c r="Q66" s="116"/>
      <c r="R66" s="116"/>
      <c r="S66" s="116"/>
      <c r="T66" s="116"/>
      <c r="U66" s="116"/>
      <c r="V66" s="116"/>
      <c r="W66" s="116"/>
      <c r="X66" s="116"/>
      <c r="Y66" s="116"/>
      <c r="Z66" s="116"/>
      <c r="AA66" s="116"/>
      <c r="AB66" s="116"/>
      <c r="AC66" s="116"/>
      <c r="AD66" s="116"/>
      <c r="AE66" s="116"/>
      <c r="AF66" s="116"/>
    </row>
    <row r="67" spans="2:34" ht="14.4" customHeight="1" x14ac:dyDescent="0.3">
      <c r="C67" s="113"/>
      <c r="D67" s="1236"/>
      <c r="E67" s="1236"/>
      <c r="F67" s="1236"/>
      <c r="G67" s="1236"/>
      <c r="H67" s="1236"/>
      <c r="I67" s="1236"/>
      <c r="J67" s="1236"/>
      <c r="K67" s="116"/>
      <c r="L67" s="116"/>
      <c r="M67" s="116"/>
      <c r="N67" s="116"/>
      <c r="O67" s="116"/>
      <c r="P67" s="116"/>
      <c r="Q67" s="116"/>
      <c r="R67" s="116"/>
      <c r="S67" s="116"/>
      <c r="T67" s="116"/>
      <c r="U67" s="116"/>
      <c r="V67" s="116"/>
      <c r="W67" s="116"/>
      <c r="X67" s="116"/>
      <c r="Y67" s="116"/>
      <c r="Z67" s="116"/>
      <c r="AA67" s="116"/>
      <c r="AB67" s="116"/>
      <c r="AC67" s="116"/>
      <c r="AD67" s="116"/>
      <c r="AE67" s="116"/>
      <c r="AF67" s="116"/>
    </row>
    <row r="68" spans="2:34" ht="14.4" customHeight="1" x14ac:dyDescent="0.3">
      <c r="C68" s="113"/>
      <c r="D68" s="1236"/>
      <c r="E68" s="1236"/>
      <c r="F68" s="1236"/>
      <c r="G68" s="1236"/>
      <c r="H68" s="1236"/>
      <c r="I68" s="1236"/>
      <c r="J68" s="1236"/>
      <c r="K68" s="116"/>
      <c r="L68" s="116"/>
      <c r="M68" s="116"/>
      <c r="N68" s="116"/>
      <c r="O68" s="116"/>
      <c r="P68" s="116"/>
      <c r="Q68" s="116"/>
      <c r="R68" s="116"/>
      <c r="S68" s="116"/>
      <c r="T68" s="116"/>
      <c r="U68" s="116"/>
      <c r="V68" s="116"/>
      <c r="W68" s="116"/>
      <c r="X68" s="116"/>
      <c r="Y68" s="116"/>
      <c r="Z68" s="116"/>
      <c r="AA68" s="116"/>
      <c r="AB68" s="116"/>
      <c r="AC68" s="116"/>
      <c r="AD68" s="116"/>
      <c r="AE68" s="116"/>
      <c r="AF68" s="116"/>
    </row>
    <row r="69" spans="2:34" ht="14.4" x14ac:dyDescent="0.3">
      <c r="B69" s="138"/>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row>
    <row r="70" spans="2:34" x14ac:dyDescent="0.3">
      <c r="B70" s="1357" t="s">
        <v>78</v>
      </c>
      <c r="C70" s="1358"/>
      <c r="D70" s="1358"/>
      <c r="E70" s="1358"/>
      <c r="F70" s="1358"/>
      <c r="G70" s="1358"/>
      <c r="H70" s="1359"/>
      <c r="I70" s="116"/>
      <c r="J70" s="116"/>
      <c r="L70" s="110"/>
    </row>
    <row r="71" spans="2:34" ht="4.2" customHeight="1" x14ac:dyDescent="0.3">
      <c r="B71" s="139"/>
      <c r="C71" s="139"/>
      <c r="D71" s="140"/>
      <c r="E71" s="140"/>
      <c r="F71" s="141"/>
      <c r="G71" s="142"/>
      <c r="H71" s="143"/>
      <c r="L71" s="110"/>
    </row>
    <row r="72" spans="2:34" x14ac:dyDescent="0.3">
      <c r="B72" s="144" t="s">
        <v>79</v>
      </c>
      <c r="C72" s="145" t="s">
        <v>1799</v>
      </c>
      <c r="D72" s="146"/>
      <c r="E72" s="146"/>
      <c r="F72" s="146"/>
      <c r="G72" s="147"/>
      <c r="H72" s="148"/>
      <c r="J72" s="110"/>
      <c r="L72" s="110"/>
    </row>
    <row r="73" spans="2:34" ht="6.6" customHeight="1" x14ac:dyDescent="0.3">
      <c r="B73" s="144"/>
      <c r="C73" s="145"/>
      <c r="D73" s="146"/>
      <c r="E73" s="146"/>
      <c r="F73" s="146"/>
      <c r="G73" s="147"/>
      <c r="H73" s="148"/>
      <c r="L73" s="110"/>
    </row>
    <row r="74" spans="2:34" ht="27.6" customHeight="1" x14ac:dyDescent="0.3">
      <c r="B74" s="144" t="s">
        <v>80</v>
      </c>
      <c r="C74" s="1349" t="s">
        <v>1753</v>
      </c>
      <c r="D74" s="1350"/>
      <c r="E74" s="1350"/>
      <c r="F74" s="1350"/>
      <c r="G74" s="1350"/>
      <c r="H74" s="1351"/>
      <c r="L74" s="110"/>
    </row>
    <row r="75" spans="2:34" ht="6.6" customHeight="1" x14ac:dyDescent="0.3">
      <c r="B75" s="144"/>
      <c r="C75" s="145"/>
      <c r="D75" s="146"/>
      <c r="E75" s="146"/>
      <c r="F75" s="146"/>
      <c r="G75" s="147"/>
      <c r="H75" s="148"/>
      <c r="L75" s="110"/>
    </row>
    <row r="76" spans="2:34" x14ac:dyDescent="0.3">
      <c r="B76" s="144" t="s">
        <v>82</v>
      </c>
      <c r="C76" s="145" t="s">
        <v>1754</v>
      </c>
      <c r="D76" s="146"/>
      <c r="E76" s="146"/>
      <c r="F76" s="146"/>
      <c r="G76" s="147"/>
      <c r="H76" s="148"/>
      <c r="L76" s="110"/>
    </row>
    <row r="77" spans="2:34" x14ac:dyDescent="0.3">
      <c r="B77" s="144"/>
      <c r="C77" s="145" t="s">
        <v>158</v>
      </c>
      <c r="D77" s="146"/>
      <c r="E77" s="146"/>
      <c r="F77" s="146"/>
      <c r="G77" s="147"/>
      <c r="H77" s="148"/>
      <c r="L77" s="110"/>
    </row>
    <row r="78" spans="2:34" ht="6.6" customHeight="1" x14ac:dyDescent="0.3">
      <c r="B78" s="144"/>
      <c r="C78" s="145"/>
      <c r="D78" s="146"/>
      <c r="E78" s="146"/>
      <c r="F78" s="146"/>
      <c r="G78" s="147"/>
      <c r="H78" s="148"/>
      <c r="L78" s="110"/>
    </row>
    <row r="79" spans="2:34" x14ac:dyDescent="0.3">
      <c r="B79" s="144" t="s">
        <v>84</v>
      </c>
      <c r="C79" s="145" t="s">
        <v>1755</v>
      </c>
      <c r="D79" s="146"/>
      <c r="E79" s="146"/>
      <c r="F79" s="146"/>
      <c r="G79" s="147"/>
      <c r="H79" s="148"/>
    </row>
    <row r="80" spans="2:34" ht="8.4" customHeight="1" x14ac:dyDescent="0.3">
      <c r="B80" s="144"/>
      <c r="C80" s="145"/>
      <c r="D80" s="146"/>
      <c r="E80" s="146"/>
      <c r="F80" s="146"/>
      <c r="G80" s="147"/>
      <c r="H80" s="148"/>
    </row>
    <row r="81" spans="2:26" x14ac:dyDescent="0.3">
      <c r="B81" s="144" t="s">
        <v>86</v>
      </c>
      <c r="C81" s="145" t="s">
        <v>1800</v>
      </c>
      <c r="D81" s="146"/>
      <c r="E81" s="146"/>
      <c r="F81" s="146"/>
      <c r="G81" s="147"/>
      <c r="H81" s="148"/>
    </row>
    <row r="82" spans="2:26" ht="6" customHeight="1" x14ac:dyDescent="0.3">
      <c r="B82" s="144"/>
      <c r="C82" s="145"/>
      <c r="D82" s="146"/>
      <c r="E82" s="146"/>
      <c r="F82" s="146"/>
      <c r="G82" s="147"/>
      <c r="H82" s="148"/>
    </row>
    <row r="83" spans="2:26" x14ac:dyDescent="0.3">
      <c r="B83" s="144" t="s">
        <v>88</v>
      </c>
      <c r="C83" s="149" t="s">
        <v>89</v>
      </c>
      <c r="D83" s="147"/>
      <c r="E83" s="146"/>
      <c r="F83" s="146"/>
      <c r="G83" s="147"/>
      <c r="H83" s="148"/>
    </row>
    <row r="84" spans="2:26" ht="5.4" customHeight="1" x14ac:dyDescent="0.3">
      <c r="B84" s="144"/>
      <c r="C84" s="149"/>
      <c r="D84" s="147"/>
      <c r="E84" s="146"/>
      <c r="F84" s="146"/>
      <c r="G84" s="147"/>
      <c r="H84" s="148"/>
    </row>
    <row r="85" spans="2:26" x14ac:dyDescent="0.3">
      <c r="B85" s="144" t="s">
        <v>90</v>
      </c>
      <c r="C85" s="150" t="s">
        <v>166</v>
      </c>
      <c r="D85" s="156"/>
      <c r="E85" s="146"/>
      <c r="F85" s="146"/>
      <c r="G85" s="147"/>
      <c r="H85" s="148"/>
    </row>
    <row r="86" spans="2:26" ht="7.2" customHeight="1" x14ac:dyDescent="0.3">
      <c r="B86" s="144"/>
      <c r="C86" s="145"/>
      <c r="D86" s="146"/>
      <c r="E86" s="146"/>
      <c r="F86" s="146"/>
      <c r="G86" s="147"/>
      <c r="H86" s="148"/>
      <c r="L86" s="110"/>
      <c r="P86" s="112"/>
      <c r="R86" s="110"/>
      <c r="V86" s="113"/>
      <c r="Z86" s="110"/>
    </row>
    <row r="87" spans="2:26" x14ac:dyDescent="0.3">
      <c r="B87" s="1352" t="s">
        <v>92</v>
      </c>
      <c r="C87" s="145" t="s">
        <v>93</v>
      </c>
      <c r="D87" s="146"/>
      <c r="E87" s="146"/>
      <c r="F87" s="146"/>
      <c r="G87" s="147"/>
      <c r="H87" s="148"/>
      <c r="I87" s="112"/>
      <c r="L87" s="110"/>
      <c r="P87" s="112"/>
      <c r="R87" s="110"/>
      <c r="V87" s="113"/>
      <c r="Z87" s="110"/>
    </row>
    <row r="88" spans="2:26" x14ac:dyDescent="0.3">
      <c r="B88" s="1352"/>
      <c r="C88" s="201" t="s">
        <v>94</v>
      </c>
      <c r="D88" s="146"/>
      <c r="E88" s="146"/>
      <c r="F88" s="146"/>
      <c r="G88" s="147"/>
      <c r="H88" s="148"/>
      <c r="I88" s="112"/>
      <c r="L88" s="110"/>
      <c r="P88" s="112"/>
      <c r="R88" s="110"/>
      <c r="V88" s="113"/>
      <c r="Z88" s="110"/>
    </row>
    <row r="89" spans="2:26" ht="5.4" customHeight="1" x14ac:dyDescent="0.3">
      <c r="B89" s="144"/>
      <c r="C89" s="145"/>
      <c r="D89" s="146"/>
      <c r="E89" s="146"/>
      <c r="F89" s="146"/>
      <c r="G89" s="147"/>
      <c r="H89" s="148"/>
      <c r="I89" s="112"/>
      <c r="L89" s="110"/>
      <c r="P89" s="112"/>
      <c r="R89" s="110"/>
      <c r="V89" s="113"/>
      <c r="Z89" s="110"/>
    </row>
    <row r="90" spans="2:26" x14ac:dyDescent="0.3">
      <c r="B90" s="151" t="s">
        <v>167</v>
      </c>
      <c r="C90" s="1349"/>
      <c r="D90" s="1350"/>
      <c r="E90" s="1350"/>
      <c r="F90" s="1350"/>
      <c r="G90" s="1350"/>
      <c r="H90" s="1351"/>
      <c r="I90" s="112"/>
      <c r="K90" s="113"/>
      <c r="L90" s="113"/>
      <c r="M90" s="113"/>
      <c r="N90" s="113"/>
      <c r="Q90" s="110"/>
      <c r="R90" s="110"/>
      <c r="W90" s="110"/>
      <c r="X90" s="110"/>
      <c r="Y90" s="110"/>
      <c r="Z90" s="110"/>
    </row>
    <row r="91" spans="2:26" ht="29.4" customHeight="1" x14ac:dyDescent="0.3">
      <c r="B91" s="1352" t="s">
        <v>95</v>
      </c>
      <c r="C91" s="145" t="s">
        <v>1782</v>
      </c>
      <c r="D91" s="146"/>
      <c r="E91" s="146"/>
      <c r="F91" s="146"/>
      <c r="G91" s="146"/>
      <c r="H91" s="563"/>
      <c r="J91" s="110"/>
      <c r="K91" s="113"/>
      <c r="L91" s="113"/>
      <c r="M91" s="113"/>
      <c r="N91" s="113"/>
      <c r="Q91" s="110"/>
      <c r="R91" s="110"/>
      <c r="W91" s="110"/>
      <c r="X91" s="110"/>
      <c r="Y91" s="110"/>
      <c r="Z91" s="110"/>
    </row>
    <row r="92" spans="2:26" ht="29.4" customHeight="1" x14ac:dyDescent="0.3">
      <c r="B92" s="1352"/>
      <c r="C92" s="1349" t="s">
        <v>1801</v>
      </c>
      <c r="D92" s="1350"/>
      <c r="E92" s="1350"/>
      <c r="F92" s="1350"/>
      <c r="G92" s="1350"/>
      <c r="H92" s="1351"/>
      <c r="J92" s="110"/>
      <c r="K92" s="113"/>
      <c r="L92" s="113"/>
      <c r="M92" s="113"/>
      <c r="N92" s="113"/>
      <c r="Q92" s="110"/>
      <c r="R92" s="110"/>
      <c r="W92" s="110"/>
      <c r="X92" s="110"/>
      <c r="Y92" s="110"/>
      <c r="Z92" s="110"/>
    </row>
    <row r="93" spans="2:26" ht="40.799999999999997" customHeight="1" x14ac:dyDescent="0.3">
      <c r="B93" s="1352"/>
      <c r="C93" s="1349" t="s">
        <v>775</v>
      </c>
      <c r="D93" s="1350"/>
      <c r="E93" s="1350"/>
      <c r="F93" s="1350"/>
      <c r="G93" s="1350"/>
      <c r="H93" s="1351"/>
      <c r="J93" s="110"/>
      <c r="K93" s="113"/>
      <c r="L93" s="113"/>
      <c r="M93" s="113"/>
      <c r="N93" s="113"/>
      <c r="Q93" s="110"/>
      <c r="R93" s="110"/>
      <c r="W93" s="110"/>
      <c r="X93" s="110"/>
      <c r="Y93" s="110"/>
      <c r="Z93" s="110"/>
    </row>
    <row r="94" spans="2:26" ht="49.8" customHeight="1" x14ac:dyDescent="0.3">
      <c r="B94" s="1352"/>
      <c r="C94" s="1349" t="s">
        <v>776</v>
      </c>
      <c r="D94" s="1350"/>
      <c r="E94" s="1350"/>
      <c r="F94" s="1350"/>
      <c r="G94" s="1350"/>
      <c r="H94" s="1351"/>
      <c r="J94" s="110"/>
      <c r="K94" s="113"/>
      <c r="L94" s="113"/>
      <c r="M94" s="113"/>
      <c r="N94" s="113"/>
      <c r="Q94" s="110"/>
      <c r="R94" s="110"/>
      <c r="W94" s="110"/>
      <c r="X94" s="110"/>
      <c r="Y94" s="110"/>
      <c r="Z94" s="110"/>
    </row>
    <row r="95" spans="2:26" ht="3.75" customHeight="1" x14ac:dyDescent="0.3">
      <c r="B95" s="151"/>
      <c r="C95" s="1349" t="s">
        <v>778</v>
      </c>
      <c r="D95" s="1350"/>
      <c r="E95" s="1350"/>
      <c r="F95" s="1350"/>
      <c r="G95" s="1350"/>
      <c r="H95" s="563"/>
      <c r="J95" s="110"/>
      <c r="L95" s="110"/>
      <c r="P95" s="112"/>
      <c r="R95" s="110"/>
      <c r="V95" s="113"/>
      <c r="Z95" s="110"/>
    </row>
    <row r="96" spans="2:26" x14ac:dyDescent="0.3">
      <c r="B96" s="151" t="s">
        <v>96</v>
      </c>
      <c r="C96" s="204">
        <v>45058</v>
      </c>
      <c r="D96" s="146"/>
      <c r="E96" s="146"/>
      <c r="F96" s="146"/>
      <c r="G96" s="147"/>
      <c r="H96" s="148"/>
      <c r="I96" s="112"/>
      <c r="L96" s="110"/>
      <c r="P96" s="112"/>
      <c r="R96" s="110"/>
      <c r="V96" s="113"/>
      <c r="Z96" s="110"/>
    </row>
    <row r="97" spans="2:26" ht="7.2" customHeight="1" x14ac:dyDescent="0.3">
      <c r="B97" s="151"/>
      <c r="C97" s="145"/>
      <c r="D97" s="146"/>
      <c r="E97" s="146"/>
      <c r="F97" s="146"/>
      <c r="G97" s="147"/>
      <c r="H97" s="148"/>
      <c r="I97" s="112"/>
      <c r="L97" s="110"/>
      <c r="P97" s="112"/>
      <c r="R97" s="110"/>
      <c r="V97" s="113"/>
      <c r="Z97" s="110"/>
    </row>
    <row r="98" spans="2:26" x14ac:dyDescent="0.3">
      <c r="B98" s="151" t="s">
        <v>97</v>
      </c>
      <c r="C98" s="145" t="s">
        <v>98</v>
      </c>
      <c r="D98" s="146"/>
      <c r="E98" s="146"/>
      <c r="F98" s="146"/>
      <c r="G98" s="147"/>
      <c r="H98" s="148"/>
      <c r="I98" s="112"/>
      <c r="L98" s="110"/>
      <c r="P98" s="112"/>
      <c r="R98" s="110"/>
      <c r="V98" s="113"/>
      <c r="Z98" s="110"/>
    </row>
    <row r="99" spans="2:26" ht="9.6" customHeight="1" x14ac:dyDescent="0.3">
      <c r="B99" s="151"/>
      <c r="C99" s="145"/>
      <c r="D99" s="146"/>
      <c r="E99" s="146"/>
      <c r="F99" s="146"/>
      <c r="G99" s="147"/>
      <c r="H99" s="148"/>
      <c r="I99" s="112"/>
    </row>
    <row r="100" spans="2:26" ht="21.6" customHeight="1" x14ac:dyDescent="0.3">
      <c r="B100" s="151" t="s">
        <v>99</v>
      </c>
      <c r="C100" s="149" t="s">
        <v>679</v>
      </c>
      <c r="D100" s="147"/>
      <c r="E100" s="147"/>
      <c r="F100" s="147"/>
      <c r="G100" s="147"/>
      <c r="H100" s="148"/>
    </row>
    <row r="101" spans="2:26" ht="4.2" customHeight="1" x14ac:dyDescent="0.3">
      <c r="B101" s="152"/>
      <c r="C101" s="152"/>
      <c r="D101" s="153"/>
      <c r="E101" s="153"/>
      <c r="F101" s="153"/>
      <c r="G101" s="153"/>
      <c r="H101" s="154"/>
    </row>
  </sheetData>
  <mergeCells count="12">
    <mergeCell ref="C95:G95"/>
    <mergeCell ref="B5:G5"/>
    <mergeCell ref="B25:F25"/>
    <mergeCell ref="I25:M25"/>
    <mergeCell ref="C92:H92"/>
    <mergeCell ref="B70:H70"/>
    <mergeCell ref="C74:H74"/>
    <mergeCell ref="B87:B88"/>
    <mergeCell ref="C90:H90"/>
    <mergeCell ref="B91:B94"/>
    <mergeCell ref="C93:H93"/>
    <mergeCell ref="C94:H94"/>
  </mergeCells>
  <hyperlinks>
    <hyperlink ref="B2" location="Index!A1" display="Return to Index" xr:uid="{47F85CAF-EF43-4D9D-9E96-999D4C97DAF7}"/>
    <hyperlink ref="C88" r:id="rId1" xr:uid="{EF966089-F20F-42BA-AD20-C40B1D068D9A}"/>
  </hyperlinks>
  <pageMargins left="0.23622047244094491" right="0.23622047244094491" top="0.31496062992125984" bottom="0.31496062992125984" header="0.31496062992125984" footer="0.31496062992125984"/>
  <pageSetup paperSize="9" scale="31" orientation="landscape" r:id="rId2"/>
  <headerFooter alignWithMargins="0"/>
  <rowBreaks count="1" manualBreakCount="1">
    <brk id="72" max="16383" man="1"/>
  </rowBreaks>
  <colBreaks count="2" manualBreakCount="2">
    <brk id="6" max="1048575" man="1"/>
    <brk id="22" max="1048575" man="1"/>
  </col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A5F52-0200-4219-BD2C-06778698D126}">
  <sheetPr>
    <pageSetUpPr fitToPage="1"/>
  </sheetPr>
  <dimension ref="A1:AO80"/>
  <sheetViews>
    <sheetView topLeftCell="A9" zoomScaleNormal="100" workbookViewId="0">
      <selection activeCell="G2" sqref="G2"/>
    </sheetView>
  </sheetViews>
  <sheetFormatPr defaultColWidth="8.33203125" defaultRowHeight="13.8" x14ac:dyDescent="0.3"/>
  <cols>
    <col min="1" max="1" width="1.88671875" style="110" customWidth="1"/>
    <col min="2" max="2" width="33.5546875" style="110" customWidth="1"/>
    <col min="3" max="3" width="16.109375" style="110" customWidth="1"/>
    <col min="4" max="4" width="16.6640625" style="110" customWidth="1"/>
    <col min="5" max="5" width="14.109375" style="110" customWidth="1"/>
    <col min="6" max="6" width="12.33203125" style="110" customWidth="1"/>
    <col min="7" max="7" width="29.109375" style="110" customWidth="1"/>
    <col min="8" max="8" width="15" style="110" customWidth="1"/>
    <col min="9" max="9" width="20.88671875" style="110" customWidth="1"/>
    <col min="10" max="10" width="14" style="110" customWidth="1"/>
    <col min="11" max="12" width="7.6640625" style="112" customWidth="1"/>
    <col min="13" max="13" width="17.33203125" style="112" customWidth="1"/>
    <col min="14" max="14" width="18.88671875" style="110" customWidth="1"/>
    <col min="15" max="15" width="16.109375" style="110" customWidth="1"/>
    <col min="16" max="16" width="18.44140625" style="110" customWidth="1"/>
    <col min="17" max="17" width="9.109375" style="110" customWidth="1"/>
    <col min="18" max="19" width="4.88671875" style="112" customWidth="1"/>
    <col min="20" max="23" width="8.33203125" style="110" customWidth="1"/>
    <col min="24" max="27" width="8.33203125" style="113" customWidth="1"/>
    <col min="28" max="36" width="8.33203125" style="110" customWidth="1"/>
    <col min="37" max="37" width="1.88671875" style="110" customWidth="1"/>
    <col min="38" max="16384" width="8.33203125" style="110"/>
  </cols>
  <sheetData>
    <row r="1" spans="2:27" ht="14.4" x14ac:dyDescent="0.3">
      <c r="B1" s="167" t="s">
        <v>9</v>
      </c>
    </row>
    <row r="2" spans="2:27" x14ac:dyDescent="0.3">
      <c r="B2" s="114" t="s">
        <v>48</v>
      </c>
    </row>
    <row r="3" spans="2:27" x14ac:dyDescent="0.3">
      <c r="B3" s="115"/>
      <c r="C3" s="118"/>
      <c r="D3" s="118"/>
      <c r="E3" s="118"/>
      <c r="G3" s="112"/>
      <c r="K3" s="110"/>
      <c r="R3" s="113"/>
      <c r="S3" s="113"/>
      <c r="T3" s="113"/>
      <c r="U3" s="113"/>
      <c r="X3" s="110"/>
      <c r="Y3" s="110"/>
      <c r="Z3" s="110"/>
      <c r="AA3" s="110"/>
    </row>
    <row r="4" spans="2:27" ht="15.6" x14ac:dyDescent="0.3">
      <c r="B4" s="234"/>
      <c r="D4" s="234"/>
      <c r="J4" s="162"/>
      <c r="K4" s="110"/>
      <c r="L4" s="110"/>
      <c r="M4" s="110"/>
      <c r="R4" s="110"/>
      <c r="S4" s="110"/>
      <c r="X4" s="110"/>
      <c r="Y4" s="110"/>
      <c r="Z4" s="110"/>
      <c r="AA4" s="110"/>
    </row>
    <row r="5" spans="2:27" ht="12" customHeight="1" x14ac:dyDescent="0.3">
      <c r="B5" s="117"/>
      <c r="C5" s="116"/>
      <c r="D5" s="203"/>
      <c r="F5" s="118"/>
      <c r="K5" s="110"/>
      <c r="L5" s="110"/>
      <c r="M5" s="110"/>
      <c r="R5" s="110"/>
      <c r="S5" s="110"/>
      <c r="X5" s="110"/>
      <c r="Y5" s="110"/>
      <c r="Z5" s="110"/>
      <c r="AA5" s="110"/>
    </row>
    <row r="6" spans="2:27" ht="15" customHeight="1" thickBot="1" x14ac:dyDescent="0.35">
      <c r="C6" s="1353" t="s">
        <v>168</v>
      </c>
      <c r="D6" s="1354"/>
      <c r="E6" s="1354"/>
      <c r="F6" s="1354"/>
      <c r="K6" s="110"/>
      <c r="L6" s="110"/>
      <c r="M6" s="110"/>
      <c r="R6" s="110"/>
      <c r="S6" s="110"/>
      <c r="X6" s="110"/>
      <c r="Y6" s="110"/>
      <c r="Z6" s="110"/>
      <c r="AA6" s="110"/>
    </row>
    <row r="7" spans="2:27" ht="51.75" customHeight="1" thickBot="1" x14ac:dyDescent="0.45">
      <c r="B7" s="119" t="s">
        <v>53</v>
      </c>
      <c r="C7" s="120" t="s">
        <v>169</v>
      </c>
      <c r="D7" s="120" t="s">
        <v>170</v>
      </c>
      <c r="E7" s="120" t="s">
        <v>56</v>
      </c>
      <c r="F7" s="120" t="s">
        <v>57</v>
      </c>
      <c r="G7"/>
      <c r="H7"/>
      <c r="I7" s="253"/>
      <c r="J7" s="254"/>
      <c r="K7" s="110"/>
      <c r="L7" s="110"/>
      <c r="M7" s="240"/>
      <c r="R7" s="110"/>
      <c r="S7" s="110"/>
      <c r="X7" s="110"/>
      <c r="Y7" s="110"/>
      <c r="Z7" s="110"/>
      <c r="AA7" s="110"/>
    </row>
    <row r="8" spans="2:27" ht="14.4" x14ac:dyDescent="0.3">
      <c r="B8" s="202" t="s">
        <v>67</v>
      </c>
      <c r="C8" s="122">
        <v>545254</v>
      </c>
      <c r="D8" s="122">
        <v>587693</v>
      </c>
      <c r="E8" s="231">
        <v>42439</v>
      </c>
      <c r="F8" s="222">
        <v>7.7833450098486204E-2</v>
      </c>
      <c r="G8"/>
      <c r="H8"/>
      <c r="I8" s="220"/>
      <c r="K8" s="110"/>
      <c r="L8" s="110"/>
      <c r="M8" s="110"/>
      <c r="R8" s="110"/>
      <c r="S8" s="110"/>
      <c r="X8" s="110"/>
      <c r="Y8" s="110"/>
      <c r="Z8" s="110"/>
      <c r="AA8" s="110"/>
    </row>
    <row r="9" spans="2:27" ht="14.4" x14ac:dyDescent="0.3">
      <c r="B9" s="124" t="s">
        <v>63</v>
      </c>
      <c r="C9" s="125">
        <v>73515</v>
      </c>
      <c r="D9" s="125">
        <v>79250</v>
      </c>
      <c r="E9" s="232">
        <v>5735</v>
      </c>
      <c r="F9" s="223">
        <v>7.8011290212881723E-2</v>
      </c>
      <c r="G9"/>
      <c r="H9"/>
      <c r="I9" s="220"/>
      <c r="K9" s="110"/>
      <c r="L9" s="110"/>
      <c r="M9" s="110"/>
      <c r="R9" s="110"/>
      <c r="S9" s="110"/>
      <c r="X9" s="110"/>
      <c r="Y9" s="110"/>
      <c r="Z9" s="110"/>
      <c r="AA9" s="110"/>
    </row>
    <row r="10" spans="2:27" ht="14.4" x14ac:dyDescent="0.3">
      <c r="B10" s="124" t="s">
        <v>65</v>
      </c>
      <c r="C10" s="125">
        <v>320596</v>
      </c>
      <c r="D10" s="125">
        <v>341466</v>
      </c>
      <c r="E10" s="232">
        <v>20870</v>
      </c>
      <c r="F10" s="223">
        <v>6.5097505895270066E-2</v>
      </c>
      <c r="G10"/>
      <c r="H10"/>
      <c r="I10" s="220"/>
      <c r="K10" s="110"/>
      <c r="L10" s="110"/>
      <c r="M10" s="110"/>
      <c r="R10" s="110"/>
      <c r="S10" s="110"/>
      <c r="X10" s="110"/>
      <c r="Y10" s="110"/>
      <c r="Z10" s="110"/>
      <c r="AA10" s="110"/>
    </row>
    <row r="11" spans="2:27" ht="14.4" x14ac:dyDescent="0.3">
      <c r="B11" s="907" t="s">
        <v>68</v>
      </c>
      <c r="C11" s="908">
        <v>22063368</v>
      </c>
      <c r="D11" s="908">
        <v>23436085</v>
      </c>
      <c r="E11" s="909">
        <v>1372717</v>
      </c>
      <c r="F11" s="1005">
        <v>6.2217019631816868E-2</v>
      </c>
      <c r="G11"/>
      <c r="H11"/>
      <c r="I11" s="220"/>
      <c r="K11" s="110"/>
      <c r="L11" s="110"/>
      <c r="M11" s="110"/>
      <c r="R11" s="110"/>
      <c r="S11" s="110"/>
      <c r="X11" s="110"/>
      <c r="Y11" s="110"/>
      <c r="Z11" s="110"/>
      <c r="AA11" s="110"/>
    </row>
    <row r="12" spans="2:27" ht="14.4" x14ac:dyDescent="0.3">
      <c r="B12" s="126" t="s">
        <v>74</v>
      </c>
      <c r="C12" s="125">
        <v>61085</v>
      </c>
      <c r="D12" s="125">
        <v>64775</v>
      </c>
      <c r="E12" s="232">
        <v>3690</v>
      </c>
      <c r="F12" s="223">
        <v>6.0407628714086926E-2</v>
      </c>
      <c r="G12"/>
      <c r="H12"/>
      <c r="I12" s="220"/>
      <c r="K12" s="110"/>
      <c r="L12" s="110"/>
      <c r="M12" s="110"/>
      <c r="R12" s="110"/>
      <c r="S12" s="110"/>
      <c r="X12" s="110"/>
      <c r="Y12" s="110"/>
      <c r="Z12" s="110"/>
      <c r="AA12" s="110"/>
    </row>
    <row r="13" spans="2:27" ht="12.75" customHeight="1" x14ac:dyDescent="0.3">
      <c r="B13" s="124" t="s">
        <v>62</v>
      </c>
      <c r="C13" s="125">
        <v>182747</v>
      </c>
      <c r="D13" s="125">
        <v>191638</v>
      </c>
      <c r="E13" s="232">
        <v>8891</v>
      </c>
      <c r="F13" s="223">
        <v>4.8651961454907605E-2</v>
      </c>
      <c r="G13"/>
      <c r="H13"/>
      <c r="I13" s="220"/>
      <c r="K13" s="110"/>
      <c r="L13" s="110"/>
      <c r="M13" s="110"/>
      <c r="R13" s="110"/>
      <c r="S13" s="110"/>
      <c r="X13" s="110"/>
      <c r="Y13" s="110"/>
      <c r="Z13" s="110"/>
      <c r="AA13" s="110"/>
    </row>
    <row r="14" spans="2:27" ht="14.4" x14ac:dyDescent="0.3">
      <c r="B14" s="124" t="s">
        <v>72</v>
      </c>
      <c r="C14" s="125">
        <v>109307</v>
      </c>
      <c r="D14" s="125">
        <v>114558</v>
      </c>
      <c r="E14" s="232">
        <v>5251</v>
      </c>
      <c r="F14" s="223">
        <v>4.8039009395555637E-2</v>
      </c>
      <c r="G14"/>
      <c r="H14"/>
      <c r="I14" s="220"/>
      <c r="K14" s="110"/>
      <c r="L14" s="110"/>
      <c r="M14" s="110"/>
      <c r="R14" s="110"/>
      <c r="S14" s="110"/>
      <c r="X14" s="110"/>
      <c r="Y14" s="110"/>
      <c r="Z14" s="110"/>
      <c r="AA14" s="110"/>
    </row>
    <row r="15" spans="2:27" ht="14.4" x14ac:dyDescent="0.3">
      <c r="B15" s="124" t="s">
        <v>66</v>
      </c>
      <c r="C15" s="125">
        <v>117153</v>
      </c>
      <c r="D15" s="125">
        <v>122797</v>
      </c>
      <c r="E15" s="232">
        <v>5644</v>
      </c>
      <c r="F15" s="223">
        <v>4.8176316440893534E-2</v>
      </c>
      <c r="G15"/>
      <c r="H15"/>
      <c r="I15" s="220"/>
      <c r="K15" s="110"/>
      <c r="L15" s="110"/>
      <c r="M15" s="110"/>
      <c r="R15" s="110"/>
      <c r="S15" s="110"/>
      <c r="X15" s="110"/>
      <c r="Y15" s="110"/>
      <c r="Z15" s="110"/>
      <c r="AA15" s="110"/>
    </row>
    <row r="16" spans="2:27" ht="14.4" x14ac:dyDescent="0.3">
      <c r="B16" s="124" t="s">
        <v>64</v>
      </c>
      <c r="C16" s="125">
        <v>128592</v>
      </c>
      <c r="D16" s="125">
        <v>134139</v>
      </c>
      <c r="E16" s="232">
        <v>5547</v>
      </c>
      <c r="F16" s="223">
        <v>4.3136431504292645E-2</v>
      </c>
      <c r="G16"/>
      <c r="H16"/>
      <c r="I16" s="220"/>
      <c r="K16" s="110"/>
      <c r="L16" s="110"/>
      <c r="M16" s="110"/>
      <c r="R16" s="110"/>
      <c r="S16" s="110"/>
      <c r="X16" s="110"/>
      <c r="Y16" s="110"/>
      <c r="Z16" s="110"/>
      <c r="AA16" s="110"/>
    </row>
    <row r="17" spans="1:41" ht="14.4" x14ac:dyDescent="0.3">
      <c r="B17" s="903" t="s">
        <v>70</v>
      </c>
      <c r="C17" s="904">
        <v>98254</v>
      </c>
      <c r="D17" s="904">
        <v>102291</v>
      </c>
      <c r="E17" s="905">
        <v>4037</v>
      </c>
      <c r="F17" s="1004">
        <v>4.1087385755287316E-2</v>
      </c>
      <c r="G17"/>
      <c r="H17"/>
      <c r="I17" s="220"/>
      <c r="K17" s="110"/>
      <c r="L17" s="110"/>
      <c r="M17" s="110"/>
      <c r="R17" s="110"/>
      <c r="S17" s="110"/>
      <c r="X17" s="110"/>
      <c r="Y17" s="110"/>
      <c r="Z17" s="110"/>
      <c r="AA17" s="110"/>
    </row>
    <row r="18" spans="1:41" ht="14.4" x14ac:dyDescent="0.3">
      <c r="B18" s="128" t="s">
        <v>69</v>
      </c>
      <c r="C18" s="125">
        <v>167379</v>
      </c>
      <c r="D18" s="125">
        <v>173842</v>
      </c>
      <c r="E18" s="232">
        <v>6463</v>
      </c>
      <c r="F18" s="223">
        <v>3.8612968174024223E-2</v>
      </c>
      <c r="G18"/>
      <c r="H18"/>
      <c r="I18" s="220"/>
      <c r="K18" s="110"/>
      <c r="L18" s="110"/>
      <c r="M18" s="110"/>
      <c r="R18" s="110"/>
      <c r="S18" s="110"/>
      <c r="X18" s="110"/>
      <c r="Y18" s="110"/>
      <c r="Z18" s="110"/>
      <c r="AA18" s="110"/>
    </row>
    <row r="19" spans="1:41" ht="14.4" x14ac:dyDescent="0.3">
      <c r="B19" s="124" t="s">
        <v>73</v>
      </c>
      <c r="C19" s="125">
        <v>83552</v>
      </c>
      <c r="D19" s="125">
        <v>85459</v>
      </c>
      <c r="E19" s="232">
        <v>1907</v>
      </c>
      <c r="F19" s="223">
        <v>2.2824109536576025E-2</v>
      </c>
      <c r="G19"/>
      <c r="H19"/>
      <c r="I19" s="220"/>
      <c r="K19" s="110"/>
      <c r="L19" s="110"/>
      <c r="M19" s="110"/>
      <c r="R19" s="110"/>
      <c r="S19" s="110"/>
      <c r="X19" s="110"/>
      <c r="Y19" s="110"/>
      <c r="Z19" s="110"/>
      <c r="AA19" s="110"/>
    </row>
    <row r="20" spans="1:41" ht="14.4" x14ac:dyDescent="0.3">
      <c r="B20" s="128" t="s">
        <v>76</v>
      </c>
      <c r="C20" s="125">
        <v>229928</v>
      </c>
      <c r="D20" s="125">
        <v>231950</v>
      </c>
      <c r="E20" s="232">
        <v>2022</v>
      </c>
      <c r="F20" s="223">
        <v>8.7940572701019452E-3</v>
      </c>
      <c r="G20"/>
      <c r="H20"/>
      <c r="I20" s="220"/>
      <c r="K20" s="110"/>
      <c r="L20" s="110"/>
      <c r="M20" s="110"/>
      <c r="R20" s="110"/>
      <c r="S20" s="110"/>
      <c r="X20" s="110"/>
      <c r="Y20" s="110"/>
      <c r="Z20" s="110"/>
      <c r="AA20" s="110"/>
    </row>
    <row r="21" spans="1:41" ht="14.4" x14ac:dyDescent="0.3">
      <c r="B21" s="124" t="s">
        <v>75</v>
      </c>
      <c r="C21" s="125">
        <v>85473</v>
      </c>
      <c r="D21" s="125">
        <v>86155</v>
      </c>
      <c r="E21" s="232">
        <v>682</v>
      </c>
      <c r="F21" s="223">
        <v>7.97912791173821E-3</v>
      </c>
      <c r="G21"/>
      <c r="H21"/>
      <c r="I21" s="220"/>
      <c r="K21" s="110"/>
      <c r="L21" s="110"/>
      <c r="M21" s="110"/>
      <c r="R21" s="110"/>
      <c r="S21" s="110"/>
      <c r="X21" s="110"/>
      <c r="Y21" s="110"/>
      <c r="Z21" s="110"/>
      <c r="AA21" s="110"/>
    </row>
    <row r="22" spans="1:41" ht="15" thickBot="1" x14ac:dyDescent="0.35">
      <c r="B22" s="166" t="s">
        <v>71</v>
      </c>
      <c r="C22" s="130">
        <v>206515</v>
      </c>
      <c r="D22" s="130">
        <v>207491</v>
      </c>
      <c r="E22" s="233">
        <v>976</v>
      </c>
      <c r="F22" s="224">
        <v>4.7260489552816984E-3</v>
      </c>
      <c r="G22"/>
      <c r="H22"/>
      <c r="I22" s="220"/>
      <c r="K22" s="110"/>
      <c r="L22" s="110"/>
      <c r="M22" s="110"/>
      <c r="R22" s="110"/>
      <c r="S22" s="110"/>
      <c r="X22" s="110"/>
      <c r="Y22" s="110"/>
      <c r="Z22" s="110"/>
      <c r="AA22" s="110"/>
    </row>
    <row r="23" spans="1:41" ht="12" customHeight="1" x14ac:dyDescent="0.3">
      <c r="B23" s="110" t="s">
        <v>77</v>
      </c>
      <c r="G23"/>
      <c r="H23"/>
      <c r="I23"/>
      <c r="J23"/>
      <c r="K23"/>
      <c r="L23" s="110"/>
      <c r="M23" s="110"/>
      <c r="R23" s="110"/>
      <c r="S23" s="110"/>
      <c r="X23" s="110"/>
      <c r="Y23" s="110"/>
      <c r="Z23" s="110"/>
      <c r="AA23" s="110"/>
    </row>
    <row r="24" spans="1:41" ht="13.5" customHeight="1" x14ac:dyDescent="0.3">
      <c r="K24" s="110"/>
      <c r="L24" s="110"/>
      <c r="M24" s="110"/>
      <c r="R24" s="110"/>
      <c r="S24" s="110"/>
      <c r="X24" s="110"/>
      <c r="Y24" s="110"/>
      <c r="Z24" s="110"/>
      <c r="AA24" s="110"/>
    </row>
    <row r="25" spans="1:41" ht="21" customHeight="1" x14ac:dyDescent="0.3">
      <c r="G25" s="112"/>
      <c r="K25" s="110"/>
      <c r="R25" s="113"/>
      <c r="S25" s="113"/>
      <c r="T25" s="113"/>
      <c r="U25" s="113"/>
      <c r="X25" s="110"/>
      <c r="Y25" s="110"/>
      <c r="Z25" s="110"/>
      <c r="AA25" s="110"/>
    </row>
    <row r="26" spans="1:41" x14ac:dyDescent="0.3">
      <c r="G26" s="133">
        <v>1160</v>
      </c>
      <c r="H26" s="134">
        <v>186.06</v>
      </c>
      <c r="I26" s="134">
        <v>175.33</v>
      </c>
      <c r="J26" s="134">
        <v>196.78</v>
      </c>
      <c r="K26" s="135">
        <v>10.72999999999999</v>
      </c>
      <c r="L26" s="135">
        <v>10.719999999999999</v>
      </c>
      <c r="M26" s="116"/>
    </row>
    <row r="27" spans="1:41" x14ac:dyDescent="0.3">
      <c r="G27" s="133">
        <v>550</v>
      </c>
      <c r="H27" s="134">
        <v>168.17</v>
      </c>
      <c r="I27" s="134">
        <v>154.08000000000001</v>
      </c>
      <c r="J27" s="134">
        <v>182.27</v>
      </c>
      <c r="K27" s="135">
        <v>14.089999999999975</v>
      </c>
      <c r="L27" s="135">
        <v>14.100000000000023</v>
      </c>
      <c r="M27" s="116"/>
    </row>
    <row r="28" spans="1:41" x14ac:dyDescent="0.3">
      <c r="G28" s="133">
        <v>618</v>
      </c>
      <c r="H28" s="134">
        <v>163.47999999999999</v>
      </c>
      <c r="I28" s="134">
        <v>150.57</v>
      </c>
      <c r="J28" s="134">
        <v>176.39</v>
      </c>
      <c r="K28" s="135">
        <v>12.909999999999997</v>
      </c>
      <c r="L28" s="135">
        <v>12.909999999999997</v>
      </c>
      <c r="M28" s="116"/>
    </row>
    <row r="29" spans="1:41" x14ac:dyDescent="0.3">
      <c r="G29" s="133">
        <v>376</v>
      </c>
      <c r="H29" s="136">
        <v>145.05000000000001</v>
      </c>
      <c r="I29" s="137">
        <v>130.38</v>
      </c>
      <c r="J29" s="137">
        <v>159.72</v>
      </c>
      <c r="K29" s="111">
        <v>14.670000000000016</v>
      </c>
      <c r="L29" s="111">
        <v>14.669999999999987</v>
      </c>
    </row>
    <row r="30" spans="1:41" x14ac:dyDescent="0.3">
      <c r="G30" s="133">
        <v>495</v>
      </c>
      <c r="H30" s="134">
        <v>131.22</v>
      </c>
      <c r="I30" s="134">
        <v>119.61</v>
      </c>
      <c r="J30" s="134">
        <v>142.83000000000001</v>
      </c>
      <c r="K30" s="135">
        <v>11.61</v>
      </c>
      <c r="L30" s="135">
        <v>11.610000000000014</v>
      </c>
    </row>
    <row r="31" spans="1:41" s="112" customFormat="1" x14ac:dyDescent="0.3">
      <c r="A31" s="110"/>
      <c r="B31" s="110"/>
      <c r="C31" s="110"/>
      <c r="D31" s="110"/>
      <c r="E31" s="110"/>
      <c r="F31" s="110"/>
      <c r="G31" s="133">
        <v>1398</v>
      </c>
      <c r="H31" s="136">
        <v>130.97999999999999</v>
      </c>
      <c r="I31" s="137">
        <v>124.09</v>
      </c>
      <c r="J31" s="137">
        <v>137.86000000000001</v>
      </c>
      <c r="K31" s="111">
        <v>6.8899999999999864</v>
      </c>
      <c r="L31" s="111">
        <v>6.8800000000000239</v>
      </c>
      <c r="N31" s="110"/>
      <c r="O31" s="110"/>
      <c r="P31" s="110"/>
      <c r="Q31" s="110"/>
      <c r="T31" s="110"/>
      <c r="U31" s="110"/>
      <c r="V31" s="110"/>
      <c r="W31" s="110"/>
      <c r="X31" s="113"/>
      <c r="Y31" s="113"/>
      <c r="Z31" s="113"/>
      <c r="AA31" s="113"/>
      <c r="AB31" s="110"/>
      <c r="AC31" s="110"/>
      <c r="AD31" s="110"/>
      <c r="AE31" s="110"/>
      <c r="AF31" s="110"/>
      <c r="AG31" s="110"/>
      <c r="AH31" s="110"/>
      <c r="AI31" s="110"/>
      <c r="AJ31" s="110"/>
      <c r="AK31" s="110"/>
      <c r="AL31" s="110"/>
      <c r="AM31" s="110"/>
      <c r="AN31" s="110"/>
      <c r="AO31" s="110"/>
    </row>
    <row r="32" spans="1:41" s="112" customFormat="1" x14ac:dyDescent="0.3">
      <c r="A32" s="110"/>
      <c r="B32" s="110"/>
      <c r="C32" s="110"/>
      <c r="D32" s="110"/>
      <c r="E32" s="110"/>
      <c r="F32" s="110"/>
      <c r="G32" s="133">
        <v>1053</v>
      </c>
      <c r="H32" s="136">
        <v>129.28</v>
      </c>
      <c r="I32" s="137">
        <v>121.44</v>
      </c>
      <c r="J32" s="137">
        <v>137.12</v>
      </c>
      <c r="K32" s="111">
        <v>7.8400000000000034</v>
      </c>
      <c r="L32" s="111">
        <v>7.8400000000000034</v>
      </c>
      <c r="N32" s="110"/>
      <c r="O32" s="110"/>
      <c r="P32" s="110"/>
      <c r="Q32" s="110"/>
      <c r="T32" s="110"/>
      <c r="U32" s="110"/>
      <c r="V32" s="110"/>
      <c r="W32" s="110"/>
      <c r="X32" s="113"/>
      <c r="Y32" s="113"/>
      <c r="Z32" s="113"/>
      <c r="AA32" s="113"/>
      <c r="AB32" s="110"/>
      <c r="AC32" s="110"/>
      <c r="AD32" s="110"/>
      <c r="AE32" s="110"/>
      <c r="AF32" s="110"/>
      <c r="AG32" s="110"/>
      <c r="AH32" s="110"/>
      <c r="AI32" s="110"/>
      <c r="AJ32" s="110"/>
      <c r="AK32" s="110"/>
      <c r="AL32" s="110"/>
      <c r="AM32" s="110"/>
      <c r="AN32" s="110"/>
      <c r="AO32" s="110"/>
    </row>
    <row r="33" spans="1:41" s="112" customFormat="1" x14ac:dyDescent="0.3">
      <c r="A33" s="110"/>
      <c r="B33" s="110"/>
      <c r="C33" s="110"/>
      <c r="D33" s="110"/>
      <c r="E33" s="110"/>
      <c r="F33" s="110"/>
      <c r="G33" s="133">
        <v>412</v>
      </c>
      <c r="H33" s="134">
        <v>125.76</v>
      </c>
      <c r="I33" s="134">
        <v>113.57</v>
      </c>
      <c r="J33" s="134">
        <v>137.94</v>
      </c>
      <c r="K33" s="135">
        <v>12.190000000000012</v>
      </c>
      <c r="L33" s="135">
        <v>12.179999999999993</v>
      </c>
      <c r="N33" s="110"/>
      <c r="O33" s="110"/>
      <c r="P33" s="110"/>
      <c r="Q33" s="110"/>
      <c r="T33" s="110"/>
      <c r="U33" s="110"/>
      <c r="V33" s="110"/>
      <c r="W33" s="110"/>
      <c r="X33" s="113"/>
      <c r="Y33" s="113"/>
      <c r="Z33" s="113"/>
      <c r="AA33" s="113"/>
      <c r="AB33" s="110"/>
      <c r="AC33" s="110"/>
      <c r="AD33" s="110"/>
      <c r="AE33" s="110"/>
      <c r="AF33" s="110"/>
      <c r="AG33" s="110"/>
      <c r="AH33" s="110"/>
      <c r="AI33" s="110"/>
      <c r="AJ33" s="110"/>
      <c r="AK33" s="110"/>
      <c r="AL33" s="110"/>
      <c r="AM33" s="110"/>
      <c r="AN33" s="110"/>
      <c r="AO33" s="110"/>
    </row>
    <row r="34" spans="1:41" s="112" customFormat="1" x14ac:dyDescent="0.3">
      <c r="A34" s="110"/>
      <c r="B34" s="110"/>
      <c r="C34" s="110"/>
      <c r="D34" s="110"/>
      <c r="E34" s="110"/>
      <c r="F34" s="110"/>
      <c r="G34" s="133">
        <v>100245</v>
      </c>
      <c r="H34" s="134">
        <v>121.95</v>
      </c>
      <c r="I34" s="134">
        <v>121.19</v>
      </c>
      <c r="J34" s="134">
        <v>122.7</v>
      </c>
      <c r="K34" s="135">
        <v>0.76000000000000512</v>
      </c>
      <c r="L34" s="135">
        <v>0.75</v>
      </c>
      <c r="N34" s="110"/>
      <c r="O34" s="110"/>
      <c r="P34" s="110"/>
      <c r="Q34" s="110"/>
      <c r="T34" s="110"/>
      <c r="U34" s="110"/>
      <c r="V34" s="110"/>
      <c r="W34" s="110"/>
      <c r="X34" s="113"/>
      <c r="Y34" s="113"/>
      <c r="Z34" s="113"/>
      <c r="AA34" s="113"/>
      <c r="AB34" s="110"/>
      <c r="AC34" s="110"/>
      <c r="AD34" s="110"/>
      <c r="AE34" s="110"/>
      <c r="AF34" s="110"/>
      <c r="AG34" s="110"/>
      <c r="AH34" s="110"/>
      <c r="AI34" s="110"/>
      <c r="AJ34" s="110"/>
      <c r="AK34" s="110"/>
      <c r="AL34" s="110"/>
      <c r="AM34" s="110"/>
      <c r="AN34" s="110"/>
      <c r="AO34" s="110"/>
    </row>
    <row r="35" spans="1:41" s="112" customFormat="1" x14ac:dyDescent="0.3">
      <c r="A35" s="110"/>
      <c r="B35" s="110"/>
      <c r="C35" s="110"/>
      <c r="D35" s="110"/>
      <c r="E35" s="110"/>
      <c r="F35" s="110"/>
      <c r="G35" s="133">
        <v>316</v>
      </c>
      <c r="H35" s="136">
        <v>120.5</v>
      </c>
      <c r="I35" s="137">
        <v>107.14</v>
      </c>
      <c r="J35" s="137">
        <v>133.87</v>
      </c>
      <c r="K35" s="111">
        <v>13.36</v>
      </c>
      <c r="L35" s="111">
        <v>13.370000000000005</v>
      </c>
      <c r="N35" s="110"/>
      <c r="O35" s="110"/>
      <c r="P35" s="110"/>
      <c r="Q35" s="110"/>
      <c r="T35" s="110"/>
      <c r="U35" s="110"/>
      <c r="V35" s="110"/>
      <c r="W35" s="110"/>
      <c r="X35" s="113"/>
      <c r="Y35" s="113"/>
      <c r="Z35" s="113"/>
      <c r="AA35" s="113"/>
      <c r="AB35" s="110"/>
      <c r="AC35" s="110"/>
      <c r="AD35" s="110"/>
      <c r="AE35" s="110"/>
      <c r="AF35" s="110"/>
      <c r="AG35" s="110"/>
      <c r="AH35" s="110"/>
      <c r="AI35" s="110"/>
      <c r="AJ35" s="110"/>
      <c r="AK35" s="110"/>
      <c r="AL35" s="110"/>
      <c r="AM35" s="110"/>
      <c r="AN35" s="110"/>
      <c r="AO35" s="110"/>
    </row>
    <row r="36" spans="1:41" s="112" customFormat="1" x14ac:dyDescent="0.3">
      <c r="A36" s="110"/>
      <c r="B36" s="110"/>
      <c r="C36" s="110"/>
      <c r="D36" s="110"/>
      <c r="E36" s="110"/>
      <c r="F36" s="110"/>
      <c r="G36" s="133">
        <v>346</v>
      </c>
      <c r="H36" s="134">
        <v>120.44</v>
      </c>
      <c r="I36" s="134">
        <v>107.33</v>
      </c>
      <c r="J36" s="134">
        <v>133.55000000000001</v>
      </c>
      <c r="K36" s="135">
        <v>13.11</v>
      </c>
      <c r="L36" s="135">
        <v>13.110000000000014</v>
      </c>
      <c r="N36" s="110"/>
      <c r="O36" s="110"/>
      <c r="P36" s="110"/>
      <c r="Q36" s="110"/>
      <c r="T36" s="110"/>
      <c r="U36" s="110"/>
      <c r="V36" s="110"/>
      <c r="W36" s="110"/>
      <c r="X36" s="113"/>
      <c r="Y36" s="113"/>
      <c r="Z36" s="113"/>
      <c r="AA36" s="113"/>
      <c r="AB36" s="110"/>
      <c r="AC36" s="110"/>
      <c r="AD36" s="110"/>
      <c r="AE36" s="110"/>
      <c r="AF36" s="110"/>
      <c r="AG36" s="110"/>
      <c r="AH36" s="110"/>
      <c r="AI36" s="110"/>
      <c r="AJ36" s="110"/>
      <c r="AK36" s="110"/>
      <c r="AL36" s="110"/>
      <c r="AM36" s="110"/>
      <c r="AN36" s="110"/>
      <c r="AO36" s="110"/>
    </row>
    <row r="37" spans="1:41" s="112" customFormat="1" x14ac:dyDescent="0.3">
      <c r="A37" s="110"/>
      <c r="B37" s="110"/>
      <c r="C37" s="110"/>
      <c r="D37" s="110"/>
      <c r="E37" s="110"/>
      <c r="F37" s="110"/>
      <c r="G37" s="133">
        <v>299</v>
      </c>
      <c r="H37" s="134">
        <v>119.78</v>
      </c>
      <c r="I37" s="134">
        <v>106.07</v>
      </c>
      <c r="J37" s="134">
        <v>133.49</v>
      </c>
      <c r="K37" s="135">
        <v>13.710000000000008</v>
      </c>
      <c r="L37" s="135">
        <v>13.710000000000008</v>
      </c>
      <c r="N37" s="110"/>
      <c r="O37" s="110"/>
      <c r="P37" s="110"/>
      <c r="Q37" s="110"/>
      <c r="T37" s="110"/>
      <c r="U37" s="110"/>
      <c r="V37" s="110"/>
      <c r="W37" s="110"/>
      <c r="X37" s="113"/>
      <c r="Y37" s="113"/>
      <c r="Z37" s="113"/>
      <c r="AA37" s="113"/>
      <c r="AB37" s="110"/>
      <c r="AC37" s="110"/>
      <c r="AD37" s="110"/>
      <c r="AE37" s="110"/>
      <c r="AF37" s="110"/>
      <c r="AG37" s="110"/>
      <c r="AH37" s="110"/>
      <c r="AI37" s="110"/>
      <c r="AJ37" s="110"/>
      <c r="AK37" s="110"/>
      <c r="AL37" s="110"/>
      <c r="AM37" s="110"/>
      <c r="AN37" s="110"/>
      <c r="AO37" s="110"/>
    </row>
    <row r="38" spans="1:41" s="112" customFormat="1" x14ac:dyDescent="0.3">
      <c r="A38" s="110"/>
      <c r="B38" s="110"/>
      <c r="C38" s="110"/>
      <c r="D38" s="110"/>
      <c r="E38" s="110"/>
      <c r="F38" s="110"/>
      <c r="G38" s="133">
        <v>2407</v>
      </c>
      <c r="H38" s="134">
        <v>107.83</v>
      </c>
      <c r="I38" s="134">
        <v>103.49</v>
      </c>
      <c r="J38" s="134">
        <v>112.17</v>
      </c>
      <c r="K38" s="135">
        <v>4.3400000000000034</v>
      </c>
      <c r="L38" s="135">
        <v>4.3400000000000034</v>
      </c>
      <c r="N38" s="110"/>
      <c r="O38" s="110"/>
      <c r="P38" s="110"/>
      <c r="Q38" s="110"/>
      <c r="T38" s="110"/>
      <c r="U38" s="110"/>
      <c r="V38" s="110"/>
      <c r="W38" s="110"/>
      <c r="X38" s="113"/>
      <c r="Y38" s="113"/>
      <c r="Z38" s="113"/>
      <c r="AA38" s="113"/>
      <c r="AB38" s="110"/>
      <c r="AC38" s="110"/>
      <c r="AD38" s="110"/>
      <c r="AE38" s="110"/>
      <c r="AF38" s="110"/>
      <c r="AG38" s="110"/>
      <c r="AH38" s="110"/>
      <c r="AI38" s="110"/>
      <c r="AJ38" s="110"/>
      <c r="AK38" s="110"/>
      <c r="AL38" s="110"/>
      <c r="AM38" s="110"/>
      <c r="AN38" s="110"/>
      <c r="AO38" s="110"/>
    </row>
    <row r="39" spans="1:41" s="112" customFormat="1" x14ac:dyDescent="0.3">
      <c r="A39" s="110"/>
      <c r="B39" s="110"/>
      <c r="C39" s="110"/>
      <c r="D39" s="110"/>
      <c r="E39" s="110"/>
      <c r="F39" s="110"/>
      <c r="G39" s="133">
        <v>736</v>
      </c>
      <c r="H39" s="136">
        <v>139.27000000000001</v>
      </c>
      <c r="I39" s="137">
        <v>129.15</v>
      </c>
      <c r="J39" s="137">
        <v>149.27000000000001</v>
      </c>
      <c r="K39" s="111">
        <v>10.120000000000005</v>
      </c>
      <c r="L39" s="111">
        <v>10</v>
      </c>
      <c r="N39" s="110"/>
      <c r="O39" s="110"/>
      <c r="P39" s="110"/>
      <c r="Q39" s="110"/>
      <c r="T39" s="110"/>
      <c r="U39" s="110"/>
      <c r="V39" s="110"/>
      <c r="W39" s="110"/>
      <c r="X39" s="113"/>
      <c r="Y39" s="113"/>
      <c r="Z39" s="113"/>
      <c r="AA39" s="113"/>
      <c r="AB39" s="110"/>
      <c r="AC39" s="110"/>
      <c r="AD39" s="110"/>
      <c r="AE39" s="110"/>
      <c r="AF39" s="110"/>
      <c r="AG39" s="110"/>
      <c r="AH39" s="110"/>
      <c r="AI39" s="110"/>
      <c r="AJ39" s="110"/>
      <c r="AK39" s="110"/>
      <c r="AL39" s="110"/>
      <c r="AM39" s="110"/>
      <c r="AN39" s="110"/>
      <c r="AO39" s="110"/>
    </row>
    <row r="40" spans="1:41" s="112" customFormat="1" x14ac:dyDescent="0.3">
      <c r="A40" s="110"/>
      <c r="B40" s="110"/>
      <c r="C40" s="110"/>
      <c r="D40" s="110"/>
      <c r="E40" s="110"/>
      <c r="F40" s="110"/>
      <c r="G40" s="133">
        <v>391</v>
      </c>
      <c r="H40" s="134">
        <v>131.38999999999999</v>
      </c>
      <c r="I40" s="134">
        <v>118.38</v>
      </c>
      <c r="J40" s="134">
        <v>144.41</v>
      </c>
      <c r="K40" s="135">
        <v>13.009999999999991</v>
      </c>
      <c r="L40" s="135">
        <v>13.02000000000001</v>
      </c>
      <c r="N40" s="110"/>
      <c r="O40" s="110"/>
      <c r="P40" s="110"/>
      <c r="Q40" s="110"/>
      <c r="T40" s="110"/>
      <c r="U40" s="110"/>
      <c r="V40" s="110"/>
      <c r="W40" s="110"/>
      <c r="X40" s="113"/>
      <c r="Y40" s="113"/>
      <c r="Z40" s="113"/>
      <c r="AA40" s="113"/>
      <c r="AB40" s="110"/>
      <c r="AC40" s="110"/>
      <c r="AD40" s="110"/>
      <c r="AE40" s="110"/>
      <c r="AF40" s="110"/>
      <c r="AG40" s="110"/>
      <c r="AH40" s="110"/>
      <c r="AI40" s="110"/>
      <c r="AJ40" s="110"/>
      <c r="AK40" s="110"/>
      <c r="AL40" s="110"/>
      <c r="AM40" s="110"/>
      <c r="AN40" s="110"/>
      <c r="AO40" s="110"/>
    </row>
    <row r="41" spans="1:41" s="112" customFormat="1" x14ac:dyDescent="0.3">
      <c r="A41" s="110"/>
      <c r="B41" s="110"/>
      <c r="C41" s="110"/>
      <c r="D41" s="110"/>
      <c r="E41" s="110"/>
      <c r="F41" s="110"/>
      <c r="N41" s="110"/>
      <c r="O41" s="110"/>
      <c r="P41" s="110"/>
      <c r="Q41" s="110"/>
      <c r="T41" s="110"/>
      <c r="U41" s="110"/>
      <c r="V41" s="110"/>
      <c r="W41" s="110"/>
      <c r="X41" s="113"/>
      <c r="Y41" s="113"/>
      <c r="Z41" s="113"/>
      <c r="AA41" s="113"/>
      <c r="AB41" s="110"/>
      <c r="AC41" s="110"/>
      <c r="AD41" s="110"/>
      <c r="AE41" s="110"/>
      <c r="AF41" s="110"/>
      <c r="AG41" s="110"/>
      <c r="AH41" s="110"/>
      <c r="AI41" s="110"/>
      <c r="AJ41" s="110"/>
      <c r="AK41" s="110"/>
      <c r="AL41" s="110"/>
      <c r="AM41" s="110"/>
      <c r="AN41" s="110"/>
      <c r="AO41" s="110"/>
    </row>
    <row r="53" spans="2:13" ht="14.4" x14ac:dyDescent="0.3">
      <c r="B53" s="138"/>
      <c r="M53" s="110"/>
    </row>
    <row r="54" spans="2:13" x14ac:dyDescent="0.3">
      <c r="B54" s="1357" t="s">
        <v>78</v>
      </c>
      <c r="C54" s="1358"/>
      <c r="D54" s="1358"/>
      <c r="E54" s="1358"/>
      <c r="F54" s="1358"/>
      <c r="G54" s="1358"/>
      <c r="H54" s="1359"/>
      <c r="M54" s="110"/>
    </row>
    <row r="55" spans="2:13" ht="3.75" customHeight="1" x14ac:dyDescent="0.3">
      <c r="B55" s="139"/>
      <c r="C55" s="139"/>
      <c r="D55" s="140"/>
      <c r="E55" s="140"/>
      <c r="F55" s="141"/>
      <c r="G55" s="142"/>
      <c r="H55" s="143"/>
      <c r="M55" s="110"/>
    </row>
    <row r="56" spans="2:13" x14ac:dyDescent="0.3">
      <c r="B56" s="144" t="s">
        <v>79</v>
      </c>
      <c r="C56" s="145" t="s">
        <v>171</v>
      </c>
      <c r="D56" s="146"/>
      <c r="E56" s="146"/>
      <c r="F56" s="146"/>
      <c r="G56" s="147"/>
      <c r="H56" s="148"/>
      <c r="K56" s="110"/>
      <c r="M56" s="110"/>
    </row>
    <row r="57" spans="2:13" ht="3.75" customHeight="1" x14ac:dyDescent="0.3">
      <c r="B57" s="144"/>
      <c r="C57" s="145"/>
      <c r="D57" s="146"/>
      <c r="E57" s="146"/>
      <c r="F57" s="146"/>
      <c r="G57" s="147"/>
      <c r="H57" s="148"/>
      <c r="M57" s="110"/>
    </row>
    <row r="58" spans="2:13" x14ac:dyDescent="0.3">
      <c r="B58" s="144" t="s">
        <v>80</v>
      </c>
      <c r="C58" s="145" t="s">
        <v>172</v>
      </c>
      <c r="D58" s="146"/>
      <c r="E58" s="146"/>
      <c r="F58" s="146"/>
      <c r="G58" s="147"/>
      <c r="H58" s="148"/>
      <c r="M58" s="110"/>
    </row>
    <row r="59" spans="2:13" ht="3.75" customHeight="1" x14ac:dyDescent="0.3">
      <c r="B59" s="144"/>
      <c r="C59" s="145"/>
      <c r="D59" s="146"/>
      <c r="E59" s="146"/>
      <c r="F59" s="146"/>
      <c r="G59" s="147"/>
      <c r="H59" s="148"/>
      <c r="M59" s="110"/>
    </row>
    <row r="60" spans="2:13" x14ac:dyDescent="0.3">
      <c r="B60" s="144" t="s">
        <v>82</v>
      </c>
      <c r="C60" s="145" t="s">
        <v>173</v>
      </c>
      <c r="D60" s="146"/>
      <c r="E60" s="146"/>
      <c r="F60" s="146"/>
      <c r="G60" s="147"/>
      <c r="H60" s="148"/>
      <c r="M60" s="110"/>
    </row>
    <row r="61" spans="2:13" ht="3.75" customHeight="1" x14ac:dyDescent="0.3">
      <c r="B61" s="144"/>
      <c r="C61" s="145"/>
      <c r="D61" s="146"/>
      <c r="E61" s="146"/>
      <c r="F61" s="146"/>
      <c r="G61" s="147"/>
      <c r="H61" s="148"/>
      <c r="M61" s="110"/>
    </row>
    <row r="62" spans="2:13" x14ac:dyDescent="0.3">
      <c r="B62" s="144" t="s">
        <v>84</v>
      </c>
      <c r="C62" s="145" t="s">
        <v>85</v>
      </c>
      <c r="D62" s="146"/>
      <c r="E62" s="146"/>
      <c r="F62" s="146"/>
      <c r="G62" s="147"/>
      <c r="H62" s="148"/>
      <c r="M62" s="110"/>
    </row>
    <row r="63" spans="2:13" ht="3.75" customHeight="1" x14ac:dyDescent="0.3">
      <c r="B63" s="144"/>
      <c r="C63" s="145"/>
      <c r="D63" s="146"/>
      <c r="E63" s="146"/>
      <c r="F63" s="146"/>
      <c r="G63" s="147"/>
      <c r="H63" s="148"/>
    </row>
    <row r="64" spans="2:13" x14ac:dyDescent="0.3">
      <c r="B64" s="144" t="s">
        <v>86</v>
      </c>
      <c r="C64" s="145" t="s">
        <v>87</v>
      </c>
      <c r="D64" s="146"/>
      <c r="E64" s="146"/>
      <c r="F64" s="146"/>
      <c r="G64" s="147"/>
      <c r="H64" s="148"/>
    </row>
    <row r="65" spans="2:8" ht="5.25" customHeight="1" x14ac:dyDescent="0.3">
      <c r="B65" s="144"/>
      <c r="C65" s="145"/>
      <c r="D65" s="146"/>
      <c r="E65" s="146"/>
      <c r="F65" s="146"/>
      <c r="G65" s="147"/>
      <c r="H65" s="148"/>
    </row>
    <row r="66" spans="2:8" x14ac:dyDescent="0.3">
      <c r="B66" s="144" t="s">
        <v>88</v>
      </c>
      <c r="C66" s="149" t="s">
        <v>89</v>
      </c>
      <c r="D66" s="147"/>
      <c r="E66" s="146"/>
      <c r="F66" s="146"/>
      <c r="G66" s="147"/>
      <c r="H66" s="148"/>
    </row>
    <row r="67" spans="2:8" ht="6" customHeight="1" x14ac:dyDescent="0.3">
      <c r="B67" s="144"/>
      <c r="C67" s="149"/>
      <c r="D67" s="147"/>
      <c r="E67" s="146"/>
      <c r="F67" s="146"/>
      <c r="G67" s="147"/>
      <c r="H67" s="148"/>
    </row>
    <row r="68" spans="2:8" x14ac:dyDescent="0.3">
      <c r="B68" s="144" t="s">
        <v>90</v>
      </c>
      <c r="C68" s="150" t="s">
        <v>91</v>
      </c>
      <c r="D68" s="156"/>
      <c r="E68" s="146"/>
      <c r="F68" s="146"/>
      <c r="G68" s="147"/>
      <c r="H68" s="148"/>
    </row>
    <row r="69" spans="2:8" ht="3.75" customHeight="1" x14ac:dyDescent="0.3">
      <c r="B69" s="144"/>
      <c r="C69" s="145"/>
      <c r="D69" s="146"/>
      <c r="E69" s="146"/>
      <c r="F69" s="146"/>
      <c r="G69" s="147"/>
      <c r="H69" s="148"/>
    </row>
    <row r="70" spans="2:8" x14ac:dyDescent="0.3">
      <c r="B70" s="1352" t="s">
        <v>92</v>
      </c>
      <c r="C70" s="145" t="s">
        <v>93</v>
      </c>
      <c r="D70" s="146"/>
      <c r="E70" s="146"/>
      <c r="F70" s="146"/>
      <c r="G70" s="147"/>
      <c r="H70" s="148"/>
    </row>
    <row r="71" spans="2:8" x14ac:dyDescent="0.3">
      <c r="B71" s="1352"/>
      <c r="C71" s="201" t="s">
        <v>94</v>
      </c>
      <c r="D71" s="146"/>
      <c r="E71" s="146"/>
      <c r="F71" s="146"/>
      <c r="G71" s="147"/>
      <c r="H71" s="148"/>
    </row>
    <row r="72" spans="2:8" ht="3.75" customHeight="1" x14ac:dyDescent="0.3">
      <c r="B72" s="144"/>
      <c r="C72" s="145"/>
      <c r="D72" s="146"/>
      <c r="E72" s="146"/>
      <c r="F72" s="146"/>
      <c r="G72" s="147"/>
      <c r="H72" s="148"/>
    </row>
    <row r="73" spans="2:8" ht="27.6" x14ac:dyDescent="0.3">
      <c r="B73" s="151" t="s">
        <v>95</v>
      </c>
      <c r="C73" s="1349" t="s">
        <v>961</v>
      </c>
      <c r="D73" s="1350"/>
      <c r="E73" s="1350"/>
      <c r="F73" s="1350"/>
      <c r="G73" s="1350"/>
      <c r="H73" s="1351"/>
    </row>
    <row r="74" spans="2:8" ht="3.75" customHeight="1" x14ac:dyDescent="0.3">
      <c r="B74" s="151"/>
      <c r="C74" s="145"/>
      <c r="D74" s="146"/>
      <c r="E74" s="146"/>
      <c r="F74" s="146"/>
      <c r="G74" s="147"/>
      <c r="H74" s="148"/>
    </row>
    <row r="75" spans="2:8" x14ac:dyDescent="0.3">
      <c r="B75" s="151" t="s">
        <v>96</v>
      </c>
      <c r="C75" s="204">
        <v>44867</v>
      </c>
      <c r="D75" s="146"/>
      <c r="E75" s="146"/>
      <c r="F75" s="146"/>
      <c r="G75" s="147"/>
      <c r="H75" s="148"/>
    </row>
    <row r="76" spans="2:8" ht="3.75" customHeight="1" x14ac:dyDescent="0.3">
      <c r="B76" s="151"/>
      <c r="C76" s="145"/>
      <c r="D76" s="146"/>
      <c r="E76" s="146"/>
      <c r="F76" s="146"/>
      <c r="G76" s="147"/>
      <c r="H76" s="148"/>
    </row>
    <row r="77" spans="2:8" x14ac:dyDescent="0.3">
      <c r="B77" s="151" t="s">
        <v>97</v>
      </c>
      <c r="C77" s="145" t="s">
        <v>98</v>
      </c>
      <c r="D77" s="146"/>
      <c r="E77" s="146"/>
      <c r="F77" s="146"/>
      <c r="G77" s="147"/>
      <c r="H77" s="148"/>
    </row>
    <row r="78" spans="2:8" ht="6" customHeight="1" x14ac:dyDescent="0.3">
      <c r="B78" s="151"/>
      <c r="C78" s="145"/>
      <c r="D78" s="146"/>
      <c r="E78" s="146"/>
      <c r="F78" s="146"/>
      <c r="G78" s="147"/>
      <c r="H78" s="148"/>
    </row>
    <row r="79" spans="2:8" x14ac:dyDescent="0.3">
      <c r="B79" s="151" t="s">
        <v>99</v>
      </c>
      <c r="C79" s="149" t="s">
        <v>676</v>
      </c>
      <c r="D79" s="147"/>
      <c r="E79" s="147"/>
      <c r="F79" s="147"/>
      <c r="G79" s="147"/>
      <c r="H79" s="148"/>
    </row>
    <row r="80" spans="2:8" ht="3.75" customHeight="1" x14ac:dyDescent="0.3">
      <c r="B80" s="152"/>
      <c r="C80" s="152"/>
      <c r="D80" s="153"/>
      <c r="E80" s="153"/>
      <c r="F80" s="153"/>
      <c r="G80" s="153"/>
      <c r="H80" s="154"/>
    </row>
  </sheetData>
  <mergeCells count="4">
    <mergeCell ref="B54:H54"/>
    <mergeCell ref="B70:B71"/>
    <mergeCell ref="C73:H73"/>
    <mergeCell ref="C6:F6"/>
  </mergeCells>
  <hyperlinks>
    <hyperlink ref="B2" location="Index!A1" display="Return to Index" xr:uid="{E2CC729B-B5CB-4E1D-B272-D652D45DF861}"/>
    <hyperlink ref="C71" r:id="rId1" xr:uid="{5D4F4F6C-ADF8-44FA-8CA9-4C78A87D2BB5}"/>
  </hyperlinks>
  <pageMargins left="0.23622047244094491" right="0.23622047244094491" top="0.31496062992125984" bottom="0.31496062992125984" header="0.31496062992125984" footer="0.31496062992125984"/>
  <pageSetup paperSize="9" scale="31" orientation="landscape" r:id="rId2"/>
  <headerFooter alignWithMargins="0"/>
  <rowBreaks count="1" manualBreakCount="1">
    <brk id="57" max="16383" man="1"/>
  </rowBreaks>
  <colBreaks count="2" manualBreakCount="2">
    <brk id="6" max="1048575" man="1"/>
    <brk id="23" max="1048575" man="1"/>
  </col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7A697-A687-4DA4-8E03-CD5AE1C153D6}">
  <sheetPr>
    <pageSetUpPr fitToPage="1"/>
  </sheetPr>
  <dimension ref="B1:AA83"/>
  <sheetViews>
    <sheetView topLeftCell="A7" zoomScaleNormal="100" workbookViewId="0">
      <selection activeCell="C3" sqref="C3"/>
    </sheetView>
  </sheetViews>
  <sheetFormatPr defaultColWidth="8.33203125" defaultRowHeight="13.8" x14ac:dyDescent="0.3"/>
  <cols>
    <col min="1" max="1" width="1.88671875" style="110" customWidth="1"/>
    <col min="2" max="2" width="69.21875" style="110" customWidth="1"/>
    <col min="3" max="4" width="12.6640625" style="110" customWidth="1"/>
    <col min="5" max="5" width="11.44140625" style="110" customWidth="1"/>
    <col min="6" max="6" width="13.21875" style="110" customWidth="1"/>
    <col min="7" max="7" width="11.44140625" style="110" customWidth="1"/>
    <col min="8" max="8" width="15" style="110" customWidth="1"/>
    <col min="9" max="9" width="20.88671875" style="110" customWidth="1"/>
    <col min="10" max="10" width="14" style="110" customWidth="1"/>
    <col min="11" max="12" width="7.6640625" style="112" customWidth="1"/>
    <col min="13" max="13" width="17.33203125" style="112" customWidth="1"/>
    <col min="14" max="14" width="18.88671875" style="110" customWidth="1"/>
    <col min="15" max="15" width="16.109375" style="110" customWidth="1"/>
    <col min="16" max="16" width="18.44140625" style="110" customWidth="1"/>
    <col min="17" max="17" width="9.109375" style="110" customWidth="1"/>
    <col min="18" max="19" width="4.88671875" style="112" customWidth="1"/>
    <col min="20" max="23" width="8.33203125" style="110" customWidth="1"/>
    <col min="24" max="27" width="8.33203125" style="113" customWidth="1"/>
    <col min="28" max="36" width="8.33203125" style="110" customWidth="1"/>
    <col min="37" max="37" width="1.88671875" style="110" customWidth="1"/>
    <col min="38" max="16384" width="8.33203125" style="110"/>
  </cols>
  <sheetData>
    <row r="1" spans="2:27" ht="14.4" x14ac:dyDescent="0.3">
      <c r="B1" s="167" t="s">
        <v>799</v>
      </c>
    </row>
    <row r="2" spans="2:27" x14ac:dyDescent="0.3">
      <c r="B2" s="114" t="s">
        <v>48</v>
      </c>
    </row>
    <row r="3" spans="2:27" x14ac:dyDescent="0.3">
      <c r="K3" s="162"/>
      <c r="L3" s="110"/>
      <c r="M3" s="110"/>
      <c r="R3" s="110"/>
      <c r="S3" s="110"/>
      <c r="X3" s="110"/>
      <c r="Y3" s="110"/>
      <c r="Z3" s="110"/>
      <c r="AA3" s="110"/>
    </row>
    <row r="4" spans="2:27" ht="12" customHeight="1" x14ac:dyDescent="0.3">
      <c r="C4" s="117"/>
      <c r="D4" s="116"/>
      <c r="E4" s="203"/>
      <c r="G4" s="118"/>
      <c r="K4" s="110"/>
      <c r="L4" s="110"/>
      <c r="M4" s="110"/>
      <c r="R4" s="110"/>
      <c r="S4" s="110"/>
      <c r="X4" s="110"/>
      <c r="Y4" s="110"/>
      <c r="Z4" s="110"/>
      <c r="AA4" s="110"/>
    </row>
    <row r="5" spans="2:27" ht="15" customHeight="1" thickBot="1" x14ac:dyDescent="0.35">
      <c r="B5" s="617"/>
      <c r="C5" s="612"/>
      <c r="D5" s="612"/>
      <c r="E5" s="612"/>
      <c r="F5" s="612"/>
      <c r="K5" s="110"/>
      <c r="L5" s="110"/>
      <c r="M5" s="110"/>
      <c r="R5" s="110"/>
      <c r="S5" s="110"/>
      <c r="X5" s="110"/>
      <c r="Y5" s="110"/>
      <c r="Z5" s="110"/>
      <c r="AA5" s="110"/>
    </row>
    <row r="6" spans="2:27" ht="42" customHeight="1" thickBot="1" x14ac:dyDescent="0.45">
      <c r="B6" s="1381" t="s">
        <v>706</v>
      </c>
      <c r="C6" s="1387" t="s">
        <v>780</v>
      </c>
      <c r="D6" s="1388"/>
      <c r="E6" s="1387" t="s">
        <v>779</v>
      </c>
      <c r="F6" s="1388"/>
      <c r="G6" s="1383" t="s">
        <v>802</v>
      </c>
      <c r="H6" s="1385" t="s">
        <v>801</v>
      </c>
      <c r="J6" s="240"/>
      <c r="K6" s="110"/>
      <c r="L6" s="110"/>
      <c r="M6" s="110"/>
      <c r="R6" s="110"/>
      <c r="S6" s="110"/>
      <c r="X6" s="110"/>
      <c r="Y6" s="110"/>
      <c r="Z6" s="110"/>
      <c r="AA6" s="110"/>
    </row>
    <row r="7" spans="2:27" ht="36" customHeight="1" thickBot="1" x14ac:dyDescent="0.35">
      <c r="B7" s="1382"/>
      <c r="C7" s="613" t="s">
        <v>714</v>
      </c>
      <c r="D7" s="614" t="s">
        <v>820</v>
      </c>
      <c r="E7" s="615" t="s">
        <v>714</v>
      </c>
      <c r="F7" s="613" t="s">
        <v>820</v>
      </c>
      <c r="G7" s="1384"/>
      <c r="H7" s="1386"/>
      <c r="K7" s="110"/>
      <c r="L7" s="110"/>
      <c r="M7" s="110"/>
      <c r="R7" s="110"/>
      <c r="S7" s="110"/>
      <c r="X7" s="110"/>
      <c r="Y7" s="110"/>
      <c r="Z7" s="110"/>
      <c r="AA7" s="110"/>
    </row>
    <row r="8" spans="2:27" ht="14.4" thickBot="1" x14ac:dyDescent="0.35">
      <c r="B8" s="629" t="s">
        <v>800</v>
      </c>
      <c r="C8" s="630">
        <v>98254</v>
      </c>
      <c r="D8" s="631"/>
      <c r="E8" s="632">
        <v>102291</v>
      </c>
      <c r="F8" s="633"/>
      <c r="G8" s="634"/>
      <c r="H8" s="635"/>
      <c r="K8" s="110"/>
      <c r="L8" s="110"/>
      <c r="M8" s="110"/>
      <c r="R8" s="110"/>
      <c r="S8" s="110"/>
      <c r="X8" s="110"/>
      <c r="Y8" s="110"/>
      <c r="Z8" s="110"/>
      <c r="AA8" s="110"/>
    </row>
    <row r="9" spans="2:27" x14ac:dyDescent="0.3">
      <c r="B9" s="620" t="s">
        <v>717</v>
      </c>
      <c r="C9" s="621">
        <v>33241</v>
      </c>
      <c r="D9" s="622">
        <v>33.831701508335541</v>
      </c>
      <c r="E9" s="623">
        <v>33711</v>
      </c>
      <c r="F9" s="624">
        <v>32.955978531835648</v>
      </c>
      <c r="G9" s="625">
        <v>470</v>
      </c>
      <c r="H9" s="626">
        <v>1.4139165488402874</v>
      </c>
      <c r="K9" s="110"/>
      <c r="L9" s="110"/>
      <c r="M9" s="110"/>
      <c r="R9" s="110"/>
      <c r="S9" s="110"/>
      <c r="X9" s="110"/>
      <c r="Y9" s="110"/>
      <c r="Z9" s="110"/>
      <c r="AA9" s="110"/>
    </row>
    <row r="10" spans="2:27" x14ac:dyDescent="0.3">
      <c r="B10" s="638" t="s">
        <v>816</v>
      </c>
      <c r="C10" s="537">
        <v>11283</v>
      </c>
      <c r="D10" s="266">
        <v>11.483501943941214</v>
      </c>
      <c r="E10" s="284">
        <v>11453</v>
      </c>
      <c r="F10" s="606">
        <v>11.196488449619224</v>
      </c>
      <c r="G10" s="609">
        <v>170</v>
      </c>
      <c r="H10" s="610">
        <v>1.5066914827616769</v>
      </c>
      <c r="K10" s="110"/>
      <c r="L10" s="110"/>
      <c r="M10" s="110"/>
      <c r="R10" s="110"/>
      <c r="S10" s="110"/>
      <c r="X10" s="110"/>
      <c r="Y10" s="110"/>
      <c r="Z10" s="110"/>
      <c r="AA10" s="110"/>
    </row>
    <row r="11" spans="2:27" ht="14.4" thickBot="1" x14ac:dyDescent="0.35">
      <c r="B11" s="639" t="s">
        <v>817</v>
      </c>
      <c r="C11" s="538">
        <v>21958</v>
      </c>
      <c r="D11" s="608">
        <v>22.348199564394324</v>
      </c>
      <c r="E11" s="286">
        <v>22258</v>
      </c>
      <c r="F11" s="607">
        <v>21.759490082216423</v>
      </c>
      <c r="G11" s="265">
        <v>300</v>
      </c>
      <c r="H11" s="611">
        <v>1.3662446488751252</v>
      </c>
      <c r="K11" s="110"/>
      <c r="L11" s="110"/>
      <c r="M11" s="110"/>
      <c r="R11" s="110"/>
      <c r="S11" s="110"/>
      <c r="X11" s="110"/>
      <c r="Y11" s="110"/>
      <c r="Z11" s="110"/>
      <c r="AA11" s="110"/>
    </row>
    <row r="12" spans="2:27" x14ac:dyDescent="0.3">
      <c r="B12" s="620" t="s">
        <v>812</v>
      </c>
      <c r="C12" s="621">
        <v>53070</v>
      </c>
      <c r="D12" s="627">
        <v>54.013068170252616</v>
      </c>
      <c r="E12" s="623">
        <v>58597</v>
      </c>
      <c r="F12" s="628">
        <v>57.284609594196951</v>
      </c>
      <c r="G12" s="625">
        <v>5527</v>
      </c>
      <c r="H12" s="626">
        <v>10.414546824948181</v>
      </c>
      <c r="K12" s="110"/>
      <c r="L12" s="110"/>
      <c r="M12" s="110"/>
      <c r="R12" s="110"/>
      <c r="S12" s="110"/>
      <c r="X12" s="110"/>
      <c r="Y12" s="110"/>
      <c r="Z12" s="110"/>
      <c r="AA12" s="110"/>
    </row>
    <row r="13" spans="2:27" ht="14.4" thickBot="1" x14ac:dyDescent="0.35">
      <c r="B13" s="639" t="s">
        <v>816</v>
      </c>
      <c r="C13" s="538">
        <v>5647</v>
      </c>
      <c r="D13" s="608">
        <v>5.7473487084495289</v>
      </c>
      <c r="E13" s="463">
        <v>6180</v>
      </c>
      <c r="F13" s="607">
        <v>6.0415872364137613</v>
      </c>
      <c r="G13" s="265">
        <v>533</v>
      </c>
      <c r="H13" s="611">
        <v>9.438639985833186</v>
      </c>
      <c r="K13" s="110"/>
      <c r="L13" s="110"/>
      <c r="M13" s="110"/>
      <c r="R13" s="110"/>
      <c r="S13" s="110"/>
      <c r="X13" s="110"/>
      <c r="Y13" s="110"/>
      <c r="Z13" s="110"/>
      <c r="AA13" s="110"/>
    </row>
    <row r="14" spans="2:27" x14ac:dyDescent="0.3">
      <c r="B14" s="620" t="s">
        <v>818</v>
      </c>
      <c r="C14" s="621">
        <v>37375</v>
      </c>
      <c r="D14" s="627">
        <v>38.039163799947076</v>
      </c>
      <c r="E14" s="637">
        <v>40074</v>
      </c>
      <c r="F14" s="628">
        <v>39.17646713787137</v>
      </c>
      <c r="G14" s="625">
        <v>2699</v>
      </c>
      <c r="H14" s="626">
        <v>7.2214046822742475</v>
      </c>
      <c r="K14" s="110"/>
      <c r="L14" s="110"/>
      <c r="M14" s="110"/>
      <c r="R14" s="110"/>
      <c r="S14" s="110"/>
      <c r="X14" s="110"/>
      <c r="Y14" s="110"/>
      <c r="Z14" s="110"/>
      <c r="AA14" s="110"/>
    </row>
    <row r="15" spans="2:27" x14ac:dyDescent="0.3">
      <c r="B15" s="638" t="s">
        <v>813</v>
      </c>
      <c r="C15" s="537">
        <v>16318</v>
      </c>
      <c r="D15" s="266">
        <v>16.60797524782706</v>
      </c>
      <c r="E15" s="284">
        <v>17247</v>
      </c>
      <c r="F15" s="606">
        <v>16.860720884535297</v>
      </c>
      <c r="G15" s="609">
        <v>929</v>
      </c>
      <c r="H15" s="610">
        <v>5.6930996445642847</v>
      </c>
      <c r="K15" s="110"/>
      <c r="L15" s="110"/>
      <c r="M15" s="110"/>
      <c r="R15" s="110"/>
      <c r="S15" s="110"/>
      <c r="X15" s="110"/>
      <c r="Y15" s="110"/>
      <c r="Z15" s="110"/>
      <c r="AA15" s="110"/>
    </row>
    <row r="16" spans="2:27" x14ac:dyDescent="0.3">
      <c r="B16" s="638" t="s">
        <v>814</v>
      </c>
      <c r="C16" s="537">
        <v>16438</v>
      </c>
      <c r="D16" s="266">
        <v>16.730107680094449</v>
      </c>
      <c r="E16" s="284">
        <v>17863</v>
      </c>
      <c r="F16" s="606">
        <v>17.462924401951295</v>
      </c>
      <c r="G16" s="609">
        <v>1425</v>
      </c>
      <c r="H16" s="610">
        <v>8.6689378269862516</v>
      </c>
      <c r="K16" s="110"/>
      <c r="L16" s="110"/>
      <c r="M16" s="110"/>
      <c r="R16" s="110"/>
      <c r="S16" s="110"/>
      <c r="X16" s="110"/>
      <c r="Y16" s="110"/>
      <c r="Z16" s="110"/>
      <c r="AA16" s="110"/>
    </row>
    <row r="17" spans="2:27" ht="14.4" thickBot="1" x14ac:dyDescent="0.35">
      <c r="B17" s="639" t="s">
        <v>815</v>
      </c>
      <c r="C17" s="538">
        <v>4619</v>
      </c>
      <c r="D17" s="608">
        <v>4.7010808720255666</v>
      </c>
      <c r="E17" s="286">
        <v>4964</v>
      </c>
      <c r="F17" s="607">
        <v>4.8528218513847747</v>
      </c>
      <c r="G17" s="265">
        <v>345</v>
      </c>
      <c r="H17" s="611">
        <v>7.469149166486253</v>
      </c>
      <c r="K17" s="110"/>
      <c r="L17" s="110"/>
      <c r="M17" s="110"/>
      <c r="R17" s="110"/>
      <c r="S17" s="110"/>
      <c r="X17" s="110"/>
      <c r="Y17" s="110"/>
      <c r="Z17" s="110"/>
      <c r="AA17" s="110"/>
    </row>
    <row r="18" spans="2:27" x14ac:dyDescent="0.3">
      <c r="B18" s="620" t="s">
        <v>819</v>
      </c>
      <c r="C18" s="621">
        <v>10048</v>
      </c>
      <c r="D18" s="627">
        <v>10.226555661856006</v>
      </c>
      <c r="E18" s="636">
        <v>11270</v>
      </c>
      <c r="F18" s="628">
        <v>11.017587079997263</v>
      </c>
      <c r="G18" s="625">
        <v>1222</v>
      </c>
      <c r="H18" s="626">
        <v>12.161624203821656</v>
      </c>
      <c r="K18" s="110"/>
      <c r="L18" s="110"/>
      <c r="M18" s="110"/>
      <c r="R18" s="110"/>
      <c r="S18" s="110"/>
      <c r="X18" s="110"/>
      <c r="Y18" s="110"/>
      <c r="Z18" s="110"/>
      <c r="AA18" s="110"/>
    </row>
    <row r="19" spans="2:27" x14ac:dyDescent="0.3">
      <c r="B19" s="638" t="s">
        <v>814</v>
      </c>
      <c r="C19" s="537">
        <v>6918</v>
      </c>
      <c r="D19" s="266">
        <v>7.0409347202149535</v>
      </c>
      <c r="E19" s="452">
        <v>7366</v>
      </c>
      <c r="F19" s="606">
        <v>7.2010245280620975</v>
      </c>
      <c r="G19" s="609">
        <v>448</v>
      </c>
      <c r="H19" s="610">
        <v>6.4758600751662323</v>
      </c>
      <c r="K19" s="110"/>
      <c r="L19" s="110"/>
      <c r="M19" s="110"/>
      <c r="R19" s="110"/>
      <c r="S19" s="110"/>
      <c r="X19" s="110"/>
      <c r="Y19" s="110"/>
      <c r="Z19" s="110"/>
      <c r="AA19" s="110"/>
    </row>
    <row r="20" spans="2:27" ht="14.4" thickBot="1" x14ac:dyDescent="0.35">
      <c r="B20" s="639" t="s">
        <v>815</v>
      </c>
      <c r="C20" s="538">
        <v>3130</v>
      </c>
      <c r="D20" s="608">
        <v>3.1856209416410528</v>
      </c>
      <c r="E20" s="453">
        <v>3904</v>
      </c>
      <c r="F20" s="607">
        <v>3.8165625519351654</v>
      </c>
      <c r="G20" s="265">
        <v>774</v>
      </c>
      <c r="H20" s="611">
        <v>24.728434504792332</v>
      </c>
      <c r="K20" s="110"/>
      <c r="L20" s="110"/>
      <c r="M20" s="110"/>
      <c r="R20" s="110"/>
      <c r="S20" s="110"/>
      <c r="X20" s="110"/>
      <c r="Y20" s="110"/>
      <c r="Z20" s="110"/>
      <c r="AA20" s="110"/>
    </row>
    <row r="21" spans="2:27" ht="14.4" thickBot="1" x14ac:dyDescent="0.35">
      <c r="B21" s="640" t="s">
        <v>711</v>
      </c>
      <c r="C21" s="641">
        <v>11943</v>
      </c>
      <c r="D21" s="642">
        <v>12.155230321411851</v>
      </c>
      <c r="E21" s="643">
        <v>9983</v>
      </c>
      <c r="F21" s="644">
        <v>9.7594118739674069</v>
      </c>
      <c r="G21" s="645">
        <v>-1960</v>
      </c>
      <c r="H21" s="646">
        <v>-16.411286946328392</v>
      </c>
      <c r="K21" s="110"/>
      <c r="L21" s="110"/>
      <c r="M21" s="110"/>
      <c r="R21" s="110"/>
      <c r="S21" s="110"/>
      <c r="X21" s="110"/>
      <c r="Y21" s="110"/>
      <c r="Z21" s="110"/>
      <c r="AA21" s="110"/>
    </row>
    <row r="22" spans="2:27" x14ac:dyDescent="0.3">
      <c r="H22" s="112"/>
      <c r="I22" s="112"/>
      <c r="J22" s="112"/>
      <c r="K22" s="110"/>
      <c r="L22" s="110"/>
      <c r="M22" s="110"/>
      <c r="O22" s="112"/>
      <c r="P22" s="112"/>
      <c r="R22" s="110"/>
      <c r="S22" s="110"/>
      <c r="U22" s="113"/>
      <c r="V22" s="113"/>
      <c r="W22" s="113"/>
      <c r="Y22" s="110"/>
      <c r="Z22" s="110"/>
      <c r="AA22" s="110"/>
    </row>
    <row r="23" spans="2:27" x14ac:dyDescent="0.3">
      <c r="H23" s="278"/>
      <c r="I23" s="112"/>
      <c r="J23" s="112"/>
      <c r="K23" s="110"/>
      <c r="L23" s="110"/>
      <c r="M23" s="110"/>
      <c r="O23" s="112"/>
      <c r="P23" s="112"/>
      <c r="R23" s="110"/>
      <c r="S23" s="110"/>
      <c r="U23" s="113"/>
      <c r="V23" s="113"/>
      <c r="W23" s="113"/>
      <c r="Y23" s="110"/>
      <c r="Z23" s="110"/>
      <c r="AA23" s="110"/>
    </row>
    <row r="24" spans="2:27" x14ac:dyDescent="0.3">
      <c r="B24" s="110" t="s">
        <v>800</v>
      </c>
      <c r="H24" s="278"/>
      <c r="I24" s="112"/>
      <c r="J24" s="112"/>
      <c r="K24" s="110"/>
      <c r="L24" s="110"/>
      <c r="M24" s="110"/>
      <c r="O24" s="112"/>
      <c r="P24" s="112"/>
      <c r="R24" s="110"/>
      <c r="S24" s="110"/>
      <c r="U24" s="113"/>
      <c r="V24" s="113"/>
      <c r="W24" s="113"/>
      <c r="Y24" s="110"/>
      <c r="Z24" s="110"/>
      <c r="AA24" s="110"/>
    </row>
    <row r="25" spans="2:27" x14ac:dyDescent="0.3">
      <c r="B25" s="110" t="s">
        <v>810</v>
      </c>
      <c r="C25" s="616">
        <v>1.4139165488402874</v>
      </c>
      <c r="I25" s="112"/>
      <c r="J25" s="112"/>
      <c r="K25" s="110"/>
      <c r="L25" s="110"/>
      <c r="M25" s="110"/>
      <c r="O25" s="112"/>
      <c r="P25" s="112"/>
      <c r="R25" s="110"/>
      <c r="S25" s="110"/>
      <c r="U25" s="113"/>
      <c r="V25" s="113"/>
      <c r="W25" s="113"/>
      <c r="Y25" s="110"/>
      <c r="Z25" s="110"/>
      <c r="AA25" s="110"/>
    </row>
    <row r="26" spans="2:27" x14ac:dyDescent="0.3">
      <c r="B26" s="110" t="s">
        <v>808</v>
      </c>
      <c r="C26" s="616">
        <v>10.4</v>
      </c>
      <c r="I26" s="112"/>
      <c r="J26" s="112"/>
      <c r="K26" s="110"/>
      <c r="L26" s="110"/>
      <c r="M26" s="110"/>
      <c r="O26" s="112"/>
      <c r="P26" s="112"/>
      <c r="R26" s="110"/>
      <c r="S26" s="110"/>
      <c r="U26" s="113"/>
      <c r="V26" s="113"/>
      <c r="W26" s="113"/>
      <c r="Y26" s="110"/>
      <c r="Z26" s="110"/>
      <c r="AA26" s="110"/>
    </row>
    <row r="27" spans="2:27" x14ac:dyDescent="0.3">
      <c r="B27" s="110" t="s">
        <v>811</v>
      </c>
      <c r="C27" s="616">
        <v>9.4</v>
      </c>
      <c r="I27" s="112"/>
      <c r="J27" s="112"/>
      <c r="K27" s="110"/>
      <c r="L27" s="110"/>
      <c r="M27" s="110"/>
      <c r="O27" s="112"/>
      <c r="P27" s="112"/>
      <c r="R27" s="110"/>
      <c r="S27" s="110"/>
      <c r="U27" s="113"/>
      <c r="V27" s="113"/>
      <c r="W27" s="113"/>
      <c r="Y27" s="110"/>
      <c r="Z27" s="110"/>
      <c r="AA27" s="110"/>
    </row>
    <row r="28" spans="2:27" x14ac:dyDescent="0.3">
      <c r="B28" s="110" t="s">
        <v>807</v>
      </c>
      <c r="C28" s="616">
        <v>5.6930996445642847</v>
      </c>
      <c r="I28" s="112"/>
      <c r="J28" s="112"/>
      <c r="K28" s="110"/>
      <c r="L28" s="110"/>
      <c r="M28" s="110"/>
      <c r="O28" s="112"/>
      <c r="P28" s="112"/>
      <c r="R28" s="110"/>
      <c r="S28" s="110"/>
      <c r="U28" s="113"/>
      <c r="V28" s="113"/>
      <c r="W28" s="113"/>
      <c r="Y28" s="110"/>
      <c r="Z28" s="110"/>
      <c r="AA28" s="110"/>
    </row>
    <row r="29" spans="2:27" x14ac:dyDescent="0.3">
      <c r="B29" s="110" t="s">
        <v>805</v>
      </c>
      <c r="C29" s="616">
        <v>8.6689378269862516</v>
      </c>
      <c r="I29" s="112"/>
      <c r="J29" s="112"/>
      <c r="K29" s="110"/>
      <c r="L29" s="110"/>
      <c r="M29" s="110"/>
      <c r="O29" s="112"/>
      <c r="P29" s="112"/>
      <c r="R29" s="110"/>
      <c r="S29" s="110"/>
      <c r="U29" s="113"/>
      <c r="V29" s="113"/>
      <c r="W29" s="113"/>
      <c r="Y29" s="110"/>
      <c r="Z29" s="110"/>
      <c r="AA29" s="110"/>
    </row>
    <row r="30" spans="2:27" x14ac:dyDescent="0.3">
      <c r="B30" s="110" t="s">
        <v>806</v>
      </c>
      <c r="C30" s="616">
        <v>7.469149166486253</v>
      </c>
      <c r="I30" s="112"/>
      <c r="J30" s="112"/>
      <c r="K30" s="110"/>
      <c r="L30" s="110"/>
      <c r="M30" s="110"/>
      <c r="O30" s="112"/>
      <c r="P30" s="112"/>
      <c r="R30" s="110"/>
      <c r="S30" s="110"/>
      <c r="U30" s="113"/>
      <c r="V30" s="113"/>
      <c r="W30" s="113"/>
      <c r="Y30" s="110"/>
      <c r="Z30" s="110"/>
      <c r="AA30" s="110"/>
    </row>
    <row r="31" spans="2:27" x14ac:dyDescent="0.3">
      <c r="B31" s="110" t="s">
        <v>809</v>
      </c>
      <c r="C31" s="616">
        <v>12.161624203821656</v>
      </c>
      <c r="I31" s="112"/>
      <c r="J31" s="112"/>
      <c r="K31" s="110"/>
      <c r="L31" s="110"/>
      <c r="M31" s="110"/>
      <c r="O31" s="112"/>
      <c r="P31" s="112"/>
      <c r="R31" s="110"/>
      <c r="S31" s="110"/>
      <c r="U31" s="113"/>
      <c r="V31" s="113"/>
      <c r="W31" s="113"/>
      <c r="Y31" s="110"/>
      <c r="Z31" s="110"/>
      <c r="AA31" s="110"/>
    </row>
    <row r="32" spans="2:27" x14ac:dyDescent="0.3">
      <c r="B32" s="110" t="s">
        <v>803</v>
      </c>
      <c r="C32" s="616">
        <v>6.4758600751662323</v>
      </c>
      <c r="I32" s="112"/>
      <c r="J32" s="112"/>
      <c r="K32" s="110"/>
      <c r="L32" s="110"/>
      <c r="M32" s="110"/>
      <c r="O32" s="112"/>
      <c r="P32" s="112"/>
      <c r="R32" s="110"/>
      <c r="S32" s="110"/>
      <c r="U32" s="113"/>
      <c r="V32" s="113"/>
      <c r="W32" s="113"/>
      <c r="Y32" s="110"/>
      <c r="Z32" s="110"/>
      <c r="AA32" s="110"/>
    </row>
    <row r="33" spans="2:27" x14ac:dyDescent="0.3">
      <c r="B33" s="110" t="s">
        <v>804</v>
      </c>
      <c r="C33" s="616">
        <v>24.728434504792332</v>
      </c>
      <c r="I33" s="112"/>
      <c r="J33" s="112"/>
      <c r="K33" s="110"/>
      <c r="L33" s="110"/>
      <c r="M33" s="110"/>
      <c r="O33" s="112"/>
      <c r="P33" s="112"/>
      <c r="R33" s="110"/>
      <c r="S33" s="110"/>
      <c r="U33" s="113"/>
      <c r="V33" s="113"/>
      <c r="W33" s="113"/>
      <c r="Y33" s="110"/>
      <c r="Z33" s="110"/>
      <c r="AA33" s="110"/>
    </row>
    <row r="34" spans="2:27" x14ac:dyDescent="0.3">
      <c r="B34" s="110" t="s">
        <v>711</v>
      </c>
      <c r="C34" s="616">
        <v>-16.411286946328392</v>
      </c>
      <c r="I34" s="112"/>
      <c r="J34" s="112"/>
      <c r="K34" s="110"/>
      <c r="L34" s="110"/>
      <c r="M34" s="110"/>
      <c r="O34" s="112"/>
      <c r="P34" s="112"/>
      <c r="R34" s="110"/>
      <c r="S34" s="110"/>
      <c r="U34" s="113"/>
      <c r="V34" s="113"/>
      <c r="W34" s="113"/>
      <c r="Y34" s="110"/>
      <c r="Z34" s="110"/>
      <c r="AA34" s="110"/>
    </row>
    <row r="35" spans="2:27" x14ac:dyDescent="0.3">
      <c r="H35" s="278"/>
      <c r="I35" s="112"/>
      <c r="J35" s="112"/>
      <c r="K35" s="110"/>
      <c r="L35" s="110"/>
      <c r="M35" s="110"/>
      <c r="O35" s="112"/>
      <c r="P35" s="112"/>
      <c r="R35" s="110"/>
      <c r="S35" s="110"/>
      <c r="U35" s="113"/>
      <c r="V35" s="113"/>
      <c r="W35" s="113"/>
      <c r="Y35" s="110"/>
      <c r="Z35" s="110"/>
      <c r="AA35" s="110"/>
    </row>
    <row r="36" spans="2:27" x14ac:dyDescent="0.3">
      <c r="H36" s="278"/>
      <c r="I36" s="112"/>
      <c r="J36" s="112"/>
      <c r="K36" s="110"/>
      <c r="L36" s="110"/>
      <c r="M36" s="110"/>
      <c r="O36" s="112"/>
      <c r="P36" s="112"/>
      <c r="R36" s="110"/>
      <c r="S36" s="110"/>
      <c r="U36" s="113"/>
      <c r="V36" s="113"/>
      <c r="W36" s="113"/>
      <c r="Y36" s="110"/>
      <c r="Z36" s="110"/>
      <c r="AA36" s="110"/>
    </row>
    <row r="37" spans="2:27" x14ac:dyDescent="0.3">
      <c r="H37" s="112"/>
      <c r="I37" s="112"/>
      <c r="J37" s="112"/>
      <c r="K37" s="110"/>
      <c r="L37" s="110"/>
      <c r="M37" s="110"/>
      <c r="O37" s="112"/>
      <c r="P37" s="112"/>
      <c r="R37" s="110"/>
      <c r="S37" s="110"/>
      <c r="U37" s="113"/>
      <c r="V37" s="113"/>
      <c r="W37" s="113"/>
      <c r="Y37" s="110"/>
      <c r="Z37" s="110"/>
      <c r="AA37" s="110"/>
    </row>
    <row r="38" spans="2:27" x14ac:dyDescent="0.3">
      <c r="H38" s="112"/>
      <c r="I38" s="112"/>
      <c r="J38" s="112"/>
      <c r="K38" s="110"/>
      <c r="L38" s="110"/>
      <c r="M38" s="110"/>
      <c r="O38" s="112"/>
      <c r="P38" s="112"/>
      <c r="R38" s="110"/>
      <c r="S38" s="110"/>
      <c r="U38" s="113"/>
      <c r="V38" s="113"/>
      <c r="W38" s="113"/>
      <c r="Y38" s="110"/>
      <c r="Z38" s="110"/>
      <c r="AA38" s="110"/>
    </row>
    <row r="39" spans="2:27" x14ac:dyDescent="0.3">
      <c r="H39" s="112"/>
      <c r="I39" s="112"/>
      <c r="J39" s="112"/>
      <c r="K39" s="110"/>
      <c r="L39" s="110"/>
      <c r="M39" s="110"/>
      <c r="O39" s="112"/>
      <c r="P39" s="112"/>
      <c r="R39" s="110"/>
      <c r="S39" s="110"/>
      <c r="U39" s="113"/>
      <c r="V39" s="113"/>
      <c r="W39" s="113"/>
      <c r="Y39" s="110"/>
      <c r="Z39" s="110"/>
      <c r="AA39" s="110"/>
    </row>
    <row r="40" spans="2:27" x14ac:dyDescent="0.3">
      <c r="H40" s="112"/>
      <c r="I40" s="112"/>
      <c r="J40" s="112"/>
      <c r="K40" s="110"/>
      <c r="L40" s="110"/>
      <c r="M40" s="110"/>
      <c r="O40" s="112"/>
      <c r="P40" s="112"/>
      <c r="R40" s="110"/>
      <c r="S40" s="110"/>
      <c r="U40" s="113"/>
      <c r="V40" s="113"/>
      <c r="W40" s="113"/>
      <c r="Y40" s="110"/>
      <c r="Z40" s="110"/>
      <c r="AA40" s="110"/>
    </row>
    <row r="41" spans="2:27" x14ac:dyDescent="0.3">
      <c r="H41" s="112"/>
      <c r="I41" s="112"/>
      <c r="J41" s="112"/>
      <c r="K41" s="110"/>
      <c r="L41" s="110"/>
      <c r="M41" s="110"/>
      <c r="O41" s="112"/>
      <c r="P41" s="112"/>
      <c r="R41" s="110"/>
      <c r="S41" s="110"/>
      <c r="U41" s="113"/>
      <c r="V41" s="113"/>
      <c r="W41" s="113"/>
      <c r="Y41" s="110"/>
      <c r="Z41" s="110"/>
      <c r="AA41" s="110"/>
    </row>
    <row r="42" spans="2:27" x14ac:dyDescent="0.3">
      <c r="H42" s="112"/>
      <c r="I42" s="112"/>
      <c r="J42" s="112"/>
      <c r="K42" s="110"/>
      <c r="L42" s="110"/>
      <c r="M42" s="110"/>
      <c r="O42" s="112"/>
      <c r="P42" s="112"/>
      <c r="R42" s="110"/>
      <c r="S42" s="110"/>
      <c r="U42" s="113"/>
      <c r="V42" s="113"/>
      <c r="W42" s="113"/>
      <c r="Y42" s="110"/>
      <c r="Z42" s="110"/>
      <c r="AA42" s="110"/>
    </row>
    <row r="43" spans="2:27" x14ac:dyDescent="0.3">
      <c r="H43" s="112"/>
      <c r="I43" s="112"/>
      <c r="J43" s="112"/>
      <c r="K43" s="110"/>
      <c r="L43" s="110"/>
      <c r="M43" s="110"/>
      <c r="O43" s="112"/>
      <c r="P43" s="112"/>
      <c r="R43" s="110"/>
      <c r="S43" s="110"/>
      <c r="U43" s="113"/>
      <c r="V43" s="113"/>
      <c r="W43" s="113"/>
      <c r="Y43" s="110"/>
      <c r="Z43" s="110"/>
      <c r="AA43" s="110"/>
    </row>
    <row r="44" spans="2:27" ht="12" customHeight="1" x14ac:dyDescent="0.3">
      <c r="B44" s="278"/>
      <c r="C44" s="278"/>
      <c r="D44" s="278"/>
      <c r="E44" s="278"/>
      <c r="F44" s="278"/>
      <c r="G44"/>
      <c r="H44"/>
      <c r="K44" s="110"/>
      <c r="L44" s="110"/>
      <c r="M44" s="110"/>
      <c r="R44" s="110"/>
      <c r="S44" s="110"/>
      <c r="X44" s="110"/>
      <c r="Y44" s="110"/>
      <c r="Z44" s="110"/>
      <c r="AA44" s="110"/>
    </row>
    <row r="45" spans="2:27" x14ac:dyDescent="0.3">
      <c r="K45" s="110"/>
      <c r="L45" s="110"/>
      <c r="M45" s="110"/>
      <c r="R45" s="110"/>
      <c r="S45" s="110"/>
      <c r="X45" s="110"/>
      <c r="Y45" s="110"/>
      <c r="Z45" s="110"/>
      <c r="AA45" s="110"/>
    </row>
    <row r="46" spans="2:27" ht="14.4" x14ac:dyDescent="0.3">
      <c r="B46" s="138"/>
      <c r="M46" s="110"/>
    </row>
    <row r="47" spans="2:27" x14ac:dyDescent="0.3">
      <c r="B47" s="1357" t="s">
        <v>78</v>
      </c>
      <c r="C47" s="1358"/>
      <c r="D47" s="1358"/>
      <c r="E47" s="1358"/>
      <c r="F47" s="1358"/>
      <c r="G47" s="1358"/>
      <c r="H47" s="1359"/>
      <c r="M47" s="110"/>
    </row>
    <row r="48" spans="2:27" ht="3.75" customHeight="1" x14ac:dyDescent="0.3">
      <c r="B48" s="139"/>
      <c r="C48" s="139"/>
      <c r="D48" s="140"/>
      <c r="E48" s="140"/>
      <c r="F48" s="141"/>
      <c r="G48" s="142"/>
      <c r="H48" s="143"/>
      <c r="M48" s="110"/>
    </row>
    <row r="49" spans="2:13" ht="14.4" x14ac:dyDescent="0.3">
      <c r="B49" s="144" t="s">
        <v>79</v>
      </c>
      <c r="C49" s="488" t="s">
        <v>799</v>
      </c>
      <c r="D49" s="146"/>
      <c r="E49" s="146"/>
      <c r="F49" s="146"/>
      <c r="G49" s="147"/>
      <c r="H49" s="148"/>
      <c r="K49" s="110"/>
      <c r="M49" s="110"/>
    </row>
    <row r="50" spans="2:13" ht="3.75" customHeight="1" x14ac:dyDescent="0.3">
      <c r="B50" s="144"/>
      <c r="C50" s="145"/>
      <c r="D50" s="146"/>
      <c r="E50" s="146"/>
      <c r="F50" s="146"/>
      <c r="G50" s="147"/>
      <c r="H50" s="148"/>
      <c r="M50" s="110"/>
    </row>
    <row r="51" spans="2:13" x14ac:dyDescent="0.3">
      <c r="B51" s="144" t="s">
        <v>80</v>
      </c>
      <c r="C51" s="145" t="s">
        <v>799</v>
      </c>
      <c r="D51" s="146"/>
      <c r="E51" s="146"/>
      <c r="F51" s="146"/>
      <c r="G51" s="147"/>
      <c r="H51" s="148"/>
      <c r="M51" s="110"/>
    </row>
    <row r="52" spans="2:13" ht="3.75" customHeight="1" x14ac:dyDescent="0.3">
      <c r="B52" s="144"/>
      <c r="C52" s="145"/>
      <c r="D52" s="146"/>
      <c r="E52" s="146"/>
      <c r="F52" s="146"/>
      <c r="G52" s="147"/>
      <c r="H52" s="148"/>
      <c r="M52" s="110"/>
    </row>
    <row r="53" spans="2:13" x14ac:dyDescent="0.3">
      <c r="B53" s="144" t="s">
        <v>82</v>
      </c>
      <c r="C53" s="145" t="s">
        <v>706</v>
      </c>
      <c r="D53" s="146"/>
      <c r="E53" s="146"/>
      <c r="F53" s="146"/>
      <c r="G53" s="147"/>
      <c r="H53" s="148"/>
      <c r="M53" s="110"/>
    </row>
    <row r="54" spans="2:13" ht="3.75" customHeight="1" x14ac:dyDescent="0.3">
      <c r="B54" s="144"/>
      <c r="C54" s="145"/>
      <c r="D54" s="146"/>
      <c r="E54" s="146"/>
      <c r="F54" s="146"/>
      <c r="G54" s="147"/>
      <c r="H54" s="148"/>
      <c r="M54" s="110"/>
    </row>
    <row r="55" spans="2:13" x14ac:dyDescent="0.3">
      <c r="B55" s="144" t="s">
        <v>84</v>
      </c>
      <c r="C55" s="145" t="s">
        <v>722</v>
      </c>
      <c r="D55" s="146"/>
      <c r="E55" s="146"/>
      <c r="F55" s="146"/>
      <c r="G55" s="147"/>
      <c r="H55" s="148"/>
      <c r="M55" s="110"/>
    </row>
    <row r="56" spans="2:13" ht="3.75" customHeight="1" x14ac:dyDescent="0.3">
      <c r="B56" s="144"/>
      <c r="C56" s="145"/>
      <c r="D56" s="146"/>
      <c r="E56" s="146"/>
      <c r="F56" s="146"/>
      <c r="G56" s="147"/>
      <c r="H56" s="148"/>
    </row>
    <row r="57" spans="2:13" x14ac:dyDescent="0.3">
      <c r="B57" s="144" t="s">
        <v>86</v>
      </c>
      <c r="C57" s="145" t="s">
        <v>87</v>
      </c>
      <c r="D57" s="146"/>
      <c r="E57" s="146"/>
      <c r="F57" s="146"/>
      <c r="G57" s="147"/>
      <c r="H57" s="148"/>
    </row>
    <row r="58" spans="2:13" ht="5.25" customHeight="1" x14ac:dyDescent="0.3">
      <c r="B58" s="144"/>
      <c r="C58" s="145"/>
      <c r="D58" s="146"/>
      <c r="E58" s="146"/>
      <c r="F58" s="146"/>
      <c r="G58" s="147"/>
      <c r="H58" s="148"/>
    </row>
    <row r="59" spans="2:13" x14ac:dyDescent="0.3">
      <c r="B59" s="144" t="s">
        <v>88</v>
      </c>
      <c r="C59" s="149" t="s">
        <v>89</v>
      </c>
      <c r="D59" s="147"/>
      <c r="E59" s="146"/>
      <c r="F59" s="146"/>
      <c r="G59" s="147"/>
      <c r="H59" s="148"/>
    </row>
    <row r="60" spans="2:13" ht="6" customHeight="1" x14ac:dyDescent="0.3">
      <c r="B60" s="144"/>
      <c r="C60" s="149"/>
      <c r="D60" s="147"/>
      <c r="E60" s="146"/>
      <c r="F60" s="146"/>
      <c r="G60" s="147"/>
      <c r="H60" s="148"/>
    </row>
    <row r="61" spans="2:13" x14ac:dyDescent="0.3">
      <c r="B61" s="144" t="s">
        <v>90</v>
      </c>
      <c r="C61" s="150" t="s">
        <v>1741</v>
      </c>
      <c r="D61" s="156"/>
      <c r="E61" s="146"/>
      <c r="F61" s="146"/>
      <c r="G61" s="147"/>
      <c r="H61" s="148"/>
    </row>
    <row r="62" spans="2:13" ht="3.75" customHeight="1" x14ac:dyDescent="0.3">
      <c r="B62" s="144"/>
      <c r="C62" s="145"/>
      <c r="D62" s="146"/>
      <c r="E62" s="146"/>
      <c r="F62" s="146"/>
      <c r="G62" s="147"/>
      <c r="H62" s="148"/>
    </row>
    <row r="63" spans="2:13" x14ac:dyDescent="0.3">
      <c r="B63" s="1352" t="s">
        <v>92</v>
      </c>
      <c r="C63" s="145" t="s">
        <v>93</v>
      </c>
      <c r="D63" s="146"/>
      <c r="E63" s="146"/>
      <c r="F63" s="146"/>
      <c r="G63" s="147"/>
      <c r="H63" s="148"/>
    </row>
    <row r="64" spans="2:13" x14ac:dyDescent="0.3">
      <c r="B64" s="1352"/>
      <c r="C64" s="201" t="s">
        <v>94</v>
      </c>
      <c r="D64" s="146"/>
      <c r="E64" s="146"/>
      <c r="F64" s="146"/>
      <c r="G64" s="147"/>
      <c r="H64" s="148"/>
    </row>
    <row r="65" spans="2:8" ht="3.75" customHeight="1" x14ac:dyDescent="0.3">
      <c r="B65" s="144"/>
      <c r="C65" s="145"/>
      <c r="D65" s="146"/>
      <c r="E65" s="146"/>
      <c r="F65" s="146"/>
      <c r="G65" s="147"/>
      <c r="H65" s="148"/>
    </row>
    <row r="66" spans="2:8" ht="30" customHeight="1" x14ac:dyDescent="0.3">
      <c r="B66" s="151" t="s">
        <v>95</v>
      </c>
      <c r="C66" s="1378" t="s">
        <v>1742</v>
      </c>
      <c r="D66" s="1379"/>
      <c r="E66" s="1379"/>
      <c r="F66" s="1379"/>
      <c r="G66" s="1379"/>
      <c r="H66" s="1380"/>
    </row>
    <row r="67" spans="2:8" x14ac:dyDescent="0.3">
      <c r="B67" s="151"/>
      <c r="C67" s="492" t="s">
        <v>821</v>
      </c>
      <c r="D67" s="399"/>
      <c r="E67" s="399"/>
      <c r="F67" s="399"/>
      <c r="G67" s="399"/>
      <c r="H67" s="400"/>
    </row>
    <row r="68" spans="2:8" ht="14.4" x14ac:dyDescent="0.3">
      <c r="B68" s="151"/>
      <c r="C68" s="491"/>
      <c r="D68" s="399"/>
      <c r="E68" s="399"/>
      <c r="F68" s="399"/>
      <c r="G68" s="399"/>
      <c r="H68" s="400"/>
    </row>
    <row r="69" spans="2:8" x14ac:dyDescent="0.3">
      <c r="B69" s="151"/>
      <c r="C69" s="492" t="s">
        <v>725</v>
      </c>
      <c r="D69" s="399"/>
      <c r="E69" s="399"/>
      <c r="F69" s="399"/>
      <c r="G69" s="399"/>
      <c r="H69" s="400"/>
    </row>
    <row r="70" spans="2:8" x14ac:dyDescent="0.3">
      <c r="B70" s="151"/>
      <c r="C70" s="492" t="s">
        <v>726</v>
      </c>
      <c r="D70" s="399"/>
      <c r="E70" s="399"/>
      <c r="F70" s="399"/>
      <c r="G70" s="399"/>
      <c r="H70" s="400"/>
    </row>
    <row r="71" spans="2:8" ht="21" customHeight="1" x14ac:dyDescent="0.3">
      <c r="B71" s="151"/>
      <c r="C71" s="1378" t="s">
        <v>727</v>
      </c>
      <c r="D71" s="1379"/>
      <c r="E71" s="1379"/>
      <c r="F71" s="1379"/>
      <c r="G71" s="1379"/>
      <c r="H71" s="1380"/>
    </row>
    <row r="72" spans="2:8" ht="6" customHeight="1" x14ac:dyDescent="0.3">
      <c r="B72" s="151"/>
      <c r="C72" s="491"/>
      <c r="D72" s="399"/>
      <c r="E72" s="399"/>
      <c r="F72" s="399"/>
      <c r="G72" s="399"/>
      <c r="H72" s="400"/>
    </row>
    <row r="73" spans="2:8" x14ac:dyDescent="0.3">
      <c r="B73" s="151"/>
      <c r="C73" s="492" t="s">
        <v>728</v>
      </c>
      <c r="D73" s="399"/>
      <c r="E73" s="399"/>
      <c r="F73" s="399"/>
      <c r="G73" s="399"/>
      <c r="H73" s="400"/>
    </row>
    <row r="74" spans="2:8" x14ac:dyDescent="0.3">
      <c r="B74" s="151"/>
      <c r="C74" s="492" t="s">
        <v>729</v>
      </c>
      <c r="D74" s="399"/>
      <c r="E74" s="399"/>
      <c r="F74" s="399"/>
      <c r="G74" s="399"/>
      <c r="H74" s="400"/>
    </row>
    <row r="75" spans="2:8" x14ac:dyDescent="0.3">
      <c r="B75" s="151"/>
      <c r="C75" s="492" t="s">
        <v>726</v>
      </c>
      <c r="D75" s="399"/>
      <c r="E75" s="399"/>
      <c r="F75" s="399"/>
      <c r="G75" s="399"/>
      <c r="H75" s="400"/>
    </row>
    <row r="76" spans="2:8" ht="26.4" customHeight="1" x14ac:dyDescent="0.3">
      <c r="B76" s="151"/>
      <c r="C76" s="1378" t="s">
        <v>730</v>
      </c>
      <c r="D76" s="1379"/>
      <c r="E76" s="1379"/>
      <c r="F76" s="1379"/>
      <c r="G76" s="1379"/>
      <c r="H76" s="1380"/>
    </row>
    <row r="77" spans="2:8" ht="6.6" customHeight="1" x14ac:dyDescent="0.3">
      <c r="B77" s="151"/>
      <c r="C77" s="145"/>
      <c r="D77" s="146"/>
      <c r="E77" s="146"/>
      <c r="F77" s="146"/>
      <c r="G77" s="147"/>
      <c r="H77" s="148"/>
    </row>
    <row r="78" spans="2:8" ht="16.2" customHeight="1" x14ac:dyDescent="0.3">
      <c r="B78" s="151" t="s">
        <v>96</v>
      </c>
      <c r="C78" s="204">
        <v>44875</v>
      </c>
      <c r="D78" s="146"/>
      <c r="E78" s="146"/>
      <c r="F78" s="146"/>
      <c r="G78" s="147"/>
      <c r="H78" s="148"/>
    </row>
    <row r="79" spans="2:8" ht="3.75" customHeight="1" x14ac:dyDescent="0.3">
      <c r="B79" s="151"/>
      <c r="C79" s="145"/>
      <c r="D79" s="146"/>
      <c r="E79" s="146"/>
      <c r="F79" s="146"/>
      <c r="G79" s="147"/>
      <c r="H79" s="148"/>
    </row>
    <row r="80" spans="2:8" x14ac:dyDescent="0.3">
      <c r="B80" s="151" t="s">
        <v>97</v>
      </c>
      <c r="C80" s="145" t="s">
        <v>98</v>
      </c>
      <c r="D80" s="146"/>
      <c r="E80" s="146"/>
      <c r="F80" s="146"/>
      <c r="G80" s="147"/>
      <c r="H80" s="148"/>
    </row>
    <row r="81" spans="2:8" ht="6" customHeight="1" x14ac:dyDescent="0.3">
      <c r="B81" s="151"/>
      <c r="C81" s="145"/>
      <c r="D81" s="146"/>
      <c r="E81" s="146"/>
      <c r="F81" s="146"/>
      <c r="G81" s="147"/>
      <c r="H81" s="148"/>
    </row>
    <row r="82" spans="2:8" x14ac:dyDescent="0.3">
      <c r="B82" s="151" t="s">
        <v>99</v>
      </c>
      <c r="C82" s="149" t="s">
        <v>688</v>
      </c>
      <c r="D82" s="147"/>
      <c r="E82" s="147"/>
      <c r="F82" s="147"/>
      <c r="G82" s="147"/>
      <c r="H82" s="148"/>
    </row>
    <row r="83" spans="2:8" ht="3.75" customHeight="1" x14ac:dyDescent="0.3">
      <c r="B83" s="152"/>
      <c r="C83" s="152"/>
      <c r="D83" s="153"/>
      <c r="E83" s="153"/>
      <c r="F83" s="153"/>
      <c r="G83" s="153"/>
      <c r="H83" s="154"/>
    </row>
  </sheetData>
  <mergeCells count="10">
    <mergeCell ref="B6:B7"/>
    <mergeCell ref="G6:G7"/>
    <mergeCell ref="H6:H7"/>
    <mergeCell ref="E6:F6"/>
    <mergeCell ref="C6:D6"/>
    <mergeCell ref="B47:H47"/>
    <mergeCell ref="B63:B64"/>
    <mergeCell ref="C71:H71"/>
    <mergeCell ref="C66:H66"/>
    <mergeCell ref="C76:H76"/>
  </mergeCells>
  <hyperlinks>
    <hyperlink ref="B2" location="Index!A1" display="Return to Index" xr:uid="{3580DE42-14AD-4238-99F0-D6C610B52C09}"/>
    <hyperlink ref="C64" r:id="rId1" xr:uid="{4C563CCD-4744-4571-8BAD-88FD991B1C16}"/>
  </hyperlinks>
  <pageMargins left="0.23622047244094491" right="0.23622047244094491" top="0.31496062992125984" bottom="0.31496062992125984" header="0.31496062992125984" footer="0.31496062992125984"/>
  <pageSetup paperSize="9" scale="31" orientation="landscape" r:id="rId2"/>
  <headerFooter alignWithMargins="0"/>
  <rowBreaks count="1" manualBreakCount="1">
    <brk id="50" max="16383" man="1"/>
  </rowBreaks>
  <colBreaks count="2" manualBreakCount="2">
    <brk id="6" max="1048575" man="1"/>
    <brk id="23" max="1048575" man="1"/>
  </col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3D3FA-43F4-4B70-8267-2FC5905CA910}">
  <sheetPr>
    <pageSetUpPr fitToPage="1"/>
  </sheetPr>
  <dimension ref="B1:AA88"/>
  <sheetViews>
    <sheetView zoomScaleNormal="100" workbookViewId="0">
      <selection activeCell="G14" sqref="G14"/>
    </sheetView>
  </sheetViews>
  <sheetFormatPr defaultColWidth="8.33203125" defaultRowHeight="13.8" x14ac:dyDescent="0.3"/>
  <cols>
    <col min="1" max="1" width="1.88671875" style="110" customWidth="1"/>
    <col min="2" max="2" width="76.44140625" style="110" customWidth="1"/>
    <col min="3" max="3" width="12.6640625" style="110" customWidth="1"/>
    <col min="4" max="4" width="7.109375" style="110" customWidth="1"/>
    <col min="5" max="5" width="11.44140625" style="110" customWidth="1"/>
    <col min="6" max="6" width="7.6640625" style="110" customWidth="1"/>
    <col min="7" max="7" width="29.109375" style="110" customWidth="1"/>
    <col min="8" max="8" width="15" style="110" customWidth="1"/>
    <col min="9" max="9" width="20.88671875" style="110" customWidth="1"/>
    <col min="10" max="10" width="14" style="110" customWidth="1"/>
    <col min="11" max="12" width="7.6640625" style="112" customWidth="1"/>
    <col min="13" max="13" width="17.33203125" style="112" customWidth="1"/>
    <col min="14" max="14" width="18.88671875" style="110" customWidth="1"/>
    <col min="15" max="15" width="16.109375" style="110" customWidth="1"/>
    <col min="16" max="16" width="18.44140625" style="110" customWidth="1"/>
    <col min="17" max="17" width="9.109375" style="110" customWidth="1"/>
    <col min="18" max="19" width="4.88671875" style="112" customWidth="1"/>
    <col min="20" max="23" width="8.33203125" style="110" customWidth="1"/>
    <col min="24" max="27" width="8.33203125" style="113" customWidth="1"/>
    <col min="28" max="36" width="8.33203125" style="110" customWidth="1"/>
    <col min="37" max="37" width="1.88671875" style="110" customWidth="1"/>
    <col min="38" max="16384" width="8.33203125" style="110"/>
  </cols>
  <sheetData>
    <row r="1" spans="2:27" ht="14.4" x14ac:dyDescent="0.3">
      <c r="B1" s="167" t="s">
        <v>723</v>
      </c>
    </row>
    <row r="2" spans="2:27" x14ac:dyDescent="0.3">
      <c r="B2" s="114" t="s">
        <v>48</v>
      </c>
    </row>
    <row r="3" spans="2:27" x14ac:dyDescent="0.3">
      <c r="B3" s="115"/>
      <c r="C3" s="118"/>
      <c r="D3" s="118"/>
      <c r="E3" s="118"/>
      <c r="G3" s="112"/>
      <c r="K3" s="110"/>
      <c r="R3" s="113"/>
      <c r="S3" s="113"/>
      <c r="T3" s="113"/>
      <c r="U3" s="113"/>
      <c r="X3" s="110"/>
      <c r="Y3" s="110"/>
      <c r="Z3" s="110"/>
      <c r="AA3" s="110"/>
    </row>
    <row r="4" spans="2:27" x14ac:dyDescent="0.3">
      <c r="K4" s="162"/>
      <c r="L4" s="110"/>
      <c r="M4" s="110"/>
      <c r="R4" s="110"/>
      <c r="S4" s="110"/>
      <c r="X4" s="110"/>
      <c r="Y4" s="110"/>
      <c r="Z4" s="110"/>
      <c r="AA4" s="110"/>
    </row>
    <row r="5" spans="2:27" ht="12" customHeight="1" x14ac:dyDescent="0.3">
      <c r="C5" s="117"/>
      <c r="D5" s="116"/>
      <c r="E5" s="203"/>
      <c r="G5" s="118"/>
      <c r="K5" s="110"/>
      <c r="L5" s="110"/>
      <c r="M5" s="110"/>
      <c r="R5" s="110"/>
      <c r="S5" s="110"/>
      <c r="X5" s="110"/>
      <c r="Y5" s="110"/>
      <c r="Z5" s="110"/>
      <c r="AA5" s="110"/>
    </row>
    <row r="6" spans="2:27" ht="15" customHeight="1" thickBot="1" x14ac:dyDescent="0.35">
      <c r="C6" s="1353" t="s">
        <v>168</v>
      </c>
      <c r="D6" s="1354"/>
      <c r="E6" s="1354"/>
      <c r="F6" s="1354"/>
      <c r="K6" s="110"/>
      <c r="L6" s="110"/>
      <c r="M6" s="110"/>
      <c r="R6" s="110"/>
      <c r="S6" s="110"/>
      <c r="X6" s="110"/>
      <c r="Y6" s="110"/>
      <c r="Z6" s="110"/>
      <c r="AA6" s="110"/>
    </row>
    <row r="7" spans="2:27" ht="51.75" customHeight="1" thickBot="1" x14ac:dyDescent="0.45">
      <c r="B7" s="443" t="s">
        <v>706</v>
      </c>
      <c r="C7" s="1367" t="s">
        <v>70</v>
      </c>
      <c r="D7" s="1369"/>
      <c r="E7" s="1367" t="s">
        <v>68</v>
      </c>
      <c r="F7" s="1369"/>
      <c r="G7"/>
      <c r="H7"/>
      <c r="I7" s="253"/>
      <c r="J7" s="254"/>
      <c r="K7" s="110"/>
      <c r="L7" s="110"/>
      <c r="M7" s="240"/>
      <c r="R7" s="110"/>
      <c r="S7" s="110"/>
      <c r="X7" s="110"/>
      <c r="Y7" s="110"/>
      <c r="Z7" s="110"/>
      <c r="AA7" s="110"/>
    </row>
    <row r="8" spans="2:27" ht="15" thickBot="1" x14ac:dyDescent="0.35">
      <c r="C8" s="445" t="s">
        <v>714</v>
      </c>
      <c r="D8" s="446" t="s">
        <v>707</v>
      </c>
      <c r="E8" s="446" t="s">
        <v>714</v>
      </c>
      <c r="F8" s="447" t="s">
        <v>707</v>
      </c>
      <c r="G8"/>
      <c r="H8"/>
      <c r="I8" s="220"/>
      <c r="K8" s="110"/>
      <c r="L8" s="110"/>
      <c r="M8" s="110"/>
      <c r="R8" s="110"/>
      <c r="S8" s="110"/>
      <c r="X8" s="110"/>
      <c r="Y8" s="110"/>
      <c r="Z8" s="110"/>
      <c r="AA8" s="110"/>
    </row>
    <row r="9" spans="2:27" ht="15" thickBot="1" x14ac:dyDescent="0.35">
      <c r="B9" s="461" t="s">
        <v>717</v>
      </c>
      <c r="C9" s="533"/>
      <c r="D9" s="534"/>
      <c r="E9" s="535"/>
      <c r="F9" s="536"/>
      <c r="G9"/>
      <c r="H9"/>
      <c r="I9" s="220"/>
      <c r="K9" s="110"/>
      <c r="L9" s="110"/>
      <c r="M9" s="110"/>
      <c r="R9" s="110"/>
      <c r="S9" s="110"/>
      <c r="X9" s="110"/>
      <c r="Y9" s="110"/>
      <c r="Z9" s="110"/>
      <c r="AA9" s="110"/>
    </row>
    <row r="10" spans="2:27" ht="14.4" x14ac:dyDescent="0.3">
      <c r="B10" s="439" t="s">
        <v>694</v>
      </c>
      <c r="C10" s="456">
        <v>11453</v>
      </c>
      <c r="D10" s="466">
        <v>11.2</v>
      </c>
      <c r="E10" s="440">
        <v>3001789</v>
      </c>
      <c r="F10" s="477">
        <v>12.8</v>
      </c>
      <c r="G10"/>
      <c r="H10"/>
      <c r="I10" s="220"/>
      <c r="K10" s="110"/>
      <c r="L10" s="110"/>
      <c r="M10" s="110"/>
      <c r="R10" s="110"/>
      <c r="S10" s="110"/>
      <c r="X10" s="110"/>
      <c r="Y10" s="110"/>
      <c r="Z10" s="110"/>
      <c r="AA10" s="110"/>
    </row>
    <row r="11" spans="2:27" ht="15" thickBot="1" x14ac:dyDescent="0.35">
      <c r="B11" s="455" t="s">
        <v>695</v>
      </c>
      <c r="C11" s="453">
        <v>22258</v>
      </c>
      <c r="D11" s="467">
        <v>21.8</v>
      </c>
      <c r="E11" s="286">
        <v>4050440</v>
      </c>
      <c r="F11" s="478">
        <v>17.3</v>
      </c>
      <c r="G11"/>
      <c r="H11"/>
      <c r="I11" s="220"/>
      <c r="K11" s="110"/>
      <c r="L11" s="110"/>
      <c r="M11" s="110"/>
      <c r="R11" s="110"/>
      <c r="S11" s="110"/>
      <c r="X11" s="110"/>
      <c r="Y11" s="110"/>
      <c r="Z11" s="110"/>
      <c r="AA11" s="110"/>
    </row>
    <row r="12" spans="2:27" ht="15" thickBot="1" x14ac:dyDescent="0.35">
      <c r="B12" s="448" t="s">
        <v>715</v>
      </c>
      <c r="C12" s="457">
        <v>33711</v>
      </c>
      <c r="D12" s="468">
        <v>33</v>
      </c>
      <c r="E12" s="449">
        <v>7052229</v>
      </c>
      <c r="F12" s="479">
        <v>30.1</v>
      </c>
      <c r="G12"/>
      <c r="H12"/>
      <c r="I12" s="220"/>
      <c r="K12" s="110"/>
      <c r="L12" s="110"/>
      <c r="M12" s="110"/>
      <c r="R12" s="110"/>
      <c r="S12" s="110"/>
      <c r="X12" s="110"/>
      <c r="Y12" s="110"/>
      <c r="Z12" s="110"/>
      <c r="AA12" s="110"/>
    </row>
    <row r="13" spans="2:27" ht="15.6" customHeight="1" thickBot="1" x14ac:dyDescent="0.35">
      <c r="B13" s="458"/>
      <c r="C13" s="459"/>
      <c r="D13" s="469"/>
      <c r="E13" s="460"/>
      <c r="F13" s="480"/>
      <c r="G13"/>
      <c r="H13"/>
      <c r="I13" s="220"/>
      <c r="K13" s="110"/>
      <c r="L13" s="110"/>
      <c r="M13" s="110"/>
      <c r="R13" s="110"/>
      <c r="S13" s="110"/>
      <c r="X13" s="110"/>
      <c r="Y13" s="110"/>
      <c r="Z13" s="110"/>
      <c r="AA13" s="110"/>
    </row>
    <row r="14" spans="2:27" ht="14.4" thickBot="1" x14ac:dyDescent="0.35">
      <c r="B14" s="461" t="s">
        <v>718</v>
      </c>
      <c r="C14" s="533"/>
      <c r="D14" s="534"/>
      <c r="E14" s="535"/>
      <c r="F14" s="536"/>
    </row>
    <row r="15" spans="2:27" ht="12.75" customHeight="1" x14ac:dyDescent="0.3">
      <c r="B15" s="441" t="s">
        <v>716</v>
      </c>
      <c r="C15" s="529">
        <v>58597</v>
      </c>
      <c r="D15" s="530">
        <v>57.3</v>
      </c>
      <c r="E15" s="531">
        <v>14762923</v>
      </c>
      <c r="F15" s="532">
        <v>63</v>
      </c>
      <c r="G15"/>
      <c r="H15"/>
      <c r="I15" s="220"/>
      <c r="K15" s="110"/>
      <c r="L15" s="110"/>
      <c r="M15" s="110"/>
      <c r="R15" s="110"/>
      <c r="S15" s="110"/>
      <c r="X15" s="110"/>
      <c r="Y15" s="110"/>
      <c r="Z15" s="110"/>
      <c r="AA15" s="110"/>
    </row>
    <row r="16" spans="2:27" ht="15" thickBot="1" x14ac:dyDescent="0.35">
      <c r="B16" s="462" t="s">
        <v>696</v>
      </c>
      <c r="C16" s="463">
        <v>6180</v>
      </c>
      <c r="D16" s="467">
        <v>6</v>
      </c>
      <c r="E16" s="286">
        <v>2145278</v>
      </c>
      <c r="F16" s="478">
        <v>9.1999999999999993</v>
      </c>
      <c r="G16"/>
      <c r="H16"/>
      <c r="I16" s="220"/>
      <c r="K16" s="110"/>
      <c r="L16" s="110"/>
      <c r="M16" s="110"/>
      <c r="R16" s="110"/>
      <c r="S16" s="110"/>
      <c r="X16" s="110"/>
      <c r="Y16" s="110"/>
      <c r="Z16" s="110"/>
      <c r="AA16" s="110"/>
    </row>
    <row r="17" spans="2:27" customFormat="1" ht="15" thickBot="1" x14ac:dyDescent="0.35">
      <c r="D17" s="471"/>
      <c r="F17" s="482"/>
    </row>
    <row r="18" spans="2:27" ht="14.4" x14ac:dyDescent="0.3">
      <c r="B18" s="454" t="s">
        <v>708</v>
      </c>
      <c r="C18" s="450">
        <v>26737</v>
      </c>
      <c r="D18" s="466">
        <v>26.1</v>
      </c>
      <c r="E18" s="440">
        <v>7129794</v>
      </c>
      <c r="F18" s="477">
        <v>30.4</v>
      </c>
      <c r="G18"/>
      <c r="H18"/>
      <c r="I18" s="220"/>
      <c r="K18" s="110"/>
      <c r="L18" s="110"/>
      <c r="M18" s="110"/>
      <c r="R18" s="110"/>
      <c r="S18" s="110"/>
      <c r="X18" s="110"/>
      <c r="Y18" s="110"/>
      <c r="Z18" s="110"/>
      <c r="AA18" s="110"/>
    </row>
    <row r="19" spans="2:27" ht="14.4" x14ac:dyDescent="0.3">
      <c r="B19" s="441" t="s">
        <v>697</v>
      </c>
      <c r="C19" s="451">
        <v>9179</v>
      </c>
      <c r="D19" s="470">
        <v>9</v>
      </c>
      <c r="E19" s="284">
        <v>2440210</v>
      </c>
      <c r="F19" s="481">
        <v>10.4</v>
      </c>
      <c r="G19"/>
      <c r="H19"/>
      <c r="I19" s="220"/>
      <c r="K19" s="110"/>
      <c r="L19" s="110"/>
      <c r="M19" s="110"/>
      <c r="R19" s="110"/>
      <c r="S19" s="110"/>
      <c r="X19" s="110"/>
      <c r="Y19" s="110"/>
      <c r="Z19" s="110"/>
      <c r="AA19" s="110"/>
    </row>
    <row r="20" spans="2:27" ht="14.4" x14ac:dyDescent="0.3">
      <c r="B20" s="442" t="s">
        <v>698</v>
      </c>
      <c r="C20" s="452">
        <v>13259</v>
      </c>
      <c r="D20" s="470">
        <v>13</v>
      </c>
      <c r="E20" s="284">
        <v>3375402</v>
      </c>
      <c r="F20" s="481">
        <v>14.4</v>
      </c>
      <c r="G20"/>
      <c r="H20"/>
      <c r="I20" s="220"/>
      <c r="K20" s="110"/>
      <c r="L20" s="110"/>
      <c r="M20" s="110"/>
      <c r="R20" s="110"/>
      <c r="S20" s="110"/>
      <c r="X20" s="110"/>
      <c r="Y20" s="110"/>
      <c r="Z20" s="110"/>
      <c r="AA20" s="110"/>
    </row>
    <row r="21" spans="2:27" ht="15" thickBot="1" x14ac:dyDescent="0.35">
      <c r="B21" s="462" t="s">
        <v>699</v>
      </c>
      <c r="C21" s="463">
        <v>4299</v>
      </c>
      <c r="D21" s="467">
        <v>4.2</v>
      </c>
      <c r="E21" s="286">
        <v>1314182</v>
      </c>
      <c r="F21" s="478">
        <v>5.6</v>
      </c>
      <c r="G21"/>
      <c r="H21"/>
      <c r="I21" s="220"/>
      <c r="K21" s="110"/>
      <c r="L21" s="110"/>
      <c r="M21" s="110"/>
      <c r="R21" s="110"/>
      <c r="S21" s="110"/>
      <c r="X21" s="110"/>
      <c r="Y21" s="110"/>
      <c r="Z21" s="110"/>
      <c r="AA21" s="110"/>
    </row>
    <row r="22" spans="2:27" ht="14.4" thickBot="1" x14ac:dyDescent="0.35">
      <c r="D22" s="472"/>
      <c r="F22" s="483"/>
    </row>
    <row r="23" spans="2:27" ht="13.2" customHeight="1" x14ac:dyDescent="0.3">
      <c r="B23" s="454" t="s">
        <v>709</v>
      </c>
      <c r="C23" s="450">
        <v>13337</v>
      </c>
      <c r="D23" s="466">
        <v>13</v>
      </c>
      <c r="E23" s="440">
        <v>2708979</v>
      </c>
      <c r="F23" s="477">
        <v>11.6</v>
      </c>
      <c r="G23"/>
      <c r="H23"/>
      <c r="I23" s="220"/>
      <c r="K23" s="110"/>
      <c r="L23" s="110"/>
      <c r="M23" s="110"/>
      <c r="R23" s="110"/>
      <c r="S23" s="110"/>
      <c r="X23" s="110"/>
      <c r="Y23" s="110"/>
      <c r="Z23" s="110"/>
      <c r="AA23" s="110"/>
    </row>
    <row r="24" spans="2:27" ht="14.4" x14ac:dyDescent="0.3">
      <c r="B24" s="441" t="s">
        <v>700</v>
      </c>
      <c r="C24" s="451">
        <v>8068</v>
      </c>
      <c r="D24" s="470">
        <v>7.9</v>
      </c>
      <c r="E24" s="284">
        <v>1486961</v>
      </c>
      <c r="F24" s="481">
        <v>6.3</v>
      </c>
      <c r="G24"/>
      <c r="H24"/>
      <c r="I24" s="220"/>
      <c r="K24" s="110"/>
      <c r="L24" s="110"/>
      <c r="M24" s="110"/>
      <c r="R24" s="110"/>
      <c r="S24" s="110"/>
      <c r="X24" s="110"/>
      <c r="Y24" s="110"/>
      <c r="Z24" s="110"/>
      <c r="AA24" s="110"/>
    </row>
    <row r="25" spans="2:27" ht="14.4" x14ac:dyDescent="0.3">
      <c r="B25" s="441" t="s">
        <v>701</v>
      </c>
      <c r="C25" s="451">
        <v>4604</v>
      </c>
      <c r="D25" s="470">
        <v>4.5</v>
      </c>
      <c r="E25" s="284">
        <v>1053001</v>
      </c>
      <c r="F25" s="481">
        <v>4.5</v>
      </c>
      <c r="G25"/>
      <c r="H25"/>
      <c r="I25" s="220"/>
      <c r="K25" s="110"/>
      <c r="L25" s="110"/>
      <c r="M25" s="110"/>
      <c r="R25" s="110"/>
      <c r="S25" s="110"/>
      <c r="X25" s="110"/>
      <c r="Y25" s="110"/>
      <c r="Z25" s="110"/>
      <c r="AA25" s="110"/>
    </row>
    <row r="26" spans="2:27" ht="12" customHeight="1" thickBot="1" x14ac:dyDescent="0.35">
      <c r="B26" s="285" t="s">
        <v>702</v>
      </c>
      <c r="C26" s="453">
        <v>665</v>
      </c>
      <c r="D26" s="473">
        <v>0.7</v>
      </c>
      <c r="E26" s="286">
        <v>169017</v>
      </c>
      <c r="F26" s="484">
        <v>0.7</v>
      </c>
      <c r="G26" s="278"/>
      <c r="H26"/>
      <c r="I26"/>
      <c r="J26"/>
      <c r="K26"/>
      <c r="L26"/>
      <c r="M26" s="110"/>
      <c r="R26" s="110"/>
      <c r="S26" s="110"/>
      <c r="X26" s="110"/>
      <c r="Y26" s="110"/>
      <c r="Z26" s="110"/>
      <c r="AA26" s="110"/>
    </row>
    <row r="27" spans="2:27" ht="11.4" customHeight="1" thickBot="1" x14ac:dyDescent="0.35">
      <c r="B27" s="464"/>
      <c r="C27" s="465"/>
      <c r="D27" s="474"/>
      <c r="E27" s="278"/>
      <c r="F27" s="485"/>
      <c r="G27" s="278"/>
      <c r="H27"/>
      <c r="I27"/>
      <c r="J27"/>
      <c r="K27"/>
      <c r="L27"/>
      <c r="M27" s="110"/>
      <c r="R27" s="110"/>
      <c r="S27" s="110"/>
      <c r="X27" s="110"/>
      <c r="Y27" s="110"/>
      <c r="Z27" s="110"/>
      <c r="AA27" s="110"/>
    </row>
    <row r="28" spans="2:27" ht="12" customHeight="1" x14ac:dyDescent="0.3">
      <c r="B28" s="281" t="s">
        <v>710</v>
      </c>
      <c r="C28" s="456">
        <v>11270</v>
      </c>
      <c r="D28" s="475">
        <v>11</v>
      </c>
      <c r="E28" s="440">
        <v>2594901</v>
      </c>
      <c r="F28" s="486">
        <v>11.1</v>
      </c>
      <c r="G28" s="278"/>
      <c r="H28"/>
      <c r="I28"/>
      <c r="J28"/>
      <c r="K28"/>
      <c r="L28"/>
      <c r="M28" s="110"/>
      <c r="R28" s="110"/>
      <c r="S28" s="110"/>
      <c r="X28" s="110"/>
      <c r="Y28" s="110"/>
      <c r="Z28" s="110"/>
      <c r="AA28" s="110"/>
    </row>
    <row r="29" spans="2:27" ht="12" customHeight="1" x14ac:dyDescent="0.3">
      <c r="B29" s="283" t="s">
        <v>703</v>
      </c>
      <c r="C29" s="452">
        <v>7366</v>
      </c>
      <c r="D29" s="476">
        <v>7.2</v>
      </c>
      <c r="E29" s="284">
        <v>1617076</v>
      </c>
      <c r="F29" s="487">
        <v>6.9</v>
      </c>
      <c r="G29" s="278"/>
      <c r="H29"/>
      <c r="I29"/>
      <c r="J29"/>
      <c r="K29"/>
      <c r="L29"/>
      <c r="M29" s="110"/>
      <c r="R29" s="110"/>
      <c r="S29" s="110"/>
      <c r="X29" s="110"/>
      <c r="Y29" s="110"/>
      <c r="Z29" s="110"/>
      <c r="AA29" s="110"/>
    </row>
    <row r="30" spans="2:27" ht="12" customHeight="1" x14ac:dyDescent="0.3">
      <c r="B30" s="283" t="s">
        <v>704</v>
      </c>
      <c r="C30" s="452">
        <v>3904</v>
      </c>
      <c r="D30" s="476">
        <v>3.8</v>
      </c>
      <c r="E30" s="284">
        <v>977825</v>
      </c>
      <c r="F30" s="487">
        <v>4.2</v>
      </c>
      <c r="G30" s="444"/>
      <c r="H30"/>
      <c r="I30"/>
      <c r="J30"/>
      <c r="K30"/>
      <c r="L30" s="110"/>
      <c r="M30" s="110"/>
      <c r="R30" s="110"/>
      <c r="S30" s="110"/>
      <c r="X30" s="110"/>
      <c r="Y30" s="110"/>
      <c r="Z30" s="110"/>
      <c r="AA30" s="110"/>
    </row>
    <row r="31" spans="2:27" ht="12" customHeight="1" thickBot="1" x14ac:dyDescent="0.35">
      <c r="B31" s="285" t="s">
        <v>705</v>
      </c>
      <c r="C31" s="453">
        <v>1073</v>
      </c>
      <c r="D31" s="473">
        <v>1</v>
      </c>
      <c r="E31" s="286">
        <v>183971</v>
      </c>
      <c r="F31" s="484">
        <v>0.8</v>
      </c>
      <c r="G31" s="444"/>
      <c r="H31"/>
      <c r="I31"/>
      <c r="J31"/>
      <c r="K31"/>
      <c r="L31" s="110"/>
      <c r="M31" s="110"/>
      <c r="R31" s="110"/>
      <c r="S31" s="110"/>
      <c r="X31" s="110"/>
      <c r="Y31" s="110"/>
      <c r="Z31" s="110"/>
      <c r="AA31" s="110"/>
    </row>
    <row r="32" spans="2:27" ht="14.4" thickBot="1" x14ac:dyDescent="0.35">
      <c r="D32" s="472"/>
      <c r="F32" s="483"/>
    </row>
    <row r="33" spans="2:27" ht="14.4" thickBot="1" x14ac:dyDescent="0.35">
      <c r="B33" s="461" t="s">
        <v>719</v>
      </c>
      <c r="C33" s="533"/>
      <c r="D33" s="534"/>
      <c r="E33" s="535"/>
      <c r="F33" s="536"/>
    </row>
    <row r="34" spans="2:27" ht="12" customHeight="1" x14ac:dyDescent="0.3">
      <c r="B34" s="281" t="s">
        <v>712</v>
      </c>
      <c r="C34" s="456">
        <v>2661</v>
      </c>
      <c r="D34" s="475">
        <v>2.6</v>
      </c>
      <c r="E34" s="284">
        <v>630340</v>
      </c>
      <c r="F34" s="486">
        <v>2.7</v>
      </c>
      <c r="G34" s="444"/>
      <c r="H34"/>
      <c r="I34"/>
      <c r="J34"/>
      <c r="K34"/>
      <c r="L34" s="110"/>
      <c r="M34" s="110"/>
      <c r="R34" s="110"/>
      <c r="S34" s="110"/>
      <c r="X34" s="110"/>
      <c r="Y34" s="110"/>
      <c r="Z34" s="110"/>
      <c r="AA34" s="110"/>
    </row>
    <row r="35" spans="2:27" ht="12" customHeight="1" x14ac:dyDescent="0.3">
      <c r="B35" s="283" t="s">
        <v>713</v>
      </c>
      <c r="C35" s="452">
        <v>7322</v>
      </c>
      <c r="D35" s="476">
        <v>7.2</v>
      </c>
      <c r="E35" s="284">
        <v>990594</v>
      </c>
      <c r="F35" s="487">
        <v>4.2</v>
      </c>
      <c r="G35" s="444"/>
      <c r="H35"/>
      <c r="I35"/>
      <c r="J35"/>
      <c r="K35"/>
      <c r="L35" s="110"/>
      <c r="M35" s="110"/>
      <c r="R35" s="110"/>
      <c r="S35" s="110"/>
      <c r="X35" s="110"/>
      <c r="Y35" s="110"/>
      <c r="Z35" s="110"/>
      <c r="AA35" s="110"/>
    </row>
    <row r="36" spans="2:27" ht="12" customHeight="1" thickBot="1" x14ac:dyDescent="0.35">
      <c r="B36" s="285" t="s">
        <v>711</v>
      </c>
      <c r="C36" s="453">
        <v>9983</v>
      </c>
      <c r="D36" s="473">
        <v>9.8000000000000007</v>
      </c>
      <c r="E36" s="286">
        <v>1620934</v>
      </c>
      <c r="F36" s="484">
        <v>6.9</v>
      </c>
      <c r="G36" s="444"/>
      <c r="H36"/>
      <c r="I36"/>
      <c r="J36"/>
      <c r="K36"/>
      <c r="L36" s="110"/>
      <c r="M36" s="110"/>
      <c r="R36" s="110"/>
      <c r="S36" s="110"/>
      <c r="X36" s="110"/>
      <c r="Y36" s="110"/>
      <c r="Z36" s="110"/>
      <c r="AA36" s="110"/>
    </row>
    <row r="37" spans="2:27" ht="14.4" thickBot="1" x14ac:dyDescent="0.35">
      <c r="F37" s="483"/>
    </row>
    <row r="38" spans="2:27" ht="14.4" thickBot="1" x14ac:dyDescent="0.35">
      <c r="B38" s="461" t="s">
        <v>17</v>
      </c>
      <c r="C38" s="457">
        <v>102291</v>
      </c>
      <c r="D38" s="479">
        <v>100</v>
      </c>
      <c r="E38" s="449">
        <v>23436086</v>
      </c>
      <c r="F38" s="479">
        <v>100</v>
      </c>
    </row>
    <row r="41" spans="2:27" ht="12" customHeight="1" x14ac:dyDescent="0.3">
      <c r="B41" s="278"/>
      <c r="C41" s="278"/>
      <c r="D41" s="278"/>
      <c r="E41" s="278"/>
      <c r="F41" s="278"/>
      <c r="G41" s="444"/>
      <c r="H41"/>
      <c r="I41"/>
      <c r="J41"/>
      <c r="K41"/>
      <c r="L41" s="110"/>
      <c r="M41" s="110"/>
      <c r="R41" s="110"/>
      <c r="S41" s="110"/>
      <c r="X41" s="110"/>
      <c r="Y41" s="110"/>
      <c r="Z41" s="110"/>
      <c r="AA41" s="110"/>
    </row>
    <row r="42" spans="2:27" ht="14.4" x14ac:dyDescent="0.3">
      <c r="G42"/>
      <c r="H42"/>
      <c r="I42" s="220"/>
      <c r="K42" s="110"/>
      <c r="L42" s="110"/>
      <c r="M42" s="110"/>
      <c r="R42" s="110"/>
      <c r="S42" s="110"/>
      <c r="X42" s="110"/>
      <c r="Y42" s="110"/>
      <c r="Z42" s="110"/>
      <c r="AA42" s="110"/>
    </row>
    <row r="43" spans="2:27" ht="12" customHeight="1" x14ac:dyDescent="0.3">
      <c r="B43" s="278"/>
      <c r="C43" s="278"/>
      <c r="D43" s="278"/>
      <c r="E43" s="278"/>
      <c r="F43" s="278"/>
      <c r="G43" s="444"/>
      <c r="H43"/>
      <c r="I43"/>
      <c r="J43"/>
      <c r="K43"/>
      <c r="L43" s="110"/>
      <c r="M43" s="110"/>
      <c r="R43" s="110"/>
      <c r="S43" s="110"/>
      <c r="X43" s="110"/>
      <c r="Y43" s="110"/>
      <c r="Z43" s="110"/>
      <c r="AA43" s="110"/>
    </row>
    <row r="44" spans="2:27" ht="12" customHeight="1" x14ac:dyDescent="0.3">
      <c r="B44" s="278"/>
      <c r="C44" s="278"/>
      <c r="D44" s="278"/>
      <c r="E44" s="278"/>
      <c r="F44" s="278"/>
      <c r="G44" s="444"/>
      <c r="H44"/>
      <c r="I44"/>
      <c r="J44"/>
      <c r="K44"/>
      <c r="L44" s="110"/>
      <c r="M44" s="110"/>
      <c r="R44" s="110"/>
      <c r="S44" s="110"/>
      <c r="X44" s="110"/>
      <c r="Y44" s="110"/>
      <c r="Z44" s="110"/>
      <c r="AA44" s="110"/>
    </row>
    <row r="45" spans="2:27" ht="12" customHeight="1" x14ac:dyDescent="0.3">
      <c r="B45" s="278"/>
      <c r="C45" s="278"/>
      <c r="D45" s="278"/>
      <c r="E45" s="278"/>
      <c r="F45" s="278"/>
      <c r="G45" s="444"/>
      <c r="H45"/>
      <c r="I45"/>
      <c r="J45"/>
      <c r="K45"/>
      <c r="L45" s="110"/>
      <c r="M45" s="110"/>
      <c r="R45" s="110"/>
      <c r="S45" s="110"/>
      <c r="X45" s="110"/>
      <c r="Y45" s="110"/>
      <c r="Z45" s="110"/>
      <c r="AA45" s="110"/>
    </row>
    <row r="46" spans="2:27" ht="12" customHeight="1" x14ac:dyDescent="0.3">
      <c r="B46" s="278"/>
      <c r="C46" s="278"/>
      <c r="D46" s="278"/>
      <c r="E46" s="278"/>
      <c r="F46" s="278"/>
      <c r="G46" s="444"/>
      <c r="H46"/>
      <c r="I46"/>
      <c r="J46"/>
      <c r="K46"/>
      <c r="L46" s="110"/>
      <c r="M46" s="110"/>
      <c r="R46" s="110"/>
      <c r="S46" s="110"/>
      <c r="X46" s="110"/>
      <c r="Y46" s="110"/>
      <c r="Z46" s="110"/>
      <c r="AA46" s="110"/>
    </row>
    <row r="47" spans="2:27" ht="12" customHeight="1" x14ac:dyDescent="0.3">
      <c r="B47" s="278"/>
      <c r="C47" s="278"/>
      <c r="D47" s="278"/>
      <c r="E47" s="278"/>
      <c r="F47" s="278"/>
      <c r="G47" s="444"/>
      <c r="H47"/>
      <c r="I47"/>
      <c r="J47"/>
      <c r="K47"/>
      <c r="L47" s="110"/>
      <c r="M47" s="110"/>
      <c r="R47" s="110"/>
      <c r="S47" s="110"/>
      <c r="X47" s="110"/>
      <c r="Y47" s="110"/>
      <c r="Z47" s="110"/>
      <c r="AA47" s="110"/>
    </row>
    <row r="48" spans="2:27" ht="12" customHeight="1" x14ac:dyDescent="0.3">
      <c r="B48" s="278"/>
      <c r="C48" s="278"/>
      <c r="D48" s="278"/>
      <c r="E48" s="278"/>
      <c r="F48" s="278"/>
      <c r="G48" s="444"/>
      <c r="H48"/>
      <c r="I48"/>
      <c r="J48"/>
      <c r="K48"/>
      <c r="L48" s="110"/>
      <c r="M48" s="110"/>
      <c r="R48" s="110"/>
      <c r="S48" s="110"/>
      <c r="X48" s="110"/>
      <c r="Y48" s="110"/>
      <c r="Z48" s="110"/>
      <c r="AA48" s="110"/>
    </row>
    <row r="49" spans="2:27" ht="12" customHeight="1" x14ac:dyDescent="0.3">
      <c r="B49" s="278"/>
      <c r="C49" s="278"/>
      <c r="D49" s="278"/>
      <c r="E49" s="278"/>
      <c r="F49" s="278"/>
      <c r="G49" s="444"/>
      <c r="H49"/>
      <c r="I49"/>
      <c r="J49"/>
      <c r="K49"/>
      <c r="L49" s="110"/>
      <c r="M49" s="110"/>
      <c r="R49" s="110"/>
      <c r="S49" s="110"/>
      <c r="X49" s="110"/>
      <c r="Y49" s="110"/>
      <c r="Z49" s="110"/>
      <c r="AA49" s="110"/>
    </row>
    <row r="51" spans="2:27" ht="14.4" x14ac:dyDescent="0.3">
      <c r="B51" s="138"/>
      <c r="M51" s="110"/>
    </row>
    <row r="52" spans="2:27" x14ac:dyDescent="0.3">
      <c r="B52" s="1357" t="s">
        <v>78</v>
      </c>
      <c r="C52" s="1358"/>
      <c r="D52" s="1358"/>
      <c r="E52" s="1358"/>
      <c r="F52" s="1358"/>
      <c r="G52" s="1358"/>
      <c r="H52" s="1359"/>
      <c r="M52" s="110"/>
    </row>
    <row r="53" spans="2:27" ht="3.75" customHeight="1" x14ac:dyDescent="0.3">
      <c r="B53" s="139"/>
      <c r="C53" s="139"/>
      <c r="D53" s="140"/>
      <c r="E53" s="140"/>
      <c r="F53" s="141"/>
      <c r="G53" s="142"/>
      <c r="H53" s="143"/>
      <c r="M53" s="110"/>
    </row>
    <row r="54" spans="2:27" ht="14.4" x14ac:dyDescent="0.3">
      <c r="B54" s="144" t="s">
        <v>79</v>
      </c>
      <c r="C54" s="488" t="s">
        <v>720</v>
      </c>
      <c r="D54" s="146"/>
      <c r="E54" s="146"/>
      <c r="F54" s="146"/>
      <c r="G54" s="147"/>
      <c r="H54" s="148"/>
      <c r="K54" s="110"/>
      <c r="M54" s="110"/>
    </row>
    <row r="55" spans="2:27" ht="3.75" customHeight="1" x14ac:dyDescent="0.3">
      <c r="B55" s="144"/>
      <c r="C55" s="145"/>
      <c r="D55" s="146"/>
      <c r="E55" s="146"/>
      <c r="F55" s="146"/>
      <c r="G55" s="147"/>
      <c r="H55" s="148"/>
      <c r="M55" s="110"/>
    </row>
    <row r="56" spans="2:27" x14ac:dyDescent="0.3">
      <c r="B56" s="144" t="s">
        <v>80</v>
      </c>
      <c r="C56" s="145" t="s">
        <v>721</v>
      </c>
      <c r="D56" s="146"/>
      <c r="E56" s="146"/>
      <c r="F56" s="146"/>
      <c r="G56" s="147"/>
      <c r="H56" s="148"/>
      <c r="M56" s="110"/>
    </row>
    <row r="57" spans="2:27" ht="3.75" customHeight="1" x14ac:dyDescent="0.3">
      <c r="B57" s="144"/>
      <c r="C57" s="145"/>
      <c r="D57" s="146"/>
      <c r="E57" s="146"/>
      <c r="F57" s="146"/>
      <c r="G57" s="147"/>
      <c r="H57" s="148"/>
      <c r="M57" s="110"/>
    </row>
    <row r="58" spans="2:27" x14ac:dyDescent="0.3">
      <c r="B58" s="144" t="s">
        <v>82</v>
      </c>
      <c r="C58" s="145" t="s">
        <v>706</v>
      </c>
      <c r="D58" s="146"/>
      <c r="E58" s="146"/>
      <c r="F58" s="146"/>
      <c r="G58" s="147"/>
      <c r="H58" s="148"/>
      <c r="M58" s="110"/>
    </row>
    <row r="59" spans="2:27" ht="3.75" customHeight="1" x14ac:dyDescent="0.3">
      <c r="B59" s="144"/>
      <c r="C59" s="145"/>
      <c r="D59" s="146"/>
      <c r="E59" s="146"/>
      <c r="F59" s="146"/>
      <c r="G59" s="147"/>
      <c r="H59" s="148"/>
      <c r="M59" s="110"/>
    </row>
    <row r="60" spans="2:27" x14ac:dyDescent="0.3">
      <c r="B60" s="144" t="s">
        <v>84</v>
      </c>
      <c r="C60" s="145" t="s">
        <v>722</v>
      </c>
      <c r="D60" s="146"/>
      <c r="E60" s="146"/>
      <c r="F60" s="146"/>
      <c r="G60" s="147"/>
      <c r="H60" s="148"/>
      <c r="M60" s="110"/>
    </row>
    <row r="61" spans="2:27" ht="3.75" customHeight="1" x14ac:dyDescent="0.3">
      <c r="B61" s="144"/>
      <c r="C61" s="145"/>
      <c r="D61" s="146"/>
      <c r="E61" s="146"/>
      <c r="F61" s="146"/>
      <c r="G61" s="147"/>
      <c r="H61" s="148"/>
    </row>
    <row r="62" spans="2:27" x14ac:dyDescent="0.3">
      <c r="B62" s="144" t="s">
        <v>86</v>
      </c>
      <c r="C62" s="145" t="s">
        <v>87</v>
      </c>
      <c r="D62" s="146"/>
      <c r="E62" s="146"/>
      <c r="F62" s="146"/>
      <c r="G62" s="147"/>
      <c r="H62" s="148"/>
    </row>
    <row r="63" spans="2:27" ht="5.25" customHeight="1" x14ac:dyDescent="0.3">
      <c r="B63" s="144"/>
      <c r="C63" s="145"/>
      <c r="D63" s="146"/>
      <c r="E63" s="146"/>
      <c r="F63" s="146"/>
      <c r="G63" s="147"/>
      <c r="H63" s="148"/>
    </row>
    <row r="64" spans="2:27" x14ac:dyDescent="0.3">
      <c r="B64" s="144" t="s">
        <v>88</v>
      </c>
      <c r="C64" s="149" t="s">
        <v>89</v>
      </c>
      <c r="D64" s="147"/>
      <c r="E64" s="146"/>
      <c r="F64" s="146"/>
      <c r="G64" s="147"/>
      <c r="H64" s="148"/>
    </row>
    <row r="65" spans="2:8" ht="6" customHeight="1" x14ac:dyDescent="0.3">
      <c r="B65" s="144"/>
      <c r="C65" s="149"/>
      <c r="D65" s="147"/>
      <c r="E65" s="146"/>
      <c r="F65" s="146"/>
      <c r="G65" s="147"/>
      <c r="H65" s="148"/>
    </row>
    <row r="66" spans="2:8" x14ac:dyDescent="0.3">
      <c r="B66" s="144" t="s">
        <v>90</v>
      </c>
      <c r="C66" s="150">
        <v>2021</v>
      </c>
      <c r="D66" s="156"/>
      <c r="E66" s="146"/>
      <c r="F66" s="146"/>
      <c r="G66" s="147"/>
      <c r="H66" s="148"/>
    </row>
    <row r="67" spans="2:8" ht="3.75" customHeight="1" x14ac:dyDescent="0.3">
      <c r="B67" s="144"/>
      <c r="C67" s="145"/>
      <c r="D67" s="146"/>
      <c r="E67" s="146"/>
      <c r="F67" s="146"/>
      <c r="G67" s="147"/>
      <c r="H67" s="148"/>
    </row>
    <row r="68" spans="2:8" x14ac:dyDescent="0.3">
      <c r="B68" s="1352" t="s">
        <v>92</v>
      </c>
      <c r="C68" s="145" t="s">
        <v>93</v>
      </c>
      <c r="D68" s="146"/>
      <c r="E68" s="146"/>
      <c r="F68" s="146"/>
      <c r="G68" s="147"/>
      <c r="H68" s="148"/>
    </row>
    <row r="69" spans="2:8" x14ac:dyDescent="0.3">
      <c r="B69" s="1352"/>
      <c r="C69" s="201" t="s">
        <v>94</v>
      </c>
      <c r="D69" s="146"/>
      <c r="E69" s="146"/>
      <c r="F69" s="146"/>
      <c r="G69" s="147"/>
      <c r="H69" s="148"/>
    </row>
    <row r="70" spans="2:8" ht="3.75" customHeight="1" x14ac:dyDescent="0.3">
      <c r="B70" s="144"/>
      <c r="C70" s="145"/>
      <c r="D70" s="146"/>
      <c r="E70" s="146"/>
      <c r="F70" s="146"/>
      <c r="G70" s="147"/>
      <c r="H70" s="148"/>
    </row>
    <row r="71" spans="2:8" x14ac:dyDescent="0.3">
      <c r="B71" s="151" t="s">
        <v>95</v>
      </c>
      <c r="C71" s="492" t="s">
        <v>960</v>
      </c>
      <c r="D71" s="489"/>
      <c r="E71" s="489"/>
      <c r="F71" s="489"/>
      <c r="G71" s="489"/>
      <c r="H71" s="490"/>
    </row>
    <row r="72" spans="2:8" x14ac:dyDescent="0.3">
      <c r="B72" s="151"/>
      <c r="C72" s="492" t="s">
        <v>724</v>
      </c>
      <c r="D72" s="399"/>
      <c r="E72" s="399"/>
      <c r="F72" s="399"/>
      <c r="G72" s="399"/>
      <c r="H72" s="400"/>
    </row>
    <row r="73" spans="2:8" ht="14.4" x14ac:dyDescent="0.3">
      <c r="B73" s="151"/>
      <c r="C73" s="491"/>
      <c r="D73" s="399"/>
      <c r="E73" s="399"/>
      <c r="F73" s="399"/>
      <c r="G73" s="399"/>
      <c r="H73" s="400"/>
    </row>
    <row r="74" spans="2:8" x14ac:dyDescent="0.3">
      <c r="B74" s="151"/>
      <c r="C74" s="492" t="s">
        <v>725</v>
      </c>
      <c r="D74" s="399"/>
      <c r="E74" s="399"/>
      <c r="F74" s="399"/>
      <c r="G74" s="399"/>
      <c r="H74" s="400"/>
    </row>
    <row r="75" spans="2:8" x14ac:dyDescent="0.3">
      <c r="B75" s="151"/>
      <c r="C75" s="492" t="s">
        <v>726</v>
      </c>
      <c r="D75" s="399"/>
      <c r="E75" s="399"/>
      <c r="F75" s="399"/>
      <c r="G75" s="399"/>
      <c r="H75" s="400"/>
    </row>
    <row r="76" spans="2:8" x14ac:dyDescent="0.3">
      <c r="B76" s="151"/>
      <c r="C76" s="492" t="s">
        <v>727</v>
      </c>
      <c r="D76" s="399"/>
      <c r="E76" s="399"/>
      <c r="F76" s="399"/>
      <c r="G76" s="399"/>
      <c r="H76" s="400"/>
    </row>
    <row r="77" spans="2:8" ht="14.4" x14ac:dyDescent="0.3">
      <c r="B77" s="151"/>
      <c r="C77" s="491"/>
      <c r="D77" s="399"/>
      <c r="E77" s="399"/>
      <c r="F77" s="399"/>
      <c r="G77" s="399"/>
      <c r="H77" s="400"/>
    </row>
    <row r="78" spans="2:8" x14ac:dyDescent="0.3">
      <c r="B78" s="151"/>
      <c r="C78" s="492" t="s">
        <v>728</v>
      </c>
      <c r="D78" s="399"/>
      <c r="E78" s="399"/>
      <c r="F78" s="399"/>
      <c r="G78" s="399"/>
      <c r="H78" s="400"/>
    </row>
    <row r="79" spans="2:8" x14ac:dyDescent="0.3">
      <c r="B79" s="151"/>
      <c r="C79" s="492" t="s">
        <v>729</v>
      </c>
      <c r="D79" s="399"/>
      <c r="E79" s="399"/>
      <c r="F79" s="399"/>
      <c r="G79" s="399"/>
      <c r="H79" s="400"/>
    </row>
    <row r="80" spans="2:8" x14ac:dyDescent="0.3">
      <c r="B80" s="151"/>
      <c r="C80" s="492" t="s">
        <v>726</v>
      </c>
      <c r="D80" s="399"/>
      <c r="E80" s="399"/>
      <c r="F80" s="399"/>
      <c r="G80" s="399"/>
      <c r="H80" s="400"/>
    </row>
    <row r="81" spans="2:8" x14ac:dyDescent="0.3">
      <c r="B81" s="151"/>
      <c r="C81" s="492" t="s">
        <v>730</v>
      </c>
      <c r="D81" s="399"/>
      <c r="E81" s="399"/>
      <c r="F81" s="399"/>
      <c r="G81" s="399"/>
      <c r="H81" s="400"/>
    </row>
    <row r="82" spans="2:8" ht="6.6" customHeight="1" x14ac:dyDescent="0.3">
      <c r="B82" s="151"/>
      <c r="C82" s="145"/>
      <c r="D82" s="146"/>
      <c r="E82" s="146"/>
      <c r="F82" s="146"/>
      <c r="G82" s="147"/>
      <c r="H82" s="148"/>
    </row>
    <row r="83" spans="2:8" ht="16.2" customHeight="1" x14ac:dyDescent="0.3">
      <c r="B83" s="151" t="s">
        <v>96</v>
      </c>
      <c r="C83" s="204">
        <v>44869</v>
      </c>
      <c r="D83" s="146"/>
      <c r="E83" s="146"/>
      <c r="F83" s="146"/>
      <c r="G83" s="147"/>
      <c r="H83" s="148"/>
    </row>
    <row r="84" spans="2:8" ht="3.75" customHeight="1" x14ac:dyDescent="0.3">
      <c r="B84" s="151"/>
      <c r="C84" s="145"/>
      <c r="D84" s="146"/>
      <c r="E84" s="146"/>
      <c r="F84" s="146"/>
      <c r="G84" s="147"/>
      <c r="H84" s="148"/>
    </row>
    <row r="85" spans="2:8" x14ac:dyDescent="0.3">
      <c r="B85" s="151" t="s">
        <v>97</v>
      </c>
      <c r="C85" s="145" t="s">
        <v>98</v>
      </c>
      <c r="D85" s="146"/>
      <c r="E85" s="146"/>
      <c r="F85" s="146"/>
      <c r="G85" s="147"/>
      <c r="H85" s="148"/>
    </row>
    <row r="86" spans="2:8" ht="6" customHeight="1" x14ac:dyDescent="0.3">
      <c r="B86" s="151"/>
      <c r="C86" s="145"/>
      <c r="D86" s="146"/>
      <c r="E86" s="146"/>
      <c r="F86" s="146"/>
      <c r="G86" s="147"/>
      <c r="H86" s="148"/>
    </row>
    <row r="87" spans="2:8" x14ac:dyDescent="0.3">
      <c r="B87" s="151" t="s">
        <v>99</v>
      </c>
      <c r="C87" s="149" t="s">
        <v>688</v>
      </c>
      <c r="D87" s="147"/>
      <c r="E87" s="147"/>
      <c r="F87" s="147"/>
      <c r="G87" s="147"/>
      <c r="H87" s="148"/>
    </row>
    <row r="88" spans="2:8" ht="3.75" customHeight="1" x14ac:dyDescent="0.3">
      <c r="B88" s="152"/>
      <c r="C88" s="152"/>
      <c r="D88" s="153"/>
      <c r="E88" s="153"/>
      <c r="F88" s="153"/>
      <c r="G88" s="153"/>
      <c r="H88" s="154"/>
    </row>
  </sheetData>
  <mergeCells count="5">
    <mergeCell ref="C6:F6"/>
    <mergeCell ref="B52:H52"/>
    <mergeCell ref="B68:B69"/>
    <mergeCell ref="C7:D7"/>
    <mergeCell ref="E7:F7"/>
  </mergeCells>
  <hyperlinks>
    <hyperlink ref="B2" location="Index!A1" display="Return to Index" xr:uid="{3BA982C2-88FF-4BDC-A8D7-8CAD186E9462}"/>
    <hyperlink ref="C69" r:id="rId1" xr:uid="{214901B1-05BF-4324-B26A-A2ABF8A3FF24}"/>
  </hyperlinks>
  <pageMargins left="0.23622047244094491" right="0.23622047244094491" top="0.31496062992125984" bottom="0.31496062992125984" header="0.31496062992125984" footer="0.31496062992125984"/>
  <pageSetup paperSize="9" scale="31" orientation="landscape" r:id="rId2"/>
  <headerFooter alignWithMargins="0"/>
  <rowBreaks count="1" manualBreakCount="1">
    <brk id="55" max="16383" man="1"/>
  </rowBreaks>
  <colBreaks count="2" manualBreakCount="2">
    <brk id="6" max="1048575" man="1"/>
    <brk id="23" max="1048575" man="1"/>
  </col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4E7DE-2AFB-48AD-9F26-BF21479E181A}">
  <dimension ref="B1:Y90"/>
  <sheetViews>
    <sheetView topLeftCell="A4" workbookViewId="0">
      <selection activeCell="P30" sqref="P30"/>
    </sheetView>
  </sheetViews>
  <sheetFormatPr defaultRowHeight="14.4" x14ac:dyDescent="0.3"/>
  <cols>
    <col min="1" max="1" width="4.6640625" customWidth="1"/>
    <col min="2" max="2" width="24.6640625" customWidth="1"/>
    <col min="3" max="3" width="12.5546875" customWidth="1"/>
    <col min="4" max="4" width="10.5546875" bestFit="1" customWidth="1"/>
    <col min="5" max="5" width="9.88671875" bestFit="1" customWidth="1"/>
    <col min="6" max="6" width="9" bestFit="1" customWidth="1"/>
    <col min="7" max="7" width="9.88671875" bestFit="1" customWidth="1"/>
    <col min="8" max="8" width="12" customWidth="1"/>
    <col min="9" max="9" width="9.88671875" bestFit="1" customWidth="1"/>
    <col min="10" max="10" width="9" bestFit="1" customWidth="1"/>
    <col min="11" max="11" width="9.88671875" bestFit="1" customWidth="1"/>
    <col min="13" max="13" width="21.77734375" customWidth="1"/>
    <col min="16" max="16" width="12.109375" customWidth="1"/>
    <col min="25" max="25" width="9" bestFit="1" customWidth="1"/>
  </cols>
  <sheetData>
    <row r="1" spans="2:25" s="110" customFormat="1" x14ac:dyDescent="0.3">
      <c r="B1" s="167" t="s">
        <v>1828</v>
      </c>
      <c r="J1" s="112"/>
      <c r="K1" s="112"/>
      <c r="P1" s="112"/>
      <c r="Q1" s="112"/>
      <c r="V1" s="113"/>
      <c r="W1" s="113"/>
      <c r="X1" s="113"/>
      <c r="Y1" s="113"/>
    </row>
    <row r="2" spans="2:25" s="110" customFormat="1" ht="13.8" x14ac:dyDescent="0.3">
      <c r="B2" s="114" t="s">
        <v>48</v>
      </c>
      <c r="J2" s="112"/>
      <c r="K2" s="112"/>
      <c r="P2" s="112"/>
      <c r="Q2" s="112"/>
      <c r="V2" s="113"/>
      <c r="W2" s="113"/>
      <c r="X2" s="113"/>
      <c r="Y2" s="113"/>
    </row>
    <row r="3" spans="2:25" x14ac:dyDescent="0.3">
      <c r="D3" s="1286"/>
    </row>
    <row r="4" spans="2:25" ht="15" thickBot="1" x14ac:dyDescent="0.35"/>
    <row r="5" spans="2:25" ht="39.6" customHeight="1" thickBot="1" x14ac:dyDescent="0.35">
      <c r="B5" s="1370" t="s">
        <v>752</v>
      </c>
      <c r="C5" s="1390" t="s">
        <v>830</v>
      </c>
      <c r="D5" s="1390" t="s">
        <v>1803</v>
      </c>
      <c r="E5" s="1391"/>
      <c r="F5" s="1390" t="s">
        <v>1804</v>
      </c>
      <c r="G5" s="1391"/>
      <c r="H5" s="1390" t="s">
        <v>1805</v>
      </c>
      <c r="I5" s="1391"/>
      <c r="J5" s="1390" t="s">
        <v>1806</v>
      </c>
      <c r="K5" s="1391"/>
      <c r="M5" s="1370" t="s">
        <v>752</v>
      </c>
      <c r="N5" s="1390" t="s">
        <v>1803</v>
      </c>
      <c r="O5" s="1391"/>
      <c r="P5" s="1390" t="s">
        <v>1818</v>
      </c>
      <c r="Q5" s="1391"/>
    </row>
    <row r="6" spans="2:25" ht="15" thickBot="1" x14ac:dyDescent="0.35">
      <c r="B6" s="1389"/>
      <c r="C6" s="1372"/>
      <c r="D6" s="120" t="s">
        <v>714</v>
      </c>
      <c r="E6" s="120" t="s">
        <v>131</v>
      </c>
      <c r="F6" s="120" t="s">
        <v>714</v>
      </c>
      <c r="G6" s="120" t="s">
        <v>131</v>
      </c>
      <c r="H6" s="120" t="s">
        <v>714</v>
      </c>
      <c r="I6" s="120" t="s">
        <v>131</v>
      </c>
      <c r="J6" s="120" t="s">
        <v>714</v>
      </c>
      <c r="K6" s="120" t="s">
        <v>131</v>
      </c>
      <c r="M6" s="1389"/>
      <c r="N6" s="120" t="s">
        <v>714</v>
      </c>
      <c r="O6" s="120" t="s">
        <v>131</v>
      </c>
      <c r="P6" s="1261" t="s">
        <v>714</v>
      </c>
      <c r="Q6" s="1261" t="s">
        <v>131</v>
      </c>
    </row>
    <row r="7" spans="2:25" x14ac:dyDescent="0.3">
      <c r="B7" s="1062" t="s">
        <v>67</v>
      </c>
      <c r="C7" s="599">
        <v>587693</v>
      </c>
      <c r="D7" s="599">
        <v>78045</v>
      </c>
      <c r="E7" s="1063">
        <f>D7/C7%</f>
        <v>13.279892733110653</v>
      </c>
      <c r="F7" s="599">
        <v>226997</v>
      </c>
      <c r="G7" s="1063">
        <f>F7/C7%</f>
        <v>38.625098478287129</v>
      </c>
      <c r="H7" s="599">
        <v>202544</v>
      </c>
      <c r="I7" s="1063">
        <f>H7/C7%</f>
        <v>34.464252594466835</v>
      </c>
      <c r="J7" s="599">
        <v>80107</v>
      </c>
      <c r="K7" s="1063">
        <f>J7/C7%</f>
        <v>13.630756194135373</v>
      </c>
      <c r="M7" s="1062" t="s">
        <v>67</v>
      </c>
      <c r="N7" s="599">
        <v>78045</v>
      </c>
      <c r="O7" s="1063">
        <v>13.3</v>
      </c>
      <c r="P7" s="1109">
        <f t="shared" ref="P7:P21" si="0">SUM(F7+H7+J7)</f>
        <v>509648</v>
      </c>
      <c r="Q7" s="194">
        <f t="shared" ref="Q7:Q21" si="1">P7/C7%</f>
        <v>86.720107266889343</v>
      </c>
    </row>
    <row r="8" spans="2:25" x14ac:dyDescent="0.3">
      <c r="B8" s="1064" t="s">
        <v>74</v>
      </c>
      <c r="C8" s="537">
        <v>64775</v>
      </c>
      <c r="D8" s="537">
        <v>13449</v>
      </c>
      <c r="E8" s="1065">
        <f t="shared" ref="E8:E21" si="2">D8/C8%</f>
        <v>20.762639907371671</v>
      </c>
      <c r="F8" s="537">
        <v>28768</v>
      </c>
      <c r="G8" s="1065">
        <f t="shared" ref="G8:G21" si="3">F8/C8%</f>
        <v>44.412196063296022</v>
      </c>
      <c r="H8" s="537">
        <v>16255</v>
      </c>
      <c r="I8" s="1065">
        <f t="shared" ref="I8:I21" si="4">H8/C8%</f>
        <v>25.094558085681204</v>
      </c>
      <c r="J8" s="537">
        <v>6303</v>
      </c>
      <c r="K8" s="1065">
        <f t="shared" ref="K8:K21" si="5">J8/C8%</f>
        <v>9.7306059436510992</v>
      </c>
      <c r="M8" s="1064" t="s">
        <v>74</v>
      </c>
      <c r="N8" s="537">
        <v>13449</v>
      </c>
      <c r="O8" s="1065">
        <v>20.8</v>
      </c>
      <c r="P8" s="1109">
        <f t="shared" si="0"/>
        <v>51326</v>
      </c>
      <c r="Q8" s="194">
        <f t="shared" si="1"/>
        <v>79.237360092628336</v>
      </c>
    </row>
    <row r="9" spans="2:25" x14ac:dyDescent="0.3">
      <c r="B9" s="1064" t="s">
        <v>75</v>
      </c>
      <c r="C9" s="537">
        <v>86157</v>
      </c>
      <c r="D9" s="537">
        <v>26107</v>
      </c>
      <c r="E9" s="1065">
        <f t="shared" si="2"/>
        <v>30.301658599997676</v>
      </c>
      <c r="F9" s="537">
        <v>37458</v>
      </c>
      <c r="G9" s="1065">
        <f t="shared" si="3"/>
        <v>43.476444165883208</v>
      </c>
      <c r="H9" s="537">
        <v>17917</v>
      </c>
      <c r="I9" s="1065">
        <f t="shared" si="4"/>
        <v>20.795756583910766</v>
      </c>
      <c r="J9" s="537">
        <v>4675</v>
      </c>
      <c r="K9" s="1065">
        <f t="shared" si="5"/>
        <v>5.4261406502083407</v>
      </c>
      <c r="M9" s="1064" t="s">
        <v>75</v>
      </c>
      <c r="N9" s="537">
        <v>26107</v>
      </c>
      <c r="O9" s="1065">
        <v>30.3</v>
      </c>
      <c r="P9" s="1109">
        <f t="shared" si="0"/>
        <v>60050</v>
      </c>
      <c r="Q9" s="194">
        <f t="shared" si="1"/>
        <v>69.69834140000232</v>
      </c>
    </row>
    <row r="10" spans="2:25" x14ac:dyDescent="0.3">
      <c r="B10" s="1265" t="s">
        <v>70</v>
      </c>
      <c r="C10" s="1198">
        <v>102291</v>
      </c>
      <c r="D10" s="1198">
        <v>28018</v>
      </c>
      <c r="E10" s="1266">
        <f t="shared" si="2"/>
        <v>27.390484011301094</v>
      </c>
      <c r="F10" s="1198">
        <v>45272</v>
      </c>
      <c r="G10" s="1266">
        <f t="shared" si="3"/>
        <v>44.258048117625208</v>
      </c>
      <c r="H10" s="1198">
        <v>22324</v>
      </c>
      <c r="I10" s="1266">
        <f t="shared" si="4"/>
        <v>21.82401188765385</v>
      </c>
      <c r="J10" s="1198">
        <v>6677</v>
      </c>
      <c r="K10" s="1266">
        <f t="shared" si="5"/>
        <v>6.5274559834198511</v>
      </c>
      <c r="M10" s="1265" t="s">
        <v>70</v>
      </c>
      <c r="N10" s="1198">
        <v>28018</v>
      </c>
      <c r="O10" s="1266">
        <v>27.4</v>
      </c>
      <c r="P10" s="1332">
        <f t="shared" si="0"/>
        <v>74273</v>
      </c>
      <c r="Q10" s="1012">
        <f t="shared" si="1"/>
        <v>72.609515988698917</v>
      </c>
    </row>
    <row r="11" spans="2:25" x14ac:dyDescent="0.3">
      <c r="B11" s="1064" t="s">
        <v>66</v>
      </c>
      <c r="C11" s="537">
        <v>122795</v>
      </c>
      <c r="D11" s="537">
        <v>44961</v>
      </c>
      <c r="E11" s="1065">
        <f t="shared" si="2"/>
        <v>36.614683008265807</v>
      </c>
      <c r="F11" s="537">
        <v>50078</v>
      </c>
      <c r="G11" s="1065">
        <f t="shared" si="3"/>
        <v>40.781790789527257</v>
      </c>
      <c r="H11" s="537">
        <v>22425</v>
      </c>
      <c r="I11" s="1065">
        <f t="shared" si="4"/>
        <v>18.26214422411336</v>
      </c>
      <c r="J11" s="537">
        <v>5331</v>
      </c>
      <c r="K11" s="1065">
        <f t="shared" si="5"/>
        <v>4.3413819780935707</v>
      </c>
      <c r="M11" s="1064" t="s">
        <v>66</v>
      </c>
      <c r="N11" s="537">
        <v>44961</v>
      </c>
      <c r="O11" s="1065">
        <v>36.6</v>
      </c>
      <c r="P11" s="1109">
        <f t="shared" si="0"/>
        <v>77834</v>
      </c>
      <c r="Q11" s="194">
        <f t="shared" si="1"/>
        <v>63.385316991734186</v>
      </c>
    </row>
    <row r="12" spans="2:25" x14ac:dyDescent="0.3">
      <c r="B12" s="1064" t="s">
        <v>71</v>
      </c>
      <c r="C12" s="537">
        <v>207491</v>
      </c>
      <c r="D12" s="537">
        <v>83142</v>
      </c>
      <c r="E12" s="1065">
        <f t="shared" si="2"/>
        <v>40.070171718291398</v>
      </c>
      <c r="F12" s="537">
        <v>83796</v>
      </c>
      <c r="G12" s="1065">
        <f t="shared" si="3"/>
        <v>40.38536611226511</v>
      </c>
      <c r="H12" s="537">
        <v>33311</v>
      </c>
      <c r="I12" s="1065">
        <f t="shared" si="4"/>
        <v>16.054190302229976</v>
      </c>
      <c r="J12" s="537">
        <v>7242</v>
      </c>
      <c r="K12" s="1065">
        <f t="shared" si="5"/>
        <v>3.4902718672135178</v>
      </c>
      <c r="M12" s="1064" t="s">
        <v>71</v>
      </c>
      <c r="N12" s="537">
        <v>83142</v>
      </c>
      <c r="O12" s="1065">
        <v>40.1</v>
      </c>
      <c r="P12" s="1109">
        <f t="shared" si="0"/>
        <v>124349</v>
      </c>
      <c r="Q12" s="194">
        <f t="shared" si="1"/>
        <v>59.929828281708609</v>
      </c>
    </row>
    <row r="13" spans="2:25" x14ac:dyDescent="0.3">
      <c r="B13" s="1064" t="s">
        <v>63</v>
      </c>
      <c r="C13" s="537">
        <v>79250</v>
      </c>
      <c r="D13" s="537">
        <v>15796</v>
      </c>
      <c r="E13" s="1065">
        <f t="shared" si="2"/>
        <v>19.931861198738169</v>
      </c>
      <c r="F13" s="537">
        <v>32994</v>
      </c>
      <c r="G13" s="1065">
        <f t="shared" si="3"/>
        <v>41.632807570977917</v>
      </c>
      <c r="H13" s="537">
        <v>22271</v>
      </c>
      <c r="I13" s="1065">
        <f t="shared" si="4"/>
        <v>28.102208201892743</v>
      </c>
      <c r="J13" s="537">
        <v>8189</v>
      </c>
      <c r="K13" s="1065">
        <f t="shared" si="5"/>
        <v>10.333123028391167</v>
      </c>
      <c r="M13" s="1064" t="s">
        <v>63</v>
      </c>
      <c r="N13" s="537">
        <v>15796</v>
      </c>
      <c r="O13" s="1065">
        <v>19.899999999999999</v>
      </c>
      <c r="P13" s="1109">
        <f t="shared" si="0"/>
        <v>63454</v>
      </c>
      <c r="Q13" s="194">
        <f t="shared" si="1"/>
        <v>80.068138801261824</v>
      </c>
    </row>
    <row r="14" spans="2:25" x14ac:dyDescent="0.3">
      <c r="B14" s="1064" t="s">
        <v>69</v>
      </c>
      <c r="C14" s="537">
        <v>173842</v>
      </c>
      <c r="D14" s="537">
        <v>33692</v>
      </c>
      <c r="E14" s="1065">
        <f t="shared" si="2"/>
        <v>19.38081706377055</v>
      </c>
      <c r="F14" s="537">
        <v>75280</v>
      </c>
      <c r="G14" s="1065">
        <f t="shared" si="3"/>
        <v>43.303689557184107</v>
      </c>
      <c r="H14" s="537">
        <v>47819</v>
      </c>
      <c r="I14" s="1065">
        <f t="shared" si="4"/>
        <v>27.507161675544459</v>
      </c>
      <c r="J14" s="537">
        <v>17051</v>
      </c>
      <c r="K14" s="1065">
        <f t="shared" si="5"/>
        <v>9.8083317035008797</v>
      </c>
      <c r="M14" s="1064" t="s">
        <v>69</v>
      </c>
      <c r="N14" s="537">
        <v>33692</v>
      </c>
      <c r="O14" s="1065">
        <v>19.399999999999999</v>
      </c>
      <c r="P14" s="1109">
        <f t="shared" si="0"/>
        <v>140150</v>
      </c>
      <c r="Q14" s="194">
        <f t="shared" si="1"/>
        <v>80.61918293622945</v>
      </c>
    </row>
    <row r="15" spans="2:25" x14ac:dyDescent="0.3">
      <c r="B15" s="1064" t="s">
        <v>62</v>
      </c>
      <c r="C15" s="537">
        <v>191640</v>
      </c>
      <c r="D15" s="537">
        <v>50141</v>
      </c>
      <c r="E15" s="1065">
        <f t="shared" si="2"/>
        <v>26.164161970361093</v>
      </c>
      <c r="F15" s="537">
        <v>87781</v>
      </c>
      <c r="G15" s="1065">
        <f t="shared" si="3"/>
        <v>45.805155499895633</v>
      </c>
      <c r="H15" s="537">
        <v>41397</v>
      </c>
      <c r="I15" s="1065">
        <f t="shared" si="4"/>
        <v>21.601440200375702</v>
      </c>
      <c r="J15" s="537">
        <v>12321</v>
      </c>
      <c r="K15" s="1065">
        <f t="shared" si="5"/>
        <v>6.4292423293675638</v>
      </c>
      <c r="M15" s="1064" t="s">
        <v>62</v>
      </c>
      <c r="N15" s="537">
        <v>50141</v>
      </c>
      <c r="O15" s="1065">
        <v>26.2</v>
      </c>
      <c r="P15" s="1109">
        <f t="shared" si="0"/>
        <v>141499</v>
      </c>
      <c r="Q15" s="194">
        <f t="shared" si="1"/>
        <v>73.835838029638907</v>
      </c>
    </row>
    <row r="16" spans="2:25" x14ac:dyDescent="0.3">
      <c r="B16" s="1064" t="s">
        <v>72</v>
      </c>
      <c r="C16" s="537">
        <v>114558</v>
      </c>
      <c r="D16" s="537">
        <v>28534</v>
      </c>
      <c r="E16" s="1065">
        <f t="shared" si="2"/>
        <v>24.907906911782678</v>
      </c>
      <c r="F16" s="537">
        <v>49883</v>
      </c>
      <c r="G16" s="1065">
        <f t="shared" si="3"/>
        <v>43.543881701845358</v>
      </c>
      <c r="H16" s="537">
        <v>28065</v>
      </c>
      <c r="I16" s="1065">
        <f t="shared" si="4"/>
        <v>24.498507306342642</v>
      </c>
      <c r="J16" s="537">
        <v>8076</v>
      </c>
      <c r="K16" s="1065">
        <f t="shared" si="5"/>
        <v>7.0497040800293309</v>
      </c>
      <c r="M16" s="1064" t="s">
        <v>72</v>
      </c>
      <c r="N16" s="537">
        <v>28534</v>
      </c>
      <c r="O16" s="1065">
        <v>24.9</v>
      </c>
      <c r="P16" s="1109">
        <f t="shared" si="0"/>
        <v>86024</v>
      </c>
      <c r="Q16" s="194">
        <f t="shared" si="1"/>
        <v>75.092093088217325</v>
      </c>
    </row>
    <row r="17" spans="2:17" x14ac:dyDescent="0.3">
      <c r="B17" s="1064" t="s">
        <v>64</v>
      </c>
      <c r="C17" s="537">
        <v>134140</v>
      </c>
      <c r="D17" s="537">
        <v>37047</v>
      </c>
      <c r="E17" s="1065">
        <f t="shared" si="2"/>
        <v>27.618160131206199</v>
      </c>
      <c r="F17" s="537">
        <v>55958</v>
      </c>
      <c r="G17" s="1065">
        <f t="shared" si="3"/>
        <v>41.716117489190395</v>
      </c>
      <c r="H17" s="537">
        <v>31334</v>
      </c>
      <c r="I17" s="1065">
        <f t="shared" si="4"/>
        <v>23.359176979275382</v>
      </c>
      <c r="J17" s="537">
        <v>9801</v>
      </c>
      <c r="K17" s="1065">
        <f t="shared" si="5"/>
        <v>7.306545400328015</v>
      </c>
      <c r="M17" s="1064" t="s">
        <v>64</v>
      </c>
      <c r="N17" s="537">
        <v>37047</v>
      </c>
      <c r="O17" s="1065">
        <v>27.6</v>
      </c>
      <c r="P17" s="1109">
        <f t="shared" si="0"/>
        <v>97093</v>
      </c>
      <c r="Q17" s="194">
        <f t="shared" si="1"/>
        <v>72.38183986879379</v>
      </c>
    </row>
    <row r="18" spans="2:17" x14ac:dyDescent="0.3">
      <c r="B18" s="1064" t="s">
        <v>65</v>
      </c>
      <c r="C18" s="537">
        <v>341466</v>
      </c>
      <c r="D18" s="537">
        <v>98083</v>
      </c>
      <c r="E18" s="1065">
        <f t="shared" si="2"/>
        <v>28.724089660463999</v>
      </c>
      <c r="F18" s="537">
        <v>142676</v>
      </c>
      <c r="G18" s="1065">
        <f t="shared" si="3"/>
        <v>41.783369354489174</v>
      </c>
      <c r="H18" s="537">
        <v>79730</v>
      </c>
      <c r="I18" s="1065">
        <f t="shared" si="4"/>
        <v>23.349323212267109</v>
      </c>
      <c r="J18" s="537">
        <v>20977</v>
      </c>
      <c r="K18" s="1065">
        <f t="shared" si="5"/>
        <v>6.143217772779721</v>
      </c>
      <c r="M18" s="1064" t="s">
        <v>65</v>
      </c>
      <c r="N18" s="537">
        <v>98083</v>
      </c>
      <c r="O18" s="1065">
        <v>28.7</v>
      </c>
      <c r="P18" s="1109">
        <f t="shared" si="0"/>
        <v>243383</v>
      </c>
      <c r="Q18" s="194">
        <f t="shared" si="1"/>
        <v>71.275910339535997</v>
      </c>
    </row>
    <row r="19" spans="2:17" x14ac:dyDescent="0.3">
      <c r="B19" s="1064" t="s">
        <v>76</v>
      </c>
      <c r="C19" s="537">
        <v>231950</v>
      </c>
      <c r="D19" s="537">
        <v>67843</v>
      </c>
      <c r="E19" s="1065">
        <f t="shared" si="2"/>
        <v>29.248976072429404</v>
      </c>
      <c r="F19" s="537">
        <v>98577</v>
      </c>
      <c r="G19" s="1065">
        <f t="shared" si="3"/>
        <v>42.499245527053247</v>
      </c>
      <c r="H19" s="537">
        <v>51149</v>
      </c>
      <c r="I19" s="1065">
        <f t="shared" si="4"/>
        <v>22.051735287777539</v>
      </c>
      <c r="J19" s="537">
        <v>14381</v>
      </c>
      <c r="K19" s="1065">
        <f t="shared" si="5"/>
        <v>6.2000431127398148</v>
      </c>
      <c r="M19" s="1064" t="s">
        <v>76</v>
      </c>
      <c r="N19" s="537">
        <v>67843</v>
      </c>
      <c r="O19" s="1065">
        <v>29.2</v>
      </c>
      <c r="P19" s="1109">
        <f t="shared" si="0"/>
        <v>164107</v>
      </c>
      <c r="Q19" s="194">
        <f t="shared" si="1"/>
        <v>70.7510239275706</v>
      </c>
    </row>
    <row r="20" spans="2:17" x14ac:dyDescent="0.3">
      <c r="B20" s="1064" t="s">
        <v>73</v>
      </c>
      <c r="C20" s="537">
        <v>85456</v>
      </c>
      <c r="D20" s="537">
        <v>20470</v>
      </c>
      <c r="E20" s="1065">
        <f t="shared" si="2"/>
        <v>23.953847594083506</v>
      </c>
      <c r="F20" s="537">
        <v>39307</v>
      </c>
      <c r="G20" s="1065">
        <f t="shared" si="3"/>
        <v>45.996770267740125</v>
      </c>
      <c r="H20" s="537">
        <v>20190</v>
      </c>
      <c r="I20" s="1065">
        <f t="shared" si="4"/>
        <v>23.626193596704738</v>
      </c>
      <c r="J20" s="537">
        <v>5489</v>
      </c>
      <c r="K20" s="1065">
        <f t="shared" si="5"/>
        <v>6.4231885414716352</v>
      </c>
      <c r="M20" s="1064" t="s">
        <v>73</v>
      </c>
      <c r="N20" s="537">
        <v>20470</v>
      </c>
      <c r="O20" s="1065">
        <v>24</v>
      </c>
      <c r="P20" s="1109">
        <f t="shared" si="0"/>
        <v>64986</v>
      </c>
      <c r="Q20" s="194">
        <f t="shared" si="1"/>
        <v>76.046152405916501</v>
      </c>
    </row>
    <row r="21" spans="2:17" ht="15" thickBot="1" x14ac:dyDescent="0.35">
      <c r="B21" s="1262" t="s">
        <v>68</v>
      </c>
      <c r="C21" s="1263">
        <v>23436085</v>
      </c>
      <c r="D21" s="1263">
        <v>5516098</v>
      </c>
      <c r="E21" s="1264">
        <f t="shared" si="2"/>
        <v>23.536772460075991</v>
      </c>
      <c r="F21" s="1263">
        <v>9674645</v>
      </c>
      <c r="G21" s="1264">
        <f t="shared" si="3"/>
        <v>41.280977603554518</v>
      </c>
      <c r="H21" s="1263">
        <v>6106970</v>
      </c>
      <c r="I21" s="1264">
        <f t="shared" si="4"/>
        <v>26.057978540357741</v>
      </c>
      <c r="J21" s="1263">
        <v>2138372</v>
      </c>
      <c r="K21" s="1264">
        <f t="shared" si="5"/>
        <v>9.1242713960117481</v>
      </c>
      <c r="M21" s="1262" t="s">
        <v>68</v>
      </c>
      <c r="N21" s="1263">
        <v>5516098</v>
      </c>
      <c r="O21" s="1264">
        <v>23.5</v>
      </c>
      <c r="P21" s="1335">
        <f t="shared" si="0"/>
        <v>17919987</v>
      </c>
      <c r="Q21" s="1336">
        <f t="shared" si="1"/>
        <v>76.463227539924006</v>
      </c>
    </row>
    <row r="24" spans="2:17" x14ac:dyDescent="0.3">
      <c r="B24" s="272"/>
      <c r="C24" s="272"/>
      <c r="D24" s="272"/>
      <c r="E24" s="272"/>
      <c r="F24" s="272"/>
    </row>
    <row r="25" spans="2:17" x14ac:dyDescent="0.3">
      <c r="B25" s="1025" t="s">
        <v>1808</v>
      </c>
      <c r="C25" s="272" t="s">
        <v>1807</v>
      </c>
      <c r="D25" s="272" t="s">
        <v>1817</v>
      </c>
      <c r="E25" s="272"/>
      <c r="F25" s="272"/>
    </row>
    <row r="26" spans="2:17" x14ac:dyDescent="0.3">
      <c r="B26" s="272" t="s">
        <v>71</v>
      </c>
      <c r="C26" s="273">
        <v>40.070171718291398</v>
      </c>
      <c r="D26" s="273">
        <v>59.929828281708609</v>
      </c>
      <c r="E26" s="272"/>
      <c r="F26" s="272"/>
    </row>
    <row r="27" spans="2:17" x14ac:dyDescent="0.3">
      <c r="B27" s="272" t="s">
        <v>66</v>
      </c>
      <c r="C27" s="273">
        <v>36.614683008265807</v>
      </c>
      <c r="D27" s="273">
        <v>63.385316991734186</v>
      </c>
      <c r="E27" s="272"/>
      <c r="F27" s="272"/>
    </row>
    <row r="28" spans="2:17" x14ac:dyDescent="0.3">
      <c r="B28" s="272" t="s">
        <v>75</v>
      </c>
      <c r="C28" s="273">
        <v>30.301658599997676</v>
      </c>
      <c r="D28" s="273">
        <v>69.69834140000232</v>
      </c>
      <c r="E28" s="272"/>
      <c r="F28" s="272"/>
    </row>
    <row r="29" spans="2:17" x14ac:dyDescent="0.3">
      <c r="B29" s="272" t="s">
        <v>76</v>
      </c>
      <c r="C29" s="273">
        <v>29.248976072429404</v>
      </c>
      <c r="D29" s="273">
        <v>70.7510239275706</v>
      </c>
      <c r="E29" s="272"/>
      <c r="F29" s="272"/>
    </row>
    <row r="30" spans="2:17" x14ac:dyDescent="0.3">
      <c r="B30" s="272" t="s">
        <v>65</v>
      </c>
      <c r="C30" s="273">
        <v>28.724089660463999</v>
      </c>
      <c r="D30" s="273">
        <v>71.275910339535997</v>
      </c>
      <c r="E30" s="272"/>
      <c r="F30" s="272"/>
    </row>
    <row r="31" spans="2:17" x14ac:dyDescent="0.3">
      <c r="B31" s="272" t="s">
        <v>64</v>
      </c>
      <c r="C31" s="273">
        <v>27.618160131206199</v>
      </c>
      <c r="D31" s="273">
        <v>72.38183986879379</v>
      </c>
      <c r="E31" s="272"/>
      <c r="F31" s="272"/>
    </row>
    <row r="32" spans="2:17" x14ac:dyDescent="0.3">
      <c r="B32" s="272" t="s">
        <v>70</v>
      </c>
      <c r="C32" s="273">
        <v>27.390484011301094</v>
      </c>
      <c r="D32" s="273">
        <v>72.609515988698917</v>
      </c>
      <c r="E32" s="272"/>
      <c r="F32" s="272"/>
    </row>
    <row r="33" spans="2:25" x14ac:dyDescent="0.3">
      <c r="B33" s="272" t="s">
        <v>62</v>
      </c>
      <c r="C33" s="273">
        <v>26.164161970361093</v>
      </c>
      <c r="D33" s="273">
        <v>73.835838029638907</v>
      </c>
      <c r="E33" s="272"/>
      <c r="F33" s="272"/>
    </row>
    <row r="34" spans="2:25" x14ac:dyDescent="0.3">
      <c r="B34" s="272" t="s">
        <v>72</v>
      </c>
      <c r="C34" s="273">
        <v>24.907906911782678</v>
      </c>
      <c r="D34" s="273">
        <v>75.092093088217325</v>
      </c>
      <c r="E34" s="272"/>
      <c r="F34" s="272"/>
    </row>
    <row r="35" spans="2:25" x14ac:dyDescent="0.3">
      <c r="B35" s="272" t="s">
        <v>73</v>
      </c>
      <c r="C35" s="273">
        <v>23.953847594083506</v>
      </c>
      <c r="D35" s="273">
        <v>76.046152405916501</v>
      </c>
      <c r="E35" s="272"/>
      <c r="F35" s="272"/>
    </row>
    <row r="36" spans="2:25" x14ac:dyDescent="0.3">
      <c r="B36" s="272" t="s">
        <v>68</v>
      </c>
      <c r="C36" s="273">
        <v>23.536772460075991</v>
      </c>
      <c r="D36" s="273">
        <v>76.463227539924006</v>
      </c>
      <c r="E36" s="272"/>
      <c r="F36" s="272"/>
    </row>
    <row r="37" spans="2:25" x14ac:dyDescent="0.3">
      <c r="B37" s="272" t="s">
        <v>74</v>
      </c>
      <c r="C37" s="273">
        <v>20.762639907371671</v>
      </c>
      <c r="D37" s="273">
        <v>79.237360092628336</v>
      </c>
      <c r="E37" s="272"/>
      <c r="F37" s="272"/>
    </row>
    <row r="38" spans="2:25" x14ac:dyDescent="0.3">
      <c r="B38" s="272" t="s">
        <v>63</v>
      </c>
      <c r="C38" s="273">
        <v>19.931861198738169</v>
      </c>
      <c r="D38" s="273">
        <v>80.068138801261824</v>
      </c>
      <c r="E38" s="272"/>
      <c r="F38" s="272"/>
    </row>
    <row r="39" spans="2:25" x14ac:dyDescent="0.3">
      <c r="B39" s="272" t="s">
        <v>69</v>
      </c>
      <c r="C39" s="273">
        <v>19.38081706377055</v>
      </c>
      <c r="D39" s="273">
        <v>80.61918293622945</v>
      </c>
      <c r="E39" s="272"/>
      <c r="F39" s="272"/>
    </row>
    <row r="40" spans="2:25" x14ac:dyDescent="0.3">
      <c r="B40" s="272" t="s">
        <v>67</v>
      </c>
      <c r="C40" s="273">
        <v>13.279892733110653</v>
      </c>
      <c r="D40" s="273">
        <v>86.720107266889343</v>
      </c>
      <c r="E40" s="272"/>
      <c r="F40" s="272"/>
    </row>
    <row r="41" spans="2:25" x14ac:dyDescent="0.3">
      <c r="B41" s="272"/>
      <c r="C41" s="272"/>
      <c r="D41" s="272"/>
      <c r="E41" s="272"/>
      <c r="F41" s="272"/>
    </row>
    <row r="47" spans="2:25" s="110" customFormat="1" ht="13.8" x14ac:dyDescent="0.3">
      <c r="B47" s="1357" t="s">
        <v>78</v>
      </c>
      <c r="C47" s="1358"/>
      <c r="D47" s="1358"/>
      <c r="E47" s="1358"/>
      <c r="F47" s="1358"/>
      <c r="G47" s="1358"/>
      <c r="H47" s="1359"/>
      <c r="I47" s="116"/>
      <c r="J47" s="116"/>
      <c r="K47" s="112"/>
      <c r="P47" s="112"/>
      <c r="Q47" s="112"/>
      <c r="V47" s="113"/>
      <c r="W47" s="113"/>
      <c r="X47" s="113"/>
      <c r="Y47" s="113"/>
    </row>
    <row r="48" spans="2:25" s="110" customFormat="1" ht="4.2" customHeight="1" x14ac:dyDescent="0.3">
      <c r="B48" s="139"/>
      <c r="C48" s="139"/>
      <c r="D48" s="140"/>
      <c r="E48" s="140"/>
      <c r="F48" s="141"/>
      <c r="G48" s="142"/>
      <c r="H48" s="143"/>
      <c r="J48" s="112"/>
      <c r="K48" s="112"/>
      <c r="P48" s="112"/>
      <c r="Q48" s="112"/>
      <c r="V48" s="113"/>
      <c r="W48" s="113"/>
      <c r="X48" s="113"/>
      <c r="Y48" s="113"/>
    </row>
    <row r="49" spans="2:25" s="110" customFormat="1" ht="13.8" x14ac:dyDescent="0.3">
      <c r="B49" s="144" t="s">
        <v>79</v>
      </c>
      <c r="C49" s="145" t="s">
        <v>1815</v>
      </c>
      <c r="D49" s="146"/>
      <c r="E49" s="146"/>
      <c r="F49" s="146"/>
      <c r="G49" s="147"/>
      <c r="H49" s="148"/>
      <c r="K49" s="112"/>
      <c r="P49" s="112"/>
      <c r="Q49" s="112"/>
      <c r="V49" s="113"/>
      <c r="W49" s="113"/>
      <c r="X49" s="113"/>
      <c r="Y49" s="113"/>
    </row>
    <row r="50" spans="2:25" s="110" customFormat="1" ht="6.6" customHeight="1" x14ac:dyDescent="0.3">
      <c r="B50" s="144"/>
      <c r="C50" s="145"/>
      <c r="D50" s="146"/>
      <c r="E50" s="146"/>
      <c r="F50" s="146"/>
      <c r="G50" s="147"/>
      <c r="H50" s="148"/>
      <c r="J50" s="112"/>
      <c r="K50" s="112"/>
      <c r="P50" s="112"/>
      <c r="Q50" s="112"/>
      <c r="V50" s="113"/>
      <c r="W50" s="113"/>
      <c r="X50" s="113"/>
      <c r="Y50" s="113"/>
    </row>
    <row r="51" spans="2:25" s="110" customFormat="1" ht="27.6" customHeight="1" x14ac:dyDescent="0.3">
      <c r="B51" s="144" t="s">
        <v>80</v>
      </c>
      <c r="C51" s="1349" t="s">
        <v>1810</v>
      </c>
      <c r="D51" s="1350"/>
      <c r="E51" s="1350"/>
      <c r="F51" s="1350"/>
      <c r="G51" s="1350"/>
      <c r="H51" s="1351"/>
      <c r="J51" s="112"/>
      <c r="K51" s="112"/>
      <c r="P51" s="112"/>
      <c r="Q51" s="112"/>
      <c r="V51" s="113"/>
      <c r="W51" s="113"/>
      <c r="X51" s="113"/>
      <c r="Y51" s="113"/>
    </row>
    <row r="52" spans="2:25" s="110" customFormat="1" ht="6.6" customHeight="1" x14ac:dyDescent="0.3">
      <c r="B52" s="144"/>
      <c r="C52" s="145"/>
      <c r="D52" s="146"/>
      <c r="E52" s="146"/>
      <c r="F52" s="146"/>
      <c r="G52" s="147"/>
      <c r="H52" s="148"/>
      <c r="J52" s="112"/>
      <c r="K52" s="112"/>
      <c r="P52" s="112"/>
      <c r="Q52" s="112"/>
      <c r="V52" s="113"/>
      <c r="W52" s="113"/>
      <c r="X52" s="113"/>
      <c r="Y52" s="113"/>
    </row>
    <row r="53" spans="2:25" s="110" customFormat="1" ht="13.8" x14ac:dyDescent="0.3">
      <c r="B53" s="144" t="s">
        <v>82</v>
      </c>
      <c r="C53" s="145" t="s">
        <v>1810</v>
      </c>
      <c r="D53" s="146"/>
      <c r="E53" s="146"/>
      <c r="F53" s="146"/>
      <c r="G53" s="147"/>
      <c r="H53" s="148"/>
      <c r="J53" s="112"/>
      <c r="K53" s="112"/>
      <c r="P53" s="112"/>
      <c r="Q53" s="112"/>
      <c r="V53" s="113"/>
      <c r="W53" s="113"/>
      <c r="X53" s="113"/>
      <c r="Y53" s="113"/>
    </row>
    <row r="54" spans="2:25" s="110" customFormat="1" ht="6.6" customHeight="1" x14ac:dyDescent="0.3">
      <c r="B54" s="144"/>
      <c r="C54" s="145"/>
      <c r="D54" s="146"/>
      <c r="E54" s="146"/>
      <c r="F54" s="146"/>
      <c r="G54" s="147"/>
      <c r="H54" s="148"/>
      <c r="J54" s="112"/>
      <c r="K54" s="112"/>
      <c r="P54" s="112"/>
      <c r="Q54" s="112"/>
      <c r="V54" s="113"/>
      <c r="W54" s="113"/>
      <c r="X54" s="113"/>
      <c r="Y54" s="113"/>
    </row>
    <row r="55" spans="2:25" s="110" customFormat="1" ht="13.8" x14ac:dyDescent="0.3">
      <c r="B55" s="144" t="s">
        <v>84</v>
      </c>
      <c r="C55" s="145" t="s">
        <v>168</v>
      </c>
      <c r="D55" s="146"/>
      <c r="E55" s="146"/>
      <c r="F55" s="146"/>
      <c r="G55" s="147"/>
      <c r="H55" s="148"/>
      <c r="J55" s="112"/>
      <c r="K55" s="112"/>
      <c r="P55" s="112"/>
      <c r="Q55" s="112"/>
      <c r="V55" s="113"/>
      <c r="W55" s="113"/>
      <c r="X55" s="113"/>
      <c r="Y55" s="113"/>
    </row>
    <row r="56" spans="2:25" s="110" customFormat="1" ht="8.4" customHeight="1" x14ac:dyDescent="0.3">
      <c r="B56" s="144"/>
      <c r="C56" s="145"/>
      <c r="D56" s="146"/>
      <c r="E56" s="146"/>
      <c r="F56" s="146"/>
      <c r="G56" s="147"/>
      <c r="H56" s="148"/>
      <c r="J56" s="112"/>
      <c r="K56" s="112"/>
      <c r="P56" s="112"/>
      <c r="Q56" s="112"/>
      <c r="V56" s="113"/>
      <c r="W56" s="113"/>
      <c r="X56" s="113"/>
      <c r="Y56" s="113"/>
    </row>
    <row r="57" spans="2:25" s="110" customFormat="1" ht="13.8" x14ac:dyDescent="0.3">
      <c r="B57" s="144" t="s">
        <v>86</v>
      </c>
      <c r="C57" s="145" t="s">
        <v>87</v>
      </c>
      <c r="D57" s="146"/>
      <c r="E57" s="146"/>
      <c r="F57" s="146"/>
      <c r="G57" s="147"/>
      <c r="H57" s="148"/>
      <c r="J57" s="112"/>
      <c r="K57" s="112"/>
      <c r="P57" s="112"/>
      <c r="Q57" s="112"/>
      <c r="V57" s="113"/>
      <c r="W57" s="113"/>
      <c r="X57" s="113"/>
      <c r="Y57" s="113"/>
    </row>
    <row r="58" spans="2:25" s="110" customFormat="1" ht="6" customHeight="1" x14ac:dyDescent="0.3">
      <c r="B58" s="144"/>
      <c r="C58" s="145"/>
      <c r="D58" s="146"/>
      <c r="E58" s="146"/>
      <c r="F58" s="146"/>
      <c r="G58" s="147"/>
      <c r="H58" s="148"/>
      <c r="J58" s="112"/>
      <c r="K58" s="112"/>
      <c r="P58" s="112"/>
      <c r="Q58" s="112"/>
      <c r="V58" s="113"/>
      <c r="W58" s="113"/>
      <c r="X58" s="113"/>
      <c r="Y58" s="113"/>
    </row>
    <row r="59" spans="2:25" s="110" customFormat="1" ht="13.8" x14ac:dyDescent="0.3">
      <c r="B59" s="144" t="s">
        <v>88</v>
      </c>
      <c r="C59" s="149" t="s">
        <v>89</v>
      </c>
      <c r="D59" s="147"/>
      <c r="E59" s="146"/>
      <c r="F59" s="146"/>
      <c r="G59" s="147"/>
      <c r="H59" s="148"/>
      <c r="J59" s="112"/>
      <c r="K59" s="112"/>
      <c r="P59" s="112"/>
      <c r="Q59" s="112"/>
      <c r="V59" s="113"/>
      <c r="W59" s="113"/>
      <c r="X59" s="113"/>
      <c r="Y59" s="113"/>
    </row>
    <row r="60" spans="2:25" s="110" customFormat="1" ht="5.4" customHeight="1" x14ac:dyDescent="0.3">
      <c r="B60" s="144"/>
      <c r="C60" s="149"/>
      <c r="D60" s="147"/>
      <c r="E60" s="146"/>
      <c r="F60" s="146"/>
      <c r="G60" s="147"/>
      <c r="H60" s="148"/>
      <c r="J60" s="112"/>
      <c r="K60" s="112"/>
      <c r="P60" s="112"/>
      <c r="Q60" s="112"/>
      <c r="V60" s="113"/>
      <c r="W60" s="113"/>
      <c r="X60" s="113"/>
      <c r="Y60" s="113"/>
    </row>
    <row r="61" spans="2:25" s="110" customFormat="1" ht="13.8" x14ac:dyDescent="0.3">
      <c r="B61" s="144" t="s">
        <v>90</v>
      </c>
      <c r="C61" s="150" t="s">
        <v>1811</v>
      </c>
      <c r="D61" s="156"/>
      <c r="E61" s="146"/>
      <c r="F61" s="146"/>
      <c r="G61" s="147"/>
      <c r="H61" s="148"/>
      <c r="J61" s="112"/>
      <c r="K61" s="112"/>
      <c r="P61" s="112"/>
      <c r="Q61" s="112"/>
      <c r="V61" s="113"/>
      <c r="W61" s="113"/>
      <c r="X61" s="113"/>
      <c r="Y61" s="113"/>
    </row>
    <row r="62" spans="2:25" s="110" customFormat="1" ht="7.2" customHeight="1" x14ac:dyDescent="0.3">
      <c r="B62" s="144"/>
      <c r="C62" s="145"/>
      <c r="D62" s="146"/>
      <c r="E62" s="146"/>
      <c r="F62" s="146"/>
      <c r="G62" s="147"/>
      <c r="H62" s="148"/>
      <c r="J62" s="112"/>
      <c r="K62" s="112"/>
      <c r="O62" s="112"/>
      <c r="P62" s="112"/>
      <c r="U62" s="113"/>
      <c r="V62" s="113"/>
      <c r="W62" s="113"/>
      <c r="X62" s="113"/>
    </row>
    <row r="63" spans="2:25" s="110" customFormat="1" ht="13.8" x14ac:dyDescent="0.3">
      <c r="B63" s="1352" t="s">
        <v>92</v>
      </c>
      <c r="C63" s="145" t="s">
        <v>93</v>
      </c>
      <c r="D63" s="146"/>
      <c r="E63" s="146"/>
      <c r="F63" s="146"/>
      <c r="G63" s="147"/>
      <c r="H63" s="148"/>
      <c r="I63" s="112"/>
      <c r="J63" s="112"/>
      <c r="K63" s="112"/>
      <c r="O63" s="112"/>
      <c r="P63" s="112"/>
      <c r="U63" s="113"/>
      <c r="V63" s="113"/>
      <c r="W63" s="113"/>
      <c r="X63" s="113"/>
    </row>
    <row r="64" spans="2:25" s="110" customFormat="1" ht="13.8" x14ac:dyDescent="0.3">
      <c r="B64" s="1352"/>
      <c r="C64" s="201" t="s">
        <v>94</v>
      </c>
      <c r="D64" s="146"/>
      <c r="E64" s="146"/>
      <c r="F64" s="146"/>
      <c r="G64" s="147"/>
      <c r="H64" s="148"/>
      <c r="I64" s="112"/>
      <c r="J64" s="112"/>
      <c r="K64" s="112"/>
      <c r="O64" s="112"/>
      <c r="P64" s="112"/>
      <c r="U64" s="113"/>
      <c r="V64" s="113"/>
      <c r="W64" s="113"/>
      <c r="X64" s="113"/>
    </row>
    <row r="65" spans="2:24" s="110" customFormat="1" ht="5.4" customHeight="1" x14ac:dyDescent="0.3">
      <c r="B65" s="144"/>
      <c r="C65" s="145"/>
      <c r="D65" s="146"/>
      <c r="E65" s="146"/>
      <c r="F65" s="146"/>
      <c r="G65" s="147"/>
      <c r="H65" s="148"/>
      <c r="I65" s="112"/>
      <c r="J65" s="112"/>
      <c r="K65" s="112"/>
      <c r="O65" s="112"/>
      <c r="P65" s="112"/>
      <c r="U65" s="113"/>
      <c r="V65" s="113"/>
      <c r="W65" s="113"/>
      <c r="X65" s="113"/>
    </row>
    <row r="66" spans="2:24" s="110" customFormat="1" ht="13.8" x14ac:dyDescent="0.3">
      <c r="B66" s="151" t="s">
        <v>167</v>
      </c>
      <c r="C66" s="1349"/>
      <c r="D66" s="1350"/>
      <c r="E66" s="1350"/>
      <c r="F66" s="1350"/>
      <c r="G66" s="1350"/>
      <c r="H66" s="1351"/>
      <c r="I66" s="112"/>
      <c r="J66" s="112"/>
      <c r="K66" s="113"/>
      <c r="L66" s="113"/>
      <c r="M66" s="113"/>
    </row>
    <row r="67" spans="2:24" s="110" customFormat="1" ht="29.4" customHeight="1" x14ac:dyDescent="0.3">
      <c r="B67" s="1352" t="s">
        <v>95</v>
      </c>
      <c r="C67" s="145" t="s">
        <v>1812</v>
      </c>
      <c r="D67" s="146"/>
      <c r="E67" s="146"/>
      <c r="F67" s="146"/>
      <c r="G67" s="146"/>
      <c r="H67" s="563"/>
      <c r="K67" s="113"/>
      <c r="L67" s="113"/>
      <c r="M67" s="113"/>
    </row>
    <row r="68" spans="2:24" s="110" customFormat="1" ht="29.4" customHeight="1" x14ac:dyDescent="0.3">
      <c r="B68" s="1352"/>
      <c r="C68" s="1392" t="s">
        <v>1768</v>
      </c>
      <c r="D68" s="1393"/>
      <c r="E68" s="1393"/>
      <c r="F68" s="1393"/>
      <c r="G68" s="1393"/>
      <c r="H68" s="1394"/>
      <c r="K68" s="113"/>
      <c r="L68" s="113"/>
      <c r="M68" s="113"/>
    </row>
    <row r="69" spans="2:24" s="110" customFormat="1" ht="13.8" x14ac:dyDescent="0.3">
      <c r="B69" s="1352"/>
      <c r="C69" s="145" t="s">
        <v>1769</v>
      </c>
      <c r="D69" s="146"/>
      <c r="E69" s="146"/>
      <c r="F69" s="146"/>
      <c r="G69" s="146"/>
      <c r="H69" s="252"/>
      <c r="K69" s="113"/>
      <c r="L69" s="113"/>
      <c r="M69" s="113"/>
    </row>
    <row r="70" spans="2:24" s="110" customFormat="1" ht="13.8" x14ac:dyDescent="0.3">
      <c r="B70" s="1352"/>
      <c r="C70" s="1267" t="s">
        <v>1770</v>
      </c>
      <c r="D70" s="146"/>
      <c r="E70" s="146"/>
      <c r="F70" s="146"/>
      <c r="G70" s="146"/>
      <c r="H70" s="252"/>
      <c r="K70" s="113"/>
      <c r="L70" s="113"/>
      <c r="M70" s="113"/>
    </row>
    <row r="71" spans="2:24" s="110" customFormat="1" ht="13.8" x14ac:dyDescent="0.3">
      <c r="B71" s="1352"/>
      <c r="C71" s="1267" t="s">
        <v>1771</v>
      </c>
      <c r="D71" s="146"/>
      <c r="E71" s="146"/>
      <c r="F71" s="146"/>
      <c r="G71" s="146"/>
      <c r="H71" s="252"/>
      <c r="K71" s="113"/>
      <c r="L71" s="113"/>
      <c r="M71" s="113"/>
    </row>
    <row r="72" spans="2:24" s="110" customFormat="1" ht="13.8" x14ac:dyDescent="0.3">
      <c r="B72" s="1352"/>
      <c r="C72" s="1267" t="s">
        <v>1772</v>
      </c>
      <c r="D72" s="146"/>
      <c r="E72" s="146"/>
      <c r="F72" s="146"/>
      <c r="G72" s="146"/>
      <c r="H72" s="252"/>
      <c r="K72" s="113"/>
      <c r="L72" s="113"/>
      <c r="M72" s="113"/>
    </row>
    <row r="73" spans="2:24" s="110" customFormat="1" ht="13.8" x14ac:dyDescent="0.3">
      <c r="B73" s="1352"/>
      <c r="C73" s="1267" t="s">
        <v>1773</v>
      </c>
      <c r="D73" s="146"/>
      <c r="E73" s="146"/>
      <c r="F73" s="146"/>
      <c r="G73" s="146"/>
      <c r="H73" s="252"/>
      <c r="K73" s="113"/>
      <c r="L73" s="113"/>
      <c r="M73" s="113"/>
    </row>
    <row r="74" spans="2:24" s="110" customFormat="1" ht="13.2" customHeight="1" x14ac:dyDescent="0.3">
      <c r="B74" s="1352"/>
      <c r="C74" s="1267" t="s">
        <v>1774</v>
      </c>
      <c r="D74" s="146"/>
      <c r="E74" s="146"/>
      <c r="F74" s="146"/>
      <c r="G74" s="146"/>
      <c r="H74" s="252"/>
      <c r="K74" s="113"/>
      <c r="L74" s="113"/>
      <c r="M74" s="113"/>
    </row>
    <row r="75" spans="2:24" s="110" customFormat="1" ht="10.199999999999999" customHeight="1" x14ac:dyDescent="0.3">
      <c r="B75" s="1352"/>
      <c r="C75" s="145"/>
      <c r="D75" s="146"/>
      <c r="E75" s="146"/>
      <c r="F75" s="146"/>
      <c r="G75" s="146"/>
      <c r="H75" s="252"/>
      <c r="K75" s="113"/>
      <c r="L75" s="113"/>
      <c r="M75" s="113"/>
    </row>
    <row r="76" spans="2:24" s="110" customFormat="1" ht="13.8" x14ac:dyDescent="0.3">
      <c r="B76" s="1352"/>
      <c r="C76" s="145" t="s">
        <v>1775</v>
      </c>
      <c r="D76" s="146"/>
      <c r="E76" s="146"/>
      <c r="F76" s="146"/>
      <c r="G76" s="146"/>
      <c r="H76" s="252"/>
      <c r="K76" s="113"/>
      <c r="L76" s="113"/>
      <c r="M76" s="113"/>
    </row>
    <row r="77" spans="2:24" s="110" customFormat="1" ht="13.8" x14ac:dyDescent="0.3">
      <c r="B77" s="1352"/>
      <c r="C77" s="1267" t="s">
        <v>1776</v>
      </c>
      <c r="D77" s="146"/>
      <c r="E77" s="146"/>
      <c r="F77" s="146"/>
      <c r="G77" s="146"/>
      <c r="H77" s="252"/>
      <c r="K77" s="113"/>
      <c r="L77" s="113"/>
      <c r="M77" s="113"/>
    </row>
    <row r="78" spans="2:24" s="110" customFormat="1" ht="13.8" x14ac:dyDescent="0.3">
      <c r="B78" s="1352"/>
      <c r="C78" s="1267" t="s">
        <v>1777</v>
      </c>
      <c r="D78" s="146"/>
      <c r="E78" s="146"/>
      <c r="F78" s="146"/>
      <c r="G78" s="146"/>
      <c r="H78" s="252"/>
      <c r="K78" s="113"/>
      <c r="L78" s="113"/>
      <c r="M78" s="113"/>
    </row>
    <row r="79" spans="2:24" s="110" customFormat="1" ht="13.8" x14ac:dyDescent="0.3">
      <c r="B79" s="1352"/>
      <c r="C79" s="1267" t="s">
        <v>1778</v>
      </c>
      <c r="D79" s="146"/>
      <c r="E79" s="146"/>
      <c r="F79" s="146"/>
      <c r="G79" s="146"/>
      <c r="H79" s="252"/>
      <c r="K79" s="113"/>
      <c r="L79" s="113"/>
      <c r="M79" s="113"/>
    </row>
    <row r="80" spans="2:24" s="110" customFormat="1" ht="7.2" customHeight="1" x14ac:dyDescent="0.3">
      <c r="B80" s="1352"/>
      <c r="C80" s="145"/>
      <c r="D80" s="146"/>
      <c r="E80" s="146"/>
      <c r="F80" s="146"/>
      <c r="G80" s="146"/>
      <c r="H80" s="252"/>
      <c r="K80" s="113"/>
      <c r="L80" s="113"/>
      <c r="M80" s="113"/>
    </row>
    <row r="81" spans="2:25" s="110" customFormat="1" ht="40.799999999999997" customHeight="1" x14ac:dyDescent="0.3">
      <c r="B81" s="1352"/>
      <c r="C81" s="1349" t="s">
        <v>775</v>
      </c>
      <c r="D81" s="1350"/>
      <c r="E81" s="1350"/>
      <c r="F81" s="1350"/>
      <c r="G81" s="1350"/>
      <c r="H81" s="1351"/>
      <c r="K81" s="113"/>
      <c r="L81" s="113"/>
      <c r="M81" s="113"/>
    </row>
    <row r="82" spans="2:25" s="110" customFormat="1" ht="57.6" customHeight="1" x14ac:dyDescent="0.3">
      <c r="B82" s="1352"/>
      <c r="C82" s="1349" t="s">
        <v>776</v>
      </c>
      <c r="D82" s="1350"/>
      <c r="E82" s="1350"/>
      <c r="F82" s="1350"/>
      <c r="G82" s="1350"/>
      <c r="H82" s="1351"/>
      <c r="K82" s="113"/>
      <c r="L82" s="113"/>
      <c r="M82" s="113"/>
    </row>
    <row r="83" spans="2:25" s="110" customFormat="1" ht="3.75" customHeight="1" x14ac:dyDescent="0.3">
      <c r="B83" s="151"/>
      <c r="C83" s="1349" t="s">
        <v>778</v>
      </c>
      <c r="D83" s="1350"/>
      <c r="E83" s="1350"/>
      <c r="F83" s="1350"/>
      <c r="G83" s="1350"/>
      <c r="H83" s="563"/>
      <c r="K83" s="112"/>
      <c r="O83" s="112"/>
      <c r="P83" s="112"/>
      <c r="U83" s="113"/>
      <c r="V83" s="113"/>
      <c r="W83" s="113"/>
      <c r="X83" s="113"/>
    </row>
    <row r="84" spans="2:25" s="110" customFormat="1" ht="13.8" x14ac:dyDescent="0.3">
      <c r="B84" s="151" t="s">
        <v>96</v>
      </c>
      <c r="C84" s="204">
        <v>45061</v>
      </c>
      <c r="D84" s="146"/>
      <c r="E84" s="146"/>
      <c r="F84" s="146"/>
      <c r="G84" s="147"/>
      <c r="H84" s="148"/>
      <c r="I84" s="112"/>
      <c r="J84" s="112"/>
      <c r="K84" s="112"/>
      <c r="O84" s="112"/>
      <c r="P84" s="112"/>
      <c r="U84" s="113"/>
      <c r="V84" s="113"/>
      <c r="W84" s="113"/>
      <c r="X84" s="113"/>
    </row>
    <row r="85" spans="2:25" s="110" customFormat="1" ht="7.2" customHeight="1" x14ac:dyDescent="0.3">
      <c r="B85" s="151"/>
      <c r="C85" s="145"/>
      <c r="D85" s="146"/>
      <c r="E85" s="146"/>
      <c r="F85" s="146"/>
      <c r="G85" s="147"/>
      <c r="H85" s="148"/>
      <c r="I85" s="112"/>
      <c r="J85" s="112"/>
      <c r="K85" s="112"/>
      <c r="O85" s="112"/>
      <c r="P85" s="112"/>
      <c r="U85" s="113"/>
      <c r="V85" s="113"/>
      <c r="W85" s="113"/>
      <c r="X85" s="113"/>
    </row>
    <row r="86" spans="2:25" s="110" customFormat="1" ht="13.8" x14ac:dyDescent="0.3">
      <c r="B86" s="151" t="s">
        <v>97</v>
      </c>
      <c r="C86" s="145" t="s">
        <v>98</v>
      </c>
      <c r="D86" s="146"/>
      <c r="E86" s="146"/>
      <c r="F86" s="146"/>
      <c r="G86" s="147"/>
      <c r="H86" s="148"/>
      <c r="I86" s="112"/>
      <c r="J86" s="112"/>
      <c r="K86" s="112"/>
      <c r="O86" s="112"/>
      <c r="P86" s="112"/>
      <c r="U86" s="113"/>
      <c r="V86" s="113"/>
      <c r="W86" s="113"/>
      <c r="X86" s="113"/>
    </row>
    <row r="87" spans="2:25" s="110" customFormat="1" ht="9.6" customHeight="1" x14ac:dyDescent="0.3">
      <c r="B87" s="151"/>
      <c r="C87" s="145"/>
      <c r="D87" s="146"/>
      <c r="E87" s="146"/>
      <c r="F87" s="146"/>
      <c r="G87" s="147"/>
      <c r="H87" s="148"/>
      <c r="I87" s="112"/>
      <c r="J87" s="112"/>
      <c r="K87" s="112"/>
      <c r="P87" s="112"/>
      <c r="Q87" s="112"/>
      <c r="V87" s="113"/>
      <c r="W87" s="113"/>
      <c r="X87" s="113"/>
      <c r="Y87" s="113"/>
    </row>
    <row r="88" spans="2:25" s="110" customFormat="1" ht="21.6" customHeight="1" x14ac:dyDescent="0.3">
      <c r="B88" s="151" t="s">
        <v>99</v>
      </c>
      <c r="C88" s="149" t="s">
        <v>679</v>
      </c>
      <c r="D88" s="147"/>
      <c r="E88" s="147"/>
      <c r="F88" s="147"/>
      <c r="G88" s="147"/>
      <c r="H88" s="148"/>
      <c r="J88" s="112"/>
      <c r="K88" s="112"/>
      <c r="P88" s="112"/>
      <c r="Q88" s="112"/>
      <c r="V88" s="113"/>
      <c r="W88" s="113"/>
      <c r="X88" s="113"/>
      <c r="Y88" s="113"/>
    </row>
    <row r="89" spans="2:25" s="110" customFormat="1" ht="4.2" customHeight="1" x14ac:dyDescent="0.3">
      <c r="B89" s="152"/>
      <c r="C89" s="152"/>
      <c r="D89" s="153"/>
      <c r="E89" s="153"/>
      <c r="F89" s="153"/>
      <c r="G89" s="153"/>
      <c r="H89" s="154"/>
      <c r="J89" s="112"/>
      <c r="K89" s="112"/>
      <c r="P89" s="112"/>
      <c r="Q89" s="112"/>
      <c r="V89" s="113"/>
      <c r="W89" s="113"/>
      <c r="X89" s="113"/>
      <c r="Y89" s="113"/>
    </row>
    <row r="90" spans="2:25" s="110" customFormat="1" ht="13.8" x14ac:dyDescent="0.3">
      <c r="J90" s="112"/>
      <c r="K90" s="112"/>
      <c r="P90" s="112"/>
      <c r="Q90" s="112"/>
      <c r="V90" s="113"/>
      <c r="W90" s="113"/>
      <c r="X90" s="113"/>
      <c r="Y90" s="113"/>
    </row>
  </sheetData>
  <mergeCells count="18">
    <mergeCell ref="B67:B82"/>
    <mergeCell ref="C81:H81"/>
    <mergeCell ref="C82:H82"/>
    <mergeCell ref="B47:H47"/>
    <mergeCell ref="B5:B6"/>
    <mergeCell ref="C5:C6"/>
    <mergeCell ref="C51:H51"/>
    <mergeCell ref="B63:B64"/>
    <mergeCell ref="C66:H66"/>
    <mergeCell ref="M5:M6"/>
    <mergeCell ref="N5:O5"/>
    <mergeCell ref="P5:Q5"/>
    <mergeCell ref="C68:H68"/>
    <mergeCell ref="C83:G83"/>
    <mergeCell ref="D5:E5"/>
    <mergeCell ref="F5:G5"/>
    <mergeCell ref="H5:I5"/>
    <mergeCell ref="J5:K5"/>
  </mergeCells>
  <hyperlinks>
    <hyperlink ref="B2" location="Index!A1" display="Return to Index" xr:uid="{CB8D584D-2F9F-4378-BB9C-0EE8F84EE55C}"/>
    <hyperlink ref="C64" r:id="rId1" xr:uid="{D9D54508-2F98-4C23-8C01-6B6F43EA23C6}"/>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725A6-4769-4C88-A707-55D970857182}">
  <dimension ref="B1:F22"/>
  <sheetViews>
    <sheetView workbookViewId="0">
      <selection activeCell="B2" sqref="B2"/>
    </sheetView>
  </sheetViews>
  <sheetFormatPr defaultColWidth="8.88671875" defaultRowHeight="14.4" x14ac:dyDescent="0.3"/>
  <cols>
    <col min="1" max="1" width="1.77734375" style="33" customWidth="1"/>
    <col min="2" max="2" width="40.88671875" style="33" customWidth="1"/>
    <col min="3" max="3" width="8.88671875" style="33"/>
    <col min="4" max="4" width="59.5546875" style="33" customWidth="1"/>
    <col min="5" max="5" width="8.88671875" style="33"/>
    <col min="6" max="6" width="21.77734375" style="33" customWidth="1"/>
    <col min="7" max="16384" width="8.88671875" style="33"/>
  </cols>
  <sheetData>
    <row r="1" spans="2:6" x14ac:dyDescent="0.3">
      <c r="B1" s="895" t="s">
        <v>1638</v>
      </c>
    </row>
    <row r="2" spans="2:6" x14ac:dyDescent="0.3">
      <c r="B2" s="114" t="s">
        <v>48</v>
      </c>
    </row>
    <row r="4" spans="2:6" ht="15" thickBot="1" x14ac:dyDescent="0.35"/>
    <row r="5" spans="2:6" ht="15" thickBot="1" x14ac:dyDescent="0.35">
      <c r="B5" s="887" t="s">
        <v>1635</v>
      </c>
      <c r="D5" s="887" t="s">
        <v>1634</v>
      </c>
      <c r="F5" s="899" t="s">
        <v>1639</v>
      </c>
    </row>
    <row r="6" spans="2:6" ht="27.6" x14ac:dyDescent="0.3">
      <c r="B6" s="888" t="s">
        <v>63</v>
      </c>
      <c r="D6" s="896" t="s">
        <v>1665</v>
      </c>
      <c r="F6" s="900" t="s">
        <v>223</v>
      </c>
    </row>
    <row r="7" spans="2:6" x14ac:dyDescent="0.3">
      <c r="B7" s="889" t="s">
        <v>69</v>
      </c>
      <c r="D7" s="897" t="s">
        <v>102</v>
      </c>
      <c r="F7" s="889" t="s">
        <v>232</v>
      </c>
    </row>
    <row r="8" spans="2:6" x14ac:dyDescent="0.3">
      <c r="B8" s="889" t="s">
        <v>62</v>
      </c>
      <c r="D8" s="897" t="s">
        <v>1636</v>
      </c>
      <c r="F8" s="889" t="s">
        <v>242</v>
      </c>
    </row>
    <row r="9" spans="2:6" ht="15" thickBot="1" x14ac:dyDescent="0.35">
      <c r="B9" s="889" t="s">
        <v>64</v>
      </c>
      <c r="D9" s="898" t="s">
        <v>1637</v>
      </c>
      <c r="F9" s="889" t="s">
        <v>252</v>
      </c>
    </row>
    <row r="10" spans="2:6" x14ac:dyDescent="0.3">
      <c r="B10" s="890" t="s">
        <v>68</v>
      </c>
      <c r="F10" s="889" t="s">
        <v>258</v>
      </c>
    </row>
    <row r="11" spans="2:6" x14ac:dyDescent="0.3">
      <c r="B11" s="889" t="s">
        <v>65</v>
      </c>
      <c r="F11" s="889" t="s">
        <v>263</v>
      </c>
    </row>
    <row r="12" spans="2:6" x14ac:dyDescent="0.3">
      <c r="B12" s="889" t="s">
        <v>71</v>
      </c>
      <c r="F12" s="889" t="s">
        <v>268</v>
      </c>
    </row>
    <row r="13" spans="2:6" x14ac:dyDescent="0.3">
      <c r="B13" s="889" t="s">
        <v>66</v>
      </c>
      <c r="F13" s="889" t="s">
        <v>274</v>
      </c>
    </row>
    <row r="14" spans="2:6" x14ac:dyDescent="0.3">
      <c r="B14" s="889" t="s">
        <v>72</v>
      </c>
      <c r="F14" s="889" t="s">
        <v>281</v>
      </c>
    </row>
    <row r="15" spans="2:6" x14ac:dyDescent="0.3">
      <c r="B15" s="889" t="s">
        <v>75</v>
      </c>
      <c r="F15" s="889" t="s">
        <v>286</v>
      </c>
    </row>
    <row r="16" spans="2:6" x14ac:dyDescent="0.3">
      <c r="B16" s="889" t="s">
        <v>76</v>
      </c>
      <c r="F16" s="889" t="s">
        <v>291</v>
      </c>
    </row>
    <row r="17" spans="2:6" x14ac:dyDescent="0.3">
      <c r="B17" s="891" t="s">
        <v>70</v>
      </c>
      <c r="F17" s="889" t="s">
        <v>296</v>
      </c>
    </row>
    <row r="18" spans="2:6" ht="15" thickBot="1" x14ac:dyDescent="0.35">
      <c r="B18" s="889" t="s">
        <v>73</v>
      </c>
      <c r="F18" s="889" t="s">
        <v>301</v>
      </c>
    </row>
    <row r="19" spans="2:6" ht="15" thickBot="1" x14ac:dyDescent="0.35">
      <c r="B19" s="892" t="s">
        <v>1633</v>
      </c>
      <c r="F19" s="889" t="s">
        <v>306</v>
      </c>
    </row>
    <row r="20" spans="2:6" x14ac:dyDescent="0.3">
      <c r="B20" s="893" t="s">
        <v>67</v>
      </c>
      <c r="F20" s="889" t="s">
        <v>311</v>
      </c>
    </row>
    <row r="21" spans="2:6" ht="15" thickBot="1" x14ac:dyDescent="0.35">
      <c r="B21" s="894" t="s">
        <v>74</v>
      </c>
      <c r="F21" s="889" t="s">
        <v>316</v>
      </c>
    </row>
    <row r="22" spans="2:6" ht="15" thickBot="1" x14ac:dyDescent="0.35">
      <c r="F22" s="901" t="s">
        <v>70</v>
      </c>
    </row>
  </sheetData>
  <hyperlinks>
    <hyperlink ref="B2" location="Index!A1" display="Return to Index" xr:uid="{6F330F65-C66F-4512-9B4F-8AC1FB51617F}"/>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AC601-F31A-4204-BD1F-D3AA03602B2A}">
  <dimension ref="B1:AD114"/>
  <sheetViews>
    <sheetView topLeftCell="A8" workbookViewId="0">
      <selection activeCell="R51" sqref="R51"/>
    </sheetView>
  </sheetViews>
  <sheetFormatPr defaultRowHeight="14.4" x14ac:dyDescent="0.3"/>
  <cols>
    <col min="1" max="1" width="4.6640625" customWidth="1"/>
    <col min="2" max="2" width="26.33203125" customWidth="1"/>
    <col min="3" max="3" width="12.5546875" customWidth="1"/>
    <col min="4" max="4" width="11.33203125" bestFit="1" customWidth="1"/>
    <col min="5" max="5" width="12.88671875" customWidth="1"/>
    <col min="6" max="6" width="11.33203125" bestFit="1" customWidth="1"/>
    <col min="7" max="7" width="13.109375" customWidth="1"/>
    <col min="8" max="8" width="12" customWidth="1"/>
    <col min="9" max="9" width="9.88671875" bestFit="1" customWidth="1"/>
    <col min="10" max="10" width="15.44140625" customWidth="1"/>
    <col min="11" max="11" width="14.21875" customWidth="1"/>
    <col min="12" max="12" width="10.33203125" bestFit="1" customWidth="1"/>
    <col min="13" max="13" width="14" customWidth="1"/>
    <col min="14" max="14" width="14.6640625" customWidth="1"/>
    <col min="15" max="15" width="11.33203125" customWidth="1"/>
    <col min="16" max="16" width="12.109375" customWidth="1"/>
    <col min="18" max="18" width="11.44140625" customWidth="1"/>
    <col min="23" max="23" width="10" customWidth="1"/>
    <col min="25" max="25" width="9" bestFit="1" customWidth="1"/>
    <col min="27" max="27" width="10.5546875" customWidth="1"/>
  </cols>
  <sheetData>
    <row r="1" spans="2:30" s="110" customFormat="1" x14ac:dyDescent="0.3">
      <c r="B1" s="167" t="s">
        <v>1829</v>
      </c>
      <c r="J1" s="112"/>
      <c r="K1" s="112"/>
      <c r="P1" s="112"/>
      <c r="Q1" s="112"/>
      <c r="V1" s="113"/>
      <c r="W1" s="113"/>
      <c r="X1" s="113"/>
      <c r="Y1" s="113"/>
    </row>
    <row r="2" spans="2:30" s="110" customFormat="1" ht="13.8" x14ac:dyDescent="0.3">
      <c r="B2" s="114" t="s">
        <v>48</v>
      </c>
      <c r="J2" s="112"/>
      <c r="K2" s="112"/>
      <c r="P2" s="112"/>
      <c r="Q2" s="112"/>
      <c r="V2" s="113"/>
      <c r="W2" s="113"/>
      <c r="X2" s="113"/>
      <c r="Y2" s="113"/>
    </row>
    <row r="3" spans="2:30" s="110" customFormat="1" ht="13.8" x14ac:dyDescent="0.3">
      <c r="B3" s="114"/>
      <c r="J3" s="112"/>
      <c r="K3" s="112"/>
      <c r="P3" s="112"/>
      <c r="Q3" s="112"/>
      <c r="V3" s="113"/>
      <c r="W3" s="113"/>
      <c r="X3" s="113"/>
      <c r="Y3" s="113"/>
    </row>
    <row r="4" spans="2:30" ht="15" thickBot="1" x14ac:dyDescent="0.35"/>
    <row r="5" spans="2:30" ht="73.8" customHeight="1" thickBot="1" x14ac:dyDescent="0.35">
      <c r="B5" s="1370" t="s">
        <v>153</v>
      </c>
      <c r="C5" s="1390" t="s">
        <v>1816</v>
      </c>
      <c r="D5" s="1390" t="s">
        <v>1803</v>
      </c>
      <c r="E5" s="1391"/>
      <c r="F5" s="1390" t="s">
        <v>1804</v>
      </c>
      <c r="G5" s="1391"/>
      <c r="H5" s="1390" t="s">
        <v>1805</v>
      </c>
      <c r="I5" s="1391"/>
      <c r="J5" s="1390" t="s">
        <v>1813</v>
      </c>
      <c r="K5" s="1391"/>
      <c r="L5" s="1390" t="s">
        <v>1814</v>
      </c>
      <c r="M5" s="1391"/>
      <c r="N5" s="1390" t="s">
        <v>1818</v>
      </c>
      <c r="O5" s="1391"/>
      <c r="P5" s="1003"/>
      <c r="Q5" s="1370" t="s">
        <v>154</v>
      </c>
      <c r="R5" s="1390" t="s">
        <v>830</v>
      </c>
      <c r="S5" s="1390" t="s">
        <v>1803</v>
      </c>
      <c r="T5" s="1391"/>
      <c r="U5" s="1390" t="s">
        <v>1804</v>
      </c>
      <c r="V5" s="1391"/>
      <c r="W5" s="1390" t="s">
        <v>1805</v>
      </c>
      <c r="X5" s="1391"/>
      <c r="Y5" s="1390" t="s">
        <v>1806</v>
      </c>
      <c r="Z5" s="1391"/>
      <c r="AA5" s="1390" t="s">
        <v>1818</v>
      </c>
      <c r="AB5" s="1391"/>
      <c r="AD5" t="s">
        <v>1779</v>
      </c>
    </row>
    <row r="6" spans="2:30" ht="15" thickBot="1" x14ac:dyDescent="0.35">
      <c r="B6" s="1389"/>
      <c r="C6" s="1372"/>
      <c r="D6" s="120" t="s">
        <v>714</v>
      </c>
      <c r="E6" s="120" t="s">
        <v>131</v>
      </c>
      <c r="F6" s="120" t="s">
        <v>714</v>
      </c>
      <c r="G6" s="120" t="s">
        <v>131</v>
      </c>
      <c r="H6" s="120" t="s">
        <v>714</v>
      </c>
      <c r="I6" s="120" t="s">
        <v>131</v>
      </c>
      <c r="J6" s="120" t="s">
        <v>714</v>
      </c>
      <c r="K6" s="120" t="s">
        <v>131</v>
      </c>
      <c r="L6" s="120" t="s">
        <v>714</v>
      </c>
      <c r="M6" s="120" t="s">
        <v>131</v>
      </c>
      <c r="N6" s="120" t="s">
        <v>714</v>
      </c>
      <c r="O6" s="120" t="s">
        <v>131</v>
      </c>
      <c r="Q6" s="1389"/>
      <c r="R6" s="1372"/>
      <c r="S6" s="120" t="s">
        <v>714</v>
      </c>
      <c r="T6" s="120" t="s">
        <v>131</v>
      </c>
      <c r="U6" s="120" t="s">
        <v>714</v>
      </c>
      <c r="V6" s="120" t="s">
        <v>131</v>
      </c>
      <c r="W6" s="120" t="s">
        <v>714</v>
      </c>
      <c r="X6" s="120" t="s">
        <v>131</v>
      </c>
      <c r="Y6" s="120" t="s">
        <v>714</v>
      </c>
      <c r="Z6" s="120" t="s">
        <v>131</v>
      </c>
      <c r="AA6" s="1232" t="s">
        <v>714</v>
      </c>
      <c r="AB6" s="1232" t="s">
        <v>131</v>
      </c>
      <c r="AD6" t="s">
        <v>1780</v>
      </c>
    </row>
    <row r="7" spans="2:30" x14ac:dyDescent="0.3">
      <c r="B7" s="375" t="s">
        <v>67</v>
      </c>
      <c r="C7" s="347">
        <v>545254</v>
      </c>
      <c r="D7" s="347">
        <v>80005</v>
      </c>
      <c r="E7" s="655">
        <f>D7/C7%</f>
        <v>14.672978098280801</v>
      </c>
      <c r="F7" s="347">
        <v>220861</v>
      </c>
      <c r="G7" s="655">
        <f>F7/C7%</f>
        <v>40.506076067300747</v>
      </c>
      <c r="H7" s="347">
        <v>182611</v>
      </c>
      <c r="I7" s="655">
        <f>H7/C7%</f>
        <v>33.490996856510911</v>
      </c>
      <c r="J7" s="347">
        <v>44568</v>
      </c>
      <c r="K7" s="655">
        <f>J7/C7%</f>
        <v>8.1738052357250019</v>
      </c>
      <c r="L7" s="347">
        <v>17209</v>
      </c>
      <c r="M7" s="655">
        <f>L7/C7%</f>
        <v>3.1561437421825427</v>
      </c>
      <c r="N7" s="347">
        <f>F7+H7+J7+L7</f>
        <v>465249</v>
      </c>
      <c r="O7" s="655">
        <f>N7/C7%</f>
        <v>85.327021901719206</v>
      </c>
      <c r="Q7" s="1062" t="s">
        <v>67</v>
      </c>
      <c r="R7" s="599">
        <v>587693</v>
      </c>
      <c r="S7" s="599">
        <v>78045</v>
      </c>
      <c r="T7" s="1063">
        <f>S7/R7%</f>
        <v>13.279892733110653</v>
      </c>
      <c r="U7" s="599">
        <v>226997</v>
      </c>
      <c r="V7" s="1063">
        <f>U7/R7%</f>
        <v>38.625098478287129</v>
      </c>
      <c r="W7" s="599">
        <v>202544</v>
      </c>
      <c r="X7" s="1063">
        <f>W7/R7%</f>
        <v>34.464252594466835</v>
      </c>
      <c r="Y7" s="599">
        <v>80107</v>
      </c>
      <c r="Z7" s="1063">
        <f>Y7/R7%</f>
        <v>13.630756194135373</v>
      </c>
      <c r="AA7" s="599">
        <f>SUM(U7+W7+Y7)</f>
        <v>509648</v>
      </c>
      <c r="AB7" s="1063">
        <f>AA7/R7%</f>
        <v>86.720107266889343</v>
      </c>
      <c r="AD7" t="s">
        <v>1781</v>
      </c>
    </row>
    <row r="8" spans="2:30" x14ac:dyDescent="0.3">
      <c r="B8" s="377" t="s">
        <v>74</v>
      </c>
      <c r="C8" s="332">
        <v>61085</v>
      </c>
      <c r="D8" s="332">
        <v>13761</v>
      </c>
      <c r="E8" s="658">
        <f t="shared" ref="E8:E20" si="0">D8/C8%</f>
        <v>22.527625439960708</v>
      </c>
      <c r="F8" s="332">
        <v>28314</v>
      </c>
      <c r="G8" s="658">
        <f t="shared" ref="G8:G20" si="1">F8/C8%</f>
        <v>46.351804862077429</v>
      </c>
      <c r="H8" s="332">
        <v>14356</v>
      </c>
      <c r="I8" s="658">
        <f t="shared" ref="I8:I20" si="2">H8/C8%</f>
        <v>23.501677989686502</v>
      </c>
      <c r="J8" s="332">
        <v>3468</v>
      </c>
      <c r="K8" s="658">
        <f t="shared" ref="K8:K20" si="3">J8/C8%</f>
        <v>5.6773348612589016</v>
      </c>
      <c r="L8" s="332">
        <v>1186</v>
      </c>
      <c r="M8" s="658">
        <f t="shared" ref="M8:M20" si="4">L8/C8%</f>
        <v>1.9415568470164524</v>
      </c>
      <c r="N8" s="332">
        <f t="shared" ref="N8:N20" si="5">F8+H8+J8+L8</f>
        <v>47324</v>
      </c>
      <c r="O8" s="658">
        <f t="shared" ref="O8:O20" si="6">N8/C8%</f>
        <v>77.472374560039285</v>
      </c>
      <c r="Q8" s="1064" t="s">
        <v>74</v>
      </c>
      <c r="R8" s="537">
        <v>64775</v>
      </c>
      <c r="S8" s="537">
        <v>13449</v>
      </c>
      <c r="T8" s="1065">
        <f t="shared" ref="T8:T21" si="7">S8/R8%</f>
        <v>20.762639907371671</v>
      </c>
      <c r="U8" s="537">
        <v>28768</v>
      </c>
      <c r="V8" s="1065">
        <f t="shared" ref="V8:V21" si="8">U8/R8%</f>
        <v>44.412196063296022</v>
      </c>
      <c r="W8" s="537">
        <v>16255</v>
      </c>
      <c r="X8" s="1065">
        <f t="shared" ref="X8:X21" si="9">W8/R8%</f>
        <v>25.094558085681204</v>
      </c>
      <c r="Y8" s="537">
        <v>6303</v>
      </c>
      <c r="Z8" s="1065">
        <f t="shared" ref="Z8:Z21" si="10">Y8/R8%</f>
        <v>9.7306059436510992</v>
      </c>
      <c r="AA8" s="537">
        <f t="shared" ref="AA8:AA21" si="11">SUM(U8+W8+Y8)</f>
        <v>51326</v>
      </c>
      <c r="AB8" s="1065">
        <f t="shared" ref="AB8:AB21" si="12">AA8/R8%</f>
        <v>79.237360092628336</v>
      </c>
    </row>
    <row r="9" spans="2:30" x14ac:dyDescent="0.3">
      <c r="B9" s="377" t="s">
        <v>75</v>
      </c>
      <c r="C9" s="332">
        <v>85473</v>
      </c>
      <c r="D9" s="332">
        <v>28533</v>
      </c>
      <c r="E9" s="658">
        <f t="shared" si="0"/>
        <v>33.382471657716472</v>
      </c>
      <c r="F9" s="332">
        <v>37396</v>
      </c>
      <c r="G9" s="658">
        <f t="shared" si="1"/>
        <v>43.751828062663066</v>
      </c>
      <c r="H9" s="332">
        <v>15776</v>
      </c>
      <c r="I9" s="658">
        <f t="shared" si="2"/>
        <v>18.457290606390323</v>
      </c>
      <c r="J9" s="332">
        <v>2948</v>
      </c>
      <c r="K9" s="658">
        <f t="shared" si="3"/>
        <v>3.4490423876545808</v>
      </c>
      <c r="L9" s="332">
        <v>820</v>
      </c>
      <c r="M9" s="658">
        <f t="shared" si="4"/>
        <v>0.95936728557556183</v>
      </c>
      <c r="N9" s="332">
        <f t="shared" si="5"/>
        <v>56940</v>
      </c>
      <c r="O9" s="658">
        <f t="shared" si="6"/>
        <v>66.617528342283521</v>
      </c>
      <c r="Q9" s="1064" t="s">
        <v>75</v>
      </c>
      <c r="R9" s="537">
        <v>86157</v>
      </c>
      <c r="S9" s="537">
        <v>26107</v>
      </c>
      <c r="T9" s="1065">
        <f t="shared" si="7"/>
        <v>30.301658599997676</v>
      </c>
      <c r="U9" s="537">
        <v>37458</v>
      </c>
      <c r="V9" s="1065">
        <f t="shared" si="8"/>
        <v>43.476444165883208</v>
      </c>
      <c r="W9" s="537">
        <v>17917</v>
      </c>
      <c r="X9" s="1065">
        <f t="shared" si="9"/>
        <v>20.795756583910766</v>
      </c>
      <c r="Y9" s="537">
        <v>4675</v>
      </c>
      <c r="Z9" s="1065">
        <f t="shared" si="10"/>
        <v>5.4261406502083407</v>
      </c>
      <c r="AA9" s="537">
        <f t="shared" si="11"/>
        <v>60050</v>
      </c>
      <c r="AB9" s="1065">
        <f t="shared" si="12"/>
        <v>69.69834140000232</v>
      </c>
    </row>
    <row r="10" spans="2:30" x14ac:dyDescent="0.3">
      <c r="B10" s="986" t="s">
        <v>70</v>
      </c>
      <c r="C10" s="968">
        <v>98254</v>
      </c>
      <c r="D10" s="968">
        <v>28996</v>
      </c>
      <c r="E10" s="969">
        <f t="shared" si="0"/>
        <v>29.511266716876669</v>
      </c>
      <c r="F10" s="968">
        <v>43938</v>
      </c>
      <c r="G10" s="969">
        <f t="shared" si="1"/>
        <v>44.718790074704337</v>
      </c>
      <c r="H10" s="968">
        <v>20099</v>
      </c>
      <c r="I10" s="969">
        <f t="shared" si="2"/>
        <v>20.456164634518696</v>
      </c>
      <c r="J10" s="968">
        <v>3969</v>
      </c>
      <c r="K10" s="969">
        <f t="shared" si="3"/>
        <v>4.0395301972438782</v>
      </c>
      <c r="L10" s="968">
        <v>1252</v>
      </c>
      <c r="M10" s="969">
        <f t="shared" si="4"/>
        <v>1.2742483766564212</v>
      </c>
      <c r="N10" s="968">
        <f t="shared" si="5"/>
        <v>69258</v>
      </c>
      <c r="O10" s="969">
        <f t="shared" si="6"/>
        <v>70.488733283123338</v>
      </c>
      <c r="Q10" s="1265" t="s">
        <v>70</v>
      </c>
      <c r="R10" s="1198">
        <v>102291</v>
      </c>
      <c r="S10" s="1198">
        <v>28018</v>
      </c>
      <c r="T10" s="1266">
        <f t="shared" si="7"/>
        <v>27.390484011301094</v>
      </c>
      <c r="U10" s="1198">
        <v>45272</v>
      </c>
      <c r="V10" s="1266">
        <f t="shared" si="8"/>
        <v>44.258048117625208</v>
      </c>
      <c r="W10" s="1198">
        <v>22324</v>
      </c>
      <c r="X10" s="1266">
        <f t="shared" si="9"/>
        <v>21.82401188765385</v>
      </c>
      <c r="Y10" s="1198">
        <v>6677</v>
      </c>
      <c r="Z10" s="1266">
        <f t="shared" si="10"/>
        <v>6.5274559834198511</v>
      </c>
      <c r="AA10" s="1198">
        <f t="shared" si="11"/>
        <v>74273</v>
      </c>
      <c r="AB10" s="1266">
        <f t="shared" si="12"/>
        <v>72.609515988698917</v>
      </c>
    </row>
    <row r="11" spans="2:30" x14ac:dyDescent="0.3">
      <c r="B11" s="377" t="s">
        <v>66</v>
      </c>
      <c r="C11" s="332">
        <v>117153</v>
      </c>
      <c r="D11" s="332">
        <v>48853</v>
      </c>
      <c r="E11" s="658">
        <f t="shared" si="0"/>
        <v>41.700169863341102</v>
      </c>
      <c r="F11" s="332">
        <v>45938</v>
      </c>
      <c r="G11" s="658">
        <f t="shared" si="1"/>
        <v>39.211970670832159</v>
      </c>
      <c r="H11" s="332">
        <v>18277</v>
      </c>
      <c r="I11" s="658">
        <f t="shared" si="2"/>
        <v>15.60096625779963</v>
      </c>
      <c r="J11" s="332">
        <v>3178</v>
      </c>
      <c r="K11" s="658">
        <f t="shared" si="3"/>
        <v>2.7126919498433675</v>
      </c>
      <c r="L11" s="332">
        <v>907</v>
      </c>
      <c r="M11" s="658">
        <f t="shared" si="4"/>
        <v>0.77420125818374264</v>
      </c>
      <c r="N11" s="332">
        <f t="shared" si="5"/>
        <v>68300</v>
      </c>
      <c r="O11" s="658">
        <f t="shared" si="6"/>
        <v>58.299830136658898</v>
      </c>
      <c r="Q11" s="1064" t="s">
        <v>66</v>
      </c>
      <c r="R11" s="537">
        <v>122795</v>
      </c>
      <c r="S11" s="537">
        <v>44961</v>
      </c>
      <c r="T11" s="1065">
        <f t="shared" si="7"/>
        <v>36.614683008265807</v>
      </c>
      <c r="U11" s="537">
        <v>50078</v>
      </c>
      <c r="V11" s="1065">
        <f t="shared" si="8"/>
        <v>40.781790789527257</v>
      </c>
      <c r="W11" s="537">
        <v>22425</v>
      </c>
      <c r="X11" s="1065">
        <f t="shared" si="9"/>
        <v>18.26214422411336</v>
      </c>
      <c r="Y11" s="537">
        <v>5331</v>
      </c>
      <c r="Z11" s="1065">
        <f t="shared" si="10"/>
        <v>4.3413819780935707</v>
      </c>
      <c r="AA11" s="537">
        <f t="shared" si="11"/>
        <v>77834</v>
      </c>
      <c r="AB11" s="1065">
        <f t="shared" si="12"/>
        <v>63.385316991734186</v>
      </c>
    </row>
    <row r="12" spans="2:30" x14ac:dyDescent="0.3">
      <c r="B12" s="377" t="s">
        <v>71</v>
      </c>
      <c r="C12" s="332">
        <v>206515</v>
      </c>
      <c r="D12" s="332">
        <v>95281</v>
      </c>
      <c r="E12" s="658">
        <f t="shared" si="0"/>
        <v>46.137568699610199</v>
      </c>
      <c r="F12" s="332">
        <v>78775</v>
      </c>
      <c r="G12" s="658">
        <f t="shared" si="1"/>
        <v>38.144928939786453</v>
      </c>
      <c r="H12" s="332">
        <v>27031</v>
      </c>
      <c r="I12" s="658">
        <f t="shared" si="2"/>
        <v>13.089121855555286</v>
      </c>
      <c r="J12" s="332">
        <v>4358</v>
      </c>
      <c r="K12" s="658">
        <f t="shared" si="3"/>
        <v>2.11025833474566</v>
      </c>
      <c r="L12" s="332">
        <v>1070</v>
      </c>
      <c r="M12" s="658">
        <f t="shared" si="4"/>
        <v>0.51812217030239927</v>
      </c>
      <c r="N12" s="332">
        <f t="shared" si="5"/>
        <v>111234</v>
      </c>
      <c r="O12" s="658">
        <f t="shared" si="6"/>
        <v>53.862431300389801</v>
      </c>
      <c r="Q12" s="1064" t="s">
        <v>71</v>
      </c>
      <c r="R12" s="537">
        <v>207491</v>
      </c>
      <c r="S12" s="537">
        <v>83142</v>
      </c>
      <c r="T12" s="1065">
        <f t="shared" si="7"/>
        <v>40.070171718291398</v>
      </c>
      <c r="U12" s="537">
        <v>83796</v>
      </c>
      <c r="V12" s="1065">
        <f t="shared" si="8"/>
        <v>40.38536611226511</v>
      </c>
      <c r="W12" s="537">
        <v>33311</v>
      </c>
      <c r="X12" s="1065">
        <f t="shared" si="9"/>
        <v>16.054190302229976</v>
      </c>
      <c r="Y12" s="537">
        <v>7242</v>
      </c>
      <c r="Z12" s="1065">
        <f t="shared" si="10"/>
        <v>3.4902718672135178</v>
      </c>
      <c r="AA12" s="537">
        <f t="shared" si="11"/>
        <v>124349</v>
      </c>
      <c r="AB12" s="1065">
        <f t="shared" si="12"/>
        <v>59.929828281708609</v>
      </c>
    </row>
    <row r="13" spans="2:30" x14ac:dyDescent="0.3">
      <c r="B13" s="377" t="s">
        <v>63</v>
      </c>
      <c r="C13" s="332">
        <v>73515</v>
      </c>
      <c r="D13" s="332">
        <v>16158</v>
      </c>
      <c r="E13" s="658">
        <f t="shared" si="0"/>
        <v>21.979187920832484</v>
      </c>
      <c r="F13" s="332">
        <v>31073</v>
      </c>
      <c r="G13" s="658">
        <f t="shared" si="1"/>
        <v>42.267564442630757</v>
      </c>
      <c r="H13" s="332">
        <v>19957</v>
      </c>
      <c r="I13" s="658">
        <f t="shared" si="2"/>
        <v>27.146840780793035</v>
      </c>
      <c r="J13" s="332">
        <v>4511</v>
      </c>
      <c r="K13" s="658">
        <f t="shared" si="3"/>
        <v>6.1361626878868263</v>
      </c>
      <c r="L13" s="332">
        <v>1816</v>
      </c>
      <c r="M13" s="658">
        <f t="shared" si="4"/>
        <v>2.4702441678569</v>
      </c>
      <c r="N13" s="332">
        <f t="shared" si="5"/>
        <v>57357</v>
      </c>
      <c r="O13" s="658">
        <f t="shared" si="6"/>
        <v>78.020812079167513</v>
      </c>
      <c r="Q13" s="1064" t="s">
        <v>63</v>
      </c>
      <c r="R13" s="537">
        <v>79250</v>
      </c>
      <c r="S13" s="537">
        <v>15796</v>
      </c>
      <c r="T13" s="1065">
        <f t="shared" si="7"/>
        <v>19.931861198738169</v>
      </c>
      <c r="U13" s="537">
        <v>32994</v>
      </c>
      <c r="V13" s="1065">
        <f t="shared" si="8"/>
        <v>41.632807570977917</v>
      </c>
      <c r="W13" s="537">
        <v>22271</v>
      </c>
      <c r="X13" s="1065">
        <f t="shared" si="9"/>
        <v>28.102208201892743</v>
      </c>
      <c r="Y13" s="537">
        <v>8189</v>
      </c>
      <c r="Z13" s="1065">
        <f t="shared" si="10"/>
        <v>10.333123028391167</v>
      </c>
      <c r="AA13" s="537">
        <f t="shared" si="11"/>
        <v>63454</v>
      </c>
      <c r="AB13" s="1065">
        <f t="shared" si="12"/>
        <v>80.068138801261824</v>
      </c>
    </row>
    <row r="14" spans="2:30" x14ac:dyDescent="0.3">
      <c r="B14" s="377" t="s">
        <v>69</v>
      </c>
      <c r="C14" s="332">
        <v>167379</v>
      </c>
      <c r="D14" s="332">
        <v>36421</v>
      </c>
      <c r="E14" s="658">
        <f t="shared" si="0"/>
        <v>21.759599471857282</v>
      </c>
      <c r="F14" s="332">
        <v>74737</v>
      </c>
      <c r="G14" s="658">
        <f t="shared" si="1"/>
        <v>44.651360086988213</v>
      </c>
      <c r="H14" s="332">
        <v>43123</v>
      </c>
      <c r="I14" s="658">
        <f t="shared" si="2"/>
        <v>25.763686006010314</v>
      </c>
      <c r="J14" s="332">
        <v>9637</v>
      </c>
      <c r="K14" s="658">
        <f t="shared" si="3"/>
        <v>5.7575920515715833</v>
      </c>
      <c r="L14" s="332">
        <v>3461</v>
      </c>
      <c r="M14" s="658">
        <f t="shared" si="4"/>
        <v>2.0677623835726107</v>
      </c>
      <c r="N14" s="332">
        <f t="shared" si="5"/>
        <v>130958</v>
      </c>
      <c r="O14" s="658">
        <f t="shared" si="6"/>
        <v>78.240400528142715</v>
      </c>
      <c r="Q14" s="1064" t="s">
        <v>69</v>
      </c>
      <c r="R14" s="537">
        <v>173842</v>
      </c>
      <c r="S14" s="537">
        <v>33692</v>
      </c>
      <c r="T14" s="1065">
        <f t="shared" si="7"/>
        <v>19.38081706377055</v>
      </c>
      <c r="U14" s="537">
        <v>75280</v>
      </c>
      <c r="V14" s="1065">
        <f t="shared" si="8"/>
        <v>43.303689557184107</v>
      </c>
      <c r="W14" s="537">
        <v>47819</v>
      </c>
      <c r="X14" s="1065">
        <f t="shared" si="9"/>
        <v>27.507161675544459</v>
      </c>
      <c r="Y14" s="537">
        <v>17051</v>
      </c>
      <c r="Z14" s="1065">
        <f t="shared" si="10"/>
        <v>9.8083317035008797</v>
      </c>
      <c r="AA14" s="537">
        <f t="shared" si="11"/>
        <v>140150</v>
      </c>
      <c r="AB14" s="1065">
        <f t="shared" si="12"/>
        <v>80.61918293622945</v>
      </c>
    </row>
    <row r="15" spans="2:30" x14ac:dyDescent="0.3">
      <c r="B15" s="377" t="s">
        <v>62</v>
      </c>
      <c r="C15" s="332">
        <v>182747</v>
      </c>
      <c r="D15" s="332">
        <v>52814</v>
      </c>
      <c r="E15" s="658">
        <f t="shared" si="0"/>
        <v>28.900064022938817</v>
      </c>
      <c r="F15" s="332">
        <v>82483</v>
      </c>
      <c r="G15" s="658">
        <f t="shared" si="1"/>
        <v>45.135077456811878</v>
      </c>
      <c r="H15" s="332">
        <v>37858</v>
      </c>
      <c r="I15" s="658">
        <f t="shared" si="2"/>
        <v>20.716071946461501</v>
      </c>
      <c r="J15" s="332">
        <v>7172</v>
      </c>
      <c r="K15" s="658">
        <f t="shared" si="3"/>
        <v>3.9245514290248265</v>
      </c>
      <c r="L15" s="332">
        <v>2420</v>
      </c>
      <c r="M15" s="658">
        <f t="shared" si="4"/>
        <v>1.3242351447629783</v>
      </c>
      <c r="N15" s="332">
        <f t="shared" si="5"/>
        <v>129933</v>
      </c>
      <c r="O15" s="658">
        <f t="shared" si="6"/>
        <v>71.099935977061179</v>
      </c>
      <c r="Q15" s="1064" t="s">
        <v>62</v>
      </c>
      <c r="R15" s="537">
        <v>191640</v>
      </c>
      <c r="S15" s="537">
        <v>50141</v>
      </c>
      <c r="T15" s="1065">
        <f t="shared" si="7"/>
        <v>26.164161970361093</v>
      </c>
      <c r="U15" s="537">
        <v>87781</v>
      </c>
      <c r="V15" s="1065">
        <f t="shared" si="8"/>
        <v>45.805155499895633</v>
      </c>
      <c r="W15" s="537">
        <v>41397</v>
      </c>
      <c r="X15" s="1065">
        <f t="shared" si="9"/>
        <v>21.601440200375702</v>
      </c>
      <c r="Y15" s="537">
        <v>12321</v>
      </c>
      <c r="Z15" s="1065">
        <f t="shared" si="10"/>
        <v>6.4292423293675638</v>
      </c>
      <c r="AA15" s="537">
        <f t="shared" si="11"/>
        <v>141499</v>
      </c>
      <c r="AB15" s="1065">
        <f t="shared" si="12"/>
        <v>73.835838029638907</v>
      </c>
    </row>
    <row r="16" spans="2:30" x14ac:dyDescent="0.3">
      <c r="B16" s="377" t="s">
        <v>72</v>
      </c>
      <c r="C16" s="332">
        <v>109307</v>
      </c>
      <c r="D16" s="332">
        <v>30438</v>
      </c>
      <c r="E16" s="658">
        <f t="shared" si="0"/>
        <v>27.846341039457677</v>
      </c>
      <c r="F16" s="332">
        <v>49904</v>
      </c>
      <c r="G16" s="658">
        <f t="shared" si="1"/>
        <v>45.654898588379524</v>
      </c>
      <c r="H16" s="332">
        <v>23251</v>
      </c>
      <c r="I16" s="658">
        <f t="shared" si="2"/>
        <v>21.271281802629293</v>
      </c>
      <c r="J16" s="332">
        <v>4425</v>
      </c>
      <c r="K16" s="658">
        <f t="shared" si="3"/>
        <v>4.0482311288389585</v>
      </c>
      <c r="L16" s="332">
        <v>1289</v>
      </c>
      <c r="M16" s="658">
        <f t="shared" si="4"/>
        <v>1.1792474406945577</v>
      </c>
      <c r="N16" s="332">
        <f t="shared" si="5"/>
        <v>78869</v>
      </c>
      <c r="O16" s="658">
        <f t="shared" si="6"/>
        <v>72.15365896054233</v>
      </c>
      <c r="Q16" s="1064" t="s">
        <v>72</v>
      </c>
      <c r="R16" s="537">
        <v>114558</v>
      </c>
      <c r="S16" s="537">
        <v>28534</v>
      </c>
      <c r="T16" s="1065">
        <f t="shared" si="7"/>
        <v>24.907906911782678</v>
      </c>
      <c r="U16" s="537">
        <v>49883</v>
      </c>
      <c r="V16" s="1065">
        <f t="shared" si="8"/>
        <v>43.543881701845358</v>
      </c>
      <c r="W16" s="537">
        <v>28065</v>
      </c>
      <c r="X16" s="1065">
        <f t="shared" si="9"/>
        <v>24.498507306342642</v>
      </c>
      <c r="Y16" s="537">
        <v>8076</v>
      </c>
      <c r="Z16" s="1065">
        <f t="shared" si="10"/>
        <v>7.0497040800293309</v>
      </c>
      <c r="AA16" s="537">
        <f t="shared" si="11"/>
        <v>86024</v>
      </c>
      <c r="AB16" s="1065">
        <f t="shared" si="12"/>
        <v>75.092093088217325</v>
      </c>
    </row>
    <row r="17" spans="2:28" x14ac:dyDescent="0.3">
      <c r="B17" s="377" t="s">
        <v>64</v>
      </c>
      <c r="C17" s="332">
        <v>128592</v>
      </c>
      <c r="D17" s="332">
        <v>41361</v>
      </c>
      <c r="E17" s="658">
        <f t="shared" si="0"/>
        <v>32.164520343411716</v>
      </c>
      <c r="F17" s="332">
        <v>54083</v>
      </c>
      <c r="G17" s="658">
        <f t="shared" si="1"/>
        <v>42.057826303347021</v>
      </c>
      <c r="H17" s="332">
        <v>26218</v>
      </c>
      <c r="I17" s="658">
        <f t="shared" si="2"/>
        <v>20.388515615279331</v>
      </c>
      <c r="J17" s="332">
        <v>5293</v>
      </c>
      <c r="K17" s="658">
        <f t="shared" si="3"/>
        <v>4.1161191987059844</v>
      </c>
      <c r="L17" s="332">
        <v>1637</v>
      </c>
      <c r="M17" s="658">
        <f t="shared" si="4"/>
        <v>1.2730185392559412</v>
      </c>
      <c r="N17" s="332">
        <f t="shared" si="5"/>
        <v>87231</v>
      </c>
      <c r="O17" s="658">
        <f t="shared" si="6"/>
        <v>67.835479656588276</v>
      </c>
      <c r="Q17" s="1064" t="s">
        <v>64</v>
      </c>
      <c r="R17" s="537">
        <v>134140</v>
      </c>
      <c r="S17" s="537">
        <v>37047</v>
      </c>
      <c r="T17" s="1065">
        <f t="shared" si="7"/>
        <v>27.618160131206199</v>
      </c>
      <c r="U17" s="537">
        <v>55958</v>
      </c>
      <c r="V17" s="1065">
        <f t="shared" si="8"/>
        <v>41.716117489190395</v>
      </c>
      <c r="W17" s="537">
        <v>31334</v>
      </c>
      <c r="X17" s="1065">
        <f t="shared" si="9"/>
        <v>23.359176979275382</v>
      </c>
      <c r="Y17" s="537">
        <v>9801</v>
      </c>
      <c r="Z17" s="1065">
        <f t="shared" si="10"/>
        <v>7.306545400328015</v>
      </c>
      <c r="AA17" s="537">
        <f t="shared" si="11"/>
        <v>97093</v>
      </c>
      <c r="AB17" s="1065">
        <f t="shared" si="12"/>
        <v>72.38183986879379</v>
      </c>
    </row>
    <row r="18" spans="2:28" x14ac:dyDescent="0.3">
      <c r="B18" s="377" t="s">
        <v>65</v>
      </c>
      <c r="C18" s="332">
        <v>320596</v>
      </c>
      <c r="D18" s="332">
        <v>102787</v>
      </c>
      <c r="E18" s="658">
        <f t="shared" si="0"/>
        <v>32.061223471284734</v>
      </c>
      <c r="F18" s="332">
        <v>133414</v>
      </c>
      <c r="G18" s="658">
        <f t="shared" si="1"/>
        <v>41.614368239154572</v>
      </c>
      <c r="H18" s="332">
        <v>68943</v>
      </c>
      <c r="I18" s="658">
        <f t="shared" si="2"/>
        <v>21.504635117094413</v>
      </c>
      <c r="J18" s="332">
        <v>11751</v>
      </c>
      <c r="K18" s="658">
        <f t="shared" si="3"/>
        <v>3.6653607655741181</v>
      </c>
      <c r="L18" s="332">
        <v>3701</v>
      </c>
      <c r="M18" s="658">
        <f t="shared" si="4"/>
        <v>1.1544124068921633</v>
      </c>
      <c r="N18" s="332">
        <f t="shared" si="5"/>
        <v>217809</v>
      </c>
      <c r="O18" s="658">
        <f t="shared" si="6"/>
        <v>67.938776528715266</v>
      </c>
      <c r="Q18" s="1064" t="s">
        <v>65</v>
      </c>
      <c r="R18" s="537">
        <v>341466</v>
      </c>
      <c r="S18" s="537">
        <v>98083</v>
      </c>
      <c r="T18" s="1065">
        <f t="shared" si="7"/>
        <v>28.724089660463999</v>
      </c>
      <c r="U18" s="537">
        <v>142676</v>
      </c>
      <c r="V18" s="1065">
        <f t="shared" si="8"/>
        <v>41.783369354489174</v>
      </c>
      <c r="W18" s="537">
        <v>79730</v>
      </c>
      <c r="X18" s="1065">
        <f t="shared" si="9"/>
        <v>23.349323212267109</v>
      </c>
      <c r="Y18" s="537">
        <v>20977</v>
      </c>
      <c r="Z18" s="1065">
        <f t="shared" si="10"/>
        <v>6.143217772779721</v>
      </c>
      <c r="AA18" s="537">
        <f t="shared" si="11"/>
        <v>243383</v>
      </c>
      <c r="AB18" s="1065">
        <f t="shared" si="12"/>
        <v>71.275910339535997</v>
      </c>
    </row>
    <row r="19" spans="2:28" x14ac:dyDescent="0.3">
      <c r="B19" s="377" t="s">
        <v>76</v>
      </c>
      <c r="C19" s="332">
        <v>229928</v>
      </c>
      <c r="D19" s="332">
        <v>75968</v>
      </c>
      <c r="E19" s="658">
        <f t="shared" si="0"/>
        <v>33.039908145158485</v>
      </c>
      <c r="F19" s="332">
        <v>97721</v>
      </c>
      <c r="G19" s="658">
        <f t="shared" si="1"/>
        <v>42.500695870011477</v>
      </c>
      <c r="H19" s="332">
        <v>45766</v>
      </c>
      <c r="I19" s="658">
        <f t="shared" si="2"/>
        <v>19.904491840924113</v>
      </c>
      <c r="J19" s="332">
        <v>8154</v>
      </c>
      <c r="K19" s="658">
        <f t="shared" si="3"/>
        <v>3.5463275460144041</v>
      </c>
      <c r="L19" s="332">
        <v>2319</v>
      </c>
      <c r="M19" s="658">
        <f t="shared" si="4"/>
        <v>1.0085765978915138</v>
      </c>
      <c r="N19" s="332">
        <f t="shared" si="5"/>
        <v>153960</v>
      </c>
      <c r="O19" s="658">
        <f t="shared" si="6"/>
        <v>66.960091854841508</v>
      </c>
      <c r="Q19" s="1064" t="s">
        <v>76</v>
      </c>
      <c r="R19" s="537">
        <v>231950</v>
      </c>
      <c r="S19" s="537">
        <v>67843</v>
      </c>
      <c r="T19" s="1065">
        <f t="shared" si="7"/>
        <v>29.248976072429404</v>
      </c>
      <c r="U19" s="537">
        <v>98577</v>
      </c>
      <c r="V19" s="1065">
        <f t="shared" si="8"/>
        <v>42.499245527053247</v>
      </c>
      <c r="W19" s="537">
        <v>51149</v>
      </c>
      <c r="X19" s="1065">
        <f t="shared" si="9"/>
        <v>22.051735287777539</v>
      </c>
      <c r="Y19" s="537">
        <v>14381</v>
      </c>
      <c r="Z19" s="1065">
        <f t="shared" si="10"/>
        <v>6.2000431127398148</v>
      </c>
      <c r="AA19" s="537">
        <f t="shared" si="11"/>
        <v>164107</v>
      </c>
      <c r="AB19" s="1065">
        <f t="shared" si="12"/>
        <v>70.7510239275706</v>
      </c>
    </row>
    <row r="20" spans="2:28" x14ac:dyDescent="0.3">
      <c r="B20" s="1270" t="s">
        <v>73</v>
      </c>
      <c r="C20" s="1268">
        <v>83552</v>
      </c>
      <c r="D20" s="1268">
        <v>21808</v>
      </c>
      <c r="E20" s="1269">
        <f t="shared" si="0"/>
        <v>26.101110685561089</v>
      </c>
      <c r="F20" s="1268">
        <v>38999</v>
      </c>
      <c r="G20" s="1269">
        <f t="shared" si="1"/>
        <v>46.676321332822674</v>
      </c>
      <c r="H20" s="1268">
        <v>18535</v>
      </c>
      <c r="I20" s="1269">
        <f t="shared" si="2"/>
        <v>22.183789735733438</v>
      </c>
      <c r="J20" s="1268">
        <v>3210</v>
      </c>
      <c r="K20" s="1269">
        <f t="shared" si="3"/>
        <v>3.8419188050555344</v>
      </c>
      <c r="L20" s="1268">
        <v>1000</v>
      </c>
      <c r="M20" s="1269">
        <f t="shared" si="4"/>
        <v>1.1968594408272692</v>
      </c>
      <c r="N20" s="1268">
        <f t="shared" si="5"/>
        <v>61744</v>
      </c>
      <c r="O20" s="1269">
        <f t="shared" si="6"/>
        <v>73.898889314438918</v>
      </c>
      <c r="Q20" s="1064" t="s">
        <v>73</v>
      </c>
      <c r="R20" s="537">
        <v>85456</v>
      </c>
      <c r="S20" s="537">
        <v>20470</v>
      </c>
      <c r="T20" s="1065">
        <f t="shared" si="7"/>
        <v>23.953847594083506</v>
      </c>
      <c r="U20" s="537">
        <v>39307</v>
      </c>
      <c r="V20" s="1065">
        <f t="shared" si="8"/>
        <v>45.996770267740125</v>
      </c>
      <c r="W20" s="537">
        <v>20190</v>
      </c>
      <c r="X20" s="1065">
        <f t="shared" si="9"/>
        <v>23.626193596704738</v>
      </c>
      <c r="Y20" s="537">
        <v>5489</v>
      </c>
      <c r="Z20" s="1065">
        <f t="shared" si="10"/>
        <v>6.4231885414716352</v>
      </c>
      <c r="AA20" s="537">
        <f t="shared" si="11"/>
        <v>64986</v>
      </c>
      <c r="AB20" s="1065">
        <f t="shared" si="12"/>
        <v>76.046152405916501</v>
      </c>
    </row>
    <row r="21" spans="2:28" ht="15" thickBot="1" x14ac:dyDescent="0.35">
      <c r="B21" s="1262" t="s">
        <v>68</v>
      </c>
      <c r="C21" s="978">
        <v>22063368</v>
      </c>
      <c r="D21" s="978">
        <v>5691251</v>
      </c>
      <c r="E21" s="977">
        <f>D21/C21%</f>
        <v>25.7950236790684</v>
      </c>
      <c r="F21" s="978">
        <v>9301776</v>
      </c>
      <c r="G21" s="977">
        <f>F21/C21%</f>
        <v>42.159365696116751</v>
      </c>
      <c r="H21" s="978">
        <v>5441593</v>
      </c>
      <c r="I21" s="977">
        <f>H21/C21%</f>
        <v>24.663473863101952</v>
      </c>
      <c r="J21" s="978">
        <v>1203865</v>
      </c>
      <c r="K21" s="977">
        <f>J21/C21%</f>
        <v>5.4563972282019684</v>
      </c>
      <c r="L21" s="978">
        <v>424883</v>
      </c>
      <c r="M21" s="977">
        <f>L21/C21%</f>
        <v>1.9257395335109309</v>
      </c>
      <c r="N21" s="978">
        <f>F21+H21+J21+L21</f>
        <v>16372117</v>
      </c>
      <c r="O21" s="977">
        <f>N21/C21%</f>
        <v>74.204976320931607</v>
      </c>
      <c r="Q21" s="1262" t="s">
        <v>68</v>
      </c>
      <c r="R21" s="1263">
        <v>23436085</v>
      </c>
      <c r="S21" s="1263">
        <v>5516098</v>
      </c>
      <c r="T21" s="1264">
        <f t="shared" si="7"/>
        <v>23.536772460075991</v>
      </c>
      <c r="U21" s="1263">
        <v>9674645</v>
      </c>
      <c r="V21" s="1264">
        <f t="shared" si="8"/>
        <v>41.280977603554518</v>
      </c>
      <c r="W21" s="1263">
        <v>6106970</v>
      </c>
      <c r="X21" s="1264">
        <f t="shared" si="9"/>
        <v>26.057978540357741</v>
      </c>
      <c r="Y21" s="1263">
        <v>2138372</v>
      </c>
      <c r="Z21" s="1264">
        <f t="shared" si="10"/>
        <v>9.1242713960117481</v>
      </c>
      <c r="AA21" s="1263">
        <f t="shared" si="11"/>
        <v>17919987</v>
      </c>
      <c r="AB21" s="1264">
        <f t="shared" si="12"/>
        <v>76.463227539924006</v>
      </c>
    </row>
    <row r="22" spans="2:28" ht="15" thickBot="1" x14ac:dyDescent="0.35"/>
    <row r="23" spans="2:28" ht="15" thickBot="1" x14ac:dyDescent="0.35">
      <c r="C23" s="1396" t="s">
        <v>1818</v>
      </c>
      <c r="D23" s="1397"/>
      <c r="E23" s="1397"/>
      <c r="F23" s="1397"/>
      <c r="G23" s="1397"/>
      <c r="H23" s="1398"/>
      <c r="K23" s="1396" t="s">
        <v>1819</v>
      </c>
      <c r="L23" s="1397"/>
      <c r="M23" s="1397"/>
      <c r="N23" s="1397"/>
      <c r="O23" s="1397"/>
      <c r="P23" s="1398"/>
    </row>
    <row r="24" spans="2:28" ht="39" customHeight="1" thickBot="1" x14ac:dyDescent="0.35">
      <c r="B24" s="1370" t="s">
        <v>752</v>
      </c>
      <c r="C24" s="1363" t="s">
        <v>153</v>
      </c>
      <c r="D24" s="1395"/>
      <c r="E24" s="1363" t="s">
        <v>154</v>
      </c>
      <c r="F24" s="1395"/>
      <c r="G24" s="704" t="s">
        <v>802</v>
      </c>
      <c r="H24" s="704" t="s">
        <v>57</v>
      </c>
      <c r="J24" s="119" t="s">
        <v>752</v>
      </c>
      <c r="K24" s="1363" t="s">
        <v>153</v>
      </c>
      <c r="L24" s="1395"/>
      <c r="M24" s="1363" t="s">
        <v>154</v>
      </c>
      <c r="N24" s="1395"/>
      <c r="O24" s="704" t="s">
        <v>802</v>
      </c>
      <c r="P24" s="704" t="s">
        <v>57</v>
      </c>
    </row>
    <row r="25" spans="2:28" ht="15" thickBot="1" x14ac:dyDescent="0.35">
      <c r="B25" s="1371"/>
      <c r="C25" s="120" t="s">
        <v>714</v>
      </c>
      <c r="D25" s="120" t="s">
        <v>131</v>
      </c>
      <c r="E25" s="120" t="s">
        <v>714</v>
      </c>
      <c r="F25" s="120" t="s">
        <v>131</v>
      </c>
      <c r="G25" s="1232" t="s">
        <v>714</v>
      </c>
      <c r="H25" s="1232" t="s">
        <v>131</v>
      </c>
      <c r="J25" s="1235"/>
      <c r="K25" s="120" t="s">
        <v>714</v>
      </c>
      <c r="L25" s="120" t="s">
        <v>131</v>
      </c>
      <c r="M25" s="120" t="s">
        <v>714</v>
      </c>
      <c r="N25" s="120" t="s">
        <v>131</v>
      </c>
      <c r="O25" s="1232" t="s">
        <v>714</v>
      </c>
      <c r="P25" s="1232" t="s">
        <v>131</v>
      </c>
    </row>
    <row r="26" spans="2:28" x14ac:dyDescent="0.3">
      <c r="B26" s="375" t="s">
        <v>66</v>
      </c>
      <c r="C26" s="347">
        <v>68300</v>
      </c>
      <c r="D26" s="655">
        <v>58.299830136658898</v>
      </c>
      <c r="E26" s="347">
        <v>77834</v>
      </c>
      <c r="F26" s="655">
        <v>63.385316991734186</v>
      </c>
      <c r="G26" s="1271">
        <f t="shared" ref="G26:G40" si="13">E26-C26</f>
        <v>9534</v>
      </c>
      <c r="H26" s="655">
        <f t="shared" ref="H26:H40" si="14">G26/C26%</f>
        <v>13.959004392386531</v>
      </c>
      <c r="J26" s="375" t="s">
        <v>63</v>
      </c>
      <c r="K26" s="1133">
        <v>16158</v>
      </c>
      <c r="L26" s="655">
        <v>21.979187920832484</v>
      </c>
      <c r="M26" s="1133">
        <v>15796</v>
      </c>
      <c r="N26" s="655">
        <v>19.931861198738169</v>
      </c>
      <c r="O26" s="1271">
        <f t="shared" ref="O26:O40" si="15">M26-K26</f>
        <v>-362</v>
      </c>
      <c r="P26" s="655">
        <f t="shared" ref="P26:P40" si="16">O26/K26%</f>
        <v>-2.2403762841935881</v>
      </c>
    </row>
    <row r="27" spans="2:28" x14ac:dyDescent="0.3">
      <c r="B27" s="377" t="s">
        <v>71</v>
      </c>
      <c r="C27" s="332">
        <v>111234</v>
      </c>
      <c r="D27" s="658">
        <v>53.862431300389801</v>
      </c>
      <c r="E27" s="332">
        <v>124349</v>
      </c>
      <c r="F27" s="658">
        <v>59.929828281708609</v>
      </c>
      <c r="G27" s="1272">
        <f t="shared" si="13"/>
        <v>13115</v>
      </c>
      <c r="H27" s="658">
        <f t="shared" si="14"/>
        <v>11.790459751514826</v>
      </c>
      <c r="J27" s="377" t="s">
        <v>74</v>
      </c>
      <c r="K27" s="1134">
        <v>13761</v>
      </c>
      <c r="L27" s="658">
        <v>22.527625439960708</v>
      </c>
      <c r="M27" s="1134">
        <v>13449</v>
      </c>
      <c r="N27" s="658">
        <v>20.762639907371671</v>
      </c>
      <c r="O27" s="1272">
        <f t="shared" si="15"/>
        <v>-312</v>
      </c>
      <c r="P27" s="658">
        <f t="shared" si="16"/>
        <v>-2.2672770874209722</v>
      </c>
    </row>
    <row r="28" spans="2:28" x14ac:dyDescent="0.3">
      <c r="B28" s="377" t="s">
        <v>65</v>
      </c>
      <c r="C28" s="332">
        <v>217809</v>
      </c>
      <c r="D28" s="658">
        <v>67.938776528715266</v>
      </c>
      <c r="E28" s="332">
        <v>243383</v>
      </c>
      <c r="F28" s="658">
        <v>71.275910339535997</v>
      </c>
      <c r="G28" s="1272">
        <f t="shared" si="13"/>
        <v>25574</v>
      </c>
      <c r="H28" s="658">
        <f t="shared" si="14"/>
        <v>11.741479920480787</v>
      </c>
      <c r="J28" s="377" t="s">
        <v>67</v>
      </c>
      <c r="K28" s="1134">
        <v>80005</v>
      </c>
      <c r="L28" s="658">
        <v>14.672978098280801</v>
      </c>
      <c r="M28" s="1134">
        <v>78045</v>
      </c>
      <c r="N28" s="658">
        <v>13.279892733110653</v>
      </c>
      <c r="O28" s="1272">
        <f t="shared" si="15"/>
        <v>-1960</v>
      </c>
      <c r="P28" s="658">
        <f t="shared" si="16"/>
        <v>-2.4498468845697143</v>
      </c>
    </row>
    <row r="29" spans="2:28" x14ac:dyDescent="0.3">
      <c r="B29" s="377" t="s">
        <v>64</v>
      </c>
      <c r="C29" s="332">
        <v>87231</v>
      </c>
      <c r="D29" s="658">
        <v>67.835479656588276</v>
      </c>
      <c r="E29" s="332">
        <v>97093</v>
      </c>
      <c r="F29" s="658">
        <v>72.38183986879379</v>
      </c>
      <c r="G29" s="1272">
        <f t="shared" si="13"/>
        <v>9862</v>
      </c>
      <c r="H29" s="658">
        <f t="shared" si="14"/>
        <v>11.305613829945777</v>
      </c>
      <c r="J29" s="1275" t="s">
        <v>68</v>
      </c>
      <c r="K29" s="1276">
        <v>5691251</v>
      </c>
      <c r="L29" s="989">
        <v>25.7950236790684</v>
      </c>
      <c r="M29" s="1276">
        <v>5516098</v>
      </c>
      <c r="N29" s="989">
        <v>23.536772460075991</v>
      </c>
      <c r="O29" s="1277">
        <f t="shared" si="15"/>
        <v>-175153</v>
      </c>
      <c r="P29" s="989">
        <f t="shared" si="16"/>
        <v>-3.0775834697854654</v>
      </c>
    </row>
    <row r="30" spans="2:28" x14ac:dyDescent="0.3">
      <c r="B30" s="377" t="s">
        <v>63</v>
      </c>
      <c r="C30" s="332">
        <v>57357</v>
      </c>
      <c r="D30" s="658">
        <v>78.020812079167513</v>
      </c>
      <c r="E30" s="332">
        <v>63454</v>
      </c>
      <c r="F30" s="658">
        <v>80.068138801261824</v>
      </c>
      <c r="G30" s="1272">
        <f t="shared" si="13"/>
        <v>6097</v>
      </c>
      <c r="H30" s="658">
        <f t="shared" si="14"/>
        <v>10.629914395801732</v>
      </c>
      <c r="J30" s="986" t="s">
        <v>70</v>
      </c>
      <c r="K30" s="968">
        <v>28996</v>
      </c>
      <c r="L30" s="969">
        <v>29.511266716876669</v>
      </c>
      <c r="M30" s="968">
        <v>28018</v>
      </c>
      <c r="N30" s="969">
        <v>27.390484011301094</v>
      </c>
      <c r="O30" s="1274">
        <f t="shared" si="15"/>
        <v>-978</v>
      </c>
      <c r="P30" s="969">
        <f t="shared" si="16"/>
        <v>-3.3728790177955581</v>
      </c>
    </row>
    <row r="31" spans="2:28" x14ac:dyDescent="0.3">
      <c r="B31" s="377" t="s">
        <v>67</v>
      </c>
      <c r="C31" s="332">
        <v>465249</v>
      </c>
      <c r="D31" s="658">
        <v>85.327021901719206</v>
      </c>
      <c r="E31" s="332">
        <v>509648</v>
      </c>
      <c r="F31" s="658">
        <v>86.720107266889343</v>
      </c>
      <c r="G31" s="1272">
        <f t="shared" si="13"/>
        <v>44399</v>
      </c>
      <c r="H31" s="658">
        <f t="shared" si="14"/>
        <v>9.5430618872904613</v>
      </c>
      <c r="J31" s="377" t="s">
        <v>65</v>
      </c>
      <c r="K31" s="1134">
        <v>102787</v>
      </c>
      <c r="L31" s="658">
        <v>32.061223471284734</v>
      </c>
      <c r="M31" s="1134">
        <v>98083</v>
      </c>
      <c r="N31" s="658">
        <v>28.724089660463999</v>
      </c>
      <c r="O31" s="1272">
        <f t="shared" si="15"/>
        <v>-4704</v>
      </c>
      <c r="P31" s="658">
        <f t="shared" si="16"/>
        <v>-4.5764542208645063</v>
      </c>
    </row>
    <row r="32" spans="2:28" x14ac:dyDescent="0.3">
      <c r="B32" s="1275" t="s">
        <v>68</v>
      </c>
      <c r="C32" s="1276">
        <v>16372117</v>
      </c>
      <c r="D32" s="989">
        <v>74.204976320931607</v>
      </c>
      <c r="E32" s="1276">
        <v>17919987</v>
      </c>
      <c r="F32" s="989">
        <v>76.463227539924006</v>
      </c>
      <c r="G32" s="1277">
        <f t="shared" si="13"/>
        <v>1547870</v>
      </c>
      <c r="H32" s="989">
        <f t="shared" si="14"/>
        <v>9.4543057565493811</v>
      </c>
      <c r="J32" s="377" t="s">
        <v>62</v>
      </c>
      <c r="K32" s="1134">
        <v>52814</v>
      </c>
      <c r="L32" s="658">
        <v>28.900064022938817</v>
      </c>
      <c r="M32" s="1134">
        <v>50141</v>
      </c>
      <c r="N32" s="658">
        <v>26.164161970361093</v>
      </c>
      <c r="O32" s="1272">
        <f t="shared" si="15"/>
        <v>-2673</v>
      </c>
      <c r="P32" s="658">
        <f t="shared" si="16"/>
        <v>-5.0611580262809106</v>
      </c>
    </row>
    <row r="33" spans="2:16" x14ac:dyDescent="0.3">
      <c r="B33" s="377" t="s">
        <v>72</v>
      </c>
      <c r="C33" s="332">
        <v>78869</v>
      </c>
      <c r="D33" s="658">
        <v>72.15365896054233</v>
      </c>
      <c r="E33" s="332">
        <v>86024</v>
      </c>
      <c r="F33" s="658">
        <v>75.092093088217325</v>
      </c>
      <c r="G33" s="1272">
        <f t="shared" si="13"/>
        <v>7155</v>
      </c>
      <c r="H33" s="658">
        <f t="shared" si="14"/>
        <v>9.0720054774372691</v>
      </c>
      <c r="J33" s="377" t="s">
        <v>73</v>
      </c>
      <c r="K33" s="1134">
        <v>21808</v>
      </c>
      <c r="L33" s="658">
        <v>26.101110685561089</v>
      </c>
      <c r="M33" s="1134">
        <v>20470</v>
      </c>
      <c r="N33" s="658">
        <v>23.953847594083506</v>
      </c>
      <c r="O33" s="1272">
        <f t="shared" si="15"/>
        <v>-1338</v>
      </c>
      <c r="P33" s="658">
        <f t="shared" si="16"/>
        <v>-6.1353631694790902</v>
      </c>
    </row>
    <row r="34" spans="2:16" x14ac:dyDescent="0.3">
      <c r="B34" s="377" t="s">
        <v>62</v>
      </c>
      <c r="C34" s="332">
        <v>129933</v>
      </c>
      <c r="D34" s="658">
        <v>71.099935977061179</v>
      </c>
      <c r="E34" s="332">
        <v>141499</v>
      </c>
      <c r="F34" s="658">
        <v>73.835838029638907</v>
      </c>
      <c r="G34" s="1272">
        <f t="shared" si="13"/>
        <v>11566</v>
      </c>
      <c r="H34" s="658">
        <f t="shared" si="14"/>
        <v>8.9015107786320655</v>
      </c>
      <c r="J34" s="377" t="s">
        <v>72</v>
      </c>
      <c r="K34" s="1134">
        <v>30438</v>
      </c>
      <c r="L34" s="658">
        <v>27.846341039457677</v>
      </c>
      <c r="M34" s="1134">
        <v>28534</v>
      </c>
      <c r="N34" s="658">
        <v>24.907906911782678</v>
      </c>
      <c r="O34" s="1272">
        <f t="shared" si="15"/>
        <v>-1904</v>
      </c>
      <c r="P34" s="658">
        <f t="shared" si="16"/>
        <v>-6.255338721335173</v>
      </c>
    </row>
    <row r="35" spans="2:16" x14ac:dyDescent="0.3">
      <c r="B35" s="377" t="s">
        <v>74</v>
      </c>
      <c r="C35" s="332">
        <v>47324</v>
      </c>
      <c r="D35" s="658">
        <v>77.472374560039285</v>
      </c>
      <c r="E35" s="332">
        <v>51326</v>
      </c>
      <c r="F35" s="658">
        <v>79.237360092628336</v>
      </c>
      <c r="G35" s="1272">
        <f t="shared" si="13"/>
        <v>4002</v>
      </c>
      <c r="H35" s="658">
        <f t="shared" si="14"/>
        <v>8.4565970754796727</v>
      </c>
      <c r="J35" s="377" t="s">
        <v>69</v>
      </c>
      <c r="K35" s="1134">
        <v>36421</v>
      </c>
      <c r="L35" s="658">
        <v>21.759599471857282</v>
      </c>
      <c r="M35" s="1134">
        <v>33692</v>
      </c>
      <c r="N35" s="658">
        <v>19.38081706377055</v>
      </c>
      <c r="O35" s="1272">
        <f t="shared" si="15"/>
        <v>-2729</v>
      </c>
      <c r="P35" s="658">
        <f t="shared" si="16"/>
        <v>-7.4929299030778953</v>
      </c>
    </row>
    <row r="36" spans="2:16" x14ac:dyDescent="0.3">
      <c r="B36" s="986" t="s">
        <v>70</v>
      </c>
      <c r="C36" s="968">
        <v>69258</v>
      </c>
      <c r="D36" s="969">
        <v>70.488733283123338</v>
      </c>
      <c r="E36" s="968">
        <v>74273</v>
      </c>
      <c r="F36" s="969">
        <v>72.609515988698917</v>
      </c>
      <c r="G36" s="1274">
        <f t="shared" si="13"/>
        <v>5015</v>
      </c>
      <c r="H36" s="969">
        <f t="shared" si="14"/>
        <v>7.2410407461953845</v>
      </c>
      <c r="J36" s="377" t="s">
        <v>66</v>
      </c>
      <c r="K36" s="1134">
        <v>48853</v>
      </c>
      <c r="L36" s="658">
        <v>41.700169863341102</v>
      </c>
      <c r="M36" s="1134">
        <v>44961</v>
      </c>
      <c r="N36" s="658">
        <v>36.614683008265807</v>
      </c>
      <c r="O36" s="1272">
        <f t="shared" si="15"/>
        <v>-3892</v>
      </c>
      <c r="P36" s="658">
        <f t="shared" si="16"/>
        <v>-7.9667574151024505</v>
      </c>
    </row>
    <row r="37" spans="2:16" x14ac:dyDescent="0.3">
      <c r="B37" s="377" t="s">
        <v>69</v>
      </c>
      <c r="C37" s="332">
        <v>130958</v>
      </c>
      <c r="D37" s="658">
        <v>78.240400528142715</v>
      </c>
      <c r="E37" s="332">
        <v>140150</v>
      </c>
      <c r="F37" s="658">
        <v>80.61918293622945</v>
      </c>
      <c r="G37" s="1272">
        <f t="shared" si="13"/>
        <v>9192</v>
      </c>
      <c r="H37" s="658">
        <f t="shared" si="14"/>
        <v>7.0190442737366183</v>
      </c>
      <c r="J37" s="377" t="s">
        <v>75</v>
      </c>
      <c r="K37" s="1134">
        <v>28533</v>
      </c>
      <c r="L37" s="658">
        <v>33.382471657716472</v>
      </c>
      <c r="M37" s="1134">
        <v>26107</v>
      </c>
      <c r="N37" s="658">
        <v>30.301658599997676</v>
      </c>
      <c r="O37" s="1272">
        <f t="shared" si="15"/>
        <v>-2426</v>
      </c>
      <c r="P37" s="658">
        <f t="shared" si="16"/>
        <v>-8.5024357761188796</v>
      </c>
    </row>
    <row r="38" spans="2:16" x14ac:dyDescent="0.3">
      <c r="B38" s="377" t="s">
        <v>76</v>
      </c>
      <c r="C38" s="332">
        <v>153960</v>
      </c>
      <c r="D38" s="658">
        <v>66.960091854841508</v>
      </c>
      <c r="E38" s="332">
        <v>164107</v>
      </c>
      <c r="F38" s="658">
        <v>70.7510239275706</v>
      </c>
      <c r="G38" s="1272">
        <f t="shared" si="13"/>
        <v>10147</v>
      </c>
      <c r="H38" s="658">
        <f t="shared" si="14"/>
        <v>6.5906729020524812</v>
      </c>
      <c r="J38" s="377" t="s">
        <v>64</v>
      </c>
      <c r="K38" s="1134">
        <v>41361</v>
      </c>
      <c r="L38" s="658">
        <v>32.164520343411716</v>
      </c>
      <c r="M38" s="1134">
        <v>37047</v>
      </c>
      <c r="N38" s="658">
        <v>27.618160131206199</v>
      </c>
      <c r="O38" s="1272">
        <f t="shared" si="15"/>
        <v>-4314</v>
      </c>
      <c r="P38" s="658">
        <f t="shared" si="16"/>
        <v>-10.430115326031769</v>
      </c>
    </row>
    <row r="39" spans="2:16" x14ac:dyDescent="0.3">
      <c r="B39" s="1270" t="s">
        <v>75</v>
      </c>
      <c r="C39" s="1268">
        <v>56940</v>
      </c>
      <c r="D39" s="1269">
        <v>66.617528342283521</v>
      </c>
      <c r="E39" s="1268">
        <v>60050</v>
      </c>
      <c r="F39" s="1269">
        <v>69.69834140000232</v>
      </c>
      <c r="G39" s="1272">
        <f t="shared" si="13"/>
        <v>3110</v>
      </c>
      <c r="H39" s="658">
        <f t="shared" si="14"/>
        <v>5.4618897084650513</v>
      </c>
      <c r="J39" s="1270" t="s">
        <v>76</v>
      </c>
      <c r="K39" s="1278">
        <v>75968</v>
      </c>
      <c r="L39" s="1269">
        <v>33.039908145158485</v>
      </c>
      <c r="M39" s="1278">
        <v>67843</v>
      </c>
      <c r="N39" s="1269">
        <v>29.248976072429404</v>
      </c>
      <c r="O39" s="1272">
        <f t="shared" si="15"/>
        <v>-8125</v>
      </c>
      <c r="P39" s="658">
        <f t="shared" si="16"/>
        <v>-10.695292754844145</v>
      </c>
    </row>
    <row r="40" spans="2:16" ht="15" thickBot="1" x14ac:dyDescent="0.35">
      <c r="B40" s="378" t="s">
        <v>73</v>
      </c>
      <c r="C40" s="333">
        <v>61744</v>
      </c>
      <c r="D40" s="661">
        <v>73.898889314438918</v>
      </c>
      <c r="E40" s="333">
        <v>64986</v>
      </c>
      <c r="F40" s="661">
        <v>76.046152405916501</v>
      </c>
      <c r="G40" s="1273">
        <f t="shared" si="13"/>
        <v>3242</v>
      </c>
      <c r="H40" s="661">
        <f t="shared" si="14"/>
        <v>5.2507126198497014</v>
      </c>
      <c r="J40" s="378" t="s">
        <v>71</v>
      </c>
      <c r="K40" s="1135">
        <v>95281</v>
      </c>
      <c r="L40" s="661">
        <v>46.137568699610199</v>
      </c>
      <c r="M40" s="1135">
        <v>83142</v>
      </c>
      <c r="N40" s="661">
        <v>40.070171718291398</v>
      </c>
      <c r="O40" s="1273">
        <f t="shared" si="15"/>
        <v>-12139</v>
      </c>
      <c r="P40" s="661">
        <f t="shared" si="16"/>
        <v>-12.740210535153913</v>
      </c>
    </row>
    <row r="59" spans="2:25" x14ac:dyDescent="0.3">
      <c r="Y59" t="s">
        <v>1778</v>
      </c>
    </row>
    <row r="61" spans="2:25" x14ac:dyDescent="0.3">
      <c r="B61" s="1"/>
      <c r="C61" s="96"/>
      <c r="D61" s="96"/>
      <c r="M61" s="1237"/>
      <c r="N61" s="1237"/>
      <c r="O61" s="1237"/>
      <c r="P61" s="1237"/>
      <c r="Q61" s="1237"/>
    </row>
    <row r="62" spans="2:25" x14ac:dyDescent="0.3">
      <c r="B62" s="96"/>
      <c r="C62" s="1074"/>
      <c r="D62" s="1074"/>
      <c r="M62" s="1237"/>
      <c r="N62" s="253"/>
      <c r="O62" s="253"/>
      <c r="P62" s="253"/>
      <c r="Q62" s="253"/>
    </row>
    <row r="63" spans="2:25" x14ac:dyDescent="0.3">
      <c r="B63" s="96"/>
      <c r="C63" s="1074"/>
      <c r="D63" s="1074"/>
      <c r="M63" s="1079"/>
      <c r="N63" s="1080"/>
      <c r="O63" s="1081"/>
      <c r="P63" s="667"/>
      <c r="Q63" s="679"/>
    </row>
    <row r="64" spans="2:25" x14ac:dyDescent="0.3">
      <c r="B64" s="96"/>
      <c r="C64" s="1074"/>
      <c r="D64" s="1074"/>
      <c r="M64" s="1079"/>
      <c r="N64" s="1080"/>
      <c r="O64" s="1081"/>
      <c r="P64" s="667"/>
      <c r="Q64" s="679"/>
    </row>
    <row r="66" spans="2:25" s="110" customFormat="1" ht="13.8" x14ac:dyDescent="0.3">
      <c r="B66" s="1357" t="s">
        <v>78</v>
      </c>
      <c r="C66" s="1358"/>
      <c r="D66" s="1358"/>
      <c r="E66" s="1358"/>
      <c r="F66" s="1358"/>
      <c r="G66" s="1358"/>
      <c r="H66" s="1359"/>
      <c r="I66" s="116"/>
      <c r="J66" s="116"/>
      <c r="K66" s="112"/>
      <c r="P66" s="112"/>
      <c r="Q66" s="112"/>
      <c r="V66" s="113"/>
      <c r="W66" s="113"/>
      <c r="X66" s="113"/>
      <c r="Y66" s="113"/>
    </row>
    <row r="67" spans="2:25" s="110" customFormat="1" ht="4.2" customHeight="1" x14ac:dyDescent="0.3">
      <c r="B67" s="139"/>
      <c r="C67" s="139"/>
      <c r="D67" s="140"/>
      <c r="E67" s="140"/>
      <c r="F67" s="141"/>
      <c r="G67" s="142"/>
      <c r="H67" s="143"/>
      <c r="J67" s="112"/>
      <c r="K67" s="112"/>
      <c r="P67" s="112"/>
      <c r="Q67" s="112"/>
      <c r="V67" s="113"/>
      <c r="W67" s="113"/>
      <c r="X67" s="113"/>
      <c r="Y67" s="113"/>
    </row>
    <row r="68" spans="2:25" s="110" customFormat="1" ht="13.8" x14ac:dyDescent="0.3">
      <c r="B68" s="144" t="s">
        <v>79</v>
      </c>
      <c r="C68" s="145" t="s">
        <v>1809</v>
      </c>
      <c r="D68" s="146"/>
      <c r="E68" s="146"/>
      <c r="F68" s="146"/>
      <c r="G68" s="147"/>
      <c r="H68" s="148"/>
      <c r="K68" s="112"/>
      <c r="P68" s="112"/>
      <c r="Q68" s="112"/>
      <c r="V68" s="113"/>
      <c r="W68" s="113"/>
      <c r="X68" s="113"/>
      <c r="Y68" s="113"/>
    </row>
    <row r="69" spans="2:25" s="110" customFormat="1" ht="6.6" customHeight="1" x14ac:dyDescent="0.3">
      <c r="B69" s="144"/>
      <c r="C69" s="145"/>
      <c r="D69" s="146"/>
      <c r="E69" s="146"/>
      <c r="F69" s="146"/>
      <c r="G69" s="147"/>
      <c r="H69" s="148"/>
      <c r="J69" s="112"/>
      <c r="K69" s="112"/>
      <c r="P69" s="112"/>
      <c r="Q69" s="112"/>
      <c r="V69" s="113"/>
      <c r="W69" s="113"/>
      <c r="X69" s="113"/>
      <c r="Y69" s="113"/>
    </row>
    <row r="70" spans="2:25" s="110" customFormat="1" ht="27.6" customHeight="1" x14ac:dyDescent="0.3">
      <c r="B70" s="144" t="s">
        <v>80</v>
      </c>
      <c r="C70" s="1349" t="s">
        <v>1810</v>
      </c>
      <c r="D70" s="1350"/>
      <c r="E70" s="1350"/>
      <c r="F70" s="1350"/>
      <c r="G70" s="1350"/>
      <c r="H70" s="1351"/>
      <c r="J70" s="112"/>
      <c r="K70" s="112"/>
      <c r="P70" s="112"/>
      <c r="Q70" s="112"/>
      <c r="V70" s="113"/>
      <c r="W70" s="113"/>
      <c r="X70" s="113"/>
      <c r="Y70" s="113"/>
    </row>
    <row r="71" spans="2:25" s="110" customFormat="1" ht="6.6" customHeight="1" x14ac:dyDescent="0.3">
      <c r="B71" s="144"/>
      <c r="C71" s="145"/>
      <c r="D71" s="146"/>
      <c r="E71" s="146"/>
      <c r="F71" s="146"/>
      <c r="G71" s="147"/>
      <c r="H71" s="148"/>
      <c r="J71" s="112"/>
      <c r="K71" s="112"/>
      <c r="P71" s="112"/>
      <c r="Q71" s="112"/>
      <c r="V71" s="113"/>
      <c r="W71" s="113"/>
      <c r="X71" s="113"/>
      <c r="Y71" s="113"/>
    </row>
    <row r="72" spans="2:25" s="110" customFormat="1" ht="13.8" x14ac:dyDescent="0.3">
      <c r="B72" s="144" t="s">
        <v>82</v>
      </c>
      <c r="C72" s="145" t="s">
        <v>1810</v>
      </c>
      <c r="D72" s="146"/>
      <c r="E72" s="146"/>
      <c r="F72" s="146"/>
      <c r="G72" s="147"/>
      <c r="H72" s="148"/>
      <c r="J72" s="112"/>
      <c r="K72" s="112"/>
      <c r="P72" s="112"/>
      <c r="Q72" s="112"/>
      <c r="V72" s="113"/>
      <c r="W72" s="113"/>
      <c r="X72" s="113"/>
      <c r="Y72" s="113"/>
    </row>
    <row r="73" spans="2:25" s="110" customFormat="1" ht="6.6" customHeight="1" x14ac:dyDescent="0.3">
      <c r="B73" s="144"/>
      <c r="C73" s="145"/>
      <c r="D73" s="146"/>
      <c r="E73" s="146"/>
      <c r="F73" s="146"/>
      <c r="G73" s="147"/>
      <c r="H73" s="148"/>
      <c r="J73" s="112"/>
      <c r="K73" s="112"/>
      <c r="P73" s="112"/>
      <c r="Q73" s="112"/>
      <c r="V73" s="113"/>
      <c r="W73" s="113"/>
      <c r="X73" s="113"/>
      <c r="Y73" s="113"/>
    </row>
    <row r="74" spans="2:25" s="110" customFormat="1" ht="13.8" x14ac:dyDescent="0.3">
      <c r="B74" s="144" t="s">
        <v>84</v>
      </c>
      <c r="C74" s="145" t="s">
        <v>168</v>
      </c>
      <c r="D74" s="146"/>
      <c r="E74" s="146"/>
      <c r="F74" s="146"/>
      <c r="G74" s="147"/>
      <c r="H74" s="148"/>
      <c r="J74" s="112"/>
      <c r="K74" s="112"/>
      <c r="P74" s="112"/>
      <c r="Q74" s="112"/>
      <c r="V74" s="113"/>
      <c r="W74" s="113"/>
      <c r="X74" s="113"/>
      <c r="Y74" s="113"/>
    </row>
    <row r="75" spans="2:25" s="110" customFormat="1" ht="8.4" customHeight="1" x14ac:dyDescent="0.3">
      <c r="B75" s="144"/>
      <c r="C75" s="145"/>
      <c r="D75" s="146"/>
      <c r="E75" s="146"/>
      <c r="F75" s="146"/>
      <c r="G75" s="147"/>
      <c r="H75" s="148"/>
      <c r="J75" s="112"/>
      <c r="K75" s="112"/>
      <c r="P75" s="112"/>
      <c r="Q75" s="112"/>
      <c r="V75" s="113"/>
      <c r="W75" s="113"/>
      <c r="X75" s="113"/>
      <c r="Y75" s="113"/>
    </row>
    <row r="76" spans="2:25" s="110" customFormat="1" ht="13.8" x14ac:dyDescent="0.3">
      <c r="B76" s="144" t="s">
        <v>86</v>
      </c>
      <c r="C76" s="145" t="s">
        <v>87</v>
      </c>
      <c r="D76" s="146"/>
      <c r="E76" s="146"/>
      <c r="F76" s="146"/>
      <c r="G76" s="147"/>
      <c r="H76" s="148"/>
      <c r="J76" s="112"/>
      <c r="K76" s="112"/>
      <c r="P76" s="112"/>
      <c r="Q76" s="112"/>
      <c r="V76" s="113"/>
      <c r="W76" s="113"/>
      <c r="X76" s="113"/>
      <c r="Y76" s="113"/>
    </row>
    <row r="77" spans="2:25" s="110" customFormat="1" ht="6" customHeight="1" x14ac:dyDescent="0.3">
      <c r="B77" s="144"/>
      <c r="C77" s="145"/>
      <c r="D77" s="146"/>
      <c r="E77" s="146"/>
      <c r="F77" s="146"/>
      <c r="G77" s="147"/>
      <c r="H77" s="148"/>
      <c r="J77" s="112"/>
      <c r="K77" s="112"/>
      <c r="P77" s="112"/>
      <c r="Q77" s="112"/>
      <c r="V77" s="113"/>
      <c r="W77" s="113"/>
      <c r="X77" s="113"/>
      <c r="Y77" s="113"/>
    </row>
    <row r="78" spans="2:25" s="110" customFormat="1" ht="13.8" x14ac:dyDescent="0.3">
      <c r="B78" s="144" t="s">
        <v>88</v>
      </c>
      <c r="C78" s="149" t="s">
        <v>89</v>
      </c>
      <c r="D78" s="147"/>
      <c r="E78" s="146"/>
      <c r="F78" s="146"/>
      <c r="G78" s="147"/>
      <c r="H78" s="148"/>
      <c r="J78" s="112"/>
      <c r="K78" s="112"/>
      <c r="P78" s="112"/>
      <c r="Q78" s="112"/>
      <c r="V78" s="113"/>
      <c r="W78" s="113"/>
      <c r="X78" s="113"/>
      <c r="Y78" s="113"/>
    </row>
    <row r="79" spans="2:25" s="110" customFormat="1" ht="5.4" customHeight="1" x14ac:dyDescent="0.3">
      <c r="B79" s="144"/>
      <c r="C79" s="149"/>
      <c r="D79" s="147"/>
      <c r="E79" s="146"/>
      <c r="F79" s="146"/>
      <c r="G79" s="147"/>
      <c r="H79" s="148"/>
      <c r="J79" s="112"/>
      <c r="K79" s="112"/>
      <c r="P79" s="112"/>
      <c r="Q79" s="112"/>
      <c r="V79" s="113"/>
      <c r="W79" s="113"/>
      <c r="X79" s="113"/>
      <c r="Y79" s="113"/>
    </row>
    <row r="80" spans="2:25" s="110" customFormat="1" ht="13.8" x14ac:dyDescent="0.3">
      <c r="B80" s="144" t="s">
        <v>90</v>
      </c>
      <c r="C80" s="150" t="s">
        <v>1811</v>
      </c>
      <c r="D80" s="156"/>
      <c r="E80" s="146"/>
      <c r="F80" s="146"/>
      <c r="G80" s="147"/>
      <c r="H80" s="148"/>
      <c r="J80" s="112"/>
      <c r="K80" s="112"/>
      <c r="P80" s="112"/>
      <c r="Q80" s="112"/>
      <c r="V80" s="113"/>
      <c r="W80" s="113"/>
      <c r="X80" s="113"/>
      <c r="Y80" s="113"/>
    </row>
    <row r="81" spans="2:24" s="110" customFormat="1" ht="7.2" customHeight="1" x14ac:dyDescent="0.3">
      <c r="B81" s="144"/>
      <c r="C81" s="145"/>
      <c r="D81" s="146"/>
      <c r="E81" s="146"/>
      <c r="F81" s="146"/>
      <c r="G81" s="147"/>
      <c r="H81" s="148"/>
      <c r="J81" s="112"/>
      <c r="K81" s="112"/>
      <c r="O81" s="112"/>
      <c r="P81" s="112"/>
      <c r="U81" s="113"/>
      <c r="V81" s="113"/>
      <c r="W81" s="113"/>
      <c r="X81" s="113"/>
    </row>
    <row r="82" spans="2:24" s="110" customFormat="1" ht="13.8" x14ac:dyDescent="0.3">
      <c r="B82" s="1352" t="s">
        <v>92</v>
      </c>
      <c r="C82" s="145" t="s">
        <v>93</v>
      </c>
      <c r="D82" s="146"/>
      <c r="E82" s="146"/>
      <c r="F82" s="146"/>
      <c r="G82" s="147"/>
      <c r="H82" s="148"/>
      <c r="I82" s="112"/>
      <c r="J82" s="112"/>
      <c r="K82" s="112"/>
      <c r="O82" s="112"/>
      <c r="P82" s="112"/>
      <c r="U82" s="113"/>
      <c r="V82" s="113"/>
      <c r="W82" s="113"/>
      <c r="X82" s="113"/>
    </row>
    <row r="83" spans="2:24" s="110" customFormat="1" ht="13.8" x14ac:dyDescent="0.3">
      <c r="B83" s="1352"/>
      <c r="C83" s="201" t="s">
        <v>94</v>
      </c>
      <c r="D83" s="146"/>
      <c r="E83" s="146"/>
      <c r="F83" s="146"/>
      <c r="G83" s="147"/>
      <c r="H83" s="148"/>
      <c r="I83" s="112"/>
      <c r="J83" s="112"/>
      <c r="K83" s="112"/>
      <c r="O83" s="112"/>
      <c r="P83" s="112"/>
      <c r="U83" s="113"/>
      <c r="V83" s="113"/>
      <c r="W83" s="113"/>
      <c r="X83" s="113"/>
    </row>
    <row r="84" spans="2:24" s="110" customFormat="1" ht="5.4" customHeight="1" x14ac:dyDescent="0.3">
      <c r="B84" s="144"/>
      <c r="C84" s="145"/>
      <c r="D84" s="146"/>
      <c r="E84" s="146"/>
      <c r="F84" s="146"/>
      <c r="G84" s="147"/>
      <c r="H84" s="148"/>
      <c r="I84" s="112"/>
      <c r="J84" s="112"/>
      <c r="K84" s="112"/>
      <c r="O84" s="112"/>
      <c r="P84" s="112"/>
      <c r="U84" s="113"/>
      <c r="V84" s="113"/>
      <c r="W84" s="113"/>
      <c r="X84" s="113"/>
    </row>
    <row r="85" spans="2:24" s="110" customFormat="1" ht="13.8" x14ac:dyDescent="0.3">
      <c r="B85" s="151" t="s">
        <v>167</v>
      </c>
      <c r="C85" s="1349"/>
      <c r="D85" s="1350"/>
      <c r="E85" s="1350"/>
      <c r="F85" s="1350"/>
      <c r="G85" s="1350"/>
      <c r="H85" s="1351"/>
      <c r="I85" s="112"/>
      <c r="J85" s="112"/>
      <c r="K85" s="113"/>
      <c r="L85" s="113"/>
      <c r="M85" s="113"/>
    </row>
    <row r="86" spans="2:24" s="110" customFormat="1" ht="29.4" customHeight="1" x14ac:dyDescent="0.3">
      <c r="B86" s="1352" t="s">
        <v>95</v>
      </c>
      <c r="C86" s="145" t="s">
        <v>1812</v>
      </c>
      <c r="D86" s="146"/>
      <c r="E86" s="146"/>
      <c r="F86" s="146"/>
      <c r="G86" s="146"/>
      <c r="H86" s="563"/>
      <c r="K86" s="113"/>
      <c r="L86" s="113"/>
      <c r="M86" s="113"/>
    </row>
    <row r="87" spans="2:24" s="110" customFormat="1" ht="29.4" customHeight="1" x14ac:dyDescent="0.3">
      <c r="B87" s="1352"/>
      <c r="C87" s="1392" t="s">
        <v>1820</v>
      </c>
      <c r="D87" s="1393"/>
      <c r="E87" s="1393"/>
      <c r="F87" s="1393"/>
      <c r="G87" s="1393"/>
      <c r="H87" s="1394"/>
      <c r="K87" s="113"/>
      <c r="L87" s="113"/>
      <c r="M87" s="113"/>
    </row>
    <row r="88" spans="2:24" s="110" customFormat="1" ht="7.2" customHeight="1" x14ac:dyDescent="0.3">
      <c r="B88" s="1352"/>
      <c r="C88" s="1224"/>
      <c r="D88" s="399"/>
      <c r="E88" s="399"/>
      <c r="F88" s="399"/>
      <c r="G88" s="399"/>
      <c r="H88" s="400"/>
      <c r="K88" s="113"/>
      <c r="L88" s="113"/>
      <c r="M88" s="113"/>
    </row>
    <row r="89" spans="2:24" s="110" customFormat="1" ht="13.8" x14ac:dyDescent="0.3">
      <c r="B89" s="1352"/>
      <c r="C89" s="145" t="s">
        <v>1769</v>
      </c>
      <c r="D89" s="146"/>
      <c r="E89" s="146"/>
      <c r="F89" s="146"/>
      <c r="G89" s="146"/>
      <c r="H89" s="252"/>
      <c r="K89" s="113"/>
      <c r="L89" s="113"/>
      <c r="M89" s="113"/>
    </row>
    <row r="90" spans="2:24" s="110" customFormat="1" ht="13.8" x14ac:dyDescent="0.3">
      <c r="B90" s="1352"/>
      <c r="C90" s="1267" t="s">
        <v>1770</v>
      </c>
      <c r="D90" s="146"/>
      <c r="E90" s="146"/>
      <c r="F90" s="146"/>
      <c r="G90" s="146"/>
      <c r="H90" s="252"/>
      <c r="K90" s="113"/>
      <c r="L90" s="113"/>
      <c r="M90" s="113"/>
    </row>
    <row r="91" spans="2:24" s="110" customFormat="1" ht="13.8" x14ac:dyDescent="0.3">
      <c r="B91" s="1352"/>
      <c r="C91" s="1267" t="s">
        <v>1771</v>
      </c>
      <c r="D91" s="146"/>
      <c r="E91" s="146"/>
      <c r="F91" s="146"/>
      <c r="G91" s="146"/>
      <c r="H91" s="252"/>
      <c r="K91" s="113"/>
      <c r="L91" s="113"/>
      <c r="M91" s="113"/>
    </row>
    <row r="92" spans="2:24" s="110" customFormat="1" ht="13.8" x14ac:dyDescent="0.3">
      <c r="B92" s="1352"/>
      <c r="C92" s="1267" t="s">
        <v>1772</v>
      </c>
      <c r="D92" s="146"/>
      <c r="E92" s="146"/>
      <c r="F92" s="146"/>
      <c r="G92" s="146"/>
      <c r="H92" s="252"/>
      <c r="K92" s="113"/>
      <c r="L92" s="113"/>
      <c r="M92" s="113"/>
    </row>
    <row r="93" spans="2:24" s="110" customFormat="1" ht="13.8" x14ac:dyDescent="0.3">
      <c r="B93" s="1352"/>
      <c r="C93" s="1267" t="s">
        <v>1773</v>
      </c>
      <c r="D93" s="146"/>
      <c r="E93" s="146"/>
      <c r="F93" s="146"/>
      <c r="G93" s="146"/>
      <c r="H93" s="252"/>
      <c r="K93" s="113"/>
      <c r="L93" s="113"/>
      <c r="M93" s="113"/>
    </row>
    <row r="94" spans="2:24" s="110" customFormat="1" ht="13.2" customHeight="1" x14ac:dyDescent="0.3">
      <c r="B94" s="1352"/>
      <c r="C94" s="1267" t="s">
        <v>1774</v>
      </c>
      <c r="D94" s="146"/>
      <c r="E94" s="146"/>
      <c r="F94" s="146"/>
      <c r="G94" s="146"/>
      <c r="H94" s="252"/>
      <c r="K94" s="113"/>
      <c r="L94" s="113"/>
      <c r="M94" s="113"/>
    </row>
    <row r="95" spans="2:24" s="110" customFormat="1" ht="10.199999999999999" customHeight="1" x14ac:dyDescent="0.3">
      <c r="B95" s="1352"/>
      <c r="C95" s="145"/>
      <c r="D95" s="146"/>
      <c r="E95" s="146"/>
      <c r="F95" s="146"/>
      <c r="G95" s="146"/>
      <c r="H95" s="252"/>
      <c r="K95" s="113"/>
      <c r="L95" s="113"/>
      <c r="M95" s="113"/>
    </row>
    <row r="96" spans="2:24" s="110" customFormat="1" ht="13.8" x14ac:dyDescent="0.3">
      <c r="B96" s="1352"/>
      <c r="C96" s="145" t="s">
        <v>1775</v>
      </c>
      <c r="D96" s="146"/>
      <c r="E96" s="146"/>
      <c r="F96" s="146"/>
      <c r="G96" s="146"/>
      <c r="H96" s="252"/>
      <c r="K96" s="113"/>
      <c r="L96" s="113"/>
      <c r="M96" s="113"/>
    </row>
    <row r="97" spans="2:25" s="110" customFormat="1" ht="13.8" x14ac:dyDescent="0.3">
      <c r="B97" s="1352"/>
      <c r="C97" s="1267" t="s">
        <v>1776</v>
      </c>
      <c r="D97" s="146"/>
      <c r="E97" s="146"/>
      <c r="F97" s="146"/>
      <c r="G97" s="146"/>
      <c r="H97" s="252"/>
      <c r="K97" s="113"/>
      <c r="L97" s="113"/>
      <c r="M97" s="113"/>
    </row>
    <row r="98" spans="2:25" s="110" customFormat="1" ht="13.8" x14ac:dyDescent="0.3">
      <c r="B98" s="1352"/>
      <c r="C98" s="1267" t="s">
        <v>1777</v>
      </c>
      <c r="D98" s="146"/>
      <c r="E98" s="146"/>
      <c r="F98" s="146"/>
      <c r="G98" s="146"/>
      <c r="H98" s="252"/>
      <c r="K98" s="113"/>
      <c r="L98" s="113"/>
      <c r="M98" s="113"/>
    </row>
    <row r="99" spans="2:25" s="110" customFormat="1" ht="13.8" x14ac:dyDescent="0.3">
      <c r="B99" s="1352"/>
      <c r="C99" s="1267" t="s">
        <v>1778</v>
      </c>
      <c r="D99" s="146"/>
      <c r="E99" s="146"/>
      <c r="F99" s="146"/>
      <c r="G99" s="146"/>
      <c r="H99" s="252"/>
      <c r="K99" s="113"/>
      <c r="L99" s="113"/>
      <c r="M99" s="113"/>
    </row>
    <row r="100" spans="2:25" s="110" customFormat="1" ht="15.6" customHeight="1" x14ac:dyDescent="0.3">
      <c r="B100" s="1352"/>
      <c r="C100" s="145"/>
      <c r="D100" s="146"/>
      <c r="E100" s="146"/>
      <c r="F100" s="146"/>
      <c r="G100" s="146"/>
      <c r="H100" s="252"/>
      <c r="K100" s="113"/>
      <c r="L100" s="113"/>
      <c r="M100" s="113"/>
    </row>
    <row r="101" spans="2:25" s="110" customFormat="1" ht="15.6" customHeight="1" x14ac:dyDescent="0.3">
      <c r="B101" s="1352"/>
      <c r="C101" s="110" t="s">
        <v>1821</v>
      </c>
      <c r="D101" s="146"/>
      <c r="E101" s="146"/>
      <c r="F101" s="146"/>
      <c r="G101" s="146"/>
      <c r="H101" s="252"/>
      <c r="K101" s="113"/>
      <c r="L101" s="113"/>
      <c r="M101" s="113"/>
    </row>
    <row r="102" spans="2:25" s="110" customFormat="1" ht="72.599999999999994" customHeight="1" x14ac:dyDescent="0.3">
      <c r="B102" s="1352"/>
      <c r="C102" s="1349" t="s">
        <v>1780</v>
      </c>
      <c r="D102" s="1350"/>
      <c r="E102" s="1350"/>
      <c r="F102" s="1350"/>
      <c r="G102" s="1350"/>
      <c r="H102" s="1351"/>
      <c r="K102" s="113"/>
      <c r="L102" s="113"/>
      <c r="M102" s="113"/>
    </row>
    <row r="103" spans="2:25" s="110" customFormat="1" ht="33" customHeight="1" x14ac:dyDescent="0.3">
      <c r="B103" s="1352"/>
      <c r="C103" s="1349" t="s">
        <v>1781</v>
      </c>
      <c r="D103" s="1350"/>
      <c r="E103" s="1350"/>
      <c r="F103" s="1350"/>
      <c r="G103" s="1350"/>
      <c r="H103" s="1351"/>
      <c r="K103" s="113"/>
      <c r="L103" s="113"/>
      <c r="M103" s="113"/>
    </row>
    <row r="104" spans="2:25" s="110" customFormat="1" ht="8.4" customHeight="1" x14ac:dyDescent="0.3">
      <c r="B104" s="1352"/>
      <c r="C104" s="145"/>
      <c r="D104" s="146"/>
      <c r="E104" s="146"/>
      <c r="F104" s="146"/>
      <c r="G104" s="146"/>
      <c r="H104" s="252"/>
      <c r="K104" s="113"/>
      <c r="L104" s="113"/>
      <c r="M104" s="113"/>
    </row>
    <row r="105" spans="2:25" s="110" customFormat="1" ht="29.4" customHeight="1" x14ac:dyDescent="0.3">
      <c r="B105" s="1352"/>
      <c r="C105" s="1349" t="s">
        <v>1822</v>
      </c>
      <c r="D105" s="1350"/>
      <c r="E105" s="1350"/>
      <c r="F105" s="1350"/>
      <c r="G105" s="1350"/>
      <c r="H105" s="1351"/>
      <c r="K105" s="113"/>
      <c r="L105" s="113"/>
      <c r="M105" s="113"/>
    </row>
    <row r="106" spans="2:25" s="110" customFormat="1" ht="40.799999999999997" customHeight="1" x14ac:dyDescent="0.3">
      <c r="B106" s="1352"/>
      <c r="C106" s="1349" t="s">
        <v>775</v>
      </c>
      <c r="D106" s="1350"/>
      <c r="E106" s="1350"/>
      <c r="F106" s="1350"/>
      <c r="G106" s="1350"/>
      <c r="H106" s="1351"/>
      <c r="K106" s="113"/>
      <c r="L106" s="113"/>
      <c r="M106" s="113"/>
    </row>
    <row r="107" spans="2:25" s="110" customFormat="1" ht="45" customHeight="1" x14ac:dyDescent="0.3">
      <c r="B107" s="1352"/>
      <c r="C107" s="1349" t="s">
        <v>776</v>
      </c>
      <c r="D107" s="1350"/>
      <c r="E107" s="1350"/>
      <c r="F107" s="1350"/>
      <c r="G107" s="1350"/>
      <c r="H107" s="1351"/>
      <c r="K107" s="113"/>
      <c r="L107" s="113"/>
      <c r="M107" s="113"/>
    </row>
    <row r="108" spans="2:25" s="110" customFormat="1" ht="3.75" customHeight="1" x14ac:dyDescent="0.3">
      <c r="B108" s="151"/>
      <c r="C108" s="1349" t="s">
        <v>778</v>
      </c>
      <c r="D108" s="1350"/>
      <c r="E108" s="1350"/>
      <c r="F108" s="1350"/>
      <c r="G108" s="1350"/>
      <c r="H108" s="563"/>
      <c r="K108" s="112"/>
      <c r="O108" s="112"/>
      <c r="P108" s="112"/>
      <c r="U108" s="113"/>
      <c r="V108" s="113"/>
      <c r="W108" s="113"/>
      <c r="X108" s="113"/>
    </row>
    <row r="109" spans="2:25" s="110" customFormat="1" ht="13.8" x14ac:dyDescent="0.3">
      <c r="B109" s="151" t="s">
        <v>96</v>
      </c>
      <c r="C109" s="204">
        <v>45061</v>
      </c>
      <c r="D109" s="146"/>
      <c r="E109" s="146"/>
      <c r="F109" s="146"/>
      <c r="G109" s="147"/>
      <c r="H109" s="148"/>
      <c r="I109" s="112"/>
      <c r="J109" s="112"/>
      <c r="K109" s="112"/>
      <c r="O109" s="112"/>
      <c r="P109" s="112"/>
      <c r="U109" s="113"/>
      <c r="V109" s="113"/>
      <c r="W109" s="113"/>
      <c r="X109" s="113"/>
    </row>
    <row r="110" spans="2:25" s="110" customFormat="1" ht="7.2" customHeight="1" x14ac:dyDescent="0.3">
      <c r="B110" s="151"/>
      <c r="C110" s="145"/>
      <c r="D110" s="146"/>
      <c r="E110" s="146"/>
      <c r="F110" s="146"/>
      <c r="G110" s="147"/>
      <c r="H110" s="148"/>
      <c r="I110" s="112"/>
      <c r="J110" s="112"/>
      <c r="K110" s="112"/>
      <c r="O110" s="112"/>
      <c r="P110" s="112"/>
      <c r="U110" s="113"/>
      <c r="V110" s="113"/>
      <c r="W110" s="113"/>
      <c r="X110" s="113"/>
    </row>
    <row r="111" spans="2:25" s="110" customFormat="1" ht="13.8" x14ac:dyDescent="0.3">
      <c r="B111" s="151" t="s">
        <v>97</v>
      </c>
      <c r="C111" s="145" t="s">
        <v>98</v>
      </c>
      <c r="D111" s="146"/>
      <c r="E111" s="146"/>
      <c r="F111" s="146"/>
      <c r="G111" s="147"/>
      <c r="H111" s="148"/>
      <c r="I111" s="112"/>
      <c r="J111" s="112"/>
      <c r="K111" s="112"/>
      <c r="O111" s="112"/>
      <c r="P111" s="112"/>
      <c r="U111" s="113"/>
      <c r="V111" s="113"/>
      <c r="W111" s="113"/>
      <c r="X111" s="113"/>
    </row>
    <row r="112" spans="2:25" s="110" customFormat="1" ht="9.6" customHeight="1" x14ac:dyDescent="0.3">
      <c r="B112" s="151"/>
      <c r="C112" s="145"/>
      <c r="D112" s="146"/>
      <c r="E112" s="146"/>
      <c r="F112" s="146"/>
      <c r="G112" s="147"/>
      <c r="H112" s="148"/>
      <c r="I112" s="112"/>
      <c r="J112" s="112"/>
      <c r="K112" s="112"/>
      <c r="P112" s="112"/>
      <c r="Q112" s="112"/>
      <c r="V112" s="113"/>
      <c r="W112" s="113"/>
      <c r="X112" s="113"/>
      <c r="Y112" s="113"/>
    </row>
    <row r="113" spans="2:25" s="110" customFormat="1" ht="21.6" customHeight="1" x14ac:dyDescent="0.3">
      <c r="B113" s="151" t="s">
        <v>99</v>
      </c>
      <c r="C113" s="149"/>
      <c r="D113" s="147"/>
      <c r="E113" s="147"/>
      <c r="F113" s="147"/>
      <c r="G113" s="147"/>
      <c r="H113" s="148"/>
      <c r="J113" s="112"/>
      <c r="K113" s="112"/>
      <c r="P113" s="112"/>
      <c r="Q113" s="112"/>
      <c r="V113" s="113"/>
      <c r="W113" s="113"/>
      <c r="X113" s="113"/>
      <c r="Y113" s="113"/>
    </row>
    <row r="114" spans="2:25" s="110" customFormat="1" ht="4.2" customHeight="1" x14ac:dyDescent="0.3">
      <c r="B114" s="152"/>
      <c r="C114" s="152"/>
      <c r="D114" s="153"/>
      <c r="E114" s="153"/>
      <c r="F114" s="153"/>
      <c r="G114" s="153"/>
      <c r="H114" s="154"/>
      <c r="J114" s="112"/>
      <c r="K114" s="112"/>
      <c r="P114" s="112"/>
      <c r="Q114" s="112"/>
      <c r="V114" s="113"/>
      <c r="W114" s="113"/>
      <c r="X114" s="113"/>
      <c r="Y114" s="113"/>
    </row>
  </sheetData>
  <mergeCells count="34">
    <mergeCell ref="B86:B107"/>
    <mergeCell ref="C105:H105"/>
    <mergeCell ref="C106:H106"/>
    <mergeCell ref="C107:H107"/>
    <mergeCell ref="C102:H102"/>
    <mergeCell ref="S5:T5"/>
    <mergeCell ref="U5:V5"/>
    <mergeCell ref="L5:M5"/>
    <mergeCell ref="N5:O5"/>
    <mergeCell ref="C85:H85"/>
    <mergeCell ref="B66:H66"/>
    <mergeCell ref="C70:H70"/>
    <mergeCell ref="B82:B83"/>
    <mergeCell ref="K24:L24"/>
    <mergeCell ref="M24:N24"/>
    <mergeCell ref="C108:G108"/>
    <mergeCell ref="Q5:Q6"/>
    <mergeCell ref="R5:R6"/>
    <mergeCell ref="C103:H103"/>
    <mergeCell ref="C87:H87"/>
    <mergeCell ref="AA5:AB5"/>
    <mergeCell ref="B24:B25"/>
    <mergeCell ref="C24:D24"/>
    <mergeCell ref="E24:F24"/>
    <mergeCell ref="C23:H23"/>
    <mergeCell ref="B5:B6"/>
    <mergeCell ref="C5:C6"/>
    <mergeCell ref="D5:E5"/>
    <mergeCell ref="F5:G5"/>
    <mergeCell ref="H5:I5"/>
    <mergeCell ref="J5:K5"/>
    <mergeCell ref="W5:X5"/>
    <mergeCell ref="Y5:Z5"/>
    <mergeCell ref="K23:P23"/>
  </mergeCells>
  <hyperlinks>
    <hyperlink ref="B2" location="Index!A1" display="Return to Index" xr:uid="{4C539ED1-88F6-4F04-A46F-E136AA5F621C}"/>
    <hyperlink ref="C83" r:id="rId1" xr:uid="{8DB09E8C-F407-4EB5-AEB9-DC25197BA1B6}"/>
  </hyperlinks>
  <pageMargins left="0.7" right="0.7" top="0.75" bottom="0.75" header="0.3" footer="0.3"/>
  <pageSetup paperSize="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F3E48-9BC0-4F12-B923-3891A9C0000C}">
  <dimension ref="B1:Y93"/>
  <sheetViews>
    <sheetView topLeftCell="D1" workbookViewId="0">
      <selection activeCell="M31" sqref="M31"/>
    </sheetView>
  </sheetViews>
  <sheetFormatPr defaultRowHeight="14.4" x14ac:dyDescent="0.3"/>
  <cols>
    <col min="1" max="1" width="4.6640625" customWidth="1"/>
    <col min="2" max="2" width="24.6640625" customWidth="1"/>
    <col min="3" max="3" width="12.5546875" customWidth="1"/>
    <col min="4" max="4" width="10.5546875" bestFit="1" customWidth="1"/>
    <col min="5" max="5" width="9.88671875" bestFit="1" customWidth="1"/>
    <col min="6" max="6" width="10.33203125" bestFit="1" customWidth="1"/>
    <col min="7" max="7" width="9.88671875" bestFit="1" customWidth="1"/>
    <col min="8" max="8" width="12" customWidth="1"/>
    <col min="9" max="9" width="9.88671875" bestFit="1" customWidth="1"/>
    <col min="10" max="10" width="9" bestFit="1" customWidth="1"/>
    <col min="11" max="11" width="9.88671875" bestFit="1" customWidth="1"/>
    <col min="13" max="13" width="10.21875" customWidth="1"/>
    <col min="16" max="16" width="16.33203125" customWidth="1"/>
    <col min="17" max="17" width="12.5546875" customWidth="1"/>
    <col min="25" max="25" width="9" bestFit="1" customWidth="1"/>
  </cols>
  <sheetData>
    <row r="1" spans="2:25" s="110" customFormat="1" x14ac:dyDescent="0.3">
      <c r="B1" s="167" t="s">
        <v>1830</v>
      </c>
      <c r="J1" s="112"/>
      <c r="K1" s="112"/>
      <c r="P1" s="112"/>
      <c r="Q1" s="112"/>
      <c r="V1" s="113"/>
      <c r="W1" s="113"/>
      <c r="X1" s="113"/>
      <c r="Y1" s="113"/>
    </row>
    <row r="2" spans="2:25" s="110" customFormat="1" ht="13.8" x14ac:dyDescent="0.3">
      <c r="B2" s="114" t="s">
        <v>48</v>
      </c>
      <c r="J2" s="112"/>
      <c r="K2" s="112"/>
      <c r="P2" s="112"/>
      <c r="Q2" s="112"/>
      <c r="V2" s="113"/>
      <c r="W2" s="113"/>
      <c r="X2" s="113"/>
      <c r="Y2" s="113"/>
    </row>
    <row r="3" spans="2:25" x14ac:dyDescent="0.3">
      <c r="C3" s="1286"/>
      <c r="D3" s="1286"/>
    </row>
    <row r="4" spans="2:25" ht="15" thickBot="1" x14ac:dyDescent="0.35"/>
    <row r="5" spans="2:25" ht="39.6" customHeight="1" thickBot="1" x14ac:dyDescent="0.35">
      <c r="B5" s="119" t="s">
        <v>752</v>
      </c>
      <c r="C5" s="119" t="s">
        <v>830</v>
      </c>
      <c r="D5" s="1390" t="s">
        <v>1803</v>
      </c>
      <c r="E5" s="1391"/>
      <c r="F5" s="1390" t="s">
        <v>1804</v>
      </c>
      <c r="G5" s="1391"/>
      <c r="H5" s="1390" t="s">
        <v>1805</v>
      </c>
      <c r="I5" s="1391"/>
      <c r="J5" s="1390" t="s">
        <v>1806</v>
      </c>
      <c r="K5" s="1391"/>
      <c r="L5" s="1390" t="s">
        <v>1823</v>
      </c>
      <c r="M5" s="1391"/>
      <c r="N5" s="1237"/>
      <c r="O5" s="1237"/>
      <c r="P5" s="119" t="s">
        <v>752</v>
      </c>
      <c r="Q5" s="119" t="s">
        <v>1831</v>
      </c>
      <c r="R5" s="1390" t="s">
        <v>1804</v>
      </c>
      <c r="S5" s="1391"/>
      <c r="T5" s="1390" t="s">
        <v>1805</v>
      </c>
      <c r="U5" s="1391"/>
      <c r="V5" s="1390" t="s">
        <v>1806</v>
      </c>
      <c r="W5" s="1391"/>
    </row>
    <row r="6" spans="2:25" ht="15" thickBot="1" x14ac:dyDescent="0.35">
      <c r="B6" s="1235"/>
      <c r="C6" s="1235"/>
      <c r="D6" s="120" t="s">
        <v>714</v>
      </c>
      <c r="E6" s="120" t="s">
        <v>131</v>
      </c>
      <c r="F6" s="120" t="s">
        <v>714</v>
      </c>
      <c r="G6" s="120" t="s">
        <v>131</v>
      </c>
      <c r="H6" s="120" t="s">
        <v>714</v>
      </c>
      <c r="I6" s="120" t="s">
        <v>131</v>
      </c>
      <c r="J6" s="120" t="s">
        <v>714</v>
      </c>
      <c r="K6" s="120" t="s">
        <v>131</v>
      </c>
      <c r="L6" s="1232" t="s">
        <v>714</v>
      </c>
      <c r="M6" s="1232" t="s">
        <v>131</v>
      </c>
      <c r="N6" s="253"/>
      <c r="O6" s="253"/>
      <c r="P6" s="1299"/>
      <c r="Q6" s="1299"/>
      <c r="R6" s="120" t="s">
        <v>714</v>
      </c>
      <c r="S6" s="120" t="s">
        <v>131</v>
      </c>
      <c r="T6" s="120" t="s">
        <v>714</v>
      </c>
      <c r="U6" s="120" t="s">
        <v>131</v>
      </c>
      <c r="V6" s="120" t="s">
        <v>714</v>
      </c>
      <c r="W6" s="120" t="s">
        <v>131</v>
      </c>
    </row>
    <row r="7" spans="2:25" x14ac:dyDescent="0.3">
      <c r="B7" s="1062" t="s">
        <v>306</v>
      </c>
      <c r="C7" s="599">
        <v>6173</v>
      </c>
      <c r="D7" s="599">
        <v>1050</v>
      </c>
      <c r="E7" s="1063">
        <f t="shared" ref="E7:E23" si="0">D7/C7%</f>
        <v>17.009557751498463</v>
      </c>
      <c r="F7" s="599">
        <v>2700</v>
      </c>
      <c r="G7" s="1063">
        <f t="shared" ref="G7:G23" si="1">F7/C7%</f>
        <v>43.73886278956747</v>
      </c>
      <c r="H7" s="599">
        <v>1874</v>
      </c>
      <c r="I7" s="1063">
        <f t="shared" ref="I7:I23" si="2">H7/C7%</f>
        <v>30.358010691722018</v>
      </c>
      <c r="J7" s="599">
        <v>549</v>
      </c>
      <c r="K7" s="1063">
        <f t="shared" ref="K7:K23" si="3">J7/C7%</f>
        <v>8.8935687672120523</v>
      </c>
      <c r="L7" s="1333">
        <f t="shared" ref="L7:L23" si="4">F7+H7+J7</f>
        <v>5123</v>
      </c>
      <c r="M7" s="1281">
        <f t="shared" ref="M7:M23" si="5">L7/C7%</f>
        <v>82.990442248501537</v>
      </c>
      <c r="N7" s="1080"/>
      <c r="O7" s="1081"/>
      <c r="P7" s="1062" t="s">
        <v>274</v>
      </c>
      <c r="Q7" s="1333">
        <v>4799</v>
      </c>
      <c r="R7" s="599">
        <v>2667</v>
      </c>
      <c r="S7" s="1063">
        <v>55.574077932902689</v>
      </c>
      <c r="T7" s="599">
        <v>1583</v>
      </c>
      <c r="U7" s="1063">
        <v>32.986038758074599</v>
      </c>
      <c r="V7" s="599">
        <v>549</v>
      </c>
      <c r="W7" s="1063">
        <v>11.439883309022713</v>
      </c>
    </row>
    <row r="8" spans="2:25" x14ac:dyDescent="0.3">
      <c r="B8" s="1064" t="s">
        <v>232</v>
      </c>
      <c r="C8" s="537">
        <v>5295</v>
      </c>
      <c r="D8" s="537">
        <v>926</v>
      </c>
      <c r="E8" s="1065">
        <f t="shared" si="0"/>
        <v>17.488196411709158</v>
      </c>
      <c r="F8" s="537">
        <v>2396</v>
      </c>
      <c r="G8" s="1065">
        <f t="shared" si="1"/>
        <v>45.250236071765812</v>
      </c>
      <c r="H8" s="537">
        <v>1485</v>
      </c>
      <c r="I8" s="1065">
        <f t="shared" si="2"/>
        <v>28.045325779036826</v>
      </c>
      <c r="J8" s="537">
        <v>488</v>
      </c>
      <c r="K8" s="1065">
        <f t="shared" si="3"/>
        <v>9.2162417374881951</v>
      </c>
      <c r="L8" s="1109">
        <f t="shared" si="4"/>
        <v>4369</v>
      </c>
      <c r="M8" s="1279">
        <f t="shared" si="5"/>
        <v>82.511803588290832</v>
      </c>
      <c r="N8" s="1080"/>
      <c r="O8" s="1081"/>
      <c r="P8" s="1064" t="s">
        <v>311</v>
      </c>
      <c r="Q8" s="1109">
        <v>3339</v>
      </c>
      <c r="R8" s="537">
        <v>1966</v>
      </c>
      <c r="S8" s="1065">
        <v>58.879904162923033</v>
      </c>
      <c r="T8" s="537">
        <v>1000</v>
      </c>
      <c r="U8" s="1065">
        <v>29.949086552860138</v>
      </c>
      <c r="V8" s="537">
        <v>373</v>
      </c>
      <c r="W8" s="1065">
        <v>11.171009284216831</v>
      </c>
    </row>
    <row r="9" spans="2:25" x14ac:dyDescent="0.3">
      <c r="B9" s="1064" t="s">
        <v>258</v>
      </c>
      <c r="C9" s="537">
        <v>6096</v>
      </c>
      <c r="D9" s="537">
        <v>1085</v>
      </c>
      <c r="E9" s="1065">
        <f t="shared" si="0"/>
        <v>17.798556430446194</v>
      </c>
      <c r="F9" s="537">
        <v>2845</v>
      </c>
      <c r="G9" s="1065">
        <f t="shared" si="1"/>
        <v>46.669947506561677</v>
      </c>
      <c r="H9" s="537">
        <v>1691</v>
      </c>
      <c r="I9" s="1065">
        <f t="shared" si="2"/>
        <v>27.739501312335957</v>
      </c>
      <c r="J9" s="537">
        <v>475</v>
      </c>
      <c r="K9" s="1065">
        <f t="shared" si="3"/>
        <v>7.7919947506561682</v>
      </c>
      <c r="L9" s="1109">
        <f t="shared" si="4"/>
        <v>5011</v>
      </c>
      <c r="M9" s="1279">
        <f t="shared" si="5"/>
        <v>82.201443569553803</v>
      </c>
      <c r="N9" s="1080"/>
      <c r="O9" s="1081"/>
      <c r="P9" s="1064" t="s">
        <v>232</v>
      </c>
      <c r="Q9" s="1109">
        <v>4369</v>
      </c>
      <c r="R9" s="537">
        <v>2396</v>
      </c>
      <c r="S9" s="1065">
        <v>54.840924696726944</v>
      </c>
      <c r="T9" s="537">
        <v>1485</v>
      </c>
      <c r="U9" s="1065">
        <v>33.98947127489128</v>
      </c>
      <c r="V9" s="537">
        <v>488</v>
      </c>
      <c r="W9" s="1065">
        <v>11.169604028381782</v>
      </c>
    </row>
    <row r="10" spans="2:25" x14ac:dyDescent="0.3">
      <c r="B10" s="1064" t="s">
        <v>286</v>
      </c>
      <c r="C10" s="537">
        <v>5954</v>
      </c>
      <c r="D10" s="537">
        <v>1214</v>
      </c>
      <c r="E10" s="1065">
        <f t="shared" si="0"/>
        <v>20.389654014108164</v>
      </c>
      <c r="F10" s="537">
        <v>2598</v>
      </c>
      <c r="G10" s="1065">
        <f t="shared" si="1"/>
        <v>43.634531407457175</v>
      </c>
      <c r="H10" s="537">
        <v>1650</v>
      </c>
      <c r="I10" s="1065">
        <f t="shared" si="2"/>
        <v>27.712462210278805</v>
      </c>
      <c r="J10" s="537">
        <v>492</v>
      </c>
      <c r="K10" s="1065">
        <f t="shared" si="3"/>
        <v>8.2633523681558625</v>
      </c>
      <c r="L10" s="1109">
        <f t="shared" si="4"/>
        <v>4740</v>
      </c>
      <c r="M10" s="1279">
        <f t="shared" si="5"/>
        <v>79.61034598589184</v>
      </c>
      <c r="N10" s="1080"/>
      <c r="O10" s="1081"/>
      <c r="P10" s="1064" t="s">
        <v>306</v>
      </c>
      <c r="Q10" s="1109">
        <v>5123</v>
      </c>
      <c r="R10" s="537">
        <v>2700</v>
      </c>
      <c r="S10" s="1065">
        <v>52.703494046457159</v>
      </c>
      <c r="T10" s="537">
        <v>1874</v>
      </c>
      <c r="U10" s="1065">
        <v>36.580128830763229</v>
      </c>
      <c r="V10" s="537">
        <v>549</v>
      </c>
      <c r="W10" s="1065">
        <v>10.716377122779623</v>
      </c>
    </row>
    <row r="11" spans="2:25" x14ac:dyDescent="0.3">
      <c r="B11" s="1064" t="s">
        <v>274</v>
      </c>
      <c r="C11" s="537">
        <v>6157</v>
      </c>
      <c r="D11" s="537">
        <v>1358</v>
      </c>
      <c r="E11" s="1065">
        <f t="shared" si="0"/>
        <v>22.056196199447783</v>
      </c>
      <c r="F11" s="537">
        <v>2667</v>
      </c>
      <c r="G11" s="1065">
        <f t="shared" si="1"/>
        <v>43.316550267987658</v>
      </c>
      <c r="H11" s="537">
        <v>1583</v>
      </c>
      <c r="I11" s="1065">
        <f t="shared" si="2"/>
        <v>25.710573331167776</v>
      </c>
      <c r="J11" s="537">
        <v>549</v>
      </c>
      <c r="K11" s="1065">
        <f t="shared" si="3"/>
        <v>8.916680201396785</v>
      </c>
      <c r="L11" s="1109">
        <f t="shared" si="4"/>
        <v>4799</v>
      </c>
      <c r="M11" s="1279">
        <f t="shared" si="5"/>
        <v>77.943803800552217</v>
      </c>
      <c r="N11" s="1080"/>
      <c r="O11" s="1081"/>
      <c r="P11" s="1064" t="s">
        <v>286</v>
      </c>
      <c r="Q11" s="1109">
        <v>4740</v>
      </c>
      <c r="R11" s="537">
        <v>2598</v>
      </c>
      <c r="S11" s="1065">
        <v>54.810126582278485</v>
      </c>
      <c r="T11" s="537">
        <v>1650</v>
      </c>
      <c r="U11" s="1065">
        <v>34.810126582278485</v>
      </c>
      <c r="V11" s="537">
        <v>492</v>
      </c>
      <c r="W11" s="1065">
        <v>10.379746835443038</v>
      </c>
    </row>
    <row r="12" spans="2:25" x14ac:dyDescent="0.3">
      <c r="B12" s="1064" t="s">
        <v>263</v>
      </c>
      <c r="C12" s="537">
        <v>5932</v>
      </c>
      <c r="D12" s="537">
        <v>1329</v>
      </c>
      <c r="E12" s="1065">
        <f t="shared" si="0"/>
        <v>22.403910991233985</v>
      </c>
      <c r="F12" s="537">
        <v>2648</v>
      </c>
      <c r="G12" s="1065">
        <f t="shared" si="1"/>
        <v>44.639244774106544</v>
      </c>
      <c r="H12" s="537">
        <v>1487</v>
      </c>
      <c r="I12" s="1065">
        <f t="shared" si="2"/>
        <v>25.067430883344571</v>
      </c>
      <c r="J12" s="537">
        <v>468</v>
      </c>
      <c r="K12" s="1065">
        <f t="shared" si="3"/>
        <v>7.8894133513149018</v>
      </c>
      <c r="L12" s="1109">
        <f t="shared" si="4"/>
        <v>4603</v>
      </c>
      <c r="M12" s="1279">
        <f t="shared" si="5"/>
        <v>77.596089008766015</v>
      </c>
      <c r="N12" s="1080"/>
      <c r="O12" s="1081"/>
      <c r="P12" s="1064" t="s">
        <v>263</v>
      </c>
      <c r="Q12" s="1109">
        <v>4603</v>
      </c>
      <c r="R12" s="537">
        <v>2648</v>
      </c>
      <c r="S12" s="1065">
        <v>57.527699326526175</v>
      </c>
      <c r="T12" s="537">
        <v>1487</v>
      </c>
      <c r="U12" s="1065">
        <v>32.305018466217682</v>
      </c>
      <c r="V12" s="537">
        <v>468</v>
      </c>
      <c r="W12" s="1065">
        <v>10.167282207256138</v>
      </c>
    </row>
    <row r="13" spans="2:25" x14ac:dyDescent="0.3">
      <c r="B13" s="377" t="s">
        <v>316</v>
      </c>
      <c r="C13" s="537">
        <v>6894</v>
      </c>
      <c r="D13" s="1108">
        <v>1644</v>
      </c>
      <c r="E13" s="194">
        <f t="shared" si="0"/>
        <v>23.846823324630115</v>
      </c>
      <c r="F13" s="537">
        <v>3257</v>
      </c>
      <c r="G13" s="1334">
        <f t="shared" si="1"/>
        <v>47.243980272700902</v>
      </c>
      <c r="H13" s="537">
        <v>1609</v>
      </c>
      <c r="I13" s="1334">
        <f t="shared" si="2"/>
        <v>23.339135480127648</v>
      </c>
      <c r="J13" s="537">
        <v>384</v>
      </c>
      <c r="K13" s="1334">
        <f t="shared" si="3"/>
        <v>5.5700609225413409</v>
      </c>
      <c r="L13" s="1109">
        <f t="shared" si="4"/>
        <v>5250</v>
      </c>
      <c r="M13" s="1279">
        <f t="shared" si="5"/>
        <v>76.153176675369892</v>
      </c>
      <c r="N13" s="1080"/>
      <c r="O13" s="1081"/>
      <c r="P13" s="1064" t="s">
        <v>252</v>
      </c>
      <c r="Q13" s="1109">
        <v>4384</v>
      </c>
      <c r="R13" s="537">
        <v>2621</v>
      </c>
      <c r="S13" s="1065">
        <v>59.785583941605836</v>
      </c>
      <c r="T13" s="537">
        <v>1339</v>
      </c>
      <c r="U13" s="1065">
        <v>30.542883211678831</v>
      </c>
      <c r="V13" s="537">
        <v>424</v>
      </c>
      <c r="W13" s="1065">
        <v>9.6715328467153281</v>
      </c>
    </row>
    <row r="14" spans="2:25" x14ac:dyDescent="0.3">
      <c r="B14" s="1064" t="s">
        <v>301</v>
      </c>
      <c r="C14" s="537">
        <v>6104</v>
      </c>
      <c r="D14" s="537">
        <v>1549</v>
      </c>
      <c r="E14" s="1065">
        <f t="shared" si="0"/>
        <v>25.376802096985582</v>
      </c>
      <c r="F14" s="537">
        <v>2674</v>
      </c>
      <c r="G14" s="1065">
        <f t="shared" si="1"/>
        <v>43.807339449541288</v>
      </c>
      <c r="H14" s="537">
        <v>1444</v>
      </c>
      <c r="I14" s="1065">
        <f t="shared" si="2"/>
        <v>23.656618610747053</v>
      </c>
      <c r="J14" s="537">
        <v>437</v>
      </c>
      <c r="K14" s="1065">
        <f t="shared" si="3"/>
        <v>7.1592398427260813</v>
      </c>
      <c r="L14" s="1109">
        <f t="shared" si="4"/>
        <v>4555</v>
      </c>
      <c r="M14" s="1279">
        <f t="shared" si="5"/>
        <v>74.623197903014415</v>
      </c>
      <c r="N14" s="1080"/>
      <c r="O14" s="1081"/>
      <c r="P14" s="1064" t="s">
        <v>291</v>
      </c>
      <c r="Q14" s="1109">
        <v>4148</v>
      </c>
      <c r="R14" s="537">
        <v>2657</v>
      </c>
      <c r="S14" s="1065">
        <v>64.054966248794599</v>
      </c>
      <c r="T14" s="537">
        <v>1093</v>
      </c>
      <c r="U14" s="1065">
        <v>26.350048216007718</v>
      </c>
      <c r="V14" s="537">
        <v>398</v>
      </c>
      <c r="W14" s="1065">
        <v>9.5949855351976865</v>
      </c>
    </row>
    <row r="15" spans="2:25" x14ac:dyDescent="0.3">
      <c r="B15" s="1064" t="s">
        <v>296</v>
      </c>
      <c r="C15" s="537">
        <v>6674</v>
      </c>
      <c r="D15" s="537">
        <v>1712</v>
      </c>
      <c r="E15" s="1065">
        <f t="shared" si="0"/>
        <v>25.651783038657477</v>
      </c>
      <c r="F15" s="537">
        <v>2972</v>
      </c>
      <c r="G15" s="1065">
        <f t="shared" si="1"/>
        <v>44.531015882529218</v>
      </c>
      <c r="H15" s="537">
        <v>1516</v>
      </c>
      <c r="I15" s="1065">
        <f t="shared" si="2"/>
        <v>22.71501348516632</v>
      </c>
      <c r="J15" s="537">
        <v>474</v>
      </c>
      <c r="K15" s="1065">
        <f t="shared" si="3"/>
        <v>7.1021875936469891</v>
      </c>
      <c r="L15" s="1109">
        <f t="shared" si="4"/>
        <v>4962</v>
      </c>
      <c r="M15" s="1279">
        <f t="shared" si="5"/>
        <v>74.34821696134253</v>
      </c>
      <c r="N15" s="1080"/>
      <c r="O15" s="1081"/>
      <c r="P15" s="1064" t="s">
        <v>301</v>
      </c>
      <c r="Q15" s="1109">
        <v>4555</v>
      </c>
      <c r="R15" s="537">
        <v>2674</v>
      </c>
      <c r="S15" s="1065">
        <v>58.704720087815588</v>
      </c>
      <c r="T15" s="537">
        <v>1444</v>
      </c>
      <c r="U15" s="1065">
        <v>31.701427003293087</v>
      </c>
      <c r="V15" s="537">
        <v>437</v>
      </c>
      <c r="W15" s="1065">
        <v>9.5938529088913285</v>
      </c>
    </row>
    <row r="16" spans="2:25" x14ac:dyDescent="0.3">
      <c r="B16" s="1064" t="s">
        <v>281</v>
      </c>
      <c r="C16" s="537">
        <v>6627</v>
      </c>
      <c r="D16" s="537">
        <v>1774</v>
      </c>
      <c r="E16" s="1065">
        <f t="shared" si="0"/>
        <v>26.769277199336052</v>
      </c>
      <c r="F16" s="537">
        <v>2914</v>
      </c>
      <c r="G16" s="1065">
        <f t="shared" si="1"/>
        <v>43.971631205673759</v>
      </c>
      <c r="H16" s="537">
        <v>1501</v>
      </c>
      <c r="I16" s="1065">
        <f t="shared" si="2"/>
        <v>22.649766108344654</v>
      </c>
      <c r="J16" s="537">
        <v>438</v>
      </c>
      <c r="K16" s="1065">
        <f t="shared" si="3"/>
        <v>6.6093254866455418</v>
      </c>
      <c r="L16" s="1109">
        <f t="shared" si="4"/>
        <v>4853</v>
      </c>
      <c r="M16" s="1279">
        <f t="shared" si="5"/>
        <v>73.230722800663955</v>
      </c>
      <c r="N16" s="1080"/>
      <c r="O16" s="1081"/>
      <c r="P16" s="1064" t="s">
        <v>296</v>
      </c>
      <c r="Q16" s="1109">
        <v>4962</v>
      </c>
      <c r="R16" s="537">
        <v>2972</v>
      </c>
      <c r="S16" s="1065">
        <v>59.895203546956878</v>
      </c>
      <c r="T16" s="537">
        <v>1516</v>
      </c>
      <c r="U16" s="1065">
        <v>30.552196694881097</v>
      </c>
      <c r="V16" s="537">
        <v>474</v>
      </c>
      <c r="W16" s="1065">
        <v>9.5525997581620317</v>
      </c>
    </row>
    <row r="17" spans="2:23" x14ac:dyDescent="0.3">
      <c r="B17" s="986" t="s">
        <v>70</v>
      </c>
      <c r="C17" s="1198">
        <v>102287</v>
      </c>
      <c r="D17" s="1330">
        <v>28018</v>
      </c>
      <c r="E17" s="1012">
        <f t="shared" si="0"/>
        <v>27.391555134083511</v>
      </c>
      <c r="F17" s="1198">
        <v>45272</v>
      </c>
      <c r="G17" s="1331">
        <f t="shared" si="1"/>
        <v>44.259778857528325</v>
      </c>
      <c r="H17" s="1198">
        <v>22324</v>
      </c>
      <c r="I17" s="1331">
        <f t="shared" si="2"/>
        <v>21.824865329905069</v>
      </c>
      <c r="J17" s="1198">
        <v>6673</v>
      </c>
      <c r="K17" s="1331">
        <f t="shared" si="3"/>
        <v>6.5238006784830915</v>
      </c>
      <c r="L17" s="1332">
        <f t="shared" si="4"/>
        <v>74269</v>
      </c>
      <c r="M17" s="1282">
        <f t="shared" si="5"/>
        <v>72.608444865916496</v>
      </c>
      <c r="N17" s="1080"/>
      <c r="O17" s="1081"/>
      <c r="P17" s="1064" t="s">
        <v>258</v>
      </c>
      <c r="Q17" s="1109">
        <v>5011</v>
      </c>
      <c r="R17" s="537">
        <v>2845</v>
      </c>
      <c r="S17" s="1065">
        <v>56.775094791458791</v>
      </c>
      <c r="T17" s="537">
        <v>1691</v>
      </c>
      <c r="U17" s="1065">
        <v>33.745759329475156</v>
      </c>
      <c r="V17" s="537">
        <v>475</v>
      </c>
      <c r="W17" s="1065">
        <v>9.4791458790660545</v>
      </c>
    </row>
    <row r="18" spans="2:23" x14ac:dyDescent="0.3">
      <c r="B18" s="1064" t="s">
        <v>252</v>
      </c>
      <c r="C18" s="537">
        <v>6162</v>
      </c>
      <c r="D18" s="537">
        <v>1778</v>
      </c>
      <c r="E18" s="1065">
        <f t="shared" si="0"/>
        <v>28.854268094774426</v>
      </c>
      <c r="F18" s="537">
        <v>2621</v>
      </c>
      <c r="G18" s="1065">
        <f t="shared" si="1"/>
        <v>42.534891269068488</v>
      </c>
      <c r="H18" s="537">
        <v>1339</v>
      </c>
      <c r="I18" s="1065">
        <f t="shared" si="2"/>
        <v>21.729957805907173</v>
      </c>
      <c r="J18" s="537">
        <v>424</v>
      </c>
      <c r="K18" s="1065">
        <f t="shared" si="3"/>
        <v>6.8808828302499192</v>
      </c>
      <c r="L18" s="1109">
        <f t="shared" si="4"/>
        <v>4384</v>
      </c>
      <c r="M18" s="1279">
        <f t="shared" si="5"/>
        <v>71.145731905225574</v>
      </c>
      <c r="N18" s="1080"/>
      <c r="O18" s="1081"/>
      <c r="P18" s="1064" t="s">
        <v>281</v>
      </c>
      <c r="Q18" s="1109">
        <v>4853</v>
      </c>
      <c r="R18" s="537">
        <v>2914</v>
      </c>
      <c r="S18" s="1065">
        <v>60.045332783845041</v>
      </c>
      <c r="T18" s="537">
        <v>1501</v>
      </c>
      <c r="U18" s="1065">
        <v>30.929322068823407</v>
      </c>
      <c r="V18" s="537">
        <v>438</v>
      </c>
      <c r="W18" s="1065">
        <v>9.0253451473315476</v>
      </c>
    </row>
    <row r="19" spans="2:23" x14ac:dyDescent="0.3">
      <c r="B19" s="1064" t="s">
        <v>311</v>
      </c>
      <c r="C19" s="537">
        <v>4695</v>
      </c>
      <c r="D19" s="537">
        <v>1356</v>
      </c>
      <c r="E19" s="1065">
        <f t="shared" si="0"/>
        <v>28.881789137380188</v>
      </c>
      <c r="F19" s="537">
        <v>1966</v>
      </c>
      <c r="G19" s="1065">
        <f t="shared" si="1"/>
        <v>41.874334398296057</v>
      </c>
      <c r="H19" s="537">
        <v>1000</v>
      </c>
      <c r="I19" s="1065">
        <f t="shared" si="2"/>
        <v>21.299254526091584</v>
      </c>
      <c r="J19" s="537">
        <v>373</v>
      </c>
      <c r="K19" s="1065">
        <f t="shared" si="3"/>
        <v>7.944621938232161</v>
      </c>
      <c r="L19" s="1109">
        <f t="shared" si="4"/>
        <v>3339</v>
      </c>
      <c r="M19" s="1279">
        <f t="shared" si="5"/>
        <v>71.118210862619804</v>
      </c>
      <c r="N19" s="1080"/>
      <c r="O19" s="1081"/>
      <c r="P19" s="1330" t="s">
        <v>70</v>
      </c>
      <c r="Q19" s="1332">
        <v>74269</v>
      </c>
      <c r="R19" s="1198">
        <v>45272</v>
      </c>
      <c r="S19" s="1331">
        <v>60.956792201322216</v>
      </c>
      <c r="T19" s="1198">
        <v>22324</v>
      </c>
      <c r="U19" s="1331">
        <v>30.058301579393824</v>
      </c>
      <c r="V19" s="1198">
        <v>6673</v>
      </c>
      <c r="W19" s="1331">
        <v>8.9849062192839533</v>
      </c>
    </row>
    <row r="20" spans="2:23" x14ac:dyDescent="0.3">
      <c r="B20" s="1064" t="s">
        <v>291</v>
      </c>
      <c r="C20" s="537">
        <v>5957</v>
      </c>
      <c r="D20" s="537">
        <v>1809</v>
      </c>
      <c r="E20" s="1065">
        <f t="shared" si="0"/>
        <v>30.367634715460802</v>
      </c>
      <c r="F20" s="537">
        <v>2657</v>
      </c>
      <c r="G20" s="1065">
        <f t="shared" si="1"/>
        <v>44.602988081248952</v>
      </c>
      <c r="H20" s="537">
        <v>1093</v>
      </c>
      <c r="I20" s="1065">
        <f t="shared" si="2"/>
        <v>18.348161826422697</v>
      </c>
      <c r="J20" s="537">
        <v>398</v>
      </c>
      <c r="K20" s="1065">
        <f t="shared" si="3"/>
        <v>6.6812153768675504</v>
      </c>
      <c r="L20" s="1109">
        <f t="shared" si="4"/>
        <v>4148</v>
      </c>
      <c r="M20" s="1279">
        <f t="shared" si="5"/>
        <v>69.63236528453919</v>
      </c>
      <c r="N20" s="1080"/>
      <c r="O20" s="1081"/>
      <c r="P20" s="1108" t="s">
        <v>316</v>
      </c>
      <c r="Q20" s="1109">
        <v>5250</v>
      </c>
      <c r="R20" s="537">
        <v>3257</v>
      </c>
      <c r="S20" s="1334">
        <v>62.038095238095238</v>
      </c>
      <c r="T20" s="537">
        <v>1609</v>
      </c>
      <c r="U20" s="1334">
        <v>30.647619047619049</v>
      </c>
      <c r="V20" s="537">
        <v>384</v>
      </c>
      <c r="W20" s="1334">
        <v>7.3142857142857141</v>
      </c>
    </row>
    <row r="21" spans="2:23" x14ac:dyDescent="0.3">
      <c r="B21" s="1064" t="s">
        <v>268</v>
      </c>
      <c r="C21" s="537">
        <v>7501</v>
      </c>
      <c r="D21" s="537">
        <v>2317</v>
      </c>
      <c r="E21" s="1065">
        <f t="shared" si="0"/>
        <v>30.889214771363815</v>
      </c>
      <c r="F21" s="537">
        <v>3625</v>
      </c>
      <c r="G21" s="1065">
        <f t="shared" si="1"/>
        <v>48.326889748033594</v>
      </c>
      <c r="H21" s="537">
        <v>1271</v>
      </c>
      <c r="I21" s="1065">
        <f t="shared" si="2"/>
        <v>16.944407412345019</v>
      </c>
      <c r="J21" s="537">
        <v>288</v>
      </c>
      <c r="K21" s="1065">
        <f t="shared" si="3"/>
        <v>3.8394880682575656</v>
      </c>
      <c r="L21" s="1109">
        <f t="shared" si="4"/>
        <v>5184</v>
      </c>
      <c r="M21" s="1279">
        <f t="shared" si="5"/>
        <v>69.110785228636175</v>
      </c>
      <c r="N21" s="1080"/>
      <c r="O21" s="1081"/>
      <c r="P21" s="1064" t="s">
        <v>242</v>
      </c>
      <c r="Q21" s="1109">
        <v>3768</v>
      </c>
      <c r="R21" s="537">
        <v>2619</v>
      </c>
      <c r="S21" s="1065">
        <v>69.50636942675159</v>
      </c>
      <c r="T21" s="537">
        <v>895</v>
      </c>
      <c r="U21" s="1065">
        <v>23.752653927813164</v>
      </c>
      <c r="V21" s="537">
        <v>254</v>
      </c>
      <c r="W21" s="1065">
        <v>6.7409766454352438</v>
      </c>
    </row>
    <row r="22" spans="2:23" x14ac:dyDescent="0.3">
      <c r="B22" s="1064" t="s">
        <v>223</v>
      </c>
      <c r="C22" s="537">
        <v>9278</v>
      </c>
      <c r="D22" s="537">
        <v>4097</v>
      </c>
      <c r="E22" s="1065">
        <f t="shared" si="0"/>
        <v>44.158223755119636</v>
      </c>
      <c r="F22" s="537">
        <v>4113</v>
      </c>
      <c r="G22" s="1065">
        <f t="shared" si="1"/>
        <v>44.330674714378098</v>
      </c>
      <c r="H22" s="537">
        <v>886</v>
      </c>
      <c r="I22" s="1065">
        <f t="shared" si="2"/>
        <v>9.5494718689372711</v>
      </c>
      <c r="J22" s="537">
        <v>182</v>
      </c>
      <c r="K22" s="1065">
        <f t="shared" si="3"/>
        <v>1.9616296615649924</v>
      </c>
      <c r="L22" s="1109">
        <f t="shared" si="4"/>
        <v>5181</v>
      </c>
      <c r="M22" s="1279">
        <f t="shared" si="5"/>
        <v>55.841776244880364</v>
      </c>
      <c r="P22" s="1064" t="s">
        <v>268</v>
      </c>
      <c r="Q22" s="1109">
        <v>5184</v>
      </c>
      <c r="R22" s="537">
        <v>3625</v>
      </c>
      <c r="S22" s="1065">
        <v>69.926697530864189</v>
      </c>
      <c r="T22" s="537">
        <v>1271</v>
      </c>
      <c r="U22" s="1065">
        <v>24.517746913580247</v>
      </c>
      <c r="V22" s="537">
        <v>288</v>
      </c>
      <c r="W22" s="1065">
        <v>5.5555555555555554</v>
      </c>
    </row>
    <row r="23" spans="2:23" ht="15" thickBot="1" x14ac:dyDescent="0.35">
      <c r="B23" s="1066" t="s">
        <v>242</v>
      </c>
      <c r="C23" s="538">
        <v>6788</v>
      </c>
      <c r="D23" s="538">
        <v>3020</v>
      </c>
      <c r="E23" s="1067">
        <f t="shared" si="0"/>
        <v>44.490276959340015</v>
      </c>
      <c r="F23" s="538">
        <v>2619</v>
      </c>
      <c r="G23" s="1067">
        <f t="shared" si="1"/>
        <v>38.582793164407782</v>
      </c>
      <c r="H23" s="538">
        <v>895</v>
      </c>
      <c r="I23" s="1067">
        <f t="shared" si="2"/>
        <v>13.185032410135534</v>
      </c>
      <c r="J23" s="538">
        <v>254</v>
      </c>
      <c r="K23" s="1067">
        <f t="shared" si="3"/>
        <v>3.7418974661166766</v>
      </c>
      <c r="L23" s="1178">
        <f t="shared" si="4"/>
        <v>3768</v>
      </c>
      <c r="M23" s="1280">
        <f t="shared" si="5"/>
        <v>55.509723040659992</v>
      </c>
      <c r="P23" s="1066" t="s">
        <v>223</v>
      </c>
      <c r="Q23" s="1178">
        <v>5181</v>
      </c>
      <c r="R23" s="538">
        <v>4113</v>
      </c>
      <c r="S23" s="1067">
        <v>79.386218876664728</v>
      </c>
      <c r="T23" s="538">
        <v>886</v>
      </c>
      <c r="U23" s="1067">
        <v>17.100945763366145</v>
      </c>
      <c r="V23" s="538">
        <v>182</v>
      </c>
      <c r="W23" s="1067">
        <v>3.5128353599691176</v>
      </c>
    </row>
    <row r="25" spans="2:23" x14ac:dyDescent="0.3">
      <c r="B25" s="272"/>
      <c r="C25" s="272"/>
      <c r="D25" s="272"/>
      <c r="E25" s="272"/>
      <c r="F25" s="272"/>
    </row>
    <row r="26" spans="2:23" x14ac:dyDescent="0.3">
      <c r="B26" s="1025" t="s">
        <v>1808</v>
      </c>
      <c r="C26" s="272" t="s">
        <v>1807</v>
      </c>
      <c r="D26" s="272" t="s">
        <v>1817</v>
      </c>
      <c r="E26" s="272"/>
      <c r="F26" s="272"/>
    </row>
    <row r="27" spans="2:23" x14ac:dyDescent="0.3">
      <c r="B27" s="272" t="s">
        <v>242</v>
      </c>
      <c r="C27" s="273">
        <v>44.490276959340015</v>
      </c>
      <c r="D27" s="273">
        <v>55.509723040659992</v>
      </c>
      <c r="E27" s="272"/>
      <c r="F27" s="272"/>
    </row>
    <row r="28" spans="2:23" x14ac:dyDescent="0.3">
      <c r="B28" s="272" t="s">
        <v>223</v>
      </c>
      <c r="C28" s="273">
        <v>44.158223755119636</v>
      </c>
      <c r="D28" s="273">
        <v>55.841776244880364</v>
      </c>
      <c r="E28" s="272"/>
      <c r="F28" s="272"/>
    </row>
    <row r="29" spans="2:23" x14ac:dyDescent="0.3">
      <c r="B29" s="272" t="s">
        <v>268</v>
      </c>
      <c r="C29" s="273">
        <v>30.889214771363815</v>
      </c>
      <c r="D29" s="273">
        <v>69.110785228636175</v>
      </c>
      <c r="E29" s="272"/>
      <c r="F29" s="272"/>
    </row>
    <row r="30" spans="2:23" x14ac:dyDescent="0.3">
      <c r="B30" s="272" t="s">
        <v>291</v>
      </c>
      <c r="C30" s="273">
        <v>30.367634715460802</v>
      </c>
      <c r="D30" s="273">
        <v>69.63236528453919</v>
      </c>
      <c r="E30" s="272"/>
      <c r="F30" s="272"/>
    </row>
    <row r="31" spans="2:23" x14ac:dyDescent="0.3">
      <c r="B31" s="272" t="s">
        <v>311</v>
      </c>
      <c r="C31" s="273">
        <v>28.881789137380188</v>
      </c>
      <c r="D31" s="273">
        <v>71.118210862619804</v>
      </c>
      <c r="E31" s="272"/>
      <c r="F31" s="272"/>
    </row>
    <row r="32" spans="2:23" x14ac:dyDescent="0.3">
      <c r="B32" s="272" t="s">
        <v>252</v>
      </c>
      <c r="C32" s="273">
        <v>28.854268094774426</v>
      </c>
      <c r="D32" s="273">
        <v>71.145731905225574</v>
      </c>
      <c r="E32" s="272"/>
      <c r="F32" s="272"/>
    </row>
    <row r="33" spans="2:6" x14ac:dyDescent="0.3">
      <c r="B33" s="272" t="s">
        <v>70</v>
      </c>
      <c r="C33" s="273">
        <v>27.391555134083511</v>
      </c>
      <c r="D33" s="273">
        <v>72.608444865916496</v>
      </c>
      <c r="E33" s="272"/>
      <c r="F33" s="272"/>
    </row>
    <row r="34" spans="2:6" x14ac:dyDescent="0.3">
      <c r="B34" s="272" t="s">
        <v>281</v>
      </c>
      <c r="C34" s="273">
        <v>26.769277199336052</v>
      </c>
      <c r="D34" s="273">
        <v>73.230722800663955</v>
      </c>
      <c r="E34" s="272"/>
      <c r="F34" s="272"/>
    </row>
    <row r="35" spans="2:6" x14ac:dyDescent="0.3">
      <c r="B35" s="272" t="s">
        <v>296</v>
      </c>
      <c r="C35" s="273">
        <v>25.651783038657477</v>
      </c>
      <c r="D35" s="273">
        <v>74.34821696134253</v>
      </c>
      <c r="E35" s="272"/>
      <c r="F35" s="272"/>
    </row>
    <row r="36" spans="2:6" x14ac:dyDescent="0.3">
      <c r="B36" s="272" t="s">
        <v>301</v>
      </c>
      <c r="C36" s="273">
        <v>25.376802096985582</v>
      </c>
      <c r="D36" s="273">
        <v>74.623197903014415</v>
      </c>
      <c r="E36" s="272"/>
      <c r="F36" s="272"/>
    </row>
    <row r="37" spans="2:6" x14ac:dyDescent="0.3">
      <c r="B37" s="272" t="s">
        <v>316</v>
      </c>
      <c r="C37" s="273">
        <v>23.846823324630115</v>
      </c>
      <c r="D37" s="273">
        <v>76.153176675369892</v>
      </c>
      <c r="E37" s="272"/>
      <c r="F37" s="272"/>
    </row>
    <row r="38" spans="2:6" x14ac:dyDescent="0.3">
      <c r="B38" s="272" t="s">
        <v>263</v>
      </c>
      <c r="C38" s="273">
        <v>22.403910991233985</v>
      </c>
      <c r="D38" s="273">
        <v>77.596089008766015</v>
      </c>
      <c r="E38" s="272"/>
      <c r="F38" s="272"/>
    </row>
    <row r="39" spans="2:6" x14ac:dyDescent="0.3">
      <c r="B39" s="272" t="s">
        <v>274</v>
      </c>
      <c r="C39" s="273">
        <v>22.056196199447783</v>
      </c>
      <c r="D39" s="273">
        <v>77.943803800552217</v>
      </c>
      <c r="E39" s="272"/>
      <c r="F39" s="272"/>
    </row>
    <row r="40" spans="2:6" x14ac:dyDescent="0.3">
      <c r="B40" s="272" t="s">
        <v>286</v>
      </c>
      <c r="C40" s="273">
        <v>20.389654014108164</v>
      </c>
      <c r="D40" s="273">
        <v>79.61034598589184</v>
      </c>
      <c r="E40" s="272"/>
      <c r="F40" s="272"/>
    </row>
    <row r="41" spans="2:6" x14ac:dyDescent="0.3">
      <c r="B41" s="272" t="s">
        <v>258</v>
      </c>
      <c r="C41" s="273">
        <v>17.798556430446194</v>
      </c>
      <c r="D41" s="273">
        <v>82.201443569553803</v>
      </c>
      <c r="E41" s="272"/>
      <c r="F41" s="272"/>
    </row>
    <row r="42" spans="2:6" x14ac:dyDescent="0.3">
      <c r="B42" s="272" t="s">
        <v>232</v>
      </c>
      <c r="C42" s="273">
        <v>17.488196411709158</v>
      </c>
      <c r="D42" s="273">
        <v>82.511803588290832</v>
      </c>
      <c r="E42" s="272"/>
      <c r="F42" s="272"/>
    </row>
    <row r="43" spans="2:6" x14ac:dyDescent="0.3">
      <c r="B43" s="272" t="s">
        <v>306</v>
      </c>
      <c r="C43" s="273">
        <v>17.009557751498463</v>
      </c>
      <c r="D43" s="273">
        <v>82.990442248501537</v>
      </c>
      <c r="E43" s="272"/>
      <c r="F43" s="272"/>
    </row>
    <row r="44" spans="2:6" x14ac:dyDescent="0.3">
      <c r="B44" s="272"/>
      <c r="C44" s="272"/>
      <c r="D44" s="272"/>
      <c r="E44" s="272"/>
      <c r="F44" s="272"/>
    </row>
    <row r="45" spans="2:6" x14ac:dyDescent="0.3">
      <c r="B45" s="272"/>
      <c r="C45" s="272"/>
      <c r="D45" s="272"/>
      <c r="E45" s="272"/>
      <c r="F45" s="272"/>
    </row>
    <row r="46" spans="2:6" x14ac:dyDescent="0.3">
      <c r="B46" s="272"/>
      <c r="C46" s="272"/>
      <c r="D46" s="272"/>
      <c r="E46" s="272"/>
      <c r="F46" s="272"/>
    </row>
    <row r="47" spans="2:6" x14ac:dyDescent="0.3">
      <c r="B47" s="272"/>
      <c r="C47" s="272"/>
      <c r="D47" s="272"/>
      <c r="E47" s="272"/>
      <c r="F47" s="272"/>
    </row>
    <row r="49" spans="2:25" s="110" customFormat="1" ht="13.8" x14ac:dyDescent="0.3">
      <c r="B49" s="1357" t="s">
        <v>78</v>
      </c>
      <c r="C49" s="1358"/>
      <c r="D49" s="1358"/>
      <c r="E49" s="1358"/>
      <c r="F49" s="1358"/>
      <c r="G49" s="1358"/>
      <c r="H49" s="1359"/>
      <c r="I49" s="116"/>
      <c r="J49" s="116"/>
      <c r="K49" s="112"/>
      <c r="P49" s="112"/>
      <c r="Q49" s="112"/>
      <c r="V49" s="113"/>
      <c r="W49" s="113"/>
      <c r="X49" s="113"/>
      <c r="Y49" s="113"/>
    </row>
    <row r="50" spans="2:25" s="110" customFormat="1" ht="4.2" customHeight="1" x14ac:dyDescent="0.3">
      <c r="B50" s="139"/>
      <c r="C50" s="139"/>
      <c r="D50" s="140"/>
      <c r="E50" s="140"/>
      <c r="F50" s="141"/>
      <c r="G50" s="142"/>
      <c r="H50" s="143"/>
      <c r="J50" s="112"/>
      <c r="K50" s="112"/>
      <c r="P50" s="112"/>
      <c r="Q50" s="112"/>
      <c r="V50" s="113"/>
      <c r="W50" s="113"/>
      <c r="X50" s="113"/>
      <c r="Y50" s="113"/>
    </row>
    <row r="51" spans="2:25" s="110" customFormat="1" ht="13.8" x14ac:dyDescent="0.3">
      <c r="B51" s="144" t="s">
        <v>79</v>
      </c>
      <c r="C51" s="145" t="s">
        <v>1809</v>
      </c>
      <c r="D51" s="146"/>
      <c r="E51" s="146"/>
      <c r="F51" s="146"/>
      <c r="G51" s="147"/>
      <c r="H51" s="148"/>
      <c r="K51" s="112"/>
      <c r="P51" s="112"/>
      <c r="Q51" s="112"/>
      <c r="V51" s="113"/>
      <c r="W51" s="113"/>
      <c r="X51" s="113"/>
      <c r="Y51" s="113"/>
    </row>
    <row r="52" spans="2:25" s="110" customFormat="1" ht="6.6" customHeight="1" x14ac:dyDescent="0.3">
      <c r="B52" s="144"/>
      <c r="C52" s="145"/>
      <c r="D52" s="146"/>
      <c r="E52" s="146"/>
      <c r="F52" s="146"/>
      <c r="G52" s="147"/>
      <c r="H52" s="148"/>
      <c r="J52" s="112"/>
      <c r="K52" s="112"/>
      <c r="P52" s="112"/>
      <c r="Q52" s="112"/>
      <c r="V52" s="113"/>
      <c r="W52" s="113"/>
      <c r="X52" s="113"/>
      <c r="Y52" s="113"/>
    </row>
    <row r="53" spans="2:25" s="110" customFormat="1" ht="13.8" x14ac:dyDescent="0.3">
      <c r="B53" s="144" t="s">
        <v>80</v>
      </c>
      <c r="C53" s="1349" t="s">
        <v>1810</v>
      </c>
      <c r="D53" s="1350"/>
      <c r="E53" s="1350"/>
      <c r="F53" s="1350"/>
      <c r="G53" s="1350"/>
      <c r="H53" s="1351"/>
      <c r="J53" s="112"/>
      <c r="K53" s="112"/>
      <c r="P53" s="112"/>
      <c r="Q53" s="112"/>
      <c r="V53" s="113"/>
      <c r="W53" s="113"/>
      <c r="X53" s="113"/>
      <c r="Y53" s="113"/>
    </row>
    <row r="54" spans="2:25" s="110" customFormat="1" ht="6.6" customHeight="1" x14ac:dyDescent="0.3">
      <c r="B54" s="144"/>
      <c r="C54" s="145"/>
      <c r="D54" s="146"/>
      <c r="E54" s="146"/>
      <c r="F54" s="146"/>
      <c r="G54" s="147"/>
      <c r="H54" s="148"/>
      <c r="J54" s="112"/>
      <c r="K54" s="112"/>
      <c r="P54" s="112"/>
      <c r="Q54" s="112"/>
      <c r="V54" s="113"/>
      <c r="W54" s="113"/>
      <c r="X54" s="113"/>
      <c r="Y54" s="113"/>
    </row>
    <row r="55" spans="2:25" s="110" customFormat="1" ht="13.8" x14ac:dyDescent="0.3">
      <c r="B55" s="144" t="s">
        <v>82</v>
      </c>
      <c r="C55" s="145" t="s">
        <v>1810</v>
      </c>
      <c r="D55" s="146"/>
      <c r="E55" s="146"/>
      <c r="F55" s="146"/>
      <c r="G55" s="147"/>
      <c r="H55" s="148"/>
      <c r="J55" s="112"/>
      <c r="K55" s="112"/>
      <c r="P55" s="112"/>
      <c r="Q55" s="112"/>
      <c r="V55" s="113"/>
      <c r="W55" s="113"/>
      <c r="X55" s="113"/>
      <c r="Y55" s="113"/>
    </row>
    <row r="56" spans="2:25" s="110" customFormat="1" ht="6.6" customHeight="1" x14ac:dyDescent="0.3">
      <c r="B56" s="144"/>
      <c r="C56" s="145"/>
      <c r="D56" s="146"/>
      <c r="E56" s="146"/>
      <c r="F56" s="146"/>
      <c r="G56" s="147"/>
      <c r="H56" s="148"/>
      <c r="J56" s="112"/>
      <c r="K56" s="112"/>
      <c r="P56" s="112"/>
      <c r="Q56" s="112"/>
      <c r="V56" s="113"/>
      <c r="W56" s="113"/>
      <c r="X56" s="113"/>
      <c r="Y56" s="113"/>
    </row>
    <row r="57" spans="2:25" s="110" customFormat="1" ht="13.8" x14ac:dyDescent="0.3">
      <c r="B57" s="144" t="s">
        <v>84</v>
      </c>
      <c r="C57" s="145" t="s">
        <v>168</v>
      </c>
      <c r="D57" s="146"/>
      <c r="E57" s="146"/>
      <c r="F57" s="146"/>
      <c r="G57" s="147"/>
      <c r="H57" s="148"/>
      <c r="J57" s="112"/>
      <c r="K57" s="112"/>
      <c r="P57" s="112"/>
      <c r="Q57" s="112"/>
      <c r="V57" s="113"/>
      <c r="W57" s="113"/>
      <c r="X57" s="113"/>
      <c r="Y57" s="113"/>
    </row>
    <row r="58" spans="2:25" s="110" customFormat="1" ht="8.4" customHeight="1" x14ac:dyDescent="0.3">
      <c r="B58" s="144"/>
      <c r="C58" s="145"/>
      <c r="D58" s="146"/>
      <c r="E58" s="146"/>
      <c r="F58" s="146"/>
      <c r="G58" s="147"/>
      <c r="H58" s="148"/>
      <c r="J58" s="112"/>
      <c r="K58" s="112"/>
      <c r="P58" s="112"/>
      <c r="Q58" s="112"/>
      <c r="V58" s="113"/>
      <c r="W58" s="113"/>
      <c r="X58" s="113"/>
      <c r="Y58" s="113"/>
    </row>
    <row r="59" spans="2:25" s="110" customFormat="1" ht="13.8" x14ac:dyDescent="0.3">
      <c r="B59" s="144" t="s">
        <v>86</v>
      </c>
      <c r="C59" s="145" t="s">
        <v>1824</v>
      </c>
      <c r="D59" s="146"/>
      <c r="E59" s="146"/>
      <c r="F59" s="146"/>
      <c r="G59" s="147"/>
      <c r="H59" s="148"/>
      <c r="J59" s="112"/>
      <c r="K59" s="112"/>
      <c r="P59" s="112"/>
      <c r="Q59" s="112"/>
      <c r="V59" s="113"/>
      <c r="W59" s="113"/>
      <c r="X59" s="113"/>
      <c r="Y59" s="113"/>
    </row>
    <row r="60" spans="2:25" s="110" customFormat="1" ht="6" customHeight="1" x14ac:dyDescent="0.3">
      <c r="B60" s="144"/>
      <c r="C60" s="145"/>
      <c r="D60" s="146"/>
      <c r="E60" s="146"/>
      <c r="F60" s="146"/>
      <c r="G60" s="147"/>
      <c r="H60" s="148"/>
      <c r="J60" s="112"/>
      <c r="K60" s="112"/>
      <c r="P60" s="112"/>
      <c r="Q60" s="112"/>
      <c r="V60" s="113"/>
      <c r="W60" s="113"/>
      <c r="X60" s="113"/>
      <c r="Y60" s="113"/>
    </row>
    <row r="61" spans="2:25" s="110" customFormat="1" ht="13.8" x14ac:dyDescent="0.3">
      <c r="B61" s="144" t="s">
        <v>88</v>
      </c>
      <c r="C61" s="149" t="s">
        <v>1825</v>
      </c>
      <c r="D61" s="147"/>
      <c r="E61" s="146"/>
      <c r="F61" s="146"/>
      <c r="G61" s="147"/>
      <c r="H61" s="148"/>
      <c r="J61" s="112"/>
      <c r="K61" s="112"/>
      <c r="P61" s="112"/>
      <c r="Q61" s="112"/>
      <c r="V61" s="113"/>
      <c r="W61" s="113"/>
      <c r="X61" s="113"/>
      <c r="Y61" s="113"/>
    </row>
    <row r="62" spans="2:25" s="110" customFormat="1" ht="5.4" customHeight="1" x14ac:dyDescent="0.3">
      <c r="B62" s="144"/>
      <c r="C62" s="149"/>
      <c r="D62" s="147"/>
      <c r="E62" s="146"/>
      <c r="F62" s="146"/>
      <c r="G62" s="147"/>
      <c r="H62" s="148"/>
      <c r="J62" s="112"/>
      <c r="K62" s="112"/>
      <c r="P62" s="112"/>
      <c r="Q62" s="112"/>
      <c r="V62" s="113"/>
      <c r="W62" s="113"/>
      <c r="X62" s="113"/>
      <c r="Y62" s="113"/>
    </row>
    <row r="63" spans="2:25" s="110" customFormat="1" ht="13.8" x14ac:dyDescent="0.3">
      <c r="B63" s="144" t="s">
        <v>90</v>
      </c>
      <c r="C63" s="150" t="s">
        <v>1811</v>
      </c>
      <c r="D63" s="156"/>
      <c r="E63" s="146"/>
      <c r="F63" s="146"/>
      <c r="G63" s="147"/>
      <c r="H63" s="148"/>
      <c r="J63" s="112"/>
      <c r="K63" s="112"/>
      <c r="P63" s="112"/>
      <c r="Q63" s="112"/>
      <c r="V63" s="113"/>
      <c r="W63" s="113"/>
      <c r="X63" s="113"/>
      <c r="Y63" s="113"/>
    </row>
    <row r="64" spans="2:25" s="110" customFormat="1" ht="7.2" customHeight="1" x14ac:dyDescent="0.3">
      <c r="B64" s="144"/>
      <c r="C64" s="145"/>
      <c r="D64" s="146"/>
      <c r="E64" s="146"/>
      <c r="F64" s="146"/>
      <c r="G64" s="147"/>
      <c r="H64" s="148"/>
      <c r="J64" s="112"/>
      <c r="K64" s="112"/>
      <c r="O64" s="112"/>
      <c r="P64" s="112"/>
      <c r="U64" s="113"/>
      <c r="V64" s="113"/>
      <c r="W64" s="113"/>
      <c r="X64" s="113"/>
    </row>
    <row r="65" spans="2:24" s="110" customFormat="1" ht="13.8" x14ac:dyDescent="0.3">
      <c r="B65" s="1352" t="s">
        <v>92</v>
      </c>
      <c r="C65" s="145" t="s">
        <v>93</v>
      </c>
      <c r="D65" s="146"/>
      <c r="E65" s="146"/>
      <c r="F65" s="146"/>
      <c r="G65" s="147"/>
      <c r="H65" s="148"/>
      <c r="I65" s="112"/>
      <c r="J65" s="112"/>
      <c r="K65" s="112"/>
      <c r="O65" s="112"/>
      <c r="P65" s="112"/>
      <c r="U65" s="113"/>
      <c r="V65" s="113"/>
      <c r="W65" s="113"/>
      <c r="X65" s="113"/>
    </row>
    <row r="66" spans="2:24" s="110" customFormat="1" ht="13.8" x14ac:dyDescent="0.3">
      <c r="B66" s="1352"/>
      <c r="C66" s="201" t="s">
        <v>94</v>
      </c>
      <c r="D66" s="146"/>
      <c r="E66" s="146"/>
      <c r="F66" s="146"/>
      <c r="G66" s="147"/>
      <c r="H66" s="148"/>
      <c r="I66" s="112"/>
      <c r="J66" s="112"/>
      <c r="K66" s="112"/>
      <c r="O66" s="112"/>
      <c r="P66" s="112"/>
      <c r="U66" s="113"/>
      <c r="V66" s="113"/>
      <c r="W66" s="113"/>
      <c r="X66" s="113"/>
    </row>
    <row r="67" spans="2:24" s="110" customFormat="1" ht="5.4" customHeight="1" x14ac:dyDescent="0.3">
      <c r="B67" s="144"/>
      <c r="C67" s="145"/>
      <c r="D67" s="146"/>
      <c r="E67" s="146"/>
      <c r="F67" s="146"/>
      <c r="G67" s="147"/>
      <c r="H67" s="148"/>
      <c r="I67" s="112"/>
      <c r="J67" s="112"/>
      <c r="K67" s="112"/>
      <c r="O67" s="112"/>
      <c r="P67" s="112"/>
      <c r="U67" s="113"/>
      <c r="V67" s="113"/>
      <c r="W67" s="113"/>
      <c r="X67" s="113"/>
    </row>
    <row r="68" spans="2:24" s="110" customFormat="1" ht="13.8" x14ac:dyDescent="0.3">
      <c r="B68" s="151" t="s">
        <v>167</v>
      </c>
      <c r="C68" s="1349"/>
      <c r="D68" s="1350"/>
      <c r="E68" s="1350"/>
      <c r="F68" s="1350"/>
      <c r="G68" s="1350"/>
      <c r="H68" s="1351"/>
      <c r="I68" s="112"/>
      <c r="J68" s="112"/>
      <c r="K68" s="113"/>
      <c r="L68" s="113"/>
      <c r="M68" s="113"/>
    </row>
    <row r="69" spans="2:24" s="110" customFormat="1" ht="29.4" customHeight="1" x14ac:dyDescent="0.3">
      <c r="B69" s="1352" t="s">
        <v>95</v>
      </c>
      <c r="C69" s="145" t="s">
        <v>1812</v>
      </c>
      <c r="D69" s="146"/>
      <c r="E69" s="146"/>
      <c r="F69" s="146"/>
      <c r="G69" s="146"/>
      <c r="H69" s="563"/>
      <c r="K69" s="113"/>
      <c r="L69" s="113"/>
      <c r="M69" s="113"/>
    </row>
    <row r="70" spans="2:24" s="110" customFormat="1" ht="29.4" customHeight="1" x14ac:dyDescent="0.3">
      <c r="B70" s="1352"/>
      <c r="C70" s="1392" t="s">
        <v>1768</v>
      </c>
      <c r="D70" s="1393"/>
      <c r="E70" s="1393"/>
      <c r="F70" s="1393"/>
      <c r="G70" s="1393"/>
      <c r="H70" s="1394"/>
      <c r="K70" s="113"/>
      <c r="L70" s="113"/>
      <c r="M70" s="113"/>
    </row>
    <row r="71" spans="2:24" s="110" customFormat="1" ht="13.8" x14ac:dyDescent="0.3">
      <c r="B71" s="1352"/>
      <c r="C71" s="145" t="s">
        <v>1769</v>
      </c>
      <c r="D71" s="146"/>
      <c r="E71" s="146"/>
      <c r="F71" s="146"/>
      <c r="G71" s="146"/>
      <c r="H71" s="252"/>
      <c r="K71" s="113"/>
      <c r="L71" s="113"/>
      <c r="M71" s="113"/>
    </row>
    <row r="72" spans="2:24" s="110" customFormat="1" ht="13.8" x14ac:dyDescent="0.3">
      <c r="B72" s="1352"/>
      <c r="C72" s="1267" t="s">
        <v>1770</v>
      </c>
      <c r="D72" s="146"/>
      <c r="E72" s="146"/>
      <c r="F72" s="146"/>
      <c r="G72" s="146"/>
      <c r="H72" s="252"/>
      <c r="K72" s="113"/>
      <c r="L72" s="113"/>
      <c r="M72" s="113"/>
    </row>
    <row r="73" spans="2:24" s="110" customFormat="1" ht="13.8" x14ac:dyDescent="0.3">
      <c r="B73" s="1352"/>
      <c r="C73" s="1267" t="s">
        <v>1771</v>
      </c>
      <c r="D73" s="146"/>
      <c r="E73" s="146"/>
      <c r="F73" s="146"/>
      <c r="G73" s="146"/>
      <c r="H73" s="252"/>
      <c r="K73" s="113"/>
      <c r="L73" s="113"/>
      <c r="M73" s="113"/>
    </row>
    <row r="74" spans="2:24" s="110" customFormat="1" ht="13.8" x14ac:dyDescent="0.3">
      <c r="B74" s="1352"/>
      <c r="C74" s="1267" t="s">
        <v>1772</v>
      </c>
      <c r="D74" s="146"/>
      <c r="E74" s="146"/>
      <c r="F74" s="146"/>
      <c r="G74" s="146"/>
      <c r="H74" s="252"/>
      <c r="K74" s="113"/>
      <c r="L74" s="113"/>
      <c r="M74" s="113"/>
    </row>
    <row r="75" spans="2:24" s="110" customFormat="1" ht="13.8" x14ac:dyDescent="0.3">
      <c r="B75" s="1352"/>
      <c r="C75" s="1267" t="s">
        <v>1773</v>
      </c>
      <c r="D75" s="146"/>
      <c r="E75" s="146"/>
      <c r="F75" s="146"/>
      <c r="G75" s="146"/>
      <c r="H75" s="252"/>
      <c r="K75" s="113"/>
      <c r="L75" s="113"/>
      <c r="M75" s="113"/>
    </row>
    <row r="76" spans="2:24" s="110" customFormat="1" ht="13.2" customHeight="1" x14ac:dyDescent="0.3">
      <c r="B76" s="1352"/>
      <c r="C76" s="1267" t="s">
        <v>1774</v>
      </c>
      <c r="D76" s="146"/>
      <c r="E76" s="146"/>
      <c r="F76" s="146"/>
      <c r="G76" s="146"/>
      <c r="H76" s="252"/>
      <c r="K76" s="113"/>
      <c r="L76" s="113"/>
      <c r="M76" s="113"/>
    </row>
    <row r="77" spans="2:24" s="110" customFormat="1" ht="10.199999999999999" customHeight="1" x14ac:dyDescent="0.3">
      <c r="B77" s="1352"/>
      <c r="C77" s="145"/>
      <c r="D77" s="146"/>
      <c r="E77" s="146"/>
      <c r="F77" s="146"/>
      <c r="G77" s="146"/>
      <c r="H77" s="252"/>
      <c r="K77" s="113"/>
      <c r="L77" s="113"/>
      <c r="M77" s="113"/>
    </row>
    <row r="78" spans="2:24" s="110" customFormat="1" ht="13.8" x14ac:dyDescent="0.3">
      <c r="B78" s="1352"/>
      <c r="C78" s="145" t="s">
        <v>1775</v>
      </c>
      <c r="D78" s="146"/>
      <c r="E78" s="146"/>
      <c r="F78" s="146"/>
      <c r="G78" s="146"/>
      <c r="H78" s="252"/>
      <c r="K78" s="113"/>
      <c r="L78" s="113"/>
      <c r="M78" s="113"/>
    </row>
    <row r="79" spans="2:24" s="110" customFormat="1" ht="13.8" x14ac:dyDescent="0.3">
      <c r="B79" s="1352"/>
      <c r="C79" s="1267" t="s">
        <v>1776</v>
      </c>
      <c r="D79" s="146"/>
      <c r="E79" s="146"/>
      <c r="F79" s="146"/>
      <c r="G79" s="146"/>
      <c r="H79" s="252"/>
      <c r="K79" s="113"/>
      <c r="L79" s="113"/>
      <c r="M79" s="113"/>
    </row>
    <row r="80" spans="2:24" s="110" customFormat="1" ht="13.8" x14ac:dyDescent="0.3">
      <c r="B80" s="1352"/>
      <c r="C80" s="1267" t="s">
        <v>1777</v>
      </c>
      <c r="D80" s="146"/>
      <c r="E80" s="146"/>
      <c r="F80" s="146"/>
      <c r="G80" s="146"/>
      <c r="H80" s="252"/>
      <c r="K80" s="113"/>
      <c r="L80" s="113"/>
      <c r="M80" s="113"/>
    </row>
    <row r="81" spans="2:25" s="110" customFormat="1" ht="13.8" x14ac:dyDescent="0.3">
      <c r="B81" s="1352"/>
      <c r="C81" s="1267" t="s">
        <v>1778</v>
      </c>
      <c r="D81" s="146"/>
      <c r="E81" s="146"/>
      <c r="F81" s="146"/>
      <c r="G81" s="146"/>
      <c r="H81" s="252"/>
      <c r="K81" s="113"/>
      <c r="L81" s="113"/>
      <c r="M81" s="113"/>
    </row>
    <row r="82" spans="2:25" s="110" customFormat="1" ht="7.2" customHeight="1" x14ac:dyDescent="0.3">
      <c r="B82" s="1352"/>
      <c r="C82" s="145"/>
      <c r="D82" s="146"/>
      <c r="E82" s="146"/>
      <c r="F82" s="146"/>
      <c r="G82" s="146"/>
      <c r="H82" s="252"/>
      <c r="K82" s="113"/>
      <c r="L82" s="113"/>
      <c r="M82" s="113"/>
    </row>
    <row r="83" spans="2:25" s="110" customFormat="1" ht="29.4" customHeight="1" x14ac:dyDescent="0.3">
      <c r="B83" s="1352"/>
      <c r="C83" s="1349" t="s">
        <v>1801</v>
      </c>
      <c r="D83" s="1350"/>
      <c r="E83" s="1350"/>
      <c r="F83" s="1350"/>
      <c r="G83" s="1350"/>
      <c r="H83" s="1351"/>
      <c r="K83" s="113"/>
      <c r="L83" s="113"/>
      <c r="M83" s="113"/>
    </row>
    <row r="84" spans="2:25" s="110" customFormat="1" ht="40.799999999999997" customHeight="1" x14ac:dyDescent="0.3">
      <c r="B84" s="1352"/>
      <c r="C84" s="1349" t="s">
        <v>775</v>
      </c>
      <c r="D84" s="1350"/>
      <c r="E84" s="1350"/>
      <c r="F84" s="1350"/>
      <c r="G84" s="1350"/>
      <c r="H84" s="1351"/>
      <c r="K84" s="113"/>
      <c r="L84" s="113"/>
      <c r="M84" s="113"/>
    </row>
    <row r="85" spans="2:25" s="110" customFormat="1" ht="57.6" customHeight="1" x14ac:dyDescent="0.3">
      <c r="B85" s="1352"/>
      <c r="C85" s="1349" t="s">
        <v>776</v>
      </c>
      <c r="D85" s="1350"/>
      <c r="E85" s="1350"/>
      <c r="F85" s="1350"/>
      <c r="G85" s="1350"/>
      <c r="H85" s="1351"/>
      <c r="K85" s="113"/>
      <c r="L85" s="113"/>
      <c r="M85" s="113"/>
    </row>
    <row r="86" spans="2:25" s="110" customFormat="1" ht="3.75" customHeight="1" x14ac:dyDescent="0.3">
      <c r="B86" s="151"/>
      <c r="C86" s="1349" t="s">
        <v>778</v>
      </c>
      <c r="D86" s="1350"/>
      <c r="E86" s="1350"/>
      <c r="F86" s="1350"/>
      <c r="G86" s="1350"/>
      <c r="H86" s="563"/>
      <c r="K86" s="112"/>
      <c r="O86" s="112"/>
      <c r="P86" s="112"/>
      <c r="U86" s="113"/>
      <c r="V86" s="113"/>
      <c r="W86" s="113"/>
      <c r="X86" s="113"/>
    </row>
    <row r="87" spans="2:25" s="110" customFormat="1" ht="13.8" x14ac:dyDescent="0.3">
      <c r="B87" s="151" t="s">
        <v>96</v>
      </c>
      <c r="C87" s="204">
        <v>45061</v>
      </c>
      <c r="D87" s="146"/>
      <c r="E87" s="146"/>
      <c r="F87" s="146"/>
      <c r="G87" s="147"/>
      <c r="H87" s="148"/>
      <c r="I87" s="112"/>
      <c r="J87" s="112"/>
      <c r="K87" s="112"/>
      <c r="O87" s="112"/>
      <c r="P87" s="112"/>
      <c r="U87" s="113"/>
      <c r="V87" s="113"/>
      <c r="W87" s="113"/>
      <c r="X87" s="113"/>
    </row>
    <row r="88" spans="2:25" s="110" customFormat="1" ht="7.2" customHeight="1" x14ac:dyDescent="0.3">
      <c r="B88" s="151"/>
      <c r="C88" s="145"/>
      <c r="D88" s="146"/>
      <c r="E88" s="146"/>
      <c r="F88" s="146"/>
      <c r="G88" s="147"/>
      <c r="H88" s="148"/>
      <c r="I88" s="112"/>
      <c r="J88" s="112"/>
      <c r="K88" s="112"/>
      <c r="O88" s="112"/>
      <c r="P88" s="112"/>
      <c r="U88" s="113"/>
      <c r="V88" s="113"/>
      <c r="W88" s="113"/>
      <c r="X88" s="113"/>
    </row>
    <row r="89" spans="2:25" s="110" customFormat="1" ht="13.8" x14ac:dyDescent="0.3">
      <c r="B89" s="151" t="s">
        <v>97</v>
      </c>
      <c r="C89" s="145" t="s">
        <v>98</v>
      </c>
      <c r="D89" s="146"/>
      <c r="E89" s="146"/>
      <c r="F89" s="146"/>
      <c r="G89" s="147"/>
      <c r="H89" s="148"/>
      <c r="I89" s="112"/>
      <c r="J89" s="112"/>
      <c r="K89" s="112"/>
      <c r="O89" s="112"/>
      <c r="P89" s="112"/>
      <c r="U89" s="113"/>
      <c r="V89" s="113"/>
      <c r="W89" s="113"/>
      <c r="X89" s="113"/>
    </row>
    <row r="90" spans="2:25" s="110" customFormat="1" ht="9.6" customHeight="1" x14ac:dyDescent="0.3">
      <c r="B90" s="151"/>
      <c r="C90" s="145"/>
      <c r="D90" s="146"/>
      <c r="E90" s="146"/>
      <c r="F90" s="146"/>
      <c r="G90" s="147"/>
      <c r="H90" s="148"/>
      <c r="I90" s="112"/>
      <c r="J90" s="112"/>
      <c r="K90" s="112"/>
      <c r="P90" s="112"/>
      <c r="Q90" s="112"/>
      <c r="V90" s="113"/>
      <c r="W90" s="113"/>
      <c r="X90" s="113"/>
      <c r="Y90" s="113"/>
    </row>
    <row r="91" spans="2:25" s="110" customFormat="1" ht="21.6" customHeight="1" x14ac:dyDescent="0.3">
      <c r="B91" s="151" t="s">
        <v>99</v>
      </c>
      <c r="C91" s="149" t="s">
        <v>679</v>
      </c>
      <c r="D91" s="147"/>
      <c r="E91" s="147"/>
      <c r="F91" s="147"/>
      <c r="G91" s="147"/>
      <c r="H91" s="148"/>
      <c r="J91" s="112"/>
      <c r="K91" s="112"/>
      <c r="P91" s="112"/>
      <c r="Q91" s="112"/>
      <c r="V91" s="113"/>
      <c r="W91" s="113"/>
      <c r="X91" s="113"/>
      <c r="Y91" s="113"/>
    </row>
    <row r="92" spans="2:25" s="110" customFormat="1" ht="4.2" customHeight="1" x14ac:dyDescent="0.3">
      <c r="B92" s="152"/>
      <c r="C92" s="152"/>
      <c r="D92" s="153"/>
      <c r="E92" s="153"/>
      <c r="F92" s="153"/>
      <c r="G92" s="153"/>
      <c r="H92" s="154"/>
      <c r="J92" s="112"/>
      <c r="K92" s="112"/>
      <c r="P92" s="112"/>
      <c r="Q92" s="112"/>
      <c r="V92" s="113"/>
      <c r="W92" s="113"/>
      <c r="X92" s="113"/>
      <c r="Y92" s="113"/>
    </row>
    <row r="93" spans="2:25" s="110" customFormat="1" ht="13.8" x14ac:dyDescent="0.3">
      <c r="J93" s="112"/>
      <c r="K93" s="112"/>
      <c r="P93" s="112"/>
      <c r="Q93" s="112"/>
      <c r="V93" s="113"/>
      <c r="W93" s="113"/>
      <c r="X93" s="113"/>
      <c r="Y93" s="113"/>
    </row>
  </sheetData>
  <autoFilter ref="P6:W6" xr:uid="{41BF3E48-9BC0-4F12-B923-3891A9C0000C}">
    <sortState xmlns:xlrd2="http://schemas.microsoft.com/office/spreadsheetml/2017/richdata2" ref="P7:W23">
      <sortCondition descending="1" ref="W6"/>
    </sortState>
  </autoFilter>
  <mergeCells count="18">
    <mergeCell ref="C86:G86"/>
    <mergeCell ref="L5:M5"/>
    <mergeCell ref="C68:H68"/>
    <mergeCell ref="B49:H49"/>
    <mergeCell ref="C53:H53"/>
    <mergeCell ref="B65:B66"/>
    <mergeCell ref="D5:E5"/>
    <mergeCell ref="F5:G5"/>
    <mergeCell ref="B69:B85"/>
    <mergeCell ref="C70:H70"/>
    <mergeCell ref="C83:H83"/>
    <mergeCell ref="C84:H84"/>
    <mergeCell ref="C85:H85"/>
    <mergeCell ref="V5:W5"/>
    <mergeCell ref="R5:S5"/>
    <mergeCell ref="T5:U5"/>
    <mergeCell ref="H5:I5"/>
    <mergeCell ref="J5:K5"/>
  </mergeCells>
  <hyperlinks>
    <hyperlink ref="B2" location="Index!A1" display="Return to Index" xr:uid="{B0F729B4-C787-4C1D-B475-9E0924E0B155}"/>
    <hyperlink ref="C66" r:id="rId1" xr:uid="{C2AAA29B-6F29-4766-83AA-A59D41445572}"/>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A5DAD-D6FD-4BCC-A778-DC92CCC1831E}">
  <sheetPr>
    <pageSetUpPr fitToPage="1"/>
  </sheetPr>
  <dimension ref="A1:AQ85"/>
  <sheetViews>
    <sheetView zoomScaleNormal="100" workbookViewId="0">
      <selection activeCell="B2" sqref="B2"/>
    </sheetView>
  </sheetViews>
  <sheetFormatPr defaultColWidth="8.33203125" defaultRowHeight="13.8" x14ac:dyDescent="0.3"/>
  <cols>
    <col min="1" max="1" width="1.88671875" style="110" customWidth="1"/>
    <col min="2" max="2" width="26.33203125" style="110" customWidth="1"/>
    <col min="3" max="4" width="16.109375" style="110" customWidth="1"/>
    <col min="5" max="5" width="16.6640625" style="110" customWidth="1"/>
    <col min="6" max="6" width="14.109375" style="110" customWidth="1"/>
    <col min="7" max="7" width="10.88671875" style="110" customWidth="1"/>
    <col min="8" max="8" width="26.6640625" style="110" customWidth="1"/>
    <col min="9" max="9" width="14.6640625" style="110" customWidth="1"/>
    <col min="10" max="10" width="20.88671875" style="110" customWidth="1"/>
    <col min="11" max="11" width="14" style="110" customWidth="1"/>
    <col min="12" max="12" width="17.109375" style="112" customWidth="1"/>
    <col min="13" max="13" width="10.44140625" style="112" customWidth="1"/>
    <col min="14" max="14" width="39.33203125" style="112" customWidth="1"/>
    <col min="15" max="15" width="16.109375" style="110" customWidth="1"/>
    <col min="16" max="16" width="15.77734375" style="110" customWidth="1"/>
    <col min="17" max="17" width="11" style="110" customWidth="1"/>
    <col min="18" max="18" width="13.77734375" style="110" customWidth="1"/>
    <col min="19" max="19" width="11.44140625" style="110" customWidth="1"/>
    <col min="20" max="20" width="10.33203125" style="112" customWidth="1"/>
    <col min="21" max="21" width="4.88671875" style="112" customWidth="1"/>
    <col min="22" max="22" width="26.6640625" style="110" customWidth="1"/>
    <col min="23" max="25" width="8.33203125" style="110" customWidth="1"/>
    <col min="26" max="29" width="8.33203125" style="113" customWidth="1"/>
    <col min="30" max="30" width="8.33203125" style="110" customWidth="1"/>
    <col min="31" max="31" width="19" style="110" customWidth="1"/>
    <col min="32" max="32" width="24" style="110" customWidth="1"/>
    <col min="33" max="38" width="8.33203125" style="110" customWidth="1"/>
    <col min="39" max="39" width="1.88671875" style="110" customWidth="1"/>
    <col min="40" max="16384" width="8.33203125" style="110"/>
  </cols>
  <sheetData>
    <row r="1" spans="2:29" ht="14.4" x14ac:dyDescent="0.3">
      <c r="B1" s="167" t="s">
        <v>1660</v>
      </c>
    </row>
    <row r="2" spans="2:29" x14ac:dyDescent="0.3">
      <c r="B2" s="114" t="s">
        <v>48</v>
      </c>
    </row>
    <row r="3" spans="2:29" ht="18" x14ac:dyDescent="0.35">
      <c r="B3" s="115"/>
      <c r="C3" s="118"/>
      <c r="D3" s="118"/>
      <c r="E3" s="235"/>
      <c r="F3" s="118"/>
      <c r="H3" s="112"/>
      <c r="L3" s="110"/>
      <c r="T3" s="113"/>
      <c r="U3" s="113"/>
      <c r="V3" s="113"/>
      <c r="W3" s="113"/>
      <c r="Z3" s="110"/>
      <c r="AA3" s="110"/>
      <c r="AB3" s="110"/>
      <c r="AC3" s="110"/>
    </row>
    <row r="4" spans="2:29" x14ac:dyDescent="0.3">
      <c r="L4" s="110"/>
      <c r="M4" s="110"/>
      <c r="N4" s="110"/>
      <c r="T4" s="110"/>
      <c r="U4" s="110"/>
      <c r="Z4" s="110"/>
      <c r="AA4" s="110"/>
      <c r="AB4" s="110"/>
      <c r="AC4" s="110"/>
    </row>
    <row r="5" spans="2:29" ht="14.4" thickBot="1" x14ac:dyDescent="0.35">
      <c r="B5" s="117"/>
      <c r="C5" s="208"/>
      <c r="D5" s="162"/>
      <c r="F5" s="118"/>
      <c r="J5" s="162"/>
      <c r="L5" s="110"/>
      <c r="M5" s="110"/>
      <c r="N5" s="110"/>
      <c r="O5" s="162"/>
      <c r="R5" s="162"/>
      <c r="T5" s="110"/>
      <c r="U5" s="110"/>
      <c r="Z5" s="110"/>
      <c r="AA5" s="110"/>
      <c r="AB5" s="110"/>
      <c r="AC5" s="110"/>
    </row>
    <row r="6" spans="2:29" ht="15" customHeight="1" thickBot="1" x14ac:dyDescent="0.35">
      <c r="C6" s="1356" t="s">
        <v>600</v>
      </c>
      <c r="D6" s="1356"/>
      <c r="E6" s="1356"/>
      <c r="F6" s="1356"/>
      <c r="G6" s="163"/>
      <c r="I6" s="1353" t="s">
        <v>601</v>
      </c>
      <c r="J6" s="1354"/>
      <c r="K6" s="1354"/>
      <c r="L6" s="1355"/>
      <c r="M6" s="163"/>
      <c r="N6" s="110"/>
      <c r="O6" s="1353" t="s">
        <v>606</v>
      </c>
      <c r="P6" s="1354"/>
      <c r="Q6" s="1354"/>
      <c r="R6" s="1354"/>
      <c r="S6" s="1354"/>
      <c r="T6" s="163"/>
      <c r="U6" s="110"/>
      <c r="Z6" s="110"/>
      <c r="AA6" s="110"/>
      <c r="AB6" s="110"/>
      <c r="AC6" s="110"/>
    </row>
    <row r="7" spans="2:29" ht="51.75" customHeight="1" thickBot="1" x14ac:dyDescent="0.35">
      <c r="B7" s="119" t="s">
        <v>53</v>
      </c>
      <c r="C7" s="120" t="s">
        <v>153</v>
      </c>
      <c r="D7" s="120" t="s">
        <v>154</v>
      </c>
      <c r="E7" s="120" t="s">
        <v>56</v>
      </c>
      <c r="F7" s="120" t="s">
        <v>57</v>
      </c>
      <c r="G7"/>
      <c r="H7" s="119" t="s">
        <v>53</v>
      </c>
      <c r="I7" s="120" t="s">
        <v>153</v>
      </c>
      <c r="J7" s="120" t="s">
        <v>154</v>
      </c>
      <c r="K7" s="120" t="s">
        <v>56</v>
      </c>
      <c r="L7" s="120" t="s">
        <v>57</v>
      </c>
      <c r="M7" s="110"/>
      <c r="N7" s="119" t="s">
        <v>53</v>
      </c>
      <c r="O7" s="120" t="s">
        <v>152</v>
      </c>
      <c r="P7" s="120" t="s">
        <v>607</v>
      </c>
      <c r="Q7" s="120" t="s">
        <v>610</v>
      </c>
      <c r="R7" s="120" t="s">
        <v>608</v>
      </c>
      <c r="S7" s="120" t="s">
        <v>609</v>
      </c>
      <c r="T7" s="110"/>
      <c r="U7" s="110"/>
      <c r="Z7" s="110"/>
      <c r="AA7" s="110"/>
      <c r="AB7" s="110"/>
      <c r="AC7" s="110"/>
    </row>
    <row r="8" spans="2:29" ht="14.4" x14ac:dyDescent="0.3">
      <c r="B8" s="121" t="s">
        <v>62</v>
      </c>
      <c r="C8" s="122">
        <v>365108</v>
      </c>
      <c r="D8" s="122">
        <v>383497</v>
      </c>
      <c r="E8" s="407">
        <v>18389</v>
      </c>
      <c r="F8" s="189">
        <v>5.0365919125299916</v>
      </c>
      <c r="G8"/>
      <c r="H8" s="121" t="s">
        <v>62</v>
      </c>
      <c r="I8" s="122">
        <v>63126</v>
      </c>
      <c r="J8" s="122">
        <v>88968</v>
      </c>
      <c r="K8" s="231">
        <v>25842</v>
      </c>
      <c r="L8" s="189">
        <v>40.937173272502612</v>
      </c>
      <c r="M8" s="110"/>
      <c r="N8" s="121" t="s">
        <v>74</v>
      </c>
      <c r="O8" s="122">
        <v>140459</v>
      </c>
      <c r="P8" s="122">
        <v>131851</v>
      </c>
      <c r="Q8" s="301">
        <v>93.871521226834886</v>
      </c>
      <c r="R8" s="122">
        <v>8608</v>
      </c>
      <c r="S8" s="301">
        <v>6.1284787731651233</v>
      </c>
      <c r="T8" s="110"/>
      <c r="U8" s="110"/>
      <c r="V8" s="411"/>
      <c r="Z8" s="110"/>
      <c r="AA8" s="110"/>
      <c r="AB8" s="110"/>
      <c r="AC8" s="110"/>
    </row>
    <row r="9" spans="2:29" ht="14.4" x14ac:dyDescent="0.3">
      <c r="B9" s="124" t="s">
        <v>63</v>
      </c>
      <c r="C9" s="125">
        <v>159658</v>
      </c>
      <c r="D9" s="125">
        <v>170090</v>
      </c>
      <c r="E9" s="408">
        <v>10432</v>
      </c>
      <c r="F9" s="190">
        <v>6.5339663530797081</v>
      </c>
      <c r="G9"/>
      <c r="H9" s="124" t="s">
        <v>63</v>
      </c>
      <c r="I9" s="125">
        <v>16358</v>
      </c>
      <c r="J9" s="125">
        <v>23319</v>
      </c>
      <c r="K9" s="232">
        <v>6961</v>
      </c>
      <c r="L9" s="190">
        <v>42.554101968455797</v>
      </c>
      <c r="M9" s="110"/>
      <c r="N9" s="124" t="s">
        <v>72</v>
      </c>
      <c r="O9" s="125">
        <v>264695</v>
      </c>
      <c r="P9" s="125">
        <v>240345</v>
      </c>
      <c r="Q9" s="302">
        <v>90.800732919020007</v>
      </c>
      <c r="R9" s="125">
        <v>24350</v>
      </c>
      <c r="S9" s="302">
        <v>9.1992670809799968</v>
      </c>
      <c r="T9" s="110"/>
      <c r="U9" s="110"/>
      <c r="V9" s="411"/>
      <c r="Z9" s="110"/>
      <c r="AA9" s="110"/>
      <c r="AB9" s="110"/>
      <c r="AC9" s="110"/>
    </row>
    <row r="10" spans="2:29" ht="14.4" x14ac:dyDescent="0.3">
      <c r="B10" s="124" t="s">
        <v>64</v>
      </c>
      <c r="C10" s="125">
        <v>249727</v>
      </c>
      <c r="D10" s="125">
        <v>248991</v>
      </c>
      <c r="E10" s="408">
        <v>-736</v>
      </c>
      <c r="F10" s="190">
        <v>-0.29472183624517972</v>
      </c>
      <c r="G10" s="209"/>
      <c r="H10" s="124" t="s">
        <v>64</v>
      </c>
      <c r="I10" s="125">
        <v>67233</v>
      </c>
      <c r="J10" s="125">
        <v>96333</v>
      </c>
      <c r="K10" s="232">
        <v>29100</v>
      </c>
      <c r="L10" s="190">
        <v>43.282316719468113</v>
      </c>
      <c r="M10" s="110"/>
      <c r="N10" s="126" t="s">
        <v>67</v>
      </c>
      <c r="O10" s="125">
        <v>1400899</v>
      </c>
      <c r="P10" s="125">
        <v>1250772</v>
      </c>
      <c r="Q10" s="302">
        <v>89.28352436542535</v>
      </c>
      <c r="R10" s="125">
        <v>150127</v>
      </c>
      <c r="S10" s="302">
        <v>10.716475634574655</v>
      </c>
      <c r="T10" s="110"/>
      <c r="U10" s="110"/>
      <c r="V10" s="411"/>
      <c r="X10" s="239"/>
      <c r="Z10" s="110"/>
      <c r="AA10" s="110"/>
      <c r="AB10" s="110"/>
      <c r="AC10" s="110"/>
    </row>
    <row r="11" spans="2:29" ht="14.4" x14ac:dyDescent="0.3">
      <c r="B11" s="124" t="s">
        <v>65</v>
      </c>
      <c r="C11" s="125">
        <v>665341</v>
      </c>
      <c r="D11" s="125">
        <v>683681</v>
      </c>
      <c r="E11" s="408">
        <v>18340</v>
      </c>
      <c r="F11" s="190">
        <v>2.7564812629914588</v>
      </c>
      <c r="G11"/>
      <c r="H11" s="124" t="s">
        <v>65</v>
      </c>
      <c r="I11" s="125">
        <v>86144</v>
      </c>
      <c r="J11" s="125">
        <v>128272</v>
      </c>
      <c r="K11" s="232">
        <v>42128</v>
      </c>
      <c r="L11" s="190">
        <v>48.904160475482911</v>
      </c>
      <c r="M11" s="110"/>
      <c r="N11" s="124" t="s">
        <v>73</v>
      </c>
      <c r="O11" s="125">
        <v>202821</v>
      </c>
      <c r="P11" s="125">
        <v>180964</v>
      </c>
      <c r="Q11" s="302">
        <v>89.223502497275916</v>
      </c>
      <c r="R11" s="125">
        <v>21858</v>
      </c>
      <c r="S11" s="302">
        <v>10.776990548316002</v>
      </c>
      <c r="T11" s="110"/>
      <c r="U11" s="110"/>
      <c r="V11" s="411"/>
      <c r="X11" s="239"/>
      <c r="Z11" s="110"/>
      <c r="AA11" s="110"/>
      <c r="AB11" s="110"/>
      <c r="AC11" s="110"/>
    </row>
    <row r="12" spans="2:29" ht="14.4" x14ac:dyDescent="0.3">
      <c r="B12" s="124" t="s">
        <v>66</v>
      </c>
      <c r="C12" s="125">
        <v>242598</v>
      </c>
      <c r="D12" s="125">
        <v>247792</v>
      </c>
      <c r="E12" s="408">
        <v>5194</v>
      </c>
      <c r="F12" s="190">
        <v>2.1409904450984758</v>
      </c>
      <c r="G12"/>
      <c r="H12" s="126" t="s">
        <v>67</v>
      </c>
      <c r="I12" s="125">
        <v>110171</v>
      </c>
      <c r="J12" s="125">
        <v>150127</v>
      </c>
      <c r="K12" s="232">
        <v>39956</v>
      </c>
      <c r="L12" s="190">
        <v>36.267257263708231</v>
      </c>
      <c r="M12" s="110"/>
      <c r="N12" s="124" t="s">
        <v>63</v>
      </c>
      <c r="O12" s="125">
        <v>193409</v>
      </c>
      <c r="P12" s="125">
        <v>170090</v>
      </c>
      <c r="Q12" s="302">
        <v>87.943167070818845</v>
      </c>
      <c r="R12" s="125">
        <v>23319</v>
      </c>
      <c r="S12" s="302">
        <v>12.056832929181166</v>
      </c>
      <c r="T12" s="110"/>
      <c r="U12" s="110"/>
      <c r="V12" s="411"/>
      <c r="Z12" s="110"/>
      <c r="AA12" s="110"/>
      <c r="AB12" s="110"/>
      <c r="AC12" s="110"/>
    </row>
    <row r="13" spans="2:29" ht="12.75" customHeight="1" x14ac:dyDescent="0.3">
      <c r="B13" s="907" t="s">
        <v>68</v>
      </c>
      <c r="C13" s="908">
        <v>45675317</v>
      </c>
      <c r="D13" s="908">
        <v>46687506</v>
      </c>
      <c r="E13" s="997">
        <v>1012189</v>
      </c>
      <c r="F13" s="910">
        <v>2.21605249067018</v>
      </c>
      <c r="G13"/>
      <c r="H13" s="907" t="s">
        <v>68</v>
      </c>
      <c r="I13" s="908">
        <v>7337139</v>
      </c>
      <c r="J13" s="908">
        <v>9802543</v>
      </c>
      <c r="K13" s="909">
        <v>2465404</v>
      </c>
      <c r="L13" s="910">
        <v>33.601707695601789</v>
      </c>
      <c r="M13" s="110"/>
      <c r="N13" s="126" t="s">
        <v>71</v>
      </c>
      <c r="O13" s="125">
        <v>486088</v>
      </c>
      <c r="P13" s="125">
        <v>413636</v>
      </c>
      <c r="Q13" s="302">
        <v>85.094879939434833</v>
      </c>
      <c r="R13" s="125">
        <v>72453</v>
      </c>
      <c r="S13" s="302">
        <v>14.905325784631589</v>
      </c>
      <c r="T13" s="110"/>
      <c r="U13" s="110"/>
      <c r="V13" s="411"/>
      <c r="Z13" s="110"/>
      <c r="AA13" s="110"/>
      <c r="AB13" s="110"/>
      <c r="AC13" s="110"/>
    </row>
    <row r="14" spans="2:29" ht="14.4" x14ac:dyDescent="0.3">
      <c r="B14" s="126" t="s">
        <v>67</v>
      </c>
      <c r="C14" s="125">
        <v>1207617</v>
      </c>
      <c r="D14" s="125">
        <v>1250772</v>
      </c>
      <c r="E14" s="408">
        <v>43155</v>
      </c>
      <c r="F14" s="190">
        <v>3.5735667848332708</v>
      </c>
      <c r="G14"/>
      <c r="H14" s="124" t="s">
        <v>66</v>
      </c>
      <c r="I14" s="125">
        <v>37579</v>
      </c>
      <c r="J14" s="125">
        <v>52335</v>
      </c>
      <c r="K14" s="232">
        <v>14756</v>
      </c>
      <c r="L14" s="190">
        <v>39.266611671412221</v>
      </c>
      <c r="M14" s="110"/>
      <c r="N14" s="124" t="s">
        <v>76</v>
      </c>
      <c r="O14" s="125">
        <v>556521</v>
      </c>
      <c r="P14" s="125">
        <v>473313</v>
      </c>
      <c r="Q14" s="302">
        <v>85.048542642595692</v>
      </c>
      <c r="R14" s="125">
        <v>83210</v>
      </c>
      <c r="S14" s="302">
        <v>14.951816732881598</v>
      </c>
      <c r="T14" s="110"/>
      <c r="U14" s="110"/>
      <c r="V14" s="411"/>
      <c r="Z14" s="110"/>
      <c r="AA14" s="110"/>
      <c r="AB14" s="110"/>
      <c r="AC14" s="110"/>
    </row>
    <row r="15" spans="2:29" s="305" customFormat="1" ht="28.2" customHeight="1" x14ac:dyDescent="0.3">
      <c r="B15" s="304" t="s">
        <v>69</v>
      </c>
      <c r="C15" s="125">
        <v>336690</v>
      </c>
      <c r="D15" s="125">
        <v>338248</v>
      </c>
      <c r="E15" s="408">
        <v>1558</v>
      </c>
      <c r="F15" s="190">
        <v>0.46274020612432798</v>
      </c>
      <c r="G15" s="1003"/>
      <c r="H15" s="304" t="s">
        <v>69</v>
      </c>
      <c r="I15" s="125">
        <v>42198</v>
      </c>
      <c r="J15" s="125">
        <v>61948</v>
      </c>
      <c r="K15" s="232">
        <v>19750</v>
      </c>
      <c r="L15" s="190">
        <v>46.803166026825913</v>
      </c>
      <c r="N15" s="304" t="s">
        <v>69</v>
      </c>
      <c r="O15" s="125">
        <v>400196</v>
      </c>
      <c r="P15" s="125">
        <v>338248</v>
      </c>
      <c r="Q15" s="302">
        <v>84.52058491339244</v>
      </c>
      <c r="R15" s="125">
        <v>61948</v>
      </c>
      <c r="S15" s="302">
        <v>15.479415086607561</v>
      </c>
      <c r="U15" s="110"/>
      <c r="V15" s="411"/>
    </row>
    <row r="16" spans="2:29" ht="14.4" x14ac:dyDescent="0.3">
      <c r="B16" s="903" t="s">
        <v>70</v>
      </c>
      <c r="C16" s="904">
        <v>195231</v>
      </c>
      <c r="D16" s="904">
        <v>188823</v>
      </c>
      <c r="E16" s="1002">
        <v>-6408</v>
      </c>
      <c r="F16" s="906">
        <v>-3.2822656237994989</v>
      </c>
      <c r="G16"/>
      <c r="H16" s="903" t="s">
        <v>70</v>
      </c>
      <c r="I16" s="904">
        <v>41651</v>
      </c>
      <c r="J16" s="904">
        <v>60098</v>
      </c>
      <c r="K16" s="905">
        <v>18447</v>
      </c>
      <c r="L16" s="906">
        <v>44.289452834265688</v>
      </c>
      <c r="M16" s="110"/>
      <c r="N16" s="124" t="s">
        <v>65</v>
      </c>
      <c r="O16" s="125">
        <v>811953</v>
      </c>
      <c r="P16" s="125">
        <v>683681</v>
      </c>
      <c r="Q16" s="302">
        <v>84.20204125115616</v>
      </c>
      <c r="R16" s="125">
        <v>128272</v>
      </c>
      <c r="S16" s="302">
        <v>15.797958748843838</v>
      </c>
      <c r="T16" s="110"/>
      <c r="U16" s="305"/>
      <c r="V16" s="412"/>
      <c r="Z16" s="110"/>
      <c r="AA16" s="110"/>
      <c r="AB16" s="110"/>
      <c r="AC16" s="110"/>
    </row>
    <row r="17" spans="2:29" ht="14.4" x14ac:dyDescent="0.3">
      <c r="B17" s="126" t="s">
        <v>71</v>
      </c>
      <c r="C17" s="125">
        <v>420290</v>
      </c>
      <c r="D17" s="125">
        <v>413636</v>
      </c>
      <c r="E17" s="408">
        <v>-6654</v>
      </c>
      <c r="F17" s="190">
        <v>-1.5831925575198078</v>
      </c>
      <c r="G17"/>
      <c r="H17" s="126" t="s">
        <v>71</v>
      </c>
      <c r="I17" s="125">
        <v>46125</v>
      </c>
      <c r="J17" s="125">
        <v>72453</v>
      </c>
      <c r="K17" s="232">
        <v>26328</v>
      </c>
      <c r="L17" s="190">
        <v>57.079674796747966</v>
      </c>
      <c r="M17" s="110"/>
      <c r="N17" s="126" t="s">
        <v>75</v>
      </c>
      <c r="O17" s="125">
        <v>208003</v>
      </c>
      <c r="P17" s="125">
        <v>172763</v>
      </c>
      <c r="Q17" s="302">
        <v>83.057936664375021</v>
      </c>
      <c r="R17" s="125">
        <v>35240</v>
      </c>
      <c r="S17" s="302">
        <v>16.942063335624965</v>
      </c>
      <c r="T17" s="110"/>
      <c r="U17" s="110"/>
      <c r="V17" s="411"/>
      <c r="Z17" s="110"/>
      <c r="AA17" s="110"/>
      <c r="AB17" s="110"/>
      <c r="AC17" s="110"/>
    </row>
    <row r="18" spans="2:29" ht="14.4" x14ac:dyDescent="0.3">
      <c r="B18" s="128" t="s">
        <v>72</v>
      </c>
      <c r="C18" s="129">
        <v>238177</v>
      </c>
      <c r="D18" s="125">
        <v>240345</v>
      </c>
      <c r="E18" s="408">
        <v>2168</v>
      </c>
      <c r="F18" s="190">
        <v>0.9102474210356164</v>
      </c>
      <c r="G18"/>
      <c r="H18" s="128" t="s">
        <v>72</v>
      </c>
      <c r="I18" s="125">
        <v>18207</v>
      </c>
      <c r="J18" s="129">
        <v>24350</v>
      </c>
      <c r="K18" s="232">
        <v>6143</v>
      </c>
      <c r="L18" s="190">
        <v>33.739770417971108</v>
      </c>
      <c r="M18" s="110"/>
      <c r="N18" s="998" t="s">
        <v>68</v>
      </c>
      <c r="O18" s="908">
        <v>56490048</v>
      </c>
      <c r="P18" s="999">
        <v>46687506</v>
      </c>
      <c r="Q18" s="1000">
        <v>82.647311611418701</v>
      </c>
      <c r="R18" s="908">
        <v>9802543</v>
      </c>
      <c r="S18" s="1000">
        <v>17.352690158804609</v>
      </c>
      <c r="T18" s="110"/>
      <c r="U18" s="110"/>
      <c r="V18" s="411"/>
      <c r="Z18" s="110"/>
      <c r="AA18" s="110"/>
      <c r="AB18" s="110"/>
      <c r="AC18" s="110"/>
    </row>
    <row r="19" spans="2:29" ht="14.4" x14ac:dyDescent="0.3">
      <c r="B19" s="124" t="s">
        <v>73</v>
      </c>
      <c r="C19" s="125">
        <v>179823</v>
      </c>
      <c r="D19" s="125">
        <v>180964</v>
      </c>
      <c r="E19" s="408">
        <v>1141</v>
      </c>
      <c r="F19" s="190">
        <v>0.63451282650161545</v>
      </c>
      <c r="G19"/>
      <c r="H19" s="124" t="s">
        <v>73</v>
      </c>
      <c r="I19" s="125">
        <v>18228</v>
      </c>
      <c r="J19" s="125">
        <v>21858</v>
      </c>
      <c r="K19" s="232">
        <v>3630</v>
      </c>
      <c r="L19" s="190">
        <v>19.914417379855166</v>
      </c>
      <c r="M19" s="110"/>
      <c r="N19" s="124" t="s">
        <v>66</v>
      </c>
      <c r="O19" s="125">
        <v>300125</v>
      </c>
      <c r="P19" s="125">
        <v>247792</v>
      </c>
      <c r="Q19" s="302">
        <v>82.562932111620157</v>
      </c>
      <c r="R19" s="125">
        <v>52335</v>
      </c>
      <c r="S19" s="302">
        <v>17.437734277384422</v>
      </c>
      <c r="T19" s="110"/>
      <c r="U19" s="110"/>
      <c r="V19" s="411"/>
      <c r="Z19" s="110"/>
      <c r="AA19" s="110"/>
      <c r="AB19" s="110"/>
      <c r="AC19" s="110"/>
    </row>
    <row r="20" spans="2:29" ht="14.4" x14ac:dyDescent="0.3">
      <c r="B20" s="165" t="s">
        <v>74</v>
      </c>
      <c r="C20" s="129">
        <v>131068</v>
      </c>
      <c r="D20" s="125">
        <v>131851</v>
      </c>
      <c r="E20" s="408">
        <v>783</v>
      </c>
      <c r="F20" s="190">
        <v>0.59739982299264505</v>
      </c>
      <c r="G20"/>
      <c r="H20" s="165" t="s">
        <v>74</v>
      </c>
      <c r="I20" s="125">
        <v>7197</v>
      </c>
      <c r="J20" s="129">
        <v>8608</v>
      </c>
      <c r="K20" s="232">
        <v>1411</v>
      </c>
      <c r="L20" s="190">
        <v>19.605391135195219</v>
      </c>
      <c r="M20" s="110"/>
      <c r="N20" s="128" t="s">
        <v>62</v>
      </c>
      <c r="O20" s="125">
        <v>472465</v>
      </c>
      <c r="P20" s="129">
        <v>383497</v>
      </c>
      <c r="Q20" s="302">
        <v>81.169398791444877</v>
      </c>
      <c r="R20" s="125">
        <v>88968</v>
      </c>
      <c r="S20" s="302">
        <v>18.830601208555134</v>
      </c>
      <c r="T20" s="110"/>
      <c r="U20" s="110"/>
      <c r="Z20" s="110"/>
      <c r="AA20" s="110"/>
      <c r="AB20" s="110"/>
      <c r="AC20" s="110"/>
    </row>
    <row r="21" spans="2:29" ht="14.4" x14ac:dyDescent="0.3">
      <c r="B21" s="124" t="s">
        <v>75</v>
      </c>
      <c r="C21" s="125">
        <v>180032</v>
      </c>
      <c r="D21" s="125">
        <v>172763</v>
      </c>
      <c r="E21" s="408">
        <v>-7269</v>
      </c>
      <c r="F21" s="190">
        <v>-4.0376155350159975</v>
      </c>
      <c r="G21"/>
      <c r="H21" s="124" t="s">
        <v>76</v>
      </c>
      <c r="I21" s="125">
        <v>64522</v>
      </c>
      <c r="J21" s="125">
        <v>83210</v>
      </c>
      <c r="K21" s="232">
        <v>18688</v>
      </c>
      <c r="L21" s="190">
        <v>28.963764297448932</v>
      </c>
      <c r="M21" s="110"/>
      <c r="N21" s="903" t="s">
        <v>70</v>
      </c>
      <c r="O21" s="904">
        <v>248922</v>
      </c>
      <c r="P21" s="904">
        <v>188823</v>
      </c>
      <c r="Q21" s="1001">
        <v>75.856292332537905</v>
      </c>
      <c r="R21" s="904">
        <v>60098</v>
      </c>
      <c r="S21" s="1001">
        <v>24.143305935192551</v>
      </c>
      <c r="T21" s="110"/>
      <c r="U21" s="110"/>
      <c r="Z21" s="110"/>
      <c r="AA21" s="110"/>
      <c r="AB21" s="110"/>
      <c r="AC21" s="110"/>
    </row>
    <row r="22" spans="2:29" ht="15" thickBot="1" x14ac:dyDescent="0.35">
      <c r="B22" s="188" t="s">
        <v>76</v>
      </c>
      <c r="C22" s="130">
        <v>488176</v>
      </c>
      <c r="D22" s="130">
        <v>473313</v>
      </c>
      <c r="E22" s="410">
        <v>-14863</v>
      </c>
      <c r="F22" s="191">
        <v>-3.0445986693323719</v>
      </c>
      <c r="G22"/>
      <c r="H22" s="188" t="s">
        <v>75</v>
      </c>
      <c r="I22" s="130">
        <v>25024</v>
      </c>
      <c r="J22" s="130">
        <v>35240</v>
      </c>
      <c r="K22" s="233">
        <v>10216</v>
      </c>
      <c r="L22" s="191">
        <v>40.824808184143222</v>
      </c>
      <c r="M22" s="110"/>
      <c r="N22" s="188" t="s">
        <v>64</v>
      </c>
      <c r="O22" s="130">
        <v>345324</v>
      </c>
      <c r="P22" s="130">
        <v>248991</v>
      </c>
      <c r="Q22" s="303">
        <v>72.103589672307749</v>
      </c>
      <c r="R22" s="130">
        <v>96333</v>
      </c>
      <c r="S22" s="303">
        <v>27.896410327692255</v>
      </c>
      <c r="T22" s="110"/>
      <c r="U22" s="110"/>
      <c r="Z22" s="110"/>
      <c r="AA22" s="110"/>
      <c r="AB22" s="110"/>
      <c r="AC22" s="110"/>
    </row>
    <row r="23" spans="2:29" ht="15.6" customHeight="1" x14ac:dyDescent="0.3">
      <c r="B23" s="110" t="s">
        <v>77</v>
      </c>
      <c r="H23" s="110" t="s">
        <v>77</v>
      </c>
      <c r="I23"/>
      <c r="L23" s="110"/>
      <c r="M23" s="110"/>
      <c r="N23" s="110" t="s">
        <v>77</v>
      </c>
      <c r="T23" s="110"/>
      <c r="U23" s="110"/>
      <c r="Z23" s="110"/>
      <c r="AA23" s="110"/>
      <c r="AB23" s="110"/>
      <c r="AC23" s="110"/>
    </row>
    <row r="24" spans="2:29" ht="15.6" customHeight="1" x14ac:dyDescent="0.3">
      <c r="I24"/>
      <c r="L24" s="110"/>
      <c r="M24" s="110"/>
      <c r="N24" s="110"/>
      <c r="T24" s="110"/>
      <c r="U24" s="110"/>
      <c r="Z24" s="110"/>
      <c r="AA24" s="110"/>
      <c r="AB24" s="110"/>
      <c r="AC24" s="110"/>
    </row>
    <row r="25" spans="2:29" ht="15.6" customHeight="1" x14ac:dyDescent="0.3">
      <c r="I25"/>
      <c r="L25" s="110"/>
      <c r="M25" s="110"/>
      <c r="N25" s="110"/>
      <c r="T25" s="110"/>
      <c r="U25" s="110"/>
      <c r="Z25" s="110"/>
      <c r="AA25" s="110"/>
      <c r="AB25" s="110"/>
      <c r="AC25" s="110"/>
    </row>
    <row r="26" spans="2:29" ht="15.6" customHeight="1" x14ac:dyDescent="0.3">
      <c r="B26" s="112" t="s">
        <v>53</v>
      </c>
      <c r="C26" s="112" t="s">
        <v>57</v>
      </c>
      <c r="H26" s="414" t="s">
        <v>53</v>
      </c>
      <c r="I26" s="272" t="s">
        <v>57</v>
      </c>
      <c r="L26" s="110"/>
      <c r="M26" s="110"/>
      <c r="N26" s="110"/>
      <c r="T26" s="110"/>
      <c r="U26" s="110"/>
      <c r="Z26" s="110"/>
      <c r="AA26" s="110"/>
      <c r="AB26" s="110"/>
      <c r="AC26" s="110"/>
    </row>
    <row r="27" spans="2:29" ht="15.6" customHeight="1" x14ac:dyDescent="0.3">
      <c r="B27" s="112" t="s">
        <v>63</v>
      </c>
      <c r="C27" s="413">
        <v>6.5339663530797081</v>
      </c>
      <c r="H27" s="415" t="s">
        <v>71</v>
      </c>
      <c r="I27" s="274">
        <v>57.079674796747966</v>
      </c>
      <c r="L27" s="110"/>
      <c r="M27" s="110"/>
      <c r="N27" s="110"/>
      <c r="T27" s="110"/>
      <c r="U27" s="110"/>
      <c r="Z27" s="110"/>
      <c r="AA27" s="110"/>
      <c r="AB27" s="110"/>
      <c r="AC27" s="110"/>
    </row>
    <row r="28" spans="2:29" ht="15.6" customHeight="1" x14ac:dyDescent="0.3">
      <c r="B28" s="112" t="s">
        <v>62</v>
      </c>
      <c r="C28" s="413">
        <v>5.0365919125299916</v>
      </c>
      <c r="H28" s="414" t="s">
        <v>65</v>
      </c>
      <c r="I28" s="416">
        <v>48.904160475482911</v>
      </c>
      <c r="L28" s="110"/>
      <c r="M28" s="110"/>
      <c r="N28" s="110"/>
      <c r="T28" s="110"/>
      <c r="U28" s="110"/>
      <c r="Z28" s="110"/>
      <c r="AA28" s="110"/>
      <c r="AB28" s="110"/>
      <c r="AC28" s="110"/>
    </row>
    <row r="29" spans="2:29" ht="13.5" customHeight="1" x14ac:dyDescent="0.3">
      <c r="B29" s="112" t="s">
        <v>67</v>
      </c>
      <c r="C29" s="413">
        <v>3.5735667848332708</v>
      </c>
      <c r="H29" s="415" t="s">
        <v>69</v>
      </c>
      <c r="I29" s="274">
        <v>46.803166026825913</v>
      </c>
      <c r="L29" s="110"/>
      <c r="M29" s="110"/>
      <c r="N29" s="110"/>
      <c r="T29" s="110"/>
      <c r="U29" s="110"/>
      <c r="Z29" s="110"/>
      <c r="AA29" s="110"/>
      <c r="AB29" s="110"/>
      <c r="AC29" s="110"/>
    </row>
    <row r="30" spans="2:29" ht="21" customHeight="1" x14ac:dyDescent="0.3">
      <c r="B30" s="112" t="s">
        <v>65</v>
      </c>
      <c r="C30" s="413">
        <v>2.7564812629914588</v>
      </c>
      <c r="H30" s="415" t="s">
        <v>70</v>
      </c>
      <c r="I30" s="274">
        <v>44.289452834265688</v>
      </c>
      <c r="L30" s="110"/>
      <c r="T30" s="113"/>
      <c r="U30" s="113"/>
      <c r="V30" s="113"/>
      <c r="W30" s="113"/>
      <c r="Z30" s="110"/>
      <c r="AA30" s="110"/>
      <c r="AB30" s="110"/>
      <c r="AC30" s="110"/>
    </row>
    <row r="31" spans="2:29" ht="14.4" x14ac:dyDescent="0.3">
      <c r="B31" s="112" t="s">
        <v>68</v>
      </c>
      <c r="C31" s="413">
        <v>2.21605249067018</v>
      </c>
      <c r="H31" s="414" t="s">
        <v>64</v>
      </c>
      <c r="I31" s="416">
        <v>43.282316719468113</v>
      </c>
      <c r="J31" s="134">
        <v>175.33</v>
      </c>
      <c r="K31" s="134">
        <v>196.78</v>
      </c>
      <c r="L31" s="135">
        <v>10.72999999999999</v>
      </c>
      <c r="M31" s="135">
        <v>10.719999999999999</v>
      </c>
      <c r="N31" s="116"/>
    </row>
    <row r="32" spans="2:29" ht="14.4" x14ac:dyDescent="0.3">
      <c r="B32" s="112" t="s">
        <v>66</v>
      </c>
      <c r="C32" s="413">
        <v>2.1409904450984758</v>
      </c>
      <c r="H32" s="414" t="s">
        <v>63</v>
      </c>
      <c r="I32" s="417">
        <v>42.554101968455797</v>
      </c>
      <c r="J32" s="134">
        <v>154.08000000000001</v>
      </c>
      <c r="K32" s="134">
        <v>182.27</v>
      </c>
      <c r="L32" s="135">
        <v>14.089999999999975</v>
      </c>
      <c r="M32" s="135">
        <v>14.100000000000023</v>
      </c>
      <c r="N32" s="116"/>
    </row>
    <row r="33" spans="1:43" ht="14.4" x14ac:dyDescent="0.3">
      <c r="B33" s="112" t="s">
        <v>72</v>
      </c>
      <c r="C33" s="413">
        <v>0.9102474210356164</v>
      </c>
      <c r="H33" s="414" t="s">
        <v>62</v>
      </c>
      <c r="I33" s="417">
        <v>40.937173272502612</v>
      </c>
      <c r="J33" s="134">
        <v>150.57</v>
      </c>
      <c r="K33" s="134">
        <v>176.39</v>
      </c>
      <c r="L33" s="135">
        <v>12.909999999999997</v>
      </c>
      <c r="M33" s="135">
        <v>12.909999999999997</v>
      </c>
      <c r="N33" s="116"/>
    </row>
    <row r="34" spans="1:43" ht="14.4" x14ac:dyDescent="0.3">
      <c r="B34" s="112" t="s">
        <v>73</v>
      </c>
      <c r="C34" s="413">
        <v>0.63451282650161545</v>
      </c>
      <c r="H34" s="415" t="s">
        <v>75</v>
      </c>
      <c r="I34" s="274">
        <v>40.824808184143222</v>
      </c>
      <c r="J34" s="137">
        <v>130.38</v>
      </c>
      <c r="K34" s="137">
        <v>159.72</v>
      </c>
      <c r="L34" s="111">
        <v>14.670000000000016</v>
      </c>
      <c r="M34" s="111">
        <v>14.669999999999987</v>
      </c>
    </row>
    <row r="35" spans="1:43" ht="14.4" x14ac:dyDescent="0.3">
      <c r="B35" s="112" t="s">
        <v>74</v>
      </c>
      <c r="C35" s="413">
        <v>0.59739982299264505</v>
      </c>
      <c r="H35" s="415" t="s">
        <v>66</v>
      </c>
      <c r="I35" s="274">
        <v>39.266611671412221</v>
      </c>
      <c r="J35" s="134">
        <v>119.61</v>
      </c>
      <c r="K35" s="134">
        <v>142.83000000000001</v>
      </c>
      <c r="L35" s="135">
        <v>11.61</v>
      </c>
      <c r="M35" s="135">
        <v>11.610000000000014</v>
      </c>
    </row>
    <row r="36" spans="1:43" s="112" customFormat="1" ht="14.4" x14ac:dyDescent="0.3">
      <c r="A36" s="110"/>
      <c r="B36" s="112" t="s">
        <v>69</v>
      </c>
      <c r="C36" s="413">
        <v>0.46274020612432798</v>
      </c>
      <c r="D36" s="110"/>
      <c r="E36" s="110"/>
      <c r="F36" s="110"/>
      <c r="G36" s="110"/>
      <c r="H36" s="415" t="s">
        <v>67</v>
      </c>
      <c r="I36" s="274">
        <v>36.267257263708231</v>
      </c>
      <c r="J36" s="137">
        <v>124.09</v>
      </c>
      <c r="K36" s="137">
        <v>137.86000000000001</v>
      </c>
      <c r="L36" s="111">
        <v>6.8899999999999864</v>
      </c>
      <c r="M36" s="111">
        <v>6.8800000000000239</v>
      </c>
      <c r="O36" s="110"/>
      <c r="P36" s="110"/>
      <c r="Q36" s="110"/>
      <c r="R36" s="110"/>
      <c r="S36" s="110"/>
      <c r="V36" s="110"/>
      <c r="W36" s="110"/>
      <c r="X36" s="110"/>
      <c r="Y36" s="110"/>
      <c r="Z36" s="113"/>
      <c r="AA36" s="113"/>
      <c r="AB36" s="113"/>
      <c r="AC36" s="113"/>
      <c r="AD36" s="110"/>
      <c r="AE36" s="110"/>
      <c r="AF36" s="110"/>
      <c r="AG36" s="110"/>
      <c r="AH36" s="110"/>
      <c r="AI36" s="110"/>
      <c r="AJ36" s="110"/>
      <c r="AK36" s="110"/>
      <c r="AL36" s="110"/>
      <c r="AM36" s="110"/>
      <c r="AN36" s="110"/>
      <c r="AO36" s="110"/>
      <c r="AP36" s="110"/>
      <c r="AQ36" s="110"/>
    </row>
    <row r="37" spans="1:43" s="112" customFormat="1" ht="14.4" x14ac:dyDescent="0.3">
      <c r="A37" s="110"/>
      <c r="B37" s="112" t="s">
        <v>64</v>
      </c>
      <c r="C37" s="413">
        <v>-0.29472183624517972</v>
      </c>
      <c r="D37" s="110"/>
      <c r="E37" s="110"/>
      <c r="F37" s="110"/>
      <c r="G37" s="110"/>
      <c r="H37" s="415" t="s">
        <v>72</v>
      </c>
      <c r="I37" s="274">
        <v>33.739770417971108</v>
      </c>
      <c r="J37" s="137">
        <v>121.44</v>
      </c>
      <c r="K37" s="137">
        <v>137.12</v>
      </c>
      <c r="L37" s="111">
        <v>7.8400000000000034</v>
      </c>
      <c r="M37" s="111">
        <v>7.8400000000000034</v>
      </c>
      <c r="O37" s="110"/>
      <c r="P37" s="110"/>
      <c r="Q37" s="110"/>
      <c r="R37" s="110"/>
      <c r="S37" s="110"/>
      <c r="V37" s="110"/>
      <c r="W37" s="110"/>
      <c r="X37" s="110"/>
      <c r="Y37" s="110"/>
      <c r="Z37" s="113"/>
      <c r="AA37" s="113"/>
      <c r="AB37" s="113"/>
      <c r="AC37" s="113"/>
      <c r="AD37" s="110"/>
      <c r="AE37" s="110"/>
      <c r="AF37" s="110"/>
      <c r="AG37" s="110"/>
      <c r="AH37" s="110"/>
      <c r="AI37" s="110"/>
      <c r="AJ37" s="110"/>
      <c r="AK37" s="110"/>
      <c r="AL37" s="110"/>
      <c r="AM37" s="110"/>
      <c r="AN37" s="110"/>
      <c r="AO37" s="110"/>
      <c r="AP37" s="110"/>
      <c r="AQ37" s="110"/>
    </row>
    <row r="38" spans="1:43" s="112" customFormat="1" ht="14.4" x14ac:dyDescent="0.3">
      <c r="A38" s="110"/>
      <c r="B38" s="112" t="s">
        <v>71</v>
      </c>
      <c r="C38" s="413">
        <v>-1.5831925575198078</v>
      </c>
      <c r="D38" s="110"/>
      <c r="E38" s="110"/>
      <c r="F38" s="110"/>
      <c r="G38" s="110"/>
      <c r="H38" s="415" t="s">
        <v>68</v>
      </c>
      <c r="I38" s="274">
        <v>33.601707695601789</v>
      </c>
      <c r="J38" s="134">
        <v>113.57</v>
      </c>
      <c r="K38" s="134">
        <v>137.94</v>
      </c>
      <c r="L38" s="135">
        <v>12.190000000000012</v>
      </c>
      <c r="M38" s="135">
        <v>12.179999999999993</v>
      </c>
      <c r="O38" s="110"/>
      <c r="P38" s="110"/>
      <c r="Q38" s="110"/>
      <c r="R38" s="110"/>
      <c r="S38" s="110"/>
      <c r="V38" s="110"/>
      <c r="W38" s="110"/>
      <c r="X38" s="110"/>
      <c r="Y38" s="110"/>
      <c r="Z38" s="113"/>
      <c r="AA38" s="113"/>
      <c r="AB38" s="113"/>
      <c r="AC38" s="113"/>
      <c r="AD38" s="110"/>
      <c r="AE38" s="110"/>
      <c r="AF38" s="110"/>
      <c r="AG38" s="110"/>
      <c r="AH38" s="110"/>
      <c r="AI38" s="110"/>
      <c r="AJ38" s="110"/>
      <c r="AK38" s="110"/>
      <c r="AL38" s="110"/>
      <c r="AM38" s="110"/>
      <c r="AN38" s="110"/>
      <c r="AO38" s="110"/>
      <c r="AP38" s="110"/>
      <c r="AQ38" s="110"/>
    </row>
    <row r="39" spans="1:43" s="112" customFormat="1" ht="14.4" x14ac:dyDescent="0.3">
      <c r="A39" s="110"/>
      <c r="B39" s="112" t="s">
        <v>76</v>
      </c>
      <c r="C39" s="413">
        <v>-3.0445986693323719</v>
      </c>
      <c r="D39" s="110"/>
      <c r="E39" s="110"/>
      <c r="F39" s="110"/>
      <c r="G39" s="110"/>
      <c r="H39" s="415" t="s">
        <v>76</v>
      </c>
      <c r="I39" s="274">
        <v>28.963764297448932</v>
      </c>
      <c r="J39" s="134">
        <v>121.19</v>
      </c>
      <c r="K39" s="134">
        <v>122.7</v>
      </c>
      <c r="L39" s="135">
        <v>0.76000000000000512</v>
      </c>
      <c r="M39" s="135">
        <v>0.75</v>
      </c>
      <c r="O39" s="110"/>
      <c r="P39" s="110"/>
      <c r="Q39" s="110"/>
      <c r="R39" s="110"/>
      <c r="S39" s="110"/>
      <c r="V39" s="110"/>
      <c r="W39" s="110"/>
      <c r="X39" s="110"/>
      <c r="Y39" s="110"/>
      <c r="Z39" s="113"/>
      <c r="AA39" s="113"/>
      <c r="AB39" s="113"/>
      <c r="AC39" s="113"/>
      <c r="AD39" s="110"/>
      <c r="AE39" s="110"/>
      <c r="AF39" s="110"/>
      <c r="AG39" s="110"/>
      <c r="AH39" s="110"/>
      <c r="AI39" s="110"/>
      <c r="AJ39" s="110"/>
      <c r="AK39" s="110"/>
      <c r="AL39" s="110"/>
      <c r="AM39" s="110"/>
      <c r="AN39" s="110"/>
      <c r="AO39" s="110"/>
      <c r="AP39" s="110"/>
      <c r="AQ39" s="110"/>
    </row>
    <row r="40" spans="1:43" s="112" customFormat="1" ht="14.4" x14ac:dyDescent="0.3">
      <c r="A40" s="110"/>
      <c r="B40" s="112" t="s">
        <v>70</v>
      </c>
      <c r="C40" s="413">
        <v>-3.2822656237994989</v>
      </c>
      <c r="D40" s="110"/>
      <c r="E40" s="110"/>
      <c r="F40" s="110"/>
      <c r="G40" s="110"/>
      <c r="H40" s="415" t="s">
        <v>73</v>
      </c>
      <c r="I40" s="274">
        <v>19.914417379855166</v>
      </c>
      <c r="J40" s="137">
        <v>107.14</v>
      </c>
      <c r="K40" s="137">
        <v>133.87</v>
      </c>
      <c r="L40" s="111">
        <v>13.36</v>
      </c>
      <c r="M40" s="111">
        <v>13.370000000000005</v>
      </c>
      <c r="O40" s="110"/>
      <c r="P40" s="110"/>
      <c r="Q40" s="110"/>
      <c r="R40" s="110"/>
      <c r="S40" s="110"/>
      <c r="V40" s="110"/>
      <c r="W40" s="110"/>
      <c r="X40" s="110"/>
      <c r="Y40" s="110"/>
      <c r="Z40" s="113"/>
      <c r="AA40" s="113"/>
      <c r="AB40" s="113"/>
      <c r="AC40" s="113"/>
      <c r="AD40" s="110"/>
      <c r="AE40" s="110"/>
      <c r="AF40" s="110"/>
      <c r="AG40" s="110"/>
      <c r="AH40" s="110"/>
      <c r="AI40" s="110"/>
      <c r="AJ40" s="110"/>
      <c r="AK40" s="110"/>
      <c r="AL40" s="110"/>
      <c r="AM40" s="110"/>
      <c r="AN40" s="110"/>
      <c r="AO40" s="110"/>
      <c r="AP40" s="110"/>
      <c r="AQ40" s="110"/>
    </row>
    <row r="41" spans="1:43" s="112" customFormat="1" ht="14.4" x14ac:dyDescent="0.3">
      <c r="A41" s="110"/>
      <c r="B41" s="112" t="s">
        <v>75</v>
      </c>
      <c r="C41" s="413">
        <v>-4.0376155350159975</v>
      </c>
      <c r="D41" s="110"/>
      <c r="E41" s="110"/>
      <c r="F41" s="110"/>
      <c r="G41" s="110"/>
      <c r="H41" s="415" t="s">
        <v>74</v>
      </c>
      <c r="I41" s="274">
        <v>19.605391135195219</v>
      </c>
      <c r="J41" s="134">
        <v>107.33</v>
      </c>
      <c r="K41" s="134">
        <v>133.55000000000001</v>
      </c>
      <c r="L41" s="135">
        <v>13.11</v>
      </c>
      <c r="M41" s="135">
        <v>13.110000000000014</v>
      </c>
      <c r="O41" s="110"/>
      <c r="P41" s="110"/>
      <c r="Q41" s="110"/>
      <c r="R41" s="110"/>
      <c r="S41" s="110"/>
      <c r="V41" s="110"/>
      <c r="W41" s="110"/>
      <c r="X41" s="110"/>
      <c r="Y41" s="110"/>
      <c r="Z41" s="113"/>
      <c r="AA41" s="113"/>
      <c r="AB41" s="113"/>
      <c r="AC41" s="113"/>
      <c r="AD41" s="110"/>
      <c r="AE41" s="110"/>
      <c r="AF41" s="110"/>
      <c r="AG41" s="110"/>
      <c r="AH41" s="110"/>
      <c r="AI41" s="110"/>
      <c r="AJ41" s="110"/>
      <c r="AK41" s="110"/>
      <c r="AL41" s="110"/>
      <c r="AM41" s="110"/>
      <c r="AN41" s="110"/>
      <c r="AO41" s="110"/>
      <c r="AP41" s="110"/>
      <c r="AQ41" s="110"/>
    </row>
    <row r="42" spans="1:43" s="112" customFormat="1" x14ac:dyDescent="0.3">
      <c r="A42" s="110"/>
      <c r="B42" s="110"/>
      <c r="C42" s="110"/>
      <c r="D42" s="110"/>
      <c r="E42" s="110"/>
      <c r="F42" s="110"/>
      <c r="G42" s="110"/>
      <c r="H42" s="133">
        <v>299</v>
      </c>
      <c r="I42" s="212"/>
      <c r="J42" s="134">
        <v>106.07</v>
      </c>
      <c r="K42" s="134">
        <v>133.49</v>
      </c>
      <c r="L42" s="135">
        <v>13.710000000000008</v>
      </c>
      <c r="M42" s="135">
        <v>13.710000000000008</v>
      </c>
      <c r="O42" s="110"/>
      <c r="P42" s="110"/>
      <c r="Q42" s="110"/>
      <c r="R42" s="110"/>
      <c r="S42" s="110"/>
      <c r="V42" s="110"/>
      <c r="W42" s="110"/>
      <c r="X42" s="110"/>
      <c r="Y42" s="110"/>
      <c r="Z42" s="113"/>
      <c r="AA42" s="113"/>
      <c r="AB42" s="113"/>
      <c r="AC42" s="113"/>
      <c r="AD42" s="110"/>
      <c r="AE42" s="110"/>
      <c r="AF42" s="110"/>
      <c r="AG42" s="110"/>
      <c r="AH42" s="110"/>
      <c r="AI42" s="110"/>
      <c r="AJ42" s="110"/>
      <c r="AK42" s="110"/>
      <c r="AL42" s="110"/>
      <c r="AM42" s="110"/>
      <c r="AN42" s="110"/>
      <c r="AO42" s="110"/>
      <c r="AP42" s="110"/>
      <c r="AQ42" s="110"/>
    </row>
    <row r="43" spans="1:43" s="112" customFormat="1" x14ac:dyDescent="0.3">
      <c r="A43" s="110"/>
      <c r="B43" s="110"/>
      <c r="C43" s="110"/>
      <c r="D43" s="110"/>
      <c r="E43" s="110"/>
      <c r="F43" s="110"/>
      <c r="G43" s="110"/>
      <c r="H43" s="133">
        <v>2407</v>
      </c>
      <c r="I43" s="212"/>
      <c r="J43" s="134">
        <v>103.49</v>
      </c>
      <c r="K43" s="134">
        <v>112.17</v>
      </c>
      <c r="L43" s="135">
        <v>4.3400000000000034</v>
      </c>
      <c r="M43" s="135">
        <v>4.3400000000000034</v>
      </c>
      <c r="O43" s="110"/>
      <c r="P43" s="110"/>
      <c r="Q43" s="110"/>
      <c r="R43" s="110"/>
      <c r="S43" s="110"/>
      <c r="V43" s="110"/>
      <c r="W43" s="110"/>
      <c r="X43" s="110"/>
      <c r="Y43" s="110"/>
      <c r="Z43" s="113"/>
      <c r="AA43" s="113"/>
      <c r="AB43" s="113"/>
      <c r="AC43" s="113"/>
      <c r="AD43" s="110"/>
      <c r="AE43" s="110"/>
      <c r="AF43" s="110"/>
      <c r="AG43" s="110"/>
      <c r="AH43" s="110"/>
      <c r="AI43" s="110"/>
      <c r="AJ43" s="110"/>
      <c r="AK43" s="110"/>
      <c r="AL43" s="110"/>
      <c r="AM43" s="110"/>
      <c r="AN43" s="110"/>
      <c r="AO43" s="110"/>
      <c r="AP43" s="110"/>
      <c r="AQ43" s="110"/>
    </row>
    <row r="44" spans="1:43" s="112" customFormat="1" x14ac:dyDescent="0.3">
      <c r="A44" s="110"/>
      <c r="B44" s="110"/>
      <c r="C44" s="110"/>
      <c r="D44" s="110"/>
      <c r="E44" s="110"/>
      <c r="F44" s="110"/>
      <c r="G44" s="110"/>
      <c r="H44" s="133">
        <v>736</v>
      </c>
      <c r="I44" s="212"/>
      <c r="J44" s="137">
        <v>129.15</v>
      </c>
      <c r="K44" s="137">
        <v>149.27000000000001</v>
      </c>
      <c r="L44" s="111">
        <v>10.120000000000005</v>
      </c>
      <c r="M44" s="111">
        <v>10</v>
      </c>
      <c r="O44" s="110"/>
      <c r="P44" s="110"/>
      <c r="Q44" s="110"/>
      <c r="R44" s="110"/>
      <c r="S44" s="110"/>
      <c r="V44" s="110"/>
      <c r="W44" s="110"/>
      <c r="X44" s="110"/>
      <c r="Y44" s="110"/>
      <c r="Z44" s="113"/>
      <c r="AA44" s="113"/>
      <c r="AB44" s="113"/>
      <c r="AC44" s="113"/>
      <c r="AD44" s="110"/>
      <c r="AE44" s="110"/>
      <c r="AF44" s="110"/>
      <c r="AG44" s="110"/>
      <c r="AH44" s="110"/>
      <c r="AI44" s="110"/>
      <c r="AJ44" s="110"/>
      <c r="AK44" s="110"/>
      <c r="AL44" s="110"/>
      <c r="AM44" s="110"/>
      <c r="AN44" s="110"/>
      <c r="AO44" s="110"/>
      <c r="AP44" s="110"/>
      <c r="AQ44" s="110"/>
    </row>
    <row r="45" spans="1:43" s="112" customFormat="1" x14ac:dyDescent="0.3">
      <c r="A45" s="110"/>
      <c r="B45" s="110"/>
      <c r="C45" s="110"/>
      <c r="D45" s="110"/>
      <c r="E45" s="110"/>
      <c r="F45" s="110"/>
      <c r="G45" s="110"/>
      <c r="H45" s="133">
        <v>391</v>
      </c>
      <c r="I45" s="212"/>
      <c r="J45" s="134">
        <v>118.38</v>
      </c>
      <c r="K45" s="134">
        <v>144.41</v>
      </c>
      <c r="L45" s="135">
        <v>13.009999999999991</v>
      </c>
      <c r="M45" s="135">
        <v>13.02000000000001</v>
      </c>
      <c r="O45" s="110"/>
      <c r="P45" s="110"/>
      <c r="Q45" s="110"/>
      <c r="R45" s="110"/>
      <c r="S45" s="110"/>
      <c r="V45" s="110"/>
      <c r="W45" s="110"/>
      <c r="X45" s="110"/>
      <c r="Y45" s="110"/>
      <c r="Z45" s="113"/>
      <c r="AA45" s="113"/>
      <c r="AB45" s="113"/>
      <c r="AC45" s="113"/>
      <c r="AD45" s="110"/>
      <c r="AE45" s="110"/>
      <c r="AF45" s="110"/>
      <c r="AG45" s="110"/>
      <c r="AH45" s="110"/>
      <c r="AI45" s="110"/>
      <c r="AJ45" s="110"/>
      <c r="AK45" s="110"/>
      <c r="AL45" s="110"/>
      <c r="AM45" s="110"/>
      <c r="AN45" s="110"/>
      <c r="AO45" s="110"/>
      <c r="AP45" s="110"/>
      <c r="AQ45" s="110"/>
    </row>
    <row r="46" spans="1:43" s="112" customFormat="1" x14ac:dyDescent="0.3">
      <c r="A46" s="110"/>
      <c r="B46" s="110"/>
      <c r="C46" s="110"/>
      <c r="D46" s="110"/>
      <c r="E46" s="110"/>
      <c r="F46" s="110"/>
      <c r="G46" s="110"/>
      <c r="I46" s="212"/>
      <c r="O46" s="110"/>
      <c r="P46" s="110"/>
      <c r="Q46" s="110"/>
      <c r="R46" s="110"/>
      <c r="S46" s="110"/>
      <c r="V46" s="110"/>
      <c r="W46" s="110"/>
      <c r="X46" s="110"/>
      <c r="Y46" s="110"/>
      <c r="Z46" s="113"/>
      <c r="AA46" s="113"/>
      <c r="AB46" s="113"/>
      <c r="AC46" s="113"/>
      <c r="AD46" s="110"/>
      <c r="AE46" s="110"/>
      <c r="AF46" s="110"/>
      <c r="AG46" s="110"/>
      <c r="AH46" s="110"/>
      <c r="AI46" s="110"/>
      <c r="AJ46" s="110"/>
      <c r="AK46" s="110"/>
      <c r="AL46" s="110"/>
      <c r="AM46" s="110"/>
      <c r="AN46" s="110"/>
      <c r="AO46" s="110"/>
      <c r="AP46" s="110"/>
      <c r="AQ46" s="110"/>
    </row>
    <row r="47" spans="1:43" x14ac:dyDescent="0.3">
      <c r="I47" s="212"/>
    </row>
    <row r="54" spans="2:14" ht="14.4" x14ac:dyDescent="0.3">
      <c r="B54" s="138"/>
      <c r="N54" s="110"/>
    </row>
    <row r="55" spans="2:14" x14ac:dyDescent="0.3">
      <c r="B55" s="1357" t="s">
        <v>78</v>
      </c>
      <c r="C55" s="1358"/>
      <c r="D55" s="1358"/>
      <c r="E55" s="1358"/>
      <c r="F55" s="1358"/>
      <c r="G55" s="1358"/>
      <c r="H55" s="1358"/>
      <c r="I55" s="1359"/>
      <c r="N55" s="110"/>
    </row>
    <row r="56" spans="2:14" ht="3.75" customHeight="1" x14ac:dyDescent="0.3">
      <c r="B56" s="139"/>
      <c r="C56" s="139"/>
      <c r="D56" s="140"/>
      <c r="E56" s="140"/>
      <c r="F56" s="140"/>
      <c r="G56" s="141"/>
      <c r="H56" s="142"/>
      <c r="I56" s="143"/>
      <c r="N56" s="110"/>
    </row>
    <row r="57" spans="2:14" x14ac:dyDescent="0.3">
      <c r="B57" s="144" t="s">
        <v>79</v>
      </c>
      <c r="C57" s="145" t="s">
        <v>1660</v>
      </c>
      <c r="D57" s="146"/>
      <c r="E57" s="146"/>
      <c r="F57" s="146"/>
      <c r="G57" s="146"/>
      <c r="H57" s="147"/>
      <c r="I57" s="148"/>
      <c r="L57" s="110"/>
      <c r="N57" s="110"/>
    </row>
    <row r="58" spans="2:14" ht="3.75" customHeight="1" x14ac:dyDescent="0.3">
      <c r="B58" s="144"/>
      <c r="C58" s="145"/>
      <c r="D58" s="146"/>
      <c r="E58" s="146"/>
      <c r="F58" s="146"/>
      <c r="G58" s="146"/>
      <c r="H58" s="147"/>
      <c r="I58" s="148"/>
      <c r="N58" s="110"/>
    </row>
    <row r="59" spans="2:14" x14ac:dyDescent="0.3">
      <c r="B59" s="144" t="s">
        <v>80</v>
      </c>
      <c r="C59" s="145" t="s">
        <v>81</v>
      </c>
      <c r="D59" s="146"/>
      <c r="E59" s="146"/>
      <c r="F59" s="146"/>
      <c r="G59" s="146"/>
      <c r="H59" s="147"/>
      <c r="I59" s="148"/>
      <c r="N59" s="110"/>
    </row>
    <row r="60" spans="2:14" ht="3.75" customHeight="1" x14ac:dyDescent="0.3">
      <c r="B60" s="144"/>
      <c r="C60" s="145"/>
      <c r="D60" s="146"/>
      <c r="E60" s="146"/>
      <c r="F60" s="146"/>
      <c r="G60" s="146"/>
      <c r="H60" s="147"/>
      <c r="I60" s="148"/>
      <c r="N60" s="110"/>
    </row>
    <row r="61" spans="2:14" x14ac:dyDescent="0.3">
      <c r="B61" s="144" t="s">
        <v>82</v>
      </c>
      <c r="C61" s="145" t="s">
        <v>83</v>
      </c>
      <c r="D61" s="146"/>
      <c r="E61" s="146"/>
      <c r="F61" s="146"/>
      <c r="G61" s="146"/>
      <c r="H61" s="147"/>
      <c r="I61" s="148"/>
      <c r="N61" s="110"/>
    </row>
    <row r="62" spans="2:14" ht="3.75" customHeight="1" x14ac:dyDescent="0.3">
      <c r="B62" s="144"/>
      <c r="C62" s="145"/>
      <c r="D62" s="146"/>
      <c r="E62" s="146"/>
      <c r="F62" s="146"/>
      <c r="G62" s="146"/>
      <c r="H62" s="147"/>
      <c r="I62" s="148"/>
      <c r="N62" s="110"/>
    </row>
    <row r="63" spans="2:14" x14ac:dyDescent="0.3">
      <c r="B63" s="144" t="s">
        <v>84</v>
      </c>
      <c r="C63" s="145" t="s">
        <v>85</v>
      </c>
      <c r="D63" s="146"/>
      <c r="E63" s="146"/>
      <c r="F63" s="146"/>
      <c r="G63" s="146"/>
      <c r="H63" s="147"/>
      <c r="I63" s="148"/>
      <c r="N63" s="110"/>
    </row>
    <row r="64" spans="2:14" ht="3.75" customHeight="1" x14ac:dyDescent="0.3">
      <c r="B64" s="144"/>
      <c r="C64" s="145"/>
      <c r="D64" s="146"/>
      <c r="E64" s="146"/>
      <c r="F64" s="146"/>
      <c r="G64" s="146"/>
      <c r="H64" s="147"/>
      <c r="I64" s="148"/>
    </row>
    <row r="65" spans="2:9" x14ac:dyDescent="0.3">
      <c r="B65" s="144" t="s">
        <v>86</v>
      </c>
      <c r="C65" s="145" t="s">
        <v>87</v>
      </c>
      <c r="D65" s="146"/>
      <c r="E65" s="146"/>
      <c r="F65" s="146"/>
      <c r="G65" s="146"/>
      <c r="H65" s="147"/>
      <c r="I65" s="148"/>
    </row>
    <row r="66" spans="2:9" ht="5.25" customHeight="1" x14ac:dyDescent="0.3">
      <c r="B66" s="144"/>
      <c r="C66" s="145"/>
      <c r="D66" s="146"/>
      <c r="E66" s="146"/>
      <c r="F66" s="146"/>
      <c r="G66" s="146"/>
      <c r="H66" s="147"/>
      <c r="I66" s="148"/>
    </row>
    <row r="67" spans="2:9" x14ac:dyDescent="0.3">
      <c r="B67" s="144" t="s">
        <v>88</v>
      </c>
      <c r="C67" s="149" t="s">
        <v>89</v>
      </c>
      <c r="D67" s="147"/>
      <c r="E67" s="147"/>
      <c r="F67" s="146"/>
      <c r="G67" s="146"/>
      <c r="H67" s="147"/>
      <c r="I67" s="148"/>
    </row>
    <row r="68" spans="2:9" ht="6" customHeight="1" x14ac:dyDescent="0.3">
      <c r="B68" s="144"/>
      <c r="C68" s="149"/>
      <c r="D68" s="147"/>
      <c r="E68" s="147"/>
      <c r="F68" s="146"/>
      <c r="G68" s="146"/>
      <c r="H68" s="147"/>
      <c r="I68" s="148"/>
    </row>
    <row r="69" spans="2:9" x14ac:dyDescent="0.3">
      <c r="B69" s="144" t="s">
        <v>90</v>
      </c>
      <c r="C69" s="150" t="s">
        <v>91</v>
      </c>
      <c r="D69" s="156"/>
      <c r="E69" s="156"/>
      <c r="F69" s="146"/>
      <c r="G69" s="146"/>
      <c r="H69" s="147"/>
      <c r="I69" s="148"/>
    </row>
    <row r="70" spans="2:9" ht="3.75" customHeight="1" x14ac:dyDescent="0.3">
      <c r="B70" s="144"/>
      <c r="C70" s="145"/>
      <c r="D70" s="146"/>
      <c r="E70" s="146"/>
      <c r="F70" s="146"/>
      <c r="G70" s="146"/>
      <c r="H70" s="147"/>
      <c r="I70" s="148"/>
    </row>
    <row r="71" spans="2:9" x14ac:dyDescent="0.3">
      <c r="B71" s="1352" t="s">
        <v>92</v>
      </c>
      <c r="C71" s="145" t="s">
        <v>93</v>
      </c>
      <c r="D71" s="146"/>
      <c r="E71" s="146"/>
      <c r="F71" s="146"/>
      <c r="G71" s="146"/>
      <c r="H71" s="147"/>
      <c r="I71" s="148"/>
    </row>
    <row r="72" spans="2:9" x14ac:dyDescent="0.3">
      <c r="B72" s="1352"/>
      <c r="C72" s="201" t="s">
        <v>94</v>
      </c>
      <c r="D72" s="210"/>
      <c r="E72" s="146"/>
      <c r="F72" s="146"/>
      <c r="G72" s="146"/>
      <c r="H72" s="147"/>
      <c r="I72" s="148"/>
    </row>
    <row r="73" spans="2:9" ht="3.75" customHeight="1" x14ac:dyDescent="0.3">
      <c r="B73" s="144"/>
      <c r="C73" s="145"/>
      <c r="D73" s="146"/>
      <c r="E73" s="146"/>
      <c r="F73" s="146"/>
      <c r="G73" s="146"/>
      <c r="H73" s="147"/>
      <c r="I73" s="148"/>
    </row>
    <row r="74" spans="2:9" ht="25.8" customHeight="1" x14ac:dyDescent="0.3">
      <c r="B74" s="151" t="s">
        <v>95</v>
      </c>
      <c r="C74" s="1349" t="s">
        <v>959</v>
      </c>
      <c r="D74" s="1350"/>
      <c r="E74" s="1350"/>
      <c r="F74" s="1350"/>
      <c r="G74" s="1350"/>
      <c r="H74" s="1350"/>
      <c r="I74" s="1351"/>
    </row>
    <row r="75" spans="2:9" ht="34.200000000000003" customHeight="1" x14ac:dyDescent="0.3">
      <c r="B75" s="151"/>
      <c r="C75" s="1349" t="s">
        <v>739</v>
      </c>
      <c r="D75" s="1350"/>
      <c r="E75" s="1350"/>
      <c r="F75" s="1350"/>
      <c r="G75" s="1350"/>
      <c r="H75" s="1350"/>
      <c r="I75" s="1351"/>
    </row>
    <row r="76" spans="2:9" ht="17.399999999999999" customHeight="1" x14ac:dyDescent="0.3">
      <c r="B76" s="151"/>
      <c r="C76" s="502" t="s">
        <v>740</v>
      </c>
      <c r="D76" s="489"/>
      <c r="E76" s="489"/>
      <c r="F76" s="489"/>
      <c r="G76" s="489"/>
      <c r="H76" s="489"/>
      <c r="I76" s="490"/>
    </row>
    <row r="77" spans="2:9" x14ac:dyDescent="0.3">
      <c r="B77" s="151"/>
      <c r="C77" s="502" t="s">
        <v>741</v>
      </c>
      <c r="D77" s="489"/>
      <c r="E77" s="489"/>
      <c r="F77" s="489"/>
      <c r="G77" s="489"/>
      <c r="H77" s="489"/>
      <c r="I77" s="490"/>
    </row>
    <row r="78" spans="2:9" ht="19.8" customHeight="1" x14ac:dyDescent="0.3">
      <c r="B78" s="151"/>
      <c r="C78" s="145" t="s">
        <v>742</v>
      </c>
      <c r="D78" s="489"/>
      <c r="E78" s="489"/>
      <c r="F78" s="489"/>
      <c r="G78" s="489"/>
      <c r="H78" s="489"/>
      <c r="I78" s="490"/>
    </row>
    <row r="79" spans="2:9" ht="3.75" customHeight="1" x14ac:dyDescent="0.3">
      <c r="B79" s="151"/>
      <c r="C79" s="145"/>
      <c r="D79" s="146"/>
      <c r="E79" s="146"/>
      <c r="F79" s="146"/>
      <c r="G79" s="146"/>
      <c r="H79" s="147"/>
      <c r="I79" s="148"/>
    </row>
    <row r="80" spans="2:9" x14ac:dyDescent="0.3">
      <c r="B80" s="151" t="s">
        <v>96</v>
      </c>
      <c r="C80" s="204">
        <v>44867</v>
      </c>
      <c r="D80" s="211"/>
      <c r="E80" s="146"/>
      <c r="F80" s="146"/>
      <c r="G80" s="146"/>
      <c r="H80" s="147"/>
      <c r="I80" s="148"/>
    </row>
    <row r="81" spans="2:9" ht="3.75" customHeight="1" x14ac:dyDescent="0.3">
      <c r="B81" s="151"/>
      <c r="C81" s="145"/>
      <c r="D81" s="146"/>
      <c r="E81" s="146"/>
      <c r="F81" s="146"/>
      <c r="G81" s="146"/>
      <c r="H81" s="147"/>
      <c r="I81" s="148"/>
    </row>
    <row r="82" spans="2:9" x14ac:dyDescent="0.3">
      <c r="B82" s="151" t="s">
        <v>97</v>
      </c>
      <c r="C82" s="145" t="s">
        <v>98</v>
      </c>
      <c r="D82" s="146"/>
      <c r="E82" s="146"/>
      <c r="F82" s="146"/>
      <c r="G82" s="146"/>
      <c r="H82" s="147"/>
      <c r="I82" s="148"/>
    </row>
    <row r="83" spans="2:9" ht="6" customHeight="1" x14ac:dyDescent="0.3">
      <c r="B83" s="151"/>
      <c r="C83" s="145"/>
      <c r="D83" s="146"/>
      <c r="E83" s="146"/>
      <c r="F83" s="146"/>
      <c r="G83" s="146"/>
      <c r="H83" s="147"/>
      <c r="I83" s="148"/>
    </row>
    <row r="84" spans="2:9" x14ac:dyDescent="0.3">
      <c r="B84" s="151" t="s">
        <v>99</v>
      </c>
      <c r="C84" s="149" t="s">
        <v>676</v>
      </c>
      <c r="D84" s="147"/>
      <c r="E84" s="147"/>
      <c r="F84" s="147"/>
      <c r="G84" s="147"/>
      <c r="H84" s="147"/>
      <c r="I84" s="148"/>
    </row>
    <row r="85" spans="2:9" ht="3.75" customHeight="1" x14ac:dyDescent="0.3">
      <c r="B85" s="152"/>
      <c r="C85" s="152"/>
      <c r="D85" s="153"/>
      <c r="E85" s="153"/>
      <c r="F85" s="153"/>
      <c r="G85" s="153"/>
      <c r="H85" s="153"/>
      <c r="I85" s="154"/>
    </row>
  </sheetData>
  <mergeCells count="7">
    <mergeCell ref="C75:I75"/>
    <mergeCell ref="C74:I74"/>
    <mergeCell ref="O6:S6"/>
    <mergeCell ref="C6:F6"/>
    <mergeCell ref="I6:L6"/>
    <mergeCell ref="B55:I55"/>
    <mergeCell ref="B71:B72"/>
  </mergeCells>
  <phoneticPr fontId="45" type="noConversion"/>
  <hyperlinks>
    <hyperlink ref="B2" location="Index!A1" display="Return to Index" xr:uid="{4D99772E-49B5-4AAE-9EAC-32B3B273CB9D}"/>
    <hyperlink ref="C72" r:id="rId1" xr:uid="{11CC88DE-40A0-41AA-99FE-CD4945BABE81}"/>
  </hyperlinks>
  <pageMargins left="0.23622047244094491" right="0.23622047244094491" top="0.31496062992125984" bottom="0.31496062992125984" header="0.31496062992125984" footer="0.31496062992125984"/>
  <pageSetup paperSize="9" scale="31" orientation="landscape" r:id="rId2"/>
  <headerFooter alignWithMargins="0"/>
  <rowBreaks count="1" manualBreakCount="1">
    <brk id="58" max="16383" man="1"/>
  </rowBreaks>
  <colBreaks count="2" manualBreakCount="2">
    <brk id="7" max="1048575" man="1"/>
    <brk id="25" max="1048575" man="1"/>
  </col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03C93-8B1A-4FE9-9A39-8CEA240E2290}">
  <sheetPr>
    <pageSetUpPr fitToPage="1"/>
  </sheetPr>
  <dimension ref="B1:AD86"/>
  <sheetViews>
    <sheetView zoomScaleNormal="100" workbookViewId="0">
      <selection activeCell="F1" sqref="F1"/>
    </sheetView>
  </sheetViews>
  <sheetFormatPr defaultColWidth="8.33203125" defaultRowHeight="14.4" x14ac:dyDescent="0.3"/>
  <cols>
    <col min="1" max="1" width="1.88671875" style="110" customWidth="1"/>
    <col min="2" max="2" width="41.77734375" style="110" customWidth="1"/>
    <col min="3" max="3" width="12.6640625" style="110" customWidth="1"/>
    <col min="4" max="4" width="9.6640625" style="110" customWidth="1"/>
    <col min="5" max="5" width="11.44140625" style="110" customWidth="1"/>
    <col min="6" max="6" width="13.44140625" style="335" customWidth="1"/>
    <col min="7" max="7" width="14.5546875" style="335" customWidth="1"/>
    <col min="8" max="8" width="10.88671875" style="110" customWidth="1"/>
    <col min="9" max="9" width="26.6640625" style="110" customWidth="1"/>
    <col min="10" max="10" width="13.44140625" style="110" customWidth="1"/>
    <col min="11" max="12" width="12.6640625" style="110" customWidth="1"/>
    <col min="13" max="13" width="15.88671875" style="110" customWidth="1"/>
    <col min="14" max="14" width="14.88671875" style="112" customWidth="1"/>
    <col min="15" max="15" width="10.44140625" style="112" customWidth="1"/>
    <col min="16" max="16" width="47.33203125" style="112" customWidth="1"/>
    <col min="17" max="17" width="23.33203125" style="110" customWidth="1"/>
    <col min="18" max="18" width="16.109375" style="110" customWidth="1"/>
    <col min="19" max="19" width="18.44140625" style="110" customWidth="1"/>
    <col min="20" max="20" width="14.5546875" style="110" customWidth="1"/>
    <col min="21" max="21" width="10.33203125" style="112" customWidth="1"/>
    <col min="22" max="22" width="4.88671875" style="112" customWidth="1"/>
    <col min="23" max="26" width="8.33203125" style="110" customWidth="1"/>
    <col min="27" max="30" width="8.33203125" style="113" customWidth="1"/>
    <col min="31" max="39" width="8.33203125" style="110" customWidth="1"/>
    <col min="40" max="40" width="1.88671875" style="110" customWidth="1"/>
    <col min="41" max="16384" width="8.33203125" style="110"/>
  </cols>
  <sheetData>
    <row r="1" spans="2:30" x14ac:dyDescent="0.3">
      <c r="B1" s="167" t="s">
        <v>670</v>
      </c>
    </row>
    <row r="2" spans="2:30" x14ac:dyDescent="0.3">
      <c r="B2" s="114" t="s">
        <v>48</v>
      </c>
    </row>
    <row r="3" spans="2:30" x14ac:dyDescent="0.3">
      <c r="B3" s="115"/>
      <c r="C3" s="118"/>
      <c r="D3" s="118"/>
      <c r="E3" s="118"/>
      <c r="F3" s="236"/>
      <c r="G3" s="336"/>
      <c r="I3" s="112"/>
      <c r="N3" s="110"/>
      <c r="U3" s="113"/>
      <c r="V3" s="113"/>
      <c r="W3" s="113"/>
      <c r="X3" s="113"/>
      <c r="AA3" s="110"/>
      <c r="AB3" s="110"/>
      <c r="AC3" s="110"/>
      <c r="AD3" s="110"/>
    </row>
    <row r="4" spans="2:30" x14ac:dyDescent="0.3">
      <c r="N4" s="110"/>
      <c r="O4" s="110"/>
      <c r="P4" s="110"/>
      <c r="U4" s="110"/>
      <c r="V4" s="110"/>
      <c r="AA4" s="110"/>
      <c r="AB4" s="110"/>
      <c r="AC4" s="110"/>
      <c r="AD4" s="110"/>
    </row>
    <row r="5" spans="2:30" ht="15" thickBot="1" x14ac:dyDescent="0.35">
      <c r="B5" s="117"/>
      <c r="C5" s="208"/>
      <c r="D5" s="162"/>
      <c r="E5" s="162"/>
      <c r="G5" s="336"/>
      <c r="N5" s="110"/>
      <c r="O5" s="110"/>
      <c r="P5" s="110"/>
      <c r="U5" s="110"/>
      <c r="V5" s="110"/>
      <c r="AA5" s="110"/>
      <c r="AB5" s="110"/>
      <c r="AC5" s="110"/>
      <c r="AD5" s="110"/>
    </row>
    <row r="6" spans="2:30" ht="15" customHeight="1" thickBot="1" x14ac:dyDescent="0.35">
      <c r="C6" s="1356" t="s">
        <v>750</v>
      </c>
      <c r="D6" s="1356"/>
      <c r="E6" s="1356"/>
      <c r="F6" s="1356"/>
      <c r="G6" s="1356"/>
      <c r="H6" s="163"/>
      <c r="N6" s="110"/>
      <c r="O6" s="110"/>
      <c r="P6" s="110"/>
      <c r="U6" s="110"/>
      <c r="V6" s="110"/>
      <c r="AA6" s="110"/>
      <c r="AB6" s="110"/>
      <c r="AC6" s="110"/>
      <c r="AD6" s="110"/>
    </row>
    <row r="7" spans="2:30" ht="68.400000000000006" customHeight="1" thickBot="1" x14ac:dyDescent="0.35">
      <c r="B7" s="373" t="s">
        <v>53</v>
      </c>
      <c r="C7" s="337" t="s">
        <v>153</v>
      </c>
      <c r="D7" s="337" t="s">
        <v>154</v>
      </c>
      <c r="E7" s="337" t="s">
        <v>743</v>
      </c>
      <c r="F7" s="337" t="s">
        <v>744</v>
      </c>
      <c r="G7" s="503" t="s">
        <v>745</v>
      </c>
      <c r="H7"/>
      <c r="I7" s="513"/>
      <c r="J7" s="384"/>
      <c r="K7" s="384"/>
      <c r="L7" s="384"/>
      <c r="M7" s="384"/>
      <c r="N7" s="384"/>
      <c r="O7" s="110"/>
      <c r="P7" s="300"/>
      <c r="U7" s="110"/>
      <c r="V7" s="110"/>
      <c r="AA7" s="110"/>
      <c r="AB7" s="110"/>
      <c r="AC7" s="110"/>
      <c r="AD7" s="110"/>
    </row>
    <row r="8" spans="2:30" ht="15" thickBot="1" x14ac:dyDescent="0.35">
      <c r="B8" s="501" t="s">
        <v>749</v>
      </c>
      <c r="C8" s="522">
        <v>236882</v>
      </c>
      <c r="D8" s="522">
        <v>248922</v>
      </c>
      <c r="E8" s="523"/>
      <c r="F8" s="524"/>
      <c r="G8" s="525"/>
      <c r="H8"/>
      <c r="I8"/>
      <c r="J8" s="512"/>
      <c r="K8" s="512"/>
      <c r="L8" s="514"/>
      <c r="M8" s="515"/>
      <c r="N8" s="346"/>
      <c r="O8" s="335"/>
      <c r="P8"/>
      <c r="Q8" s="376"/>
      <c r="U8" s="110"/>
      <c r="V8" s="110"/>
      <c r="AA8" s="110"/>
      <c r="AB8" s="110"/>
      <c r="AC8" s="110"/>
      <c r="AD8" s="110"/>
    </row>
    <row r="9" spans="2:30" x14ac:dyDescent="0.3">
      <c r="B9" s="374" t="s">
        <v>68</v>
      </c>
      <c r="C9" s="517">
        <v>188884</v>
      </c>
      <c r="D9" s="517">
        <v>183737</v>
      </c>
      <c r="E9" s="519">
        <v>79.737590868027112</v>
      </c>
      <c r="F9" s="519">
        <v>73.813082009625518</v>
      </c>
      <c r="G9" s="526">
        <v>-5.9245088584015946</v>
      </c>
      <c r="H9"/>
      <c r="I9"/>
      <c r="J9" s="512"/>
      <c r="K9" s="512"/>
      <c r="L9" s="514"/>
      <c r="M9" s="516"/>
      <c r="N9" s="346"/>
      <c r="O9" s="335"/>
      <c r="P9" s="372"/>
      <c r="Q9" s="376"/>
      <c r="U9" s="110"/>
      <c r="V9" s="110"/>
      <c r="AA9" s="110"/>
      <c r="AB9" s="110"/>
      <c r="AC9" s="110"/>
      <c r="AD9" s="110"/>
    </row>
    <row r="10" spans="2:30" x14ac:dyDescent="0.3">
      <c r="B10" s="377" t="s">
        <v>611</v>
      </c>
      <c r="C10" s="518">
        <v>8391</v>
      </c>
      <c r="D10" s="518">
        <v>11803</v>
      </c>
      <c r="E10" s="519">
        <v>3.5422699909659658</v>
      </c>
      <c r="F10" s="519">
        <v>4.7416459774547857</v>
      </c>
      <c r="G10" s="526">
        <v>1.1993759864888198</v>
      </c>
      <c r="H10" s="209"/>
      <c r="I10"/>
      <c r="J10" s="512"/>
      <c r="K10" s="512"/>
      <c r="L10" s="514"/>
      <c r="M10" s="516"/>
      <c r="N10" s="346"/>
      <c r="O10" s="335"/>
      <c r="P10" s="372"/>
      <c r="Q10" s="376"/>
      <c r="U10" s="110"/>
      <c r="V10" s="110"/>
      <c r="AA10" s="110"/>
      <c r="AB10" s="110"/>
      <c r="AC10" s="110"/>
      <c r="AD10" s="110"/>
    </row>
    <row r="11" spans="2:30" x14ac:dyDescent="0.3">
      <c r="B11" s="377" t="s">
        <v>614</v>
      </c>
      <c r="C11" s="518">
        <v>3627</v>
      </c>
      <c r="D11" s="518">
        <v>5008</v>
      </c>
      <c r="E11" s="519">
        <v>1.531142087621685</v>
      </c>
      <c r="F11" s="519">
        <v>2.0118752058877885</v>
      </c>
      <c r="G11" s="526">
        <v>0.48073311826610343</v>
      </c>
      <c r="H11"/>
      <c r="I11"/>
      <c r="J11" s="512"/>
      <c r="K11" s="512"/>
      <c r="L11" s="514"/>
      <c r="M11" s="515"/>
      <c r="N11" s="346"/>
      <c r="O11" s="335"/>
      <c r="P11" s="372"/>
      <c r="Q11" s="376"/>
      <c r="U11" s="110"/>
      <c r="V11" s="110"/>
      <c r="AA11" s="110"/>
      <c r="AB11" s="110"/>
      <c r="AC11" s="110"/>
      <c r="AD11" s="110"/>
    </row>
    <row r="12" spans="2:30" x14ac:dyDescent="0.3">
      <c r="B12" s="377" t="s">
        <v>639</v>
      </c>
      <c r="C12" s="518">
        <v>2234</v>
      </c>
      <c r="D12" s="518">
        <v>3849</v>
      </c>
      <c r="E12" s="519">
        <v>0.94308558691669264</v>
      </c>
      <c r="F12" s="519">
        <v>1.5462675054836457</v>
      </c>
      <c r="G12" s="526">
        <v>0.60318191856695302</v>
      </c>
      <c r="H12"/>
      <c r="I12"/>
      <c r="J12" s="512"/>
      <c r="K12" s="512"/>
      <c r="L12" s="514"/>
      <c r="M12" s="515"/>
      <c r="N12" s="346"/>
      <c r="O12" s="335"/>
      <c r="P12" s="372"/>
      <c r="Q12" s="376"/>
      <c r="U12" s="110"/>
      <c r="V12" s="110"/>
      <c r="AA12" s="110"/>
      <c r="AB12" s="110"/>
      <c r="AC12" s="110"/>
      <c r="AD12" s="110"/>
    </row>
    <row r="13" spans="2:30" ht="12.75" customHeight="1" x14ac:dyDescent="0.3">
      <c r="B13" s="377" t="s">
        <v>612</v>
      </c>
      <c r="C13" s="518">
        <v>369</v>
      </c>
      <c r="D13" s="518">
        <v>3794</v>
      </c>
      <c r="E13" s="519">
        <v>0.15577376077540717</v>
      </c>
      <c r="F13" s="519">
        <v>1.5241722306586001</v>
      </c>
      <c r="G13" s="526">
        <v>1.3683984698831928</v>
      </c>
      <c r="H13"/>
      <c r="I13"/>
      <c r="J13" s="512"/>
      <c r="K13" s="512"/>
      <c r="L13" s="514"/>
      <c r="M13" s="516"/>
      <c r="N13" s="346"/>
      <c r="O13" s="335"/>
      <c r="P13" s="372"/>
      <c r="Q13" s="376"/>
      <c r="U13" s="110"/>
      <c r="V13" s="110"/>
      <c r="AA13" s="110"/>
      <c r="AB13" s="110"/>
      <c r="AC13" s="110"/>
      <c r="AD13" s="110"/>
    </row>
    <row r="14" spans="2:30" x14ac:dyDescent="0.3">
      <c r="B14" s="377" t="s">
        <v>615</v>
      </c>
      <c r="C14" s="518">
        <v>1866</v>
      </c>
      <c r="D14" s="518">
        <v>2657</v>
      </c>
      <c r="E14" s="519">
        <v>0.78773397725449801</v>
      </c>
      <c r="F14" s="519">
        <v>1.0674026401844756</v>
      </c>
      <c r="G14" s="526">
        <v>0.27966866292997761</v>
      </c>
      <c r="H14"/>
      <c r="I14"/>
      <c r="J14" s="512"/>
      <c r="K14" s="512"/>
      <c r="L14" s="514"/>
      <c r="M14" s="516"/>
      <c r="N14" s="346"/>
      <c r="O14" s="335"/>
      <c r="P14" s="372"/>
      <c r="Q14" s="376"/>
      <c r="U14" s="110"/>
      <c r="V14" s="110"/>
      <c r="AA14" s="110"/>
      <c r="AB14" s="110"/>
      <c r="AC14" s="110"/>
      <c r="AD14" s="110"/>
    </row>
    <row r="15" spans="2:30" x14ac:dyDescent="0.3">
      <c r="B15" s="377" t="s">
        <v>603</v>
      </c>
      <c r="C15" s="518">
        <v>2999</v>
      </c>
      <c r="D15" s="518">
        <v>2250</v>
      </c>
      <c r="E15" s="519">
        <v>1.2660311885242441</v>
      </c>
      <c r="F15" s="519">
        <v>0.90389760647913808</v>
      </c>
      <c r="G15" s="526">
        <v>-0.36213358204510604</v>
      </c>
      <c r="H15"/>
      <c r="I15"/>
      <c r="J15" s="512"/>
      <c r="K15" s="512"/>
      <c r="L15" s="514"/>
      <c r="M15" s="515"/>
      <c r="N15" s="346"/>
      <c r="O15" s="335"/>
      <c r="P15" s="372"/>
      <c r="Q15" s="376"/>
      <c r="U15" s="110"/>
      <c r="V15" s="110"/>
      <c r="AA15" s="110"/>
      <c r="AB15" s="110"/>
      <c r="AC15" s="110"/>
      <c r="AD15" s="110"/>
    </row>
    <row r="16" spans="2:30" x14ac:dyDescent="0.3">
      <c r="B16" s="377" t="s">
        <v>604</v>
      </c>
      <c r="C16" s="518">
        <v>2293</v>
      </c>
      <c r="D16" s="518">
        <v>1954</v>
      </c>
      <c r="E16" s="519">
        <v>0.96799250259622927</v>
      </c>
      <c r="F16" s="519">
        <v>0.78498485469343815</v>
      </c>
      <c r="G16" s="526">
        <v>-0.18300764790279112</v>
      </c>
      <c r="H16"/>
      <c r="I16"/>
      <c r="J16" s="512"/>
      <c r="K16" s="512"/>
      <c r="L16" s="514"/>
      <c r="M16" s="515"/>
      <c r="N16" s="346"/>
      <c r="O16" s="335"/>
      <c r="P16" s="372"/>
      <c r="Q16" s="376"/>
      <c r="U16" s="110"/>
      <c r="V16" s="110"/>
      <c r="AA16" s="110"/>
      <c r="AB16" s="110"/>
      <c r="AC16" s="110"/>
      <c r="AD16" s="110"/>
    </row>
    <row r="17" spans="2:30" x14ac:dyDescent="0.3">
      <c r="B17" s="521" t="s">
        <v>636</v>
      </c>
      <c r="C17" s="518">
        <v>454</v>
      </c>
      <c r="D17" s="518">
        <v>1818</v>
      </c>
      <c r="E17" s="519">
        <v>0.19165660539846843</v>
      </c>
      <c r="F17" s="519">
        <v>0.73034926603514361</v>
      </c>
      <c r="G17" s="526">
        <v>0.5386926606366752</v>
      </c>
      <c r="H17"/>
      <c r="I17"/>
      <c r="J17" s="512"/>
      <c r="K17" s="512"/>
      <c r="L17" s="514"/>
      <c r="M17" s="515"/>
      <c r="N17" s="346"/>
      <c r="O17" s="335"/>
      <c r="P17" s="372"/>
      <c r="Q17" s="376"/>
      <c r="U17" s="110"/>
      <c r="V17" s="110"/>
      <c r="AA17" s="110"/>
      <c r="AB17" s="110"/>
      <c r="AC17" s="110"/>
      <c r="AD17" s="110"/>
    </row>
    <row r="18" spans="2:30" x14ac:dyDescent="0.3">
      <c r="B18" s="377" t="s">
        <v>665</v>
      </c>
      <c r="C18" s="518">
        <v>1385</v>
      </c>
      <c r="D18" s="518">
        <v>1812</v>
      </c>
      <c r="E18" s="519">
        <v>0.58467929179929246</v>
      </c>
      <c r="F18" s="519">
        <v>0.72793887241786592</v>
      </c>
      <c r="G18" s="526">
        <v>0.14325958061857347</v>
      </c>
      <c r="H18"/>
      <c r="I18"/>
      <c r="J18" s="512"/>
      <c r="K18" s="512"/>
      <c r="L18" s="514"/>
      <c r="M18" s="516"/>
      <c r="N18" s="346"/>
      <c r="O18" s="335"/>
      <c r="P18" s="372"/>
      <c r="Q18" s="376"/>
      <c r="U18" s="110"/>
      <c r="V18" s="110"/>
      <c r="AA18" s="110"/>
      <c r="AB18" s="110"/>
      <c r="AC18" s="110"/>
      <c r="AD18" s="110"/>
    </row>
    <row r="19" spans="2:30" x14ac:dyDescent="0.3">
      <c r="B19" s="377" t="s">
        <v>641</v>
      </c>
      <c r="C19" s="518">
        <v>825</v>
      </c>
      <c r="D19" s="518">
        <v>1774</v>
      </c>
      <c r="E19" s="519">
        <v>0.34827466840030052</v>
      </c>
      <c r="F19" s="519">
        <v>0.71267304617510707</v>
      </c>
      <c r="G19" s="526">
        <v>0.36439837777480655</v>
      </c>
      <c r="H19"/>
      <c r="I19"/>
      <c r="J19" s="512"/>
      <c r="K19" s="512"/>
      <c r="L19" s="514"/>
      <c r="M19" s="515"/>
      <c r="N19" s="346"/>
      <c r="O19" s="335"/>
      <c r="P19" s="372"/>
      <c r="Q19" s="376"/>
      <c r="U19" s="110"/>
      <c r="V19" s="110"/>
      <c r="AA19" s="110"/>
      <c r="AB19" s="110"/>
      <c r="AC19" s="110"/>
      <c r="AD19" s="110"/>
    </row>
    <row r="20" spans="2:30" x14ac:dyDescent="0.3">
      <c r="B20" s="377" t="s">
        <v>638</v>
      </c>
      <c r="C20" s="518">
        <v>1246</v>
      </c>
      <c r="D20" s="518">
        <v>1643</v>
      </c>
      <c r="E20" s="519">
        <v>0.52600028706275692</v>
      </c>
      <c r="F20" s="519">
        <v>0.66004611886454401</v>
      </c>
      <c r="G20" s="526">
        <v>0.13404583180178709</v>
      </c>
      <c r="H20"/>
      <c r="I20"/>
      <c r="J20" s="512"/>
      <c r="K20" s="512"/>
      <c r="L20" s="514"/>
      <c r="M20" s="516"/>
      <c r="N20" s="346"/>
      <c r="O20" s="335"/>
      <c r="P20" s="372"/>
      <c r="Q20" s="376"/>
      <c r="U20" s="110"/>
      <c r="V20" s="110"/>
      <c r="AA20" s="110"/>
      <c r="AB20" s="110"/>
      <c r="AC20" s="110"/>
      <c r="AD20" s="110"/>
    </row>
    <row r="21" spans="2:30" x14ac:dyDescent="0.3">
      <c r="B21" s="377" t="s">
        <v>619</v>
      </c>
      <c r="C21" s="518">
        <v>902</v>
      </c>
      <c r="D21" s="518">
        <v>1614</v>
      </c>
      <c r="E21" s="519">
        <v>0.38078030411766195</v>
      </c>
      <c r="F21" s="519">
        <v>0.64839588304770179</v>
      </c>
      <c r="G21" s="526">
        <v>0.26761557893003984</v>
      </c>
      <c r="H21"/>
      <c r="I21"/>
      <c r="J21" s="512"/>
      <c r="K21" s="512"/>
      <c r="L21" s="514"/>
      <c r="M21" s="516"/>
      <c r="N21" s="346"/>
      <c r="O21" s="335"/>
      <c r="P21" s="335"/>
      <c r="Q21" s="376"/>
      <c r="U21" s="110"/>
      <c r="V21" s="110"/>
      <c r="AA21" s="110"/>
      <c r="AB21" s="110"/>
      <c r="AC21" s="110"/>
      <c r="AD21" s="110"/>
    </row>
    <row r="22" spans="2:30" x14ac:dyDescent="0.3">
      <c r="B22" s="377" t="s">
        <v>635</v>
      </c>
      <c r="C22" s="518">
        <v>1332</v>
      </c>
      <c r="D22" s="518">
        <v>1178</v>
      </c>
      <c r="E22" s="519">
        <v>0.56230528279903069</v>
      </c>
      <c r="F22" s="519">
        <v>0.4732406135255221</v>
      </c>
      <c r="G22" s="526">
        <v>-8.906466927350859E-2</v>
      </c>
      <c r="H22"/>
      <c r="I22"/>
      <c r="J22" s="512"/>
      <c r="K22" s="512"/>
      <c r="L22" s="514"/>
      <c r="M22" s="515"/>
      <c r="N22" s="346"/>
      <c r="O22" s="335"/>
      <c r="P22" s="335"/>
      <c r="Q22" s="376"/>
      <c r="U22" s="110"/>
      <c r="V22" s="110"/>
      <c r="AA22" s="110"/>
      <c r="AB22" s="110"/>
      <c r="AC22" s="110"/>
      <c r="AD22" s="110"/>
    </row>
    <row r="23" spans="2:30" ht="15.6" customHeight="1" x14ac:dyDescent="0.3">
      <c r="B23" s="377" t="s">
        <v>644</v>
      </c>
      <c r="C23" s="518">
        <v>647</v>
      </c>
      <c r="D23" s="518">
        <v>1150</v>
      </c>
      <c r="E23" s="519">
        <v>0.27313177024847812</v>
      </c>
      <c r="F23" s="519">
        <v>0.46199210997822615</v>
      </c>
      <c r="G23" s="526">
        <v>0.18886033972974803</v>
      </c>
      <c r="H23" s="335"/>
      <c r="I23"/>
      <c r="J23" s="512"/>
      <c r="K23" s="512"/>
      <c r="L23" s="514"/>
      <c r="M23" s="516"/>
      <c r="N23" s="346"/>
      <c r="O23" s="335"/>
      <c r="P23" s="335"/>
      <c r="Q23" s="376"/>
      <c r="U23" s="110"/>
      <c r="V23" s="110"/>
      <c r="AA23" s="110"/>
      <c r="AB23" s="110"/>
      <c r="AC23" s="110"/>
      <c r="AD23" s="110"/>
    </row>
    <row r="24" spans="2:30" ht="15.6" customHeight="1" x14ac:dyDescent="0.3">
      <c r="B24" s="377" t="s">
        <v>616</v>
      </c>
      <c r="C24" s="518">
        <v>558</v>
      </c>
      <c r="D24" s="518">
        <v>1140</v>
      </c>
      <c r="E24" s="519">
        <v>0.23556032117256692</v>
      </c>
      <c r="F24" s="519">
        <v>0.45797478728276331</v>
      </c>
      <c r="G24" s="526">
        <v>0.22241446611019638</v>
      </c>
      <c r="H24" s="335"/>
      <c r="I24"/>
      <c r="J24" s="512"/>
      <c r="K24" s="512"/>
      <c r="L24" s="514"/>
      <c r="M24" s="516"/>
      <c r="N24" s="346"/>
      <c r="O24" s="335"/>
      <c r="P24" s="335"/>
      <c r="Q24" s="376"/>
      <c r="U24" s="110"/>
      <c r="V24" s="110"/>
      <c r="AA24" s="110"/>
      <c r="AB24" s="110"/>
      <c r="AC24" s="110"/>
      <c r="AD24" s="110"/>
    </row>
    <row r="25" spans="2:30" ht="15.6" customHeight="1" x14ac:dyDescent="0.3">
      <c r="B25" s="377" t="s">
        <v>658</v>
      </c>
      <c r="C25" s="518">
        <v>1045</v>
      </c>
      <c r="D25" s="518">
        <v>1113</v>
      </c>
      <c r="E25" s="519">
        <v>0.44114791330704733</v>
      </c>
      <c r="F25" s="519">
        <v>0.44712801600501367</v>
      </c>
      <c r="G25" s="526">
        <v>5.9801026979663385E-3</v>
      </c>
      <c r="H25" s="335"/>
      <c r="I25"/>
      <c r="J25" s="512"/>
      <c r="K25" s="512"/>
      <c r="L25" s="514"/>
      <c r="M25" s="515"/>
      <c r="N25" s="346"/>
      <c r="O25" s="335"/>
      <c r="P25" s="335"/>
      <c r="Q25" s="376"/>
      <c r="U25" s="110"/>
      <c r="V25" s="110"/>
      <c r="AA25" s="110"/>
      <c r="AB25" s="110"/>
      <c r="AC25" s="110"/>
      <c r="AD25" s="110"/>
    </row>
    <row r="26" spans="2:30" ht="15.6" customHeight="1" x14ac:dyDescent="0.3">
      <c r="B26" s="377" t="s">
        <v>659</v>
      </c>
      <c r="C26" s="518">
        <v>1051</v>
      </c>
      <c r="D26" s="518">
        <v>1102</v>
      </c>
      <c r="E26" s="519">
        <v>0.44368081998632225</v>
      </c>
      <c r="F26" s="519">
        <v>0.44270896104000451</v>
      </c>
      <c r="G26" s="526">
        <v>-9.718589463177385E-4</v>
      </c>
      <c r="H26" s="335"/>
      <c r="I26"/>
      <c r="J26" s="512"/>
      <c r="K26" s="512"/>
      <c r="L26" s="514"/>
      <c r="M26" s="515"/>
      <c r="N26" s="346"/>
      <c r="O26" s="335"/>
      <c r="P26" s="335"/>
      <c r="Q26" s="376"/>
      <c r="U26" s="110"/>
      <c r="V26" s="110"/>
      <c r="AA26" s="110"/>
      <c r="AB26" s="110"/>
      <c r="AC26" s="110"/>
      <c r="AD26" s="110"/>
    </row>
    <row r="27" spans="2:30" ht="15.6" customHeight="1" x14ac:dyDescent="0.3">
      <c r="B27" s="377" t="s">
        <v>605</v>
      </c>
      <c r="C27" s="518">
        <v>1357</v>
      </c>
      <c r="D27" s="518">
        <v>1097</v>
      </c>
      <c r="E27" s="519">
        <v>0.57285906062934289</v>
      </c>
      <c r="F27" s="519">
        <v>0.44070029969227309</v>
      </c>
      <c r="G27" s="526">
        <v>-0.1321587609370698</v>
      </c>
      <c r="H27" s="335"/>
      <c r="I27"/>
      <c r="J27" s="512"/>
      <c r="K27" s="512"/>
      <c r="L27" s="514"/>
      <c r="M27" s="516"/>
      <c r="N27" s="346"/>
      <c r="O27" s="335"/>
      <c r="P27" s="335"/>
      <c r="Q27" s="376"/>
      <c r="U27" s="110"/>
      <c r="V27" s="110"/>
      <c r="AA27" s="110"/>
      <c r="AB27" s="110"/>
      <c r="AC27" s="110"/>
      <c r="AD27" s="110"/>
    </row>
    <row r="28" spans="2:30" ht="15.6" customHeight="1" x14ac:dyDescent="0.3">
      <c r="B28" s="377" t="s">
        <v>637</v>
      </c>
      <c r="C28" s="518">
        <v>392</v>
      </c>
      <c r="D28" s="518">
        <v>1095</v>
      </c>
      <c r="E28" s="519">
        <v>0.16548323637929432</v>
      </c>
      <c r="F28" s="519">
        <v>0.43989683515318057</v>
      </c>
      <c r="G28" s="526">
        <v>0.27441359877388627</v>
      </c>
      <c r="H28" s="335"/>
      <c r="I28"/>
      <c r="J28" s="512"/>
      <c r="K28" s="512"/>
      <c r="L28" s="514"/>
      <c r="M28" s="516"/>
      <c r="N28" s="346"/>
      <c r="O28" s="335"/>
      <c r="P28" s="335"/>
      <c r="Q28" s="376"/>
      <c r="U28" s="110"/>
      <c r="V28" s="110"/>
      <c r="AA28" s="110"/>
      <c r="AB28" s="110"/>
      <c r="AC28" s="110"/>
      <c r="AD28" s="110"/>
    </row>
    <row r="29" spans="2:30" ht="15.6" customHeight="1" x14ac:dyDescent="0.3">
      <c r="B29" s="377" t="s">
        <v>650</v>
      </c>
      <c r="C29" s="332">
        <v>471</v>
      </c>
      <c r="D29" s="332">
        <v>1082</v>
      </c>
      <c r="E29" s="519">
        <v>0.19883317432308067</v>
      </c>
      <c r="F29" s="519">
        <v>0.43467431564907888</v>
      </c>
      <c r="G29" s="526">
        <v>0.2358411413259982</v>
      </c>
      <c r="H29" s="335"/>
      <c r="I29" s="335"/>
      <c r="J29" s="335"/>
      <c r="K29" s="335"/>
      <c r="L29" s="335"/>
      <c r="M29" s="335"/>
      <c r="N29" s="379"/>
      <c r="O29" s="335"/>
      <c r="P29" s="335"/>
      <c r="Q29" s="335"/>
      <c r="U29" s="110"/>
      <c r="V29" s="110"/>
      <c r="AA29" s="110"/>
      <c r="AB29" s="110"/>
      <c r="AC29" s="110"/>
      <c r="AD29" s="110"/>
    </row>
    <row r="30" spans="2:30" ht="15.6" customHeight="1" x14ac:dyDescent="0.3">
      <c r="B30" s="377" t="s">
        <v>662</v>
      </c>
      <c r="C30" s="332">
        <v>1345</v>
      </c>
      <c r="D30" s="332">
        <v>1032</v>
      </c>
      <c r="E30" s="519">
        <v>0.56779324727079306</v>
      </c>
      <c r="F30" s="519">
        <v>0.41458770217176466</v>
      </c>
      <c r="G30" s="526">
        <v>-0.1532055450990284</v>
      </c>
      <c r="H30" s="335"/>
      <c r="I30"/>
      <c r="J30" s="512"/>
      <c r="K30" s="512"/>
      <c r="L30" s="512"/>
      <c r="M30" s="335"/>
      <c r="N30" s="346"/>
      <c r="O30" s="335"/>
      <c r="P30" s="335"/>
      <c r="Q30" s="335"/>
      <c r="U30" s="110"/>
      <c r="V30" s="110"/>
      <c r="AA30" s="110"/>
      <c r="AB30" s="110"/>
      <c r="AC30" s="110"/>
      <c r="AD30" s="110"/>
    </row>
    <row r="31" spans="2:30" ht="15.6" customHeight="1" x14ac:dyDescent="0.3">
      <c r="B31" s="377" t="s">
        <v>660</v>
      </c>
      <c r="C31" s="332">
        <v>951</v>
      </c>
      <c r="D31" s="332">
        <v>992</v>
      </c>
      <c r="E31" s="519">
        <v>0.4014657086650737</v>
      </c>
      <c r="F31" s="519">
        <v>0.39851841138991334</v>
      </c>
      <c r="G31" s="526">
        <v>-2.9472972751603543E-3</v>
      </c>
      <c r="H31" s="335"/>
      <c r="I31" s="335"/>
      <c r="J31" s="335"/>
      <c r="K31" s="335"/>
      <c r="L31" s="335"/>
      <c r="M31" s="335"/>
      <c r="N31" s="379"/>
      <c r="O31" s="335"/>
      <c r="P31" s="335"/>
      <c r="Q31" s="335"/>
      <c r="U31" s="110"/>
      <c r="V31" s="110"/>
      <c r="AA31" s="110"/>
      <c r="AB31" s="110"/>
      <c r="AC31" s="110"/>
      <c r="AD31" s="110"/>
    </row>
    <row r="32" spans="2:30" ht="15.6" customHeight="1" x14ac:dyDescent="0.3">
      <c r="B32" s="377" t="s">
        <v>666</v>
      </c>
      <c r="C32" s="332">
        <v>755</v>
      </c>
      <c r="D32" s="332">
        <v>980</v>
      </c>
      <c r="E32" s="519">
        <v>0.31872409047542655</v>
      </c>
      <c r="F32" s="519">
        <v>0.39369762415535792</v>
      </c>
      <c r="G32" s="526">
        <v>7.497353367993137E-2</v>
      </c>
      <c r="H32" s="335"/>
      <c r="I32"/>
      <c r="J32" s="345"/>
      <c r="K32" s="345"/>
      <c r="L32" s="345"/>
      <c r="M32" s="335"/>
      <c r="N32" s="346"/>
      <c r="O32" s="335"/>
      <c r="P32" s="335"/>
      <c r="Q32" s="335"/>
      <c r="U32" s="110"/>
      <c r="V32" s="110"/>
      <c r="AA32" s="110"/>
      <c r="AB32" s="110"/>
      <c r="AC32" s="110"/>
      <c r="AD32" s="110"/>
    </row>
    <row r="33" spans="2:30" ht="15.6" customHeight="1" x14ac:dyDescent="0.3">
      <c r="B33" s="377" t="s">
        <v>602</v>
      </c>
      <c r="C33" s="332">
        <v>1029</v>
      </c>
      <c r="D33" s="332">
        <v>867</v>
      </c>
      <c r="E33" s="519">
        <v>0.4343934954956476</v>
      </c>
      <c r="F33" s="519">
        <v>0.3483018776966279</v>
      </c>
      <c r="G33" s="526">
        <v>-8.6091617799019693E-2</v>
      </c>
      <c r="H33" s="335"/>
      <c r="I33"/>
      <c r="J33" s="345"/>
      <c r="K33" s="345"/>
      <c r="L33" s="345"/>
      <c r="M33" s="335"/>
      <c r="N33" s="346"/>
      <c r="O33" s="335"/>
      <c r="P33" s="335"/>
      <c r="Q33" s="335"/>
      <c r="U33" s="110"/>
      <c r="V33" s="110"/>
      <c r="AA33" s="110"/>
      <c r="AB33" s="110"/>
      <c r="AC33" s="110"/>
      <c r="AD33" s="110"/>
    </row>
    <row r="34" spans="2:30" ht="15.6" customHeight="1" x14ac:dyDescent="0.3">
      <c r="B34" s="377" t="s">
        <v>669</v>
      </c>
      <c r="C34" s="332">
        <v>1534</v>
      </c>
      <c r="D34" s="332">
        <v>813</v>
      </c>
      <c r="E34" s="519">
        <v>0.64757980766795276</v>
      </c>
      <c r="F34" s="519">
        <v>0.32660833514112858</v>
      </c>
      <c r="G34" s="526">
        <v>-0.32097147252682418</v>
      </c>
      <c r="H34" s="335"/>
      <c r="I34" s="335"/>
      <c r="J34"/>
      <c r="K34" s="335"/>
      <c r="L34" s="335"/>
      <c r="M34" s="335"/>
      <c r="N34" s="335"/>
      <c r="O34" s="335"/>
      <c r="P34" s="335"/>
      <c r="Q34" s="335"/>
      <c r="U34" s="110"/>
      <c r="V34" s="110"/>
      <c r="AA34" s="110"/>
      <c r="AB34" s="110"/>
      <c r="AC34" s="110"/>
      <c r="AD34" s="110"/>
    </row>
    <row r="35" spans="2:30" ht="15.6" customHeight="1" x14ac:dyDescent="0.3">
      <c r="B35" s="377" t="s">
        <v>661</v>
      </c>
      <c r="C35" s="332">
        <v>673</v>
      </c>
      <c r="D35" s="332">
        <v>782</v>
      </c>
      <c r="E35" s="519">
        <v>0.28410769919200274</v>
      </c>
      <c r="F35" s="519">
        <v>0.31415463478519379</v>
      </c>
      <c r="G35" s="526">
        <v>3.0046935593191049E-2</v>
      </c>
      <c r="H35" s="335"/>
      <c r="I35" s="335"/>
      <c r="J35"/>
      <c r="K35" s="335"/>
      <c r="L35" s="335"/>
      <c r="M35" s="335"/>
      <c r="N35" s="335"/>
      <c r="O35" s="335"/>
      <c r="P35" s="335"/>
      <c r="Q35" s="335"/>
      <c r="U35" s="110"/>
      <c r="V35" s="110"/>
      <c r="AA35" s="110"/>
      <c r="AB35" s="110"/>
      <c r="AC35" s="110"/>
      <c r="AD35" s="110"/>
    </row>
    <row r="36" spans="2:30" ht="15.6" customHeight="1" x14ac:dyDescent="0.3">
      <c r="B36" s="377" t="s">
        <v>618</v>
      </c>
      <c r="C36" s="332">
        <v>376</v>
      </c>
      <c r="D36" s="332">
        <v>779</v>
      </c>
      <c r="E36" s="519">
        <v>0.15872881856789456</v>
      </c>
      <c r="F36" s="519">
        <v>0.31294943797655494</v>
      </c>
      <c r="G36" s="526">
        <v>0.15422061940866039</v>
      </c>
      <c r="H36" s="335"/>
      <c r="I36" s="335"/>
      <c r="J36"/>
      <c r="K36" s="335"/>
      <c r="L36" s="335"/>
      <c r="M36" s="335"/>
      <c r="N36" s="335"/>
      <c r="O36" s="335"/>
      <c r="P36" s="335"/>
      <c r="Q36" s="335"/>
      <c r="U36" s="110"/>
      <c r="V36" s="110"/>
      <c r="AA36" s="110"/>
      <c r="AB36" s="110"/>
      <c r="AC36" s="110"/>
      <c r="AD36" s="110"/>
    </row>
    <row r="37" spans="2:30" ht="15.6" customHeight="1" x14ac:dyDescent="0.3">
      <c r="B37" s="377" t="s">
        <v>642</v>
      </c>
      <c r="C37" s="332">
        <v>401</v>
      </c>
      <c r="D37" s="332">
        <v>737</v>
      </c>
      <c r="E37" s="519">
        <v>0.1692825963982067</v>
      </c>
      <c r="F37" s="519">
        <v>0.29607668265561105</v>
      </c>
      <c r="G37" s="526">
        <v>0.12679408625740435</v>
      </c>
      <c r="H37" s="335"/>
      <c r="I37" s="335"/>
      <c r="J37"/>
      <c r="K37" s="335"/>
      <c r="L37" s="335"/>
      <c r="M37" s="335"/>
      <c r="N37" s="335"/>
      <c r="O37" s="335"/>
      <c r="P37" s="335"/>
      <c r="Q37" s="335"/>
      <c r="U37" s="110"/>
      <c r="V37" s="110"/>
      <c r="AA37" s="110"/>
      <c r="AB37" s="110"/>
      <c r="AC37" s="110"/>
      <c r="AD37" s="110"/>
    </row>
    <row r="38" spans="2:30" ht="15.6" customHeight="1" x14ac:dyDescent="0.3">
      <c r="B38" s="377" t="s">
        <v>647</v>
      </c>
      <c r="C38" s="332">
        <v>566</v>
      </c>
      <c r="D38" s="332">
        <v>704</v>
      </c>
      <c r="E38" s="519">
        <v>0.23893753007826679</v>
      </c>
      <c r="F38" s="519">
        <v>0.28281951776058367</v>
      </c>
      <c r="G38" s="526">
        <v>4.3881987682316881E-2</v>
      </c>
      <c r="H38" s="335"/>
      <c r="I38" s="335"/>
      <c r="J38"/>
      <c r="K38" s="335"/>
      <c r="L38" s="335"/>
      <c r="M38" s="335"/>
      <c r="N38" s="335"/>
      <c r="O38" s="335"/>
      <c r="P38" s="335"/>
      <c r="Q38" s="335"/>
      <c r="U38" s="110"/>
      <c r="V38" s="110"/>
      <c r="AA38" s="110"/>
      <c r="AB38" s="110"/>
      <c r="AC38" s="110"/>
      <c r="AD38" s="110"/>
    </row>
    <row r="39" spans="2:30" ht="15.6" customHeight="1" x14ac:dyDescent="0.3">
      <c r="B39" s="377" t="s">
        <v>663</v>
      </c>
      <c r="C39" s="332">
        <v>663</v>
      </c>
      <c r="D39" s="332">
        <v>649</v>
      </c>
      <c r="E39" s="519">
        <v>0.27988618805987792</v>
      </c>
      <c r="F39" s="519">
        <v>0.26072424293553809</v>
      </c>
      <c r="G39" s="526">
        <v>-1.916194512433983E-2</v>
      </c>
      <c r="H39" s="335"/>
      <c r="I39" s="335"/>
      <c r="J39"/>
      <c r="K39" s="335"/>
      <c r="L39" s="335"/>
      <c r="M39" s="335"/>
      <c r="N39" s="335"/>
      <c r="O39" s="335"/>
      <c r="P39" s="335"/>
      <c r="Q39" s="335"/>
      <c r="U39" s="110"/>
      <c r="V39" s="110"/>
      <c r="AA39" s="110"/>
      <c r="AB39" s="110"/>
      <c r="AC39" s="110"/>
      <c r="AD39" s="110"/>
    </row>
    <row r="40" spans="2:30" ht="15.6" customHeight="1" x14ac:dyDescent="0.3">
      <c r="B40" s="377" t="s">
        <v>645</v>
      </c>
      <c r="C40" s="332">
        <v>428</v>
      </c>
      <c r="D40" s="332">
        <v>632</v>
      </c>
      <c r="E40" s="519">
        <v>0.18068067645494379</v>
      </c>
      <c r="F40" s="519">
        <v>0.25389479435325124</v>
      </c>
      <c r="G40" s="526">
        <v>7.3214117898307451E-2</v>
      </c>
      <c r="H40" s="335"/>
      <c r="I40" s="335"/>
      <c r="J40"/>
      <c r="K40" s="335"/>
      <c r="L40" s="335"/>
      <c r="M40" s="335"/>
      <c r="N40" s="335"/>
      <c r="O40" s="335"/>
      <c r="P40" s="335"/>
      <c r="Q40" s="335"/>
      <c r="U40" s="110"/>
      <c r="V40" s="110"/>
      <c r="AA40" s="110"/>
      <c r="AB40" s="110"/>
      <c r="AC40" s="110"/>
      <c r="AD40" s="110"/>
    </row>
    <row r="41" spans="2:30" ht="15.6" customHeight="1" x14ac:dyDescent="0.3">
      <c r="B41" s="377" t="s">
        <v>634</v>
      </c>
      <c r="C41" s="332">
        <v>589</v>
      </c>
      <c r="D41" s="332">
        <v>555</v>
      </c>
      <c r="E41" s="519">
        <v>0.24864700568215398</v>
      </c>
      <c r="F41" s="519">
        <v>0.22296140959818742</v>
      </c>
      <c r="G41" s="526">
        <v>-2.5685596083966561E-2</v>
      </c>
      <c r="H41" s="335"/>
      <c r="I41" s="335"/>
      <c r="J41"/>
      <c r="K41" s="335"/>
      <c r="L41" s="335"/>
      <c r="M41" s="335"/>
      <c r="N41" s="335"/>
      <c r="O41" s="335"/>
      <c r="P41" s="335"/>
      <c r="Q41" s="335"/>
      <c r="U41" s="110"/>
      <c r="V41" s="110"/>
      <c r="AA41" s="110"/>
      <c r="AB41" s="110"/>
      <c r="AC41" s="110"/>
      <c r="AD41" s="110"/>
    </row>
    <row r="42" spans="2:30" ht="15.6" customHeight="1" x14ac:dyDescent="0.3">
      <c r="B42" s="377" t="s">
        <v>646</v>
      </c>
      <c r="C42" s="332">
        <v>486</v>
      </c>
      <c r="D42" s="332">
        <v>463</v>
      </c>
      <c r="E42" s="519">
        <v>0.20516544102126796</v>
      </c>
      <c r="F42" s="519">
        <v>0.1860020407999293</v>
      </c>
      <c r="G42" s="526">
        <v>-1.9163400221338667E-2</v>
      </c>
      <c r="H42" s="335"/>
      <c r="I42" s="335"/>
      <c r="J42"/>
      <c r="K42" s="335"/>
      <c r="L42" s="335"/>
      <c r="M42" s="335"/>
      <c r="N42" s="335"/>
      <c r="O42" s="335"/>
      <c r="P42" s="335"/>
      <c r="Q42" s="335"/>
      <c r="U42" s="110"/>
      <c r="V42" s="110"/>
      <c r="AA42" s="110"/>
      <c r="AB42" s="110"/>
      <c r="AC42" s="110"/>
      <c r="AD42" s="110"/>
    </row>
    <row r="43" spans="2:30" ht="15.6" customHeight="1" x14ac:dyDescent="0.3">
      <c r="B43" s="377" t="s">
        <v>640</v>
      </c>
      <c r="C43" s="332">
        <v>238</v>
      </c>
      <c r="D43" s="332">
        <v>373</v>
      </c>
      <c r="E43" s="519">
        <v>0.10047196494457156</v>
      </c>
      <c r="F43" s="519">
        <v>0.14984613654076379</v>
      </c>
      <c r="G43" s="526">
        <v>4.9374171596192229E-2</v>
      </c>
      <c r="H43" s="335"/>
      <c r="I43" s="335"/>
      <c r="J43"/>
      <c r="K43" s="335"/>
      <c r="L43" s="335"/>
      <c r="M43" s="335"/>
      <c r="N43" s="335"/>
      <c r="O43" s="335"/>
      <c r="P43" s="335"/>
      <c r="Q43" s="335"/>
      <c r="U43" s="110"/>
      <c r="V43" s="110"/>
      <c r="AA43" s="110"/>
      <c r="AB43" s="110"/>
      <c r="AC43" s="110"/>
      <c r="AD43" s="110"/>
    </row>
    <row r="44" spans="2:30" ht="15.6" customHeight="1" x14ac:dyDescent="0.3">
      <c r="B44" s="377" t="s">
        <v>653</v>
      </c>
      <c r="C44" s="332">
        <v>360</v>
      </c>
      <c r="D44" s="332">
        <v>370</v>
      </c>
      <c r="E44" s="519">
        <v>0.15197440075649479</v>
      </c>
      <c r="F44" s="519">
        <v>0.14864093973212494</v>
      </c>
      <c r="G44" s="526">
        <v>-3.3334610243698493E-3</v>
      </c>
      <c r="H44" s="335"/>
      <c r="I44" s="335"/>
      <c r="J44"/>
      <c r="K44" s="335"/>
      <c r="L44" s="335"/>
      <c r="M44" s="335"/>
      <c r="N44" s="335"/>
      <c r="O44" s="335"/>
      <c r="P44" s="335"/>
      <c r="Q44" s="335"/>
      <c r="U44" s="110"/>
      <c r="V44" s="110"/>
      <c r="AA44" s="110"/>
      <c r="AB44" s="110"/>
      <c r="AC44" s="110"/>
      <c r="AD44" s="110"/>
    </row>
    <row r="45" spans="2:30" ht="15.6" customHeight="1" x14ac:dyDescent="0.3">
      <c r="B45" s="377" t="s">
        <v>643</v>
      </c>
      <c r="C45" s="332">
        <v>206</v>
      </c>
      <c r="D45" s="332">
        <v>355</v>
      </c>
      <c r="E45" s="519">
        <v>8.6963129321772012E-2</v>
      </c>
      <c r="F45" s="519">
        <v>0.14261495568893068</v>
      </c>
      <c r="G45" s="526">
        <v>5.5651826367158666E-2</v>
      </c>
      <c r="H45" s="335"/>
      <c r="I45" s="335"/>
      <c r="J45"/>
      <c r="K45" s="335"/>
      <c r="L45" s="335"/>
      <c r="M45" s="335"/>
      <c r="N45" s="335"/>
      <c r="O45" s="335"/>
      <c r="P45" s="335"/>
      <c r="Q45" s="335"/>
      <c r="U45" s="110"/>
      <c r="V45" s="110"/>
      <c r="AA45" s="110"/>
      <c r="AB45" s="110"/>
      <c r="AC45" s="110"/>
      <c r="AD45" s="110"/>
    </row>
    <row r="46" spans="2:30" ht="15.6" customHeight="1" x14ac:dyDescent="0.3">
      <c r="B46" s="377" t="s">
        <v>652</v>
      </c>
      <c r="C46" s="332">
        <v>310</v>
      </c>
      <c r="D46" s="332">
        <v>327</v>
      </c>
      <c r="E46" s="519">
        <v>0.13086684509587052</v>
      </c>
      <c r="F46" s="519">
        <v>0.13136645214163473</v>
      </c>
      <c r="G46" s="526">
        <v>4.99607045764211E-4</v>
      </c>
      <c r="H46" s="335"/>
      <c r="I46" s="335"/>
      <c r="J46"/>
      <c r="K46" s="335"/>
      <c r="L46" s="335"/>
      <c r="M46" s="335"/>
      <c r="N46" s="335"/>
      <c r="O46" s="335"/>
      <c r="P46" s="335"/>
      <c r="Q46" s="335"/>
      <c r="U46" s="110"/>
      <c r="V46" s="110"/>
      <c r="AA46" s="110"/>
      <c r="AB46" s="110"/>
      <c r="AC46" s="110"/>
      <c r="AD46" s="110"/>
    </row>
    <row r="47" spans="2:30" ht="15.6" customHeight="1" x14ac:dyDescent="0.3">
      <c r="B47" s="377" t="s">
        <v>664</v>
      </c>
      <c r="C47" s="332">
        <v>397</v>
      </c>
      <c r="D47" s="332">
        <v>325</v>
      </c>
      <c r="E47" s="519">
        <v>0.16759399194535674</v>
      </c>
      <c r="F47" s="519">
        <v>0.13056298760254217</v>
      </c>
      <c r="G47" s="526">
        <v>-3.7031004342814561E-2</v>
      </c>
      <c r="H47" s="335"/>
      <c r="I47" s="335"/>
      <c r="J47"/>
      <c r="K47" s="335"/>
      <c r="L47" s="335"/>
      <c r="M47" s="335"/>
      <c r="N47" s="335"/>
      <c r="O47" s="335"/>
      <c r="P47" s="335"/>
      <c r="Q47" s="335"/>
      <c r="U47" s="110"/>
      <c r="V47" s="110"/>
      <c r="AA47" s="110"/>
      <c r="AB47" s="110"/>
      <c r="AC47" s="110"/>
      <c r="AD47" s="110"/>
    </row>
    <row r="48" spans="2:30" ht="15.6" customHeight="1" x14ac:dyDescent="0.3">
      <c r="B48" s="377" t="s">
        <v>657</v>
      </c>
      <c r="C48" s="332">
        <v>276</v>
      </c>
      <c r="D48" s="332">
        <v>307</v>
      </c>
      <c r="E48" s="519">
        <v>0.116513707246646</v>
      </c>
      <c r="F48" s="519">
        <v>0.12333180675070907</v>
      </c>
      <c r="G48" s="526">
        <v>6.8180995040630632E-3</v>
      </c>
      <c r="H48" s="335"/>
      <c r="I48" s="335"/>
      <c r="J48"/>
      <c r="K48" s="335"/>
      <c r="L48" s="335"/>
      <c r="M48" s="335"/>
      <c r="N48" s="335"/>
      <c r="O48" s="335"/>
      <c r="P48" s="335"/>
      <c r="Q48" s="335"/>
      <c r="U48" s="110"/>
      <c r="V48" s="110"/>
      <c r="AA48" s="110"/>
      <c r="AB48" s="110"/>
      <c r="AC48" s="110"/>
      <c r="AD48" s="110"/>
    </row>
    <row r="49" spans="2:30" ht="15.6" customHeight="1" x14ac:dyDescent="0.3">
      <c r="B49" s="377" t="s">
        <v>648</v>
      </c>
      <c r="C49" s="332">
        <v>361</v>
      </c>
      <c r="D49" s="332">
        <v>298</v>
      </c>
      <c r="E49" s="519">
        <v>0.15239655186970727</v>
      </c>
      <c r="F49" s="519">
        <v>0.11971621632479251</v>
      </c>
      <c r="G49" s="526">
        <v>-3.2680335544914757E-2</v>
      </c>
      <c r="H49" s="335"/>
      <c r="I49" s="335"/>
      <c r="J49"/>
      <c r="K49" s="335"/>
      <c r="L49" s="335"/>
      <c r="M49" s="335"/>
      <c r="N49" s="335"/>
      <c r="O49" s="335"/>
      <c r="P49" s="335"/>
      <c r="Q49" s="335"/>
      <c r="U49" s="110"/>
      <c r="V49" s="110"/>
      <c r="AA49" s="110"/>
      <c r="AB49" s="110"/>
      <c r="AC49" s="110"/>
      <c r="AD49" s="110"/>
    </row>
    <row r="50" spans="2:30" ht="15.6" customHeight="1" x14ac:dyDescent="0.3">
      <c r="B50" s="377" t="s">
        <v>667</v>
      </c>
      <c r="C50" s="332">
        <v>247</v>
      </c>
      <c r="D50" s="332">
        <v>281</v>
      </c>
      <c r="E50" s="519">
        <v>0.10427132496348392</v>
      </c>
      <c r="F50" s="519">
        <v>0.11288676774250569</v>
      </c>
      <c r="G50" s="526">
        <v>8.6154427790217786E-3</v>
      </c>
      <c r="H50" s="335"/>
      <c r="I50" s="335"/>
      <c r="J50"/>
      <c r="K50" s="335"/>
      <c r="L50" s="335"/>
      <c r="M50" s="335"/>
      <c r="N50" s="335"/>
      <c r="O50" s="335"/>
      <c r="P50" s="335"/>
      <c r="Q50" s="335"/>
      <c r="U50" s="110"/>
      <c r="V50" s="110"/>
      <c r="AA50" s="110"/>
      <c r="AB50" s="110"/>
      <c r="AC50" s="110"/>
      <c r="AD50" s="110"/>
    </row>
    <row r="51" spans="2:30" ht="15.6" customHeight="1" x14ac:dyDescent="0.3">
      <c r="B51" s="377" t="s">
        <v>651</v>
      </c>
      <c r="C51" s="332">
        <v>302</v>
      </c>
      <c r="D51" s="332">
        <v>264</v>
      </c>
      <c r="E51" s="519">
        <v>0.12748963619017062</v>
      </c>
      <c r="F51" s="519">
        <v>0.10605731916021888</v>
      </c>
      <c r="G51" s="526">
        <v>-2.1432317029951742E-2</v>
      </c>
      <c r="H51" s="335"/>
      <c r="I51" s="335"/>
      <c r="J51"/>
      <c r="K51" s="335"/>
      <c r="L51" s="335"/>
      <c r="M51" s="335"/>
      <c r="N51" s="335"/>
      <c r="O51" s="335"/>
      <c r="P51" s="335"/>
      <c r="Q51" s="335"/>
      <c r="U51" s="110"/>
      <c r="V51" s="110"/>
      <c r="AA51" s="110"/>
      <c r="AB51" s="110"/>
      <c r="AC51" s="110"/>
      <c r="AD51" s="110"/>
    </row>
    <row r="52" spans="2:30" ht="15.6" customHeight="1" x14ac:dyDescent="0.3">
      <c r="B52" s="377" t="s">
        <v>668</v>
      </c>
      <c r="C52" s="332">
        <v>1209</v>
      </c>
      <c r="D52" s="332">
        <v>224</v>
      </c>
      <c r="E52" s="519">
        <v>0.51038069587389501</v>
      </c>
      <c r="F52" s="519">
        <v>8.9988028378367529E-2</v>
      </c>
      <c r="G52" s="526">
        <v>-0.42039266749552751</v>
      </c>
      <c r="H52" s="335"/>
      <c r="I52" s="335"/>
      <c r="J52"/>
      <c r="K52" s="335"/>
      <c r="L52" s="335"/>
      <c r="M52" s="335"/>
      <c r="N52" s="335"/>
      <c r="O52" s="335"/>
      <c r="P52" s="335"/>
      <c r="Q52" s="335"/>
      <c r="U52" s="110"/>
      <c r="V52" s="110"/>
      <c r="AA52" s="110"/>
      <c r="AB52" s="110"/>
      <c r="AC52" s="110"/>
      <c r="AD52" s="110"/>
    </row>
    <row r="53" spans="2:30" ht="15.6" customHeight="1" x14ac:dyDescent="0.3">
      <c r="B53" s="377" t="s">
        <v>649</v>
      </c>
      <c r="C53" s="332">
        <v>102</v>
      </c>
      <c r="D53" s="332">
        <v>160</v>
      </c>
      <c r="E53" s="519">
        <v>4.3059413547673522E-2</v>
      </c>
      <c r="F53" s="519">
        <v>6.4277163127405376E-2</v>
      </c>
      <c r="G53" s="526">
        <v>2.1217749579731854E-2</v>
      </c>
      <c r="H53" s="335"/>
      <c r="I53" s="335"/>
      <c r="J53"/>
      <c r="K53" s="335"/>
      <c r="L53" s="335"/>
      <c r="M53" s="335"/>
      <c r="N53" s="335"/>
      <c r="O53" s="335"/>
      <c r="P53" s="335"/>
      <c r="Q53" s="335"/>
      <c r="U53" s="110"/>
      <c r="V53" s="110"/>
      <c r="AA53" s="110"/>
      <c r="AB53" s="110"/>
      <c r="AC53" s="110"/>
      <c r="AD53" s="110"/>
    </row>
    <row r="54" spans="2:30" ht="15.6" customHeight="1" x14ac:dyDescent="0.3">
      <c r="B54" s="377" t="s">
        <v>654</v>
      </c>
      <c r="C54" s="332">
        <v>179</v>
      </c>
      <c r="D54" s="332">
        <v>146</v>
      </c>
      <c r="E54" s="519">
        <v>7.5565049265034906E-2</v>
      </c>
      <c r="F54" s="519">
        <v>5.8652911353757407E-2</v>
      </c>
      <c r="G54" s="526">
        <v>-1.6912137911277499E-2</v>
      </c>
      <c r="H54" s="335"/>
      <c r="I54" s="335"/>
      <c r="J54"/>
      <c r="K54" s="335"/>
      <c r="L54" s="335"/>
      <c r="M54" s="335"/>
      <c r="N54" s="335"/>
      <c r="O54" s="335"/>
      <c r="P54" s="335"/>
      <c r="Q54" s="335"/>
      <c r="U54" s="110"/>
      <c r="V54" s="110"/>
      <c r="AA54" s="110"/>
      <c r="AB54" s="110"/>
      <c r="AC54" s="110"/>
      <c r="AD54" s="110"/>
    </row>
    <row r="55" spans="2:30" ht="15.6" customHeight="1" x14ac:dyDescent="0.3">
      <c r="B55" s="377" t="s">
        <v>655</v>
      </c>
      <c r="C55" s="332">
        <v>85</v>
      </c>
      <c r="D55" s="332">
        <v>112</v>
      </c>
      <c r="E55" s="519">
        <v>3.5882844623061266E-2</v>
      </c>
      <c r="F55" s="519">
        <v>4.4994014189183765E-2</v>
      </c>
      <c r="G55" s="526">
        <v>9.1111695661224984E-3</v>
      </c>
      <c r="H55" s="335"/>
      <c r="I55" s="335"/>
      <c r="J55"/>
      <c r="K55" s="335"/>
      <c r="L55" s="335"/>
      <c r="M55" s="335"/>
      <c r="N55" s="335"/>
      <c r="O55" s="335"/>
      <c r="P55" s="335"/>
      <c r="Q55" s="335"/>
      <c r="U55" s="110"/>
      <c r="V55" s="110"/>
      <c r="AA55" s="110"/>
      <c r="AB55" s="110"/>
      <c r="AC55" s="110"/>
      <c r="AD55" s="110"/>
    </row>
    <row r="56" spans="2:30" ht="15.6" customHeight="1" thickBot="1" x14ac:dyDescent="0.35">
      <c r="B56" s="378" t="s">
        <v>656</v>
      </c>
      <c r="C56" s="333">
        <v>62</v>
      </c>
      <c r="D56" s="333">
        <v>102</v>
      </c>
      <c r="E56" s="520">
        <v>2.6173369019174102E-2</v>
      </c>
      <c r="F56" s="520">
        <v>4.0976691493720928E-2</v>
      </c>
      <c r="G56" s="527">
        <v>1.4803322474546826E-2</v>
      </c>
      <c r="J56"/>
      <c r="N56" s="110"/>
      <c r="O56" s="110"/>
      <c r="P56" s="110"/>
      <c r="U56" s="110"/>
      <c r="V56" s="110"/>
      <c r="AA56" s="110"/>
      <c r="AB56" s="110"/>
      <c r="AC56" s="110"/>
      <c r="AD56" s="110"/>
    </row>
    <row r="59" spans="2:30" x14ac:dyDescent="0.3">
      <c r="B59" s="138"/>
      <c r="P59" s="110"/>
    </row>
    <row r="60" spans="2:30" ht="13.8" x14ac:dyDescent="0.3">
      <c r="B60" s="420" t="s">
        <v>78</v>
      </c>
      <c r="C60" s="421"/>
      <c r="D60" s="421"/>
      <c r="E60" s="421"/>
      <c r="F60" s="421"/>
      <c r="G60" s="421"/>
      <c r="H60" s="421"/>
      <c r="I60" s="421"/>
      <c r="J60" s="422"/>
      <c r="P60" s="110"/>
    </row>
    <row r="61" spans="2:30" ht="3.75" customHeight="1" x14ac:dyDescent="0.3">
      <c r="B61" s="139"/>
      <c r="C61" s="139"/>
      <c r="D61" s="140"/>
      <c r="E61" s="140"/>
      <c r="F61" s="340"/>
      <c r="G61" s="340"/>
      <c r="H61" s="141"/>
      <c r="I61" s="142"/>
      <c r="J61" s="143"/>
      <c r="P61" s="110"/>
    </row>
    <row r="62" spans="2:30" x14ac:dyDescent="0.3">
      <c r="B62" s="144" t="s">
        <v>79</v>
      </c>
      <c r="C62" s="145" t="s">
        <v>670</v>
      </c>
      <c r="D62" s="146"/>
      <c r="E62" s="146"/>
      <c r="F62" s="341"/>
      <c r="G62" s="341"/>
      <c r="H62" s="146"/>
      <c r="I62" s="147"/>
      <c r="J62" s="148"/>
      <c r="N62" s="110"/>
      <c r="P62" s="110"/>
    </row>
    <row r="63" spans="2:30" ht="3.75" customHeight="1" x14ac:dyDescent="0.3">
      <c r="B63" s="144"/>
      <c r="C63" s="145"/>
      <c r="D63" s="146"/>
      <c r="E63" s="146"/>
      <c r="F63" s="341"/>
      <c r="G63" s="341"/>
      <c r="H63" s="146"/>
      <c r="I63" s="147"/>
      <c r="J63" s="148"/>
      <c r="P63" s="110"/>
    </row>
    <row r="64" spans="2:30" x14ac:dyDescent="0.3">
      <c r="B64" s="144" t="s">
        <v>80</v>
      </c>
      <c r="C64" s="145" t="s">
        <v>81</v>
      </c>
      <c r="D64" s="146"/>
      <c r="E64" s="146"/>
      <c r="F64" s="341"/>
      <c r="G64" s="341"/>
      <c r="H64" s="146"/>
      <c r="I64" s="147"/>
      <c r="J64" s="148"/>
      <c r="P64" s="110"/>
    </row>
    <row r="65" spans="2:16" ht="3.75" customHeight="1" x14ac:dyDescent="0.3">
      <c r="B65" s="144"/>
      <c r="C65" s="145"/>
      <c r="D65" s="146"/>
      <c r="E65" s="146"/>
      <c r="F65" s="341"/>
      <c r="G65" s="341"/>
      <c r="H65" s="146"/>
      <c r="I65" s="147"/>
      <c r="J65" s="148"/>
      <c r="P65" s="110"/>
    </row>
    <row r="66" spans="2:16" x14ac:dyDescent="0.3">
      <c r="B66" s="144" t="s">
        <v>82</v>
      </c>
      <c r="C66" s="145" t="s">
        <v>671</v>
      </c>
      <c r="D66" s="146"/>
      <c r="E66" s="146"/>
      <c r="F66" s="341"/>
      <c r="G66" s="341"/>
      <c r="H66" s="146"/>
      <c r="I66" s="147"/>
      <c r="J66" s="148"/>
      <c r="P66" s="110"/>
    </row>
    <row r="67" spans="2:16" ht="3.75" customHeight="1" x14ac:dyDescent="0.3">
      <c r="B67" s="144"/>
      <c r="C67" s="145"/>
      <c r="D67" s="146"/>
      <c r="E67" s="146"/>
      <c r="F67" s="341"/>
      <c r="G67" s="341"/>
      <c r="H67" s="146"/>
      <c r="I67" s="147"/>
      <c r="J67" s="148"/>
      <c r="P67" s="110"/>
    </row>
    <row r="68" spans="2:16" x14ac:dyDescent="0.3">
      <c r="B68" s="144" t="s">
        <v>84</v>
      </c>
      <c r="C68" s="145" t="s">
        <v>85</v>
      </c>
      <c r="D68" s="146"/>
      <c r="E68" s="146"/>
      <c r="F68" s="341"/>
      <c r="G68" s="341"/>
      <c r="H68" s="146"/>
      <c r="I68" s="147"/>
      <c r="J68" s="148"/>
      <c r="P68" s="110"/>
    </row>
    <row r="69" spans="2:16" ht="3.75" customHeight="1" x14ac:dyDescent="0.3">
      <c r="B69" s="144"/>
      <c r="C69" s="145"/>
      <c r="D69" s="146"/>
      <c r="E69" s="146"/>
      <c r="F69" s="341"/>
      <c r="G69" s="341"/>
      <c r="H69" s="146"/>
      <c r="I69" s="147"/>
      <c r="J69" s="148"/>
    </row>
    <row r="70" spans="2:16" x14ac:dyDescent="0.3">
      <c r="B70" s="144" t="s">
        <v>86</v>
      </c>
      <c r="C70" s="145" t="s">
        <v>70</v>
      </c>
      <c r="D70" s="146"/>
      <c r="E70" s="146"/>
      <c r="F70" s="341"/>
      <c r="G70" s="341"/>
      <c r="H70" s="146"/>
      <c r="I70" s="147"/>
      <c r="J70" s="148"/>
    </row>
    <row r="71" spans="2:16" ht="5.25" customHeight="1" x14ac:dyDescent="0.3">
      <c r="B71" s="144"/>
      <c r="C71" s="145"/>
      <c r="D71" s="146"/>
      <c r="E71" s="146"/>
      <c r="F71" s="341"/>
      <c r="G71" s="341"/>
      <c r="H71" s="146"/>
      <c r="I71" s="147"/>
      <c r="J71" s="148"/>
    </row>
    <row r="72" spans="2:16" x14ac:dyDescent="0.3">
      <c r="B72" s="144" t="s">
        <v>88</v>
      </c>
      <c r="C72" s="149" t="s">
        <v>89</v>
      </c>
      <c r="D72" s="147"/>
      <c r="E72" s="147"/>
      <c r="F72" s="342"/>
      <c r="G72" s="341"/>
      <c r="H72" s="146"/>
      <c r="I72" s="147"/>
      <c r="J72" s="148"/>
    </row>
    <row r="73" spans="2:16" ht="6" customHeight="1" x14ac:dyDescent="0.3">
      <c r="B73" s="144"/>
      <c r="C73" s="149"/>
      <c r="D73" s="147"/>
      <c r="E73" s="147"/>
      <c r="F73" s="342"/>
      <c r="G73" s="341"/>
      <c r="H73" s="146"/>
      <c r="I73" s="147"/>
      <c r="J73" s="148"/>
    </row>
    <row r="74" spans="2:16" x14ac:dyDescent="0.3">
      <c r="B74" s="144" t="s">
        <v>90</v>
      </c>
      <c r="C74" s="150" t="s">
        <v>91</v>
      </c>
      <c r="D74" s="156"/>
      <c r="E74" s="156"/>
      <c r="F74" s="343"/>
      <c r="G74" s="341"/>
      <c r="H74" s="146"/>
      <c r="I74" s="147"/>
      <c r="J74" s="148"/>
    </row>
    <row r="75" spans="2:16" ht="3.75" customHeight="1" x14ac:dyDescent="0.3">
      <c r="B75" s="144"/>
      <c r="C75" s="145"/>
      <c r="D75" s="146"/>
      <c r="E75" s="146"/>
      <c r="F75" s="341"/>
      <c r="G75" s="341"/>
      <c r="H75" s="146"/>
      <c r="I75" s="147"/>
      <c r="J75" s="148"/>
    </row>
    <row r="76" spans="2:16" x14ac:dyDescent="0.3">
      <c r="B76" s="1352" t="s">
        <v>92</v>
      </c>
      <c r="C76" s="145" t="s">
        <v>93</v>
      </c>
      <c r="D76" s="146"/>
      <c r="E76" s="146"/>
      <c r="F76" s="341"/>
      <c r="G76" s="341"/>
      <c r="H76" s="146"/>
      <c r="I76" s="147"/>
      <c r="J76" s="148"/>
    </row>
    <row r="77" spans="2:16" x14ac:dyDescent="0.3">
      <c r="B77" s="1352"/>
      <c r="C77" s="201" t="s">
        <v>94</v>
      </c>
      <c r="D77" s="210"/>
      <c r="E77" s="210"/>
      <c r="F77" s="341"/>
      <c r="G77" s="341"/>
      <c r="H77" s="146"/>
      <c r="I77" s="147"/>
      <c r="J77" s="148"/>
    </row>
    <row r="78" spans="2:16" ht="3.75" customHeight="1" x14ac:dyDescent="0.3">
      <c r="B78" s="144"/>
      <c r="C78" s="145"/>
      <c r="D78" s="146"/>
      <c r="E78" s="146"/>
      <c r="F78" s="341"/>
      <c r="G78" s="341"/>
      <c r="H78" s="146"/>
      <c r="I78" s="147"/>
      <c r="J78" s="148"/>
    </row>
    <row r="79" spans="2:16" ht="34.200000000000003" customHeight="1" x14ac:dyDescent="0.3">
      <c r="B79" s="151" t="s">
        <v>95</v>
      </c>
      <c r="C79" s="1349" t="s">
        <v>958</v>
      </c>
      <c r="D79" s="1350"/>
      <c r="E79" s="1350"/>
      <c r="F79" s="1350"/>
      <c r="G79" s="1350"/>
      <c r="H79" s="1350"/>
      <c r="I79" s="1350"/>
      <c r="J79" s="1351"/>
    </row>
    <row r="80" spans="2:16" ht="3.75" customHeight="1" x14ac:dyDescent="0.3">
      <c r="B80" s="151"/>
      <c r="C80" s="145"/>
      <c r="D80" s="146"/>
      <c r="E80" s="146"/>
      <c r="F80" s="341"/>
      <c r="G80" s="341"/>
      <c r="H80" s="146"/>
      <c r="I80" s="147"/>
      <c r="J80" s="148"/>
    </row>
    <row r="81" spans="2:10" x14ac:dyDescent="0.3">
      <c r="B81" s="151" t="s">
        <v>96</v>
      </c>
      <c r="C81" s="204">
        <v>44872</v>
      </c>
      <c r="D81" s="211"/>
      <c r="E81" s="211"/>
      <c r="F81" s="341"/>
      <c r="G81" s="341"/>
      <c r="H81" s="146"/>
      <c r="I81" s="147"/>
      <c r="J81" s="148"/>
    </row>
    <row r="82" spans="2:10" ht="3.75" customHeight="1" x14ac:dyDescent="0.3">
      <c r="B82" s="151"/>
      <c r="C82" s="145"/>
      <c r="D82" s="146"/>
      <c r="E82" s="146"/>
      <c r="F82" s="341"/>
      <c r="G82" s="341"/>
      <c r="H82" s="146"/>
      <c r="I82" s="147"/>
      <c r="J82" s="148"/>
    </row>
    <row r="83" spans="2:10" x14ac:dyDescent="0.3">
      <c r="B83" s="151" t="s">
        <v>97</v>
      </c>
      <c r="C83" s="145" t="s">
        <v>98</v>
      </c>
      <c r="D83" s="146"/>
      <c r="E83" s="146"/>
      <c r="F83" s="341"/>
      <c r="G83" s="341"/>
      <c r="H83" s="146"/>
      <c r="I83" s="147"/>
      <c r="J83" s="148"/>
    </row>
    <row r="84" spans="2:10" ht="6" customHeight="1" x14ac:dyDescent="0.3">
      <c r="B84" s="151"/>
      <c r="C84" s="145"/>
      <c r="D84" s="146"/>
      <c r="E84" s="146"/>
      <c r="F84" s="341"/>
      <c r="G84" s="341"/>
      <c r="H84" s="146"/>
      <c r="I84" s="147"/>
      <c r="J84" s="148"/>
    </row>
    <row r="85" spans="2:10" x14ac:dyDescent="0.3">
      <c r="B85" s="151" t="s">
        <v>99</v>
      </c>
      <c r="C85" s="149" t="s">
        <v>688</v>
      </c>
      <c r="D85" s="147"/>
      <c r="E85" s="147"/>
      <c r="F85" s="342"/>
      <c r="G85" s="342"/>
      <c r="H85" s="147"/>
      <c r="I85" s="147"/>
      <c r="J85" s="148"/>
    </row>
    <row r="86" spans="2:10" ht="3.75" customHeight="1" x14ac:dyDescent="0.3">
      <c r="B86" s="152"/>
      <c r="C86" s="152"/>
      <c r="D86" s="153"/>
      <c r="E86" s="153"/>
      <c r="F86" s="344"/>
      <c r="G86" s="344"/>
      <c r="H86" s="153"/>
      <c r="I86" s="153"/>
      <c r="J86" s="154"/>
    </row>
  </sheetData>
  <sortState xmlns:xlrd2="http://schemas.microsoft.com/office/spreadsheetml/2017/richdata2" ref="B9:D56">
    <sortCondition descending="1" ref="D9:D56"/>
  </sortState>
  <mergeCells count="3">
    <mergeCell ref="C6:G6"/>
    <mergeCell ref="B76:B77"/>
    <mergeCell ref="C79:J79"/>
  </mergeCells>
  <hyperlinks>
    <hyperlink ref="B2" location="Index!A1" display="Return to Index" xr:uid="{9DB76B92-1855-4401-9FC8-10C76A607926}"/>
    <hyperlink ref="C77" r:id="rId1" xr:uid="{7DDC90C7-DCA1-4D60-8C59-33F35C27CF3C}"/>
  </hyperlinks>
  <pageMargins left="0.23622047244094491" right="0.23622047244094491" top="0.31496062992125984" bottom="0.31496062992125984" header="0.31496062992125984" footer="0.31496062992125984"/>
  <pageSetup paperSize="9" scale="31" orientation="landscape" r:id="rId2"/>
  <headerFooter alignWithMargins="0"/>
  <rowBreaks count="1" manualBreakCount="1">
    <brk id="63" max="16383" man="1"/>
  </rowBreaks>
  <colBreaks count="2" manualBreakCount="2">
    <brk id="8" max="1048575" man="1"/>
    <brk id="26" max="1048575" man="1"/>
  </colBreak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D41B2-3509-4D8E-9FAB-AC5E02FB3135}">
  <sheetPr>
    <pageSetUpPr fitToPage="1"/>
  </sheetPr>
  <dimension ref="B1:AD86"/>
  <sheetViews>
    <sheetView zoomScaleNormal="100" workbookViewId="0">
      <selection activeCell="D1" sqref="D1"/>
    </sheetView>
  </sheetViews>
  <sheetFormatPr defaultColWidth="8.33203125" defaultRowHeight="14.4" x14ac:dyDescent="0.3"/>
  <cols>
    <col min="1" max="1" width="1.88671875" style="110" customWidth="1"/>
    <col min="2" max="2" width="58.77734375" style="110" customWidth="1"/>
    <col min="3" max="3" width="11.109375" style="110" customWidth="1"/>
    <col min="4" max="5" width="11.44140625" style="110" customWidth="1"/>
    <col min="6" max="6" width="13.44140625" style="335" customWidth="1"/>
    <col min="7" max="7" width="10.77734375" style="335" customWidth="1"/>
    <col min="8" max="8" width="10.88671875" style="110" customWidth="1"/>
    <col min="9" max="9" width="26.6640625" style="110" customWidth="1"/>
    <col min="10" max="10" width="13.44140625" style="110" customWidth="1"/>
    <col min="11" max="12" width="12.6640625" style="110" customWidth="1"/>
    <col min="13" max="13" width="15.88671875" style="110" customWidth="1"/>
    <col min="14" max="14" width="14.88671875" style="112" customWidth="1"/>
    <col min="15" max="15" width="10.44140625" style="112" customWidth="1"/>
    <col min="16" max="16" width="47.33203125" style="112" customWidth="1"/>
    <col min="17" max="17" width="23.33203125" style="110" customWidth="1"/>
    <col min="18" max="18" width="16.109375" style="110" customWidth="1"/>
    <col min="19" max="19" width="18.44140625" style="110" customWidth="1"/>
    <col min="20" max="20" width="14.5546875" style="110" customWidth="1"/>
    <col min="21" max="21" width="10.33203125" style="112" customWidth="1"/>
    <col min="22" max="22" width="4.88671875" style="112" customWidth="1"/>
    <col min="23" max="26" width="8.33203125" style="110" customWidth="1"/>
    <col min="27" max="30" width="8.33203125" style="113" customWidth="1"/>
    <col min="31" max="39" width="8.33203125" style="110" customWidth="1"/>
    <col min="40" max="40" width="1.88671875" style="110" customWidth="1"/>
    <col min="41" max="16384" width="8.33203125" style="110"/>
  </cols>
  <sheetData>
    <row r="1" spans="2:30" x14ac:dyDescent="0.3">
      <c r="B1" s="167" t="s">
        <v>670</v>
      </c>
    </row>
    <row r="2" spans="2:30" x14ac:dyDescent="0.3">
      <c r="B2" s="114" t="s">
        <v>48</v>
      </c>
    </row>
    <row r="3" spans="2:30" x14ac:dyDescent="0.3">
      <c r="B3" s="115"/>
      <c r="C3" s="118"/>
      <c r="D3" s="118"/>
      <c r="E3" s="118"/>
      <c r="F3" s="236"/>
      <c r="G3" s="336"/>
      <c r="I3" s="112"/>
      <c r="N3" s="110"/>
      <c r="U3" s="113"/>
      <c r="V3" s="113"/>
      <c r="W3" s="113"/>
      <c r="X3" s="113"/>
      <c r="AA3" s="110"/>
      <c r="AB3" s="110"/>
      <c r="AC3" s="110"/>
      <c r="AD3" s="110"/>
    </row>
    <row r="4" spans="2:30" x14ac:dyDescent="0.3">
      <c r="N4" s="110"/>
      <c r="O4" s="110"/>
      <c r="P4" s="110"/>
      <c r="U4" s="110"/>
      <c r="V4" s="110"/>
      <c r="AA4" s="110"/>
      <c r="AB4" s="110"/>
      <c r="AC4" s="110"/>
      <c r="AD4" s="110"/>
    </row>
    <row r="5" spans="2:30" ht="15" thickBot="1" x14ac:dyDescent="0.35">
      <c r="B5" s="117"/>
      <c r="C5" s="208"/>
      <c r="D5" s="162"/>
      <c r="E5" s="162"/>
      <c r="G5" s="336"/>
      <c r="N5" s="110"/>
      <c r="O5" s="110"/>
      <c r="P5" s="110"/>
      <c r="U5" s="110"/>
      <c r="V5" s="110"/>
      <c r="AA5" s="110"/>
      <c r="AB5" s="110"/>
      <c r="AC5" s="110"/>
      <c r="AD5" s="110"/>
    </row>
    <row r="6" spans="2:30" ht="15" customHeight="1" thickBot="1" x14ac:dyDescent="0.35">
      <c r="C6" s="1356"/>
      <c r="D6" s="1356"/>
      <c r="E6" s="1356"/>
      <c r="F6" s="1356"/>
      <c r="G6" s="1356"/>
      <c r="H6" s="163"/>
      <c r="N6" s="110"/>
      <c r="O6" s="110"/>
      <c r="P6" s="110"/>
      <c r="U6" s="110"/>
      <c r="V6" s="110"/>
      <c r="AA6" s="110"/>
      <c r="AB6" s="110"/>
      <c r="AC6" s="110"/>
      <c r="AD6" s="110"/>
    </row>
    <row r="7" spans="2:30" ht="68.400000000000006" customHeight="1" thickBot="1" x14ac:dyDescent="0.35">
      <c r="B7" s="373" t="s">
        <v>53</v>
      </c>
      <c r="C7" s="337" t="s">
        <v>153</v>
      </c>
      <c r="D7" s="337" t="s">
        <v>154</v>
      </c>
      <c r="E7" s="337" t="s">
        <v>685</v>
      </c>
      <c r="F7" s="337" t="s">
        <v>56</v>
      </c>
      <c r="G7" s="337" t="s">
        <v>57</v>
      </c>
      <c r="H7"/>
      <c r="I7" s="373" t="s">
        <v>53</v>
      </c>
      <c r="J7" s="337" t="s">
        <v>153</v>
      </c>
      <c r="K7" s="337" t="s">
        <v>154</v>
      </c>
      <c r="L7" s="337" t="s">
        <v>685</v>
      </c>
      <c r="M7" s="337" t="s">
        <v>56</v>
      </c>
      <c r="N7" s="337" t="s">
        <v>57</v>
      </c>
      <c r="O7" s="110"/>
      <c r="P7" s="300" t="s">
        <v>53</v>
      </c>
      <c r="Q7" s="110" t="s">
        <v>685</v>
      </c>
      <c r="U7" s="110"/>
      <c r="V7" s="110"/>
      <c r="AA7" s="110"/>
      <c r="AB7" s="110"/>
      <c r="AC7" s="110"/>
      <c r="AD7" s="110"/>
    </row>
    <row r="8" spans="2:30" x14ac:dyDescent="0.3">
      <c r="B8" s="374" t="s">
        <v>612</v>
      </c>
      <c r="C8" s="334">
        <v>369</v>
      </c>
      <c r="D8" s="334">
        <v>3794</v>
      </c>
      <c r="E8" s="367">
        <v>10.281842818428185</v>
      </c>
      <c r="F8" s="380">
        <v>3425</v>
      </c>
      <c r="G8" s="338">
        <v>928.18428184281845</v>
      </c>
      <c r="H8"/>
      <c r="I8" s="375" t="s">
        <v>612</v>
      </c>
      <c r="J8" s="347">
        <v>369</v>
      </c>
      <c r="K8" s="347">
        <v>3794</v>
      </c>
      <c r="L8" s="367">
        <v>10.281842818428185</v>
      </c>
      <c r="M8" s="370">
        <v>3425</v>
      </c>
      <c r="N8" s="348">
        <v>928.18428184281845</v>
      </c>
      <c r="O8" s="335"/>
      <c r="P8" t="s">
        <v>612</v>
      </c>
      <c r="Q8" s="376">
        <v>10.281842818428185</v>
      </c>
      <c r="U8" s="110"/>
      <c r="V8" s="110"/>
      <c r="AA8" s="110"/>
      <c r="AB8" s="110"/>
      <c r="AC8" s="110"/>
      <c r="AD8" s="110"/>
    </row>
    <row r="9" spans="2:30" x14ac:dyDescent="0.3">
      <c r="B9" s="377" t="s">
        <v>636</v>
      </c>
      <c r="C9" s="332">
        <v>454</v>
      </c>
      <c r="D9" s="332">
        <v>1818</v>
      </c>
      <c r="E9" s="368">
        <v>4.0044052863436121</v>
      </c>
      <c r="F9" s="381">
        <v>1364</v>
      </c>
      <c r="G9" s="339">
        <v>300.44052863436121</v>
      </c>
      <c r="H9"/>
      <c r="I9" s="377" t="s">
        <v>613</v>
      </c>
      <c r="J9" s="332">
        <v>454</v>
      </c>
      <c r="K9" s="332">
        <v>1818</v>
      </c>
      <c r="L9" s="368">
        <v>4.0044052863436121</v>
      </c>
      <c r="M9" s="365">
        <v>1364</v>
      </c>
      <c r="N9" s="339">
        <v>300.44052863436121</v>
      </c>
      <c r="O9" s="335"/>
      <c r="P9" s="372" t="s">
        <v>613</v>
      </c>
      <c r="Q9" s="376">
        <v>4.0044052863436121</v>
      </c>
      <c r="U9" s="110"/>
      <c r="V9" s="110"/>
      <c r="AA9" s="110"/>
      <c r="AB9" s="110"/>
      <c r="AC9" s="110"/>
      <c r="AD9" s="110"/>
    </row>
    <row r="10" spans="2:30" x14ac:dyDescent="0.3">
      <c r="B10" s="377" t="s">
        <v>637</v>
      </c>
      <c r="C10" s="332">
        <v>392</v>
      </c>
      <c r="D10" s="332">
        <v>1095</v>
      </c>
      <c r="E10" s="368">
        <v>2.7933673469387754</v>
      </c>
      <c r="F10" s="381">
        <v>703</v>
      </c>
      <c r="G10" s="339">
        <v>179.33673469387756</v>
      </c>
      <c r="H10" s="209"/>
      <c r="I10" s="377" t="s">
        <v>617</v>
      </c>
      <c r="J10" s="332">
        <v>392</v>
      </c>
      <c r="K10" s="332">
        <v>1095</v>
      </c>
      <c r="L10" s="368">
        <v>2.7933673469387754</v>
      </c>
      <c r="M10" s="365">
        <v>703</v>
      </c>
      <c r="N10" s="339">
        <v>179.33673469387756</v>
      </c>
      <c r="O10" s="335"/>
      <c r="P10" s="372" t="s">
        <v>617</v>
      </c>
      <c r="Q10" s="376">
        <v>2.7933673469387754</v>
      </c>
      <c r="U10" s="110"/>
      <c r="V10" s="110"/>
      <c r="AA10" s="110"/>
      <c r="AB10" s="110"/>
      <c r="AC10" s="110"/>
      <c r="AD10" s="110"/>
    </row>
    <row r="11" spans="2:30" x14ac:dyDescent="0.3">
      <c r="B11" s="377" t="s">
        <v>650</v>
      </c>
      <c r="C11" s="332">
        <v>471</v>
      </c>
      <c r="D11" s="332">
        <v>1082</v>
      </c>
      <c r="E11" s="368">
        <v>2.2972399150743099</v>
      </c>
      <c r="F11" s="382">
        <v>611</v>
      </c>
      <c r="G11" s="339">
        <v>129.72399150743101</v>
      </c>
      <c r="H11"/>
      <c r="I11" s="377" t="s">
        <v>650</v>
      </c>
      <c r="J11" s="332">
        <v>471</v>
      </c>
      <c r="K11" s="332">
        <v>1082</v>
      </c>
      <c r="L11" s="368">
        <v>2.2972399150743099</v>
      </c>
      <c r="M11" s="371">
        <v>611</v>
      </c>
      <c r="N11" s="339">
        <v>129.72399150743101</v>
      </c>
      <c r="O11" s="335"/>
      <c r="P11" s="372" t="s">
        <v>650</v>
      </c>
      <c r="Q11" s="376">
        <v>2.2972399150743099</v>
      </c>
      <c r="U11" s="110"/>
      <c r="V11" s="110"/>
      <c r="AA11" s="110"/>
      <c r="AB11" s="110"/>
      <c r="AC11" s="110"/>
      <c r="AD11" s="110"/>
    </row>
    <row r="12" spans="2:30" x14ac:dyDescent="0.3">
      <c r="B12" s="377" t="s">
        <v>641</v>
      </c>
      <c r="C12" s="332">
        <v>825</v>
      </c>
      <c r="D12" s="332">
        <v>1774</v>
      </c>
      <c r="E12" s="368">
        <v>2.1503030303030304</v>
      </c>
      <c r="F12" s="382">
        <v>949</v>
      </c>
      <c r="G12" s="339">
        <v>115.03030303030303</v>
      </c>
      <c r="H12"/>
      <c r="I12" s="377" t="s">
        <v>641</v>
      </c>
      <c r="J12" s="332">
        <v>825</v>
      </c>
      <c r="K12" s="332">
        <v>1774</v>
      </c>
      <c r="L12" s="368">
        <v>2.1503030303030304</v>
      </c>
      <c r="M12" s="371">
        <v>949</v>
      </c>
      <c r="N12" s="339">
        <v>115.03030303030303</v>
      </c>
      <c r="O12" s="335"/>
      <c r="P12" s="372" t="s">
        <v>641</v>
      </c>
      <c r="Q12" s="376">
        <v>2.1503030303030304</v>
      </c>
      <c r="U12" s="110"/>
      <c r="V12" s="110"/>
      <c r="AA12" s="110"/>
      <c r="AB12" s="110"/>
      <c r="AC12" s="110"/>
      <c r="AD12" s="110"/>
    </row>
    <row r="13" spans="2:30" ht="12.75" customHeight="1" x14ac:dyDescent="0.3">
      <c r="B13" s="377" t="s">
        <v>618</v>
      </c>
      <c r="C13" s="332">
        <v>376</v>
      </c>
      <c r="D13" s="332">
        <v>779</v>
      </c>
      <c r="E13" s="368">
        <v>2.0718085106382977</v>
      </c>
      <c r="F13" s="381">
        <v>403</v>
      </c>
      <c r="G13" s="339">
        <v>107.18085106382979</v>
      </c>
      <c r="H13"/>
      <c r="I13" s="377" t="s">
        <v>618</v>
      </c>
      <c r="J13" s="332">
        <v>376</v>
      </c>
      <c r="K13" s="332">
        <v>779</v>
      </c>
      <c r="L13" s="368">
        <v>2.0718085106382977</v>
      </c>
      <c r="M13" s="365">
        <v>403</v>
      </c>
      <c r="N13" s="339">
        <v>107.18085106382979</v>
      </c>
      <c r="O13" s="335"/>
      <c r="P13" s="372" t="s">
        <v>618</v>
      </c>
      <c r="Q13" s="376">
        <v>2.0718085106382977</v>
      </c>
      <c r="U13" s="110"/>
      <c r="V13" s="110"/>
      <c r="AA13" s="110"/>
      <c r="AB13" s="110"/>
      <c r="AC13" s="110"/>
      <c r="AD13" s="110"/>
    </row>
    <row r="14" spans="2:30" x14ac:dyDescent="0.3">
      <c r="B14" s="377" t="s">
        <v>616</v>
      </c>
      <c r="C14" s="332">
        <v>558</v>
      </c>
      <c r="D14" s="332">
        <v>1140</v>
      </c>
      <c r="E14" s="368">
        <v>2.043010752688172</v>
      </c>
      <c r="F14" s="381">
        <v>582</v>
      </c>
      <c r="G14" s="339">
        <v>104.3010752688172</v>
      </c>
      <c r="H14"/>
      <c r="I14" s="377" t="s">
        <v>616</v>
      </c>
      <c r="J14" s="332">
        <v>558</v>
      </c>
      <c r="K14" s="332">
        <v>1140</v>
      </c>
      <c r="L14" s="368">
        <v>2.043010752688172</v>
      </c>
      <c r="M14" s="365">
        <v>582</v>
      </c>
      <c r="N14" s="339">
        <v>104.3010752688172</v>
      </c>
      <c r="O14" s="335"/>
      <c r="P14" s="372" t="s">
        <v>616</v>
      </c>
      <c r="Q14" s="376">
        <v>2.043010752688172</v>
      </c>
      <c r="U14" s="110"/>
      <c r="V14" s="110"/>
      <c r="AA14" s="110"/>
      <c r="AB14" s="110"/>
      <c r="AC14" s="110"/>
      <c r="AD14" s="110"/>
    </row>
    <row r="15" spans="2:30" x14ac:dyDescent="0.3">
      <c r="B15" s="377" t="s">
        <v>642</v>
      </c>
      <c r="C15" s="332">
        <v>401</v>
      </c>
      <c r="D15" s="332">
        <v>737</v>
      </c>
      <c r="E15" s="368">
        <v>1.8379052369077307</v>
      </c>
      <c r="F15" s="382">
        <v>336</v>
      </c>
      <c r="G15" s="339">
        <v>83.790523690773071</v>
      </c>
      <c r="H15"/>
      <c r="I15" s="377" t="s">
        <v>642</v>
      </c>
      <c r="J15" s="332">
        <v>401</v>
      </c>
      <c r="K15" s="332">
        <v>737</v>
      </c>
      <c r="L15" s="368">
        <v>1.8379052369077307</v>
      </c>
      <c r="M15" s="371">
        <v>336</v>
      </c>
      <c r="N15" s="339">
        <v>83.790523690773071</v>
      </c>
      <c r="O15" s="335"/>
      <c r="P15" s="372" t="s">
        <v>642</v>
      </c>
      <c r="Q15" s="376">
        <v>1.8379052369077307</v>
      </c>
      <c r="U15" s="110"/>
      <c r="V15" s="110"/>
      <c r="AA15" s="110"/>
      <c r="AB15" s="110"/>
      <c r="AC15" s="110"/>
      <c r="AD15" s="110"/>
    </row>
    <row r="16" spans="2:30" x14ac:dyDescent="0.3">
      <c r="B16" s="377" t="s">
        <v>619</v>
      </c>
      <c r="C16" s="332">
        <v>902</v>
      </c>
      <c r="D16" s="332">
        <v>1614</v>
      </c>
      <c r="E16" s="368">
        <v>1.7893569844789357</v>
      </c>
      <c r="F16" s="382">
        <v>712</v>
      </c>
      <c r="G16" s="339">
        <v>78.935698447893571</v>
      </c>
      <c r="H16"/>
      <c r="I16" s="377" t="s">
        <v>619</v>
      </c>
      <c r="J16" s="332">
        <v>902</v>
      </c>
      <c r="K16" s="332">
        <v>1614</v>
      </c>
      <c r="L16" s="368">
        <v>1.7893569844789357</v>
      </c>
      <c r="M16" s="371">
        <v>712</v>
      </c>
      <c r="N16" s="339">
        <v>78.935698447893571</v>
      </c>
      <c r="O16" s="335"/>
      <c r="P16" s="372" t="s">
        <v>619</v>
      </c>
      <c r="Q16" s="376">
        <v>1.7893569844789357</v>
      </c>
      <c r="U16" s="110"/>
      <c r="V16" s="110"/>
      <c r="AA16" s="110"/>
      <c r="AB16" s="110"/>
      <c r="AC16" s="110"/>
      <c r="AD16" s="110"/>
    </row>
    <row r="17" spans="2:30" x14ac:dyDescent="0.3">
      <c r="B17" s="377" t="s">
        <v>644</v>
      </c>
      <c r="C17" s="332">
        <v>647</v>
      </c>
      <c r="D17" s="332">
        <v>1150</v>
      </c>
      <c r="E17" s="368">
        <v>1.777434312210201</v>
      </c>
      <c r="F17" s="382">
        <v>503</v>
      </c>
      <c r="G17" s="339">
        <v>77.743431221020089</v>
      </c>
      <c r="H17"/>
      <c r="I17" s="377" t="s">
        <v>644</v>
      </c>
      <c r="J17" s="332">
        <v>647</v>
      </c>
      <c r="K17" s="332">
        <v>1150</v>
      </c>
      <c r="L17" s="368">
        <v>1.777434312210201</v>
      </c>
      <c r="M17" s="371">
        <v>503</v>
      </c>
      <c r="N17" s="339">
        <v>77.743431221020089</v>
      </c>
      <c r="O17" s="335"/>
      <c r="P17" s="372" t="s">
        <v>644</v>
      </c>
      <c r="Q17" s="376">
        <v>1.777434312210201</v>
      </c>
      <c r="U17" s="110"/>
      <c r="V17" s="110"/>
      <c r="AA17" s="110"/>
      <c r="AB17" s="110"/>
      <c r="AC17" s="110"/>
      <c r="AD17" s="110"/>
    </row>
    <row r="18" spans="2:30" x14ac:dyDescent="0.3">
      <c r="B18" s="377" t="s">
        <v>643</v>
      </c>
      <c r="C18" s="332">
        <v>206</v>
      </c>
      <c r="D18" s="332">
        <v>355</v>
      </c>
      <c r="E18" s="368">
        <v>1.7233009708737863</v>
      </c>
      <c r="F18" s="382">
        <v>149</v>
      </c>
      <c r="G18" s="339">
        <v>72.330097087378633</v>
      </c>
      <c r="H18"/>
      <c r="I18" s="377" t="s">
        <v>68</v>
      </c>
      <c r="J18" s="332">
        <v>188884</v>
      </c>
      <c r="K18" s="332">
        <v>183737</v>
      </c>
      <c r="L18" s="368">
        <v>0.97275047118866609</v>
      </c>
      <c r="M18" s="365">
        <v>-5147</v>
      </c>
      <c r="N18" s="339">
        <v>-2.7249528811333943</v>
      </c>
      <c r="O18" s="335"/>
      <c r="P18" s="372" t="s">
        <v>68</v>
      </c>
      <c r="Q18" s="376">
        <v>0.97275047118866609</v>
      </c>
      <c r="U18" s="110"/>
      <c r="V18" s="110"/>
      <c r="AA18" s="110"/>
      <c r="AB18" s="110"/>
      <c r="AC18" s="110"/>
      <c r="AD18" s="110"/>
    </row>
    <row r="19" spans="2:30" x14ac:dyDescent="0.3">
      <c r="B19" s="377" t="s">
        <v>639</v>
      </c>
      <c r="C19" s="332">
        <v>2234</v>
      </c>
      <c r="D19" s="332">
        <v>3849</v>
      </c>
      <c r="E19" s="368">
        <v>1.7229185317815578</v>
      </c>
      <c r="F19" s="382">
        <v>1615</v>
      </c>
      <c r="G19" s="339">
        <v>72.291853178155776</v>
      </c>
      <c r="H19"/>
      <c r="I19" s="377" t="s">
        <v>646</v>
      </c>
      <c r="J19" s="332">
        <v>486</v>
      </c>
      <c r="K19" s="332">
        <v>463</v>
      </c>
      <c r="L19" s="368">
        <v>0.95267489711934161</v>
      </c>
      <c r="M19" s="371">
        <v>-23</v>
      </c>
      <c r="N19" s="339">
        <v>-4.7325102880658436</v>
      </c>
      <c r="O19" s="335"/>
      <c r="P19" s="372" t="s">
        <v>646</v>
      </c>
      <c r="Q19" s="376">
        <v>0.95267489711934161</v>
      </c>
      <c r="U19" s="110"/>
      <c r="V19" s="110"/>
      <c r="AA19" s="110"/>
      <c r="AB19" s="110"/>
      <c r="AC19" s="110"/>
      <c r="AD19" s="110"/>
    </row>
    <row r="20" spans="2:30" x14ac:dyDescent="0.3">
      <c r="B20" s="377" t="s">
        <v>656</v>
      </c>
      <c r="C20" s="332">
        <v>62</v>
      </c>
      <c r="D20" s="332">
        <v>102</v>
      </c>
      <c r="E20" s="368">
        <v>1.6451612903225807</v>
      </c>
      <c r="F20" s="382">
        <v>40</v>
      </c>
      <c r="G20" s="339">
        <v>64.516129032258064</v>
      </c>
      <c r="H20"/>
      <c r="I20" s="377" t="s">
        <v>634</v>
      </c>
      <c r="J20" s="332">
        <v>589</v>
      </c>
      <c r="K20" s="332">
        <v>555</v>
      </c>
      <c r="L20" s="368">
        <v>0.94227504244482174</v>
      </c>
      <c r="M20" s="365">
        <v>-34</v>
      </c>
      <c r="N20" s="339">
        <v>-5.7724957555178271</v>
      </c>
      <c r="O20" s="335"/>
      <c r="P20" s="372" t="s">
        <v>634</v>
      </c>
      <c r="Q20" s="376">
        <v>0.94227504244482174</v>
      </c>
      <c r="U20" s="110"/>
      <c r="V20" s="110"/>
      <c r="AA20" s="110"/>
      <c r="AB20" s="110"/>
      <c r="AC20" s="110"/>
      <c r="AD20" s="110"/>
    </row>
    <row r="21" spans="2:30" x14ac:dyDescent="0.3">
      <c r="B21" s="377" t="s">
        <v>649</v>
      </c>
      <c r="C21" s="332">
        <v>102</v>
      </c>
      <c r="D21" s="332">
        <v>160</v>
      </c>
      <c r="E21" s="368">
        <v>1.5686274509803921</v>
      </c>
      <c r="F21" s="382">
        <v>58</v>
      </c>
      <c r="G21" s="339">
        <v>56.862745098039213</v>
      </c>
      <c r="H21"/>
      <c r="I21" s="377" t="s">
        <v>635</v>
      </c>
      <c r="J21" s="332">
        <v>1332</v>
      </c>
      <c r="K21" s="332">
        <v>1178</v>
      </c>
      <c r="L21" s="368">
        <v>0.88438438438438438</v>
      </c>
      <c r="M21" s="365">
        <v>-154</v>
      </c>
      <c r="N21" s="339">
        <v>-11.561561561561561</v>
      </c>
      <c r="O21" s="335"/>
      <c r="P21" s="335" t="s">
        <v>635</v>
      </c>
      <c r="Q21" s="376">
        <v>0.88438438438438438</v>
      </c>
      <c r="U21" s="110"/>
      <c r="V21" s="110"/>
      <c r="AA21" s="110"/>
      <c r="AB21" s="110"/>
      <c r="AC21" s="110"/>
      <c r="AD21" s="110"/>
    </row>
    <row r="22" spans="2:30" x14ac:dyDescent="0.3">
      <c r="B22" s="377" t="s">
        <v>640</v>
      </c>
      <c r="C22" s="332">
        <v>238</v>
      </c>
      <c r="D22" s="332">
        <v>373</v>
      </c>
      <c r="E22" s="368">
        <v>1.5672268907563025</v>
      </c>
      <c r="F22" s="382">
        <v>135</v>
      </c>
      <c r="G22" s="339">
        <v>56.722689075630257</v>
      </c>
      <c r="H22"/>
      <c r="I22" s="377" t="s">
        <v>651</v>
      </c>
      <c r="J22" s="332">
        <v>302</v>
      </c>
      <c r="K22" s="332">
        <v>264</v>
      </c>
      <c r="L22" s="368">
        <v>0.8741721854304636</v>
      </c>
      <c r="M22" s="371">
        <v>-38</v>
      </c>
      <c r="N22" s="339">
        <v>-12.582781456953642</v>
      </c>
      <c r="O22" s="335"/>
      <c r="P22" s="335" t="s">
        <v>651</v>
      </c>
      <c r="Q22" s="376">
        <v>0.8741721854304636</v>
      </c>
      <c r="U22" s="110"/>
      <c r="V22" s="110"/>
      <c r="AA22" s="110"/>
      <c r="AB22" s="110"/>
      <c r="AC22" s="110"/>
      <c r="AD22" s="110"/>
    </row>
    <row r="23" spans="2:30" ht="15.6" customHeight="1" x14ac:dyDescent="0.3">
      <c r="B23" s="377" t="s">
        <v>645</v>
      </c>
      <c r="C23" s="332">
        <v>428</v>
      </c>
      <c r="D23" s="332">
        <v>632</v>
      </c>
      <c r="E23" s="368">
        <v>1.4766355140186915</v>
      </c>
      <c r="F23" s="382">
        <v>204</v>
      </c>
      <c r="G23" s="339">
        <v>47.663551401869157</v>
      </c>
      <c r="H23" s="335"/>
      <c r="I23" s="377" t="s">
        <v>604</v>
      </c>
      <c r="J23" s="332">
        <v>2293</v>
      </c>
      <c r="K23" s="332">
        <v>1954</v>
      </c>
      <c r="L23" s="368">
        <v>0.8521587440034889</v>
      </c>
      <c r="M23" s="365">
        <v>-339</v>
      </c>
      <c r="N23" s="339">
        <v>-14.784125599651112</v>
      </c>
      <c r="O23" s="335"/>
      <c r="P23" s="335" t="s">
        <v>604</v>
      </c>
      <c r="Q23" s="376">
        <v>0.8521587440034889</v>
      </c>
      <c r="U23" s="110"/>
      <c r="V23" s="110"/>
      <c r="AA23" s="110"/>
      <c r="AB23" s="110"/>
      <c r="AC23" s="110"/>
      <c r="AD23" s="110"/>
    </row>
    <row r="24" spans="2:30" ht="15.6" customHeight="1" x14ac:dyDescent="0.3">
      <c r="B24" s="377" t="s">
        <v>615</v>
      </c>
      <c r="C24" s="332">
        <v>1866</v>
      </c>
      <c r="D24" s="332">
        <v>2657</v>
      </c>
      <c r="E24" s="368">
        <v>1.4239013933547695</v>
      </c>
      <c r="F24" s="382">
        <v>791</v>
      </c>
      <c r="G24" s="339">
        <v>42.390139335476952</v>
      </c>
      <c r="H24" s="335"/>
      <c r="I24" s="377" t="s">
        <v>602</v>
      </c>
      <c r="J24" s="332">
        <v>1029</v>
      </c>
      <c r="K24" s="332">
        <v>867</v>
      </c>
      <c r="L24" s="368">
        <v>0.8425655976676385</v>
      </c>
      <c r="M24" s="365">
        <v>-162</v>
      </c>
      <c r="N24" s="339">
        <v>-15.743440233236154</v>
      </c>
      <c r="O24" s="335"/>
      <c r="P24" s="335" t="s">
        <v>602</v>
      </c>
      <c r="Q24" s="376">
        <v>0.8425655976676385</v>
      </c>
      <c r="U24" s="110"/>
      <c r="V24" s="110"/>
      <c r="AA24" s="110"/>
      <c r="AB24" s="110"/>
      <c r="AC24" s="110"/>
      <c r="AD24" s="110"/>
    </row>
    <row r="25" spans="2:30" ht="15.6" customHeight="1" x14ac:dyDescent="0.3">
      <c r="B25" s="377" t="s">
        <v>611</v>
      </c>
      <c r="C25" s="332">
        <v>8391</v>
      </c>
      <c r="D25" s="332">
        <v>11803</v>
      </c>
      <c r="E25" s="368">
        <v>1.4066261470623287</v>
      </c>
      <c r="F25" s="381">
        <v>3412</v>
      </c>
      <c r="G25" s="339">
        <v>40.662614706232873</v>
      </c>
      <c r="H25" s="335"/>
      <c r="I25" s="377" t="s">
        <v>648</v>
      </c>
      <c r="J25" s="332">
        <v>361</v>
      </c>
      <c r="K25" s="332">
        <v>298</v>
      </c>
      <c r="L25" s="368">
        <v>0.82548476454293629</v>
      </c>
      <c r="M25" s="371">
        <v>-63</v>
      </c>
      <c r="N25" s="339">
        <v>-17.451523545706372</v>
      </c>
      <c r="O25" s="335"/>
      <c r="P25" s="335" t="s">
        <v>648</v>
      </c>
      <c r="Q25" s="376">
        <v>0.82548476454293629</v>
      </c>
      <c r="U25" s="110"/>
      <c r="V25" s="110"/>
      <c r="AA25" s="110"/>
      <c r="AB25" s="110"/>
      <c r="AC25" s="110"/>
      <c r="AD25" s="110"/>
    </row>
    <row r="26" spans="2:30" ht="15.6" customHeight="1" x14ac:dyDescent="0.3">
      <c r="B26" s="377" t="s">
        <v>614</v>
      </c>
      <c r="C26" s="332">
        <v>3627</v>
      </c>
      <c r="D26" s="332">
        <v>5008</v>
      </c>
      <c r="E26" s="368">
        <v>1.3807554452715742</v>
      </c>
      <c r="F26" s="382">
        <v>1381</v>
      </c>
      <c r="G26" s="339">
        <v>38.075544527157426</v>
      </c>
      <c r="H26" s="335"/>
      <c r="I26" s="377" t="s">
        <v>654</v>
      </c>
      <c r="J26" s="332">
        <v>179</v>
      </c>
      <c r="K26" s="332">
        <v>146</v>
      </c>
      <c r="L26" s="368">
        <v>0.81564245810055869</v>
      </c>
      <c r="M26" s="371">
        <v>-33</v>
      </c>
      <c r="N26" s="339">
        <v>-18.435754189944134</v>
      </c>
      <c r="O26" s="335"/>
      <c r="P26" s="335" t="s">
        <v>654</v>
      </c>
      <c r="Q26" s="376">
        <v>0.81564245810055869</v>
      </c>
      <c r="U26" s="110"/>
      <c r="V26" s="110"/>
      <c r="AA26" s="110"/>
      <c r="AB26" s="110"/>
      <c r="AC26" s="110"/>
      <c r="AD26" s="110"/>
    </row>
    <row r="27" spans="2:30" ht="15.6" customHeight="1" x14ac:dyDescent="0.3">
      <c r="B27" s="377" t="s">
        <v>638</v>
      </c>
      <c r="C27" s="332">
        <v>1246</v>
      </c>
      <c r="D27" s="332">
        <v>1643</v>
      </c>
      <c r="E27" s="368">
        <v>1.3186195826645264</v>
      </c>
      <c r="F27" s="381">
        <v>397</v>
      </c>
      <c r="G27" s="339">
        <v>31.861958266452646</v>
      </c>
      <c r="H27" s="335"/>
      <c r="I27" s="377" t="s">
        <v>605</v>
      </c>
      <c r="J27" s="332">
        <v>1357</v>
      </c>
      <c r="K27" s="332">
        <v>1097</v>
      </c>
      <c r="L27" s="368">
        <v>0.8084008843036109</v>
      </c>
      <c r="M27" s="365">
        <v>-260</v>
      </c>
      <c r="N27" s="339">
        <v>-19.159911569638908</v>
      </c>
      <c r="O27" s="335"/>
      <c r="P27" s="335" t="s">
        <v>605</v>
      </c>
      <c r="Q27" s="376">
        <v>0.8084008843036109</v>
      </c>
      <c r="U27" s="110"/>
      <c r="V27" s="110"/>
      <c r="AA27" s="110"/>
      <c r="AB27" s="110"/>
      <c r="AC27" s="110"/>
      <c r="AD27" s="110"/>
    </row>
    <row r="28" spans="2:30" ht="15.6" customHeight="1" thickBot="1" x14ac:dyDescent="0.35">
      <c r="B28" s="377" t="s">
        <v>655</v>
      </c>
      <c r="C28" s="332">
        <v>85</v>
      </c>
      <c r="D28" s="332">
        <v>112</v>
      </c>
      <c r="E28" s="368">
        <v>1.3176470588235294</v>
      </c>
      <c r="F28" s="382">
        <v>27</v>
      </c>
      <c r="G28" s="339">
        <v>31.764705882352942</v>
      </c>
      <c r="H28" s="335"/>
      <c r="I28" s="378" t="s">
        <v>603</v>
      </c>
      <c r="J28" s="333">
        <v>2999</v>
      </c>
      <c r="K28" s="333">
        <v>2250</v>
      </c>
      <c r="L28" s="369">
        <v>0.75025008336112042</v>
      </c>
      <c r="M28" s="366">
        <v>-749</v>
      </c>
      <c r="N28" s="349">
        <v>-24.974991663887963</v>
      </c>
      <c r="O28" s="335"/>
      <c r="P28" s="335" t="s">
        <v>603</v>
      </c>
      <c r="Q28" s="376">
        <v>0.75025008336112042</v>
      </c>
      <c r="U28" s="110"/>
      <c r="V28" s="110"/>
      <c r="AA28" s="110"/>
      <c r="AB28" s="110"/>
      <c r="AC28" s="110"/>
      <c r="AD28" s="110"/>
    </row>
    <row r="29" spans="2:30" ht="15.6" customHeight="1" x14ac:dyDescent="0.3">
      <c r="B29" s="377" t="s">
        <v>665</v>
      </c>
      <c r="C29" s="332">
        <v>1385</v>
      </c>
      <c r="D29" s="332">
        <v>1812</v>
      </c>
      <c r="E29" s="368">
        <v>1.3083032490974729</v>
      </c>
      <c r="F29" s="382">
        <v>427</v>
      </c>
      <c r="G29" s="339">
        <v>30.830324909747294</v>
      </c>
      <c r="H29" s="335"/>
      <c r="I29" s="335"/>
      <c r="J29" s="335"/>
      <c r="K29" s="335"/>
      <c r="L29" s="335"/>
      <c r="M29" s="335"/>
      <c r="N29" s="379"/>
      <c r="O29" s="335"/>
      <c r="P29" s="335"/>
      <c r="Q29" s="335"/>
      <c r="U29" s="110"/>
      <c r="V29" s="110"/>
      <c r="AA29" s="110"/>
      <c r="AB29" s="110"/>
      <c r="AC29" s="110"/>
      <c r="AD29" s="110"/>
    </row>
    <row r="30" spans="2:30" ht="15.6" customHeight="1" x14ac:dyDescent="0.3">
      <c r="B30" s="377" t="s">
        <v>666</v>
      </c>
      <c r="C30" s="332">
        <v>755</v>
      </c>
      <c r="D30" s="332">
        <v>980</v>
      </c>
      <c r="E30" s="368">
        <v>1.2980132450331126</v>
      </c>
      <c r="F30" s="382">
        <v>225</v>
      </c>
      <c r="G30" s="339">
        <v>29.80132450331126</v>
      </c>
      <c r="H30" s="335"/>
      <c r="I30"/>
      <c r="J30" s="345"/>
      <c r="K30" s="345"/>
      <c r="L30" s="345"/>
      <c r="M30" s="335"/>
      <c r="N30" s="346"/>
      <c r="O30" s="335"/>
      <c r="P30" s="335"/>
      <c r="Q30" s="335"/>
      <c r="U30" s="110"/>
      <c r="V30" s="110"/>
      <c r="AA30" s="110"/>
      <c r="AB30" s="110"/>
      <c r="AC30" s="110"/>
      <c r="AD30" s="110"/>
    </row>
    <row r="31" spans="2:30" ht="15.6" customHeight="1" x14ac:dyDescent="0.3">
      <c r="B31" s="377" t="s">
        <v>647</v>
      </c>
      <c r="C31" s="332">
        <v>566</v>
      </c>
      <c r="D31" s="332">
        <v>704</v>
      </c>
      <c r="E31" s="368">
        <v>1.2438162544169611</v>
      </c>
      <c r="F31" s="382">
        <v>138</v>
      </c>
      <c r="G31" s="339">
        <v>24.381625441696112</v>
      </c>
      <c r="H31" s="335"/>
      <c r="I31" s="335"/>
      <c r="J31" s="335"/>
      <c r="K31" s="335"/>
      <c r="L31" s="335"/>
      <c r="M31" s="335"/>
      <c r="N31" s="379"/>
      <c r="O31" s="335"/>
      <c r="P31" s="335"/>
      <c r="Q31" s="335"/>
      <c r="U31" s="110"/>
      <c r="V31" s="110"/>
      <c r="AA31" s="110"/>
      <c r="AB31" s="110"/>
      <c r="AC31" s="110"/>
      <c r="AD31" s="110"/>
    </row>
    <row r="32" spans="2:30" ht="15.6" customHeight="1" x14ac:dyDescent="0.3">
      <c r="B32" s="377" t="s">
        <v>661</v>
      </c>
      <c r="C32" s="332">
        <v>673</v>
      </c>
      <c r="D32" s="332">
        <v>782</v>
      </c>
      <c r="E32" s="368">
        <v>1.161961367013373</v>
      </c>
      <c r="F32" s="382">
        <v>109</v>
      </c>
      <c r="G32" s="339">
        <v>16.196136701337295</v>
      </c>
      <c r="H32" s="335"/>
      <c r="I32"/>
      <c r="J32" s="345"/>
      <c r="K32" s="345"/>
      <c r="L32" s="345"/>
      <c r="M32" s="335"/>
      <c r="N32" s="346"/>
      <c r="O32" s="335"/>
      <c r="P32" s="335"/>
      <c r="Q32" s="335"/>
      <c r="U32" s="110"/>
      <c r="V32" s="110"/>
      <c r="AA32" s="110"/>
      <c r="AB32" s="110"/>
      <c r="AC32" s="110"/>
      <c r="AD32" s="110"/>
    </row>
    <row r="33" spans="2:30" ht="15.6" customHeight="1" x14ac:dyDescent="0.3">
      <c r="B33" s="377" t="s">
        <v>667</v>
      </c>
      <c r="C33" s="332">
        <v>247</v>
      </c>
      <c r="D33" s="332">
        <v>281</v>
      </c>
      <c r="E33" s="368">
        <v>1.1376518218623481</v>
      </c>
      <c r="F33" s="382">
        <v>34</v>
      </c>
      <c r="G33" s="339">
        <v>13.765182186234817</v>
      </c>
      <c r="H33" s="335"/>
      <c r="I33"/>
      <c r="J33" s="345"/>
      <c r="K33" s="345"/>
      <c r="L33" s="345"/>
      <c r="M33" s="335"/>
      <c r="N33" s="346"/>
      <c r="O33" s="335"/>
      <c r="P33" s="335"/>
      <c r="Q33" s="335"/>
      <c r="U33" s="110"/>
      <c r="V33" s="110"/>
      <c r="AA33" s="110"/>
      <c r="AB33" s="110"/>
      <c r="AC33" s="110"/>
      <c r="AD33" s="110"/>
    </row>
    <row r="34" spans="2:30" ht="15.6" customHeight="1" x14ac:dyDescent="0.3">
      <c r="B34" s="377" t="s">
        <v>657</v>
      </c>
      <c r="C34" s="332">
        <v>276</v>
      </c>
      <c r="D34" s="332">
        <v>307</v>
      </c>
      <c r="E34" s="368">
        <v>1.1123188405797102</v>
      </c>
      <c r="F34" s="382">
        <v>31</v>
      </c>
      <c r="G34" s="339">
        <v>11.231884057971016</v>
      </c>
      <c r="H34" s="335"/>
      <c r="I34" s="335"/>
      <c r="J34"/>
      <c r="K34" s="335"/>
      <c r="L34" s="335"/>
      <c r="M34" s="335"/>
      <c r="N34" s="335"/>
      <c r="O34" s="335"/>
      <c r="P34" s="335"/>
      <c r="Q34" s="335"/>
      <c r="U34" s="110"/>
      <c r="V34" s="110"/>
      <c r="AA34" s="110"/>
      <c r="AB34" s="110"/>
      <c r="AC34" s="110"/>
      <c r="AD34" s="110"/>
    </row>
    <row r="35" spans="2:30" ht="15.6" customHeight="1" x14ac:dyDescent="0.3">
      <c r="B35" s="377" t="s">
        <v>658</v>
      </c>
      <c r="C35" s="332">
        <v>1045</v>
      </c>
      <c r="D35" s="332">
        <v>1113</v>
      </c>
      <c r="E35" s="368">
        <v>1.0650717703349282</v>
      </c>
      <c r="F35" s="382">
        <v>68</v>
      </c>
      <c r="G35" s="339">
        <v>6.5071770334928232</v>
      </c>
      <c r="H35" s="335"/>
      <c r="I35" s="335"/>
      <c r="J35"/>
      <c r="K35" s="335"/>
      <c r="L35" s="335"/>
      <c r="M35" s="335"/>
      <c r="N35" s="335"/>
      <c r="O35" s="335"/>
      <c r="P35" s="335"/>
      <c r="Q35" s="335"/>
      <c r="U35" s="110"/>
      <c r="V35" s="110"/>
      <c r="AA35" s="110"/>
      <c r="AB35" s="110"/>
      <c r="AC35" s="110"/>
      <c r="AD35" s="110"/>
    </row>
    <row r="36" spans="2:30" ht="15.6" customHeight="1" x14ac:dyDescent="0.3">
      <c r="B36" s="377" t="s">
        <v>652</v>
      </c>
      <c r="C36" s="332">
        <v>310</v>
      </c>
      <c r="D36" s="332">
        <v>327</v>
      </c>
      <c r="E36" s="368">
        <v>1.0548387096774194</v>
      </c>
      <c r="F36" s="382">
        <v>17</v>
      </c>
      <c r="G36" s="339">
        <v>5.4838709677419351</v>
      </c>
      <c r="H36" s="335"/>
      <c r="I36" s="335"/>
      <c r="J36"/>
      <c r="K36" s="335"/>
      <c r="L36" s="335"/>
      <c r="M36" s="335"/>
      <c r="N36" s="335"/>
      <c r="O36" s="335"/>
      <c r="P36" s="335"/>
      <c r="Q36" s="335"/>
      <c r="U36" s="110"/>
      <c r="V36" s="110"/>
      <c r="AA36" s="110"/>
      <c r="AB36" s="110"/>
      <c r="AC36" s="110"/>
      <c r="AD36" s="110"/>
    </row>
    <row r="37" spans="2:30" ht="15.6" customHeight="1" x14ac:dyDescent="0.3">
      <c r="B37" s="377" t="s">
        <v>659</v>
      </c>
      <c r="C37" s="332">
        <v>1051</v>
      </c>
      <c r="D37" s="332">
        <v>1102</v>
      </c>
      <c r="E37" s="368">
        <v>1.0485252140818269</v>
      </c>
      <c r="F37" s="382">
        <v>51</v>
      </c>
      <c r="G37" s="339">
        <v>4.8525214081826835</v>
      </c>
      <c r="H37" s="335"/>
      <c r="I37" s="335"/>
      <c r="J37"/>
      <c r="K37" s="335"/>
      <c r="L37" s="335"/>
      <c r="M37" s="335"/>
      <c r="N37" s="335"/>
      <c r="O37" s="335"/>
      <c r="P37" s="335"/>
      <c r="Q37" s="335"/>
      <c r="U37" s="110"/>
      <c r="V37" s="110"/>
      <c r="AA37" s="110"/>
      <c r="AB37" s="110"/>
      <c r="AC37" s="110"/>
      <c r="AD37" s="110"/>
    </row>
    <row r="38" spans="2:30" ht="15.6" customHeight="1" x14ac:dyDescent="0.3">
      <c r="B38" s="377" t="s">
        <v>660</v>
      </c>
      <c r="C38" s="332">
        <v>951</v>
      </c>
      <c r="D38" s="332">
        <v>992</v>
      </c>
      <c r="E38" s="368">
        <v>1.0431125131440588</v>
      </c>
      <c r="F38" s="382">
        <v>41</v>
      </c>
      <c r="G38" s="339">
        <v>4.3112513144058884</v>
      </c>
      <c r="H38" s="335"/>
      <c r="I38" s="335"/>
      <c r="J38"/>
      <c r="K38" s="335"/>
      <c r="L38" s="335"/>
      <c r="M38" s="335"/>
      <c r="N38" s="335"/>
      <c r="O38" s="335"/>
      <c r="P38" s="335"/>
      <c r="Q38" s="335"/>
      <c r="U38" s="110"/>
      <c r="V38" s="110"/>
      <c r="AA38" s="110"/>
      <c r="AB38" s="110"/>
      <c r="AC38" s="110"/>
      <c r="AD38" s="110"/>
    </row>
    <row r="39" spans="2:30" ht="15.6" customHeight="1" x14ac:dyDescent="0.3">
      <c r="B39" s="377" t="s">
        <v>653</v>
      </c>
      <c r="C39" s="332">
        <v>360</v>
      </c>
      <c r="D39" s="332">
        <v>370</v>
      </c>
      <c r="E39" s="368">
        <v>1.0277777777777777</v>
      </c>
      <c r="F39" s="382">
        <v>10</v>
      </c>
      <c r="G39" s="339">
        <v>2.7777777777777777</v>
      </c>
      <c r="H39" s="335"/>
      <c r="I39" s="335"/>
      <c r="J39"/>
      <c r="K39" s="335"/>
      <c r="L39" s="335"/>
      <c r="M39" s="335"/>
      <c r="N39" s="335"/>
      <c r="O39" s="335"/>
      <c r="P39" s="335"/>
      <c r="Q39" s="335"/>
      <c r="U39" s="110"/>
      <c r="V39" s="110"/>
      <c r="AA39" s="110"/>
      <c r="AB39" s="110"/>
      <c r="AC39" s="110"/>
      <c r="AD39" s="110"/>
    </row>
    <row r="40" spans="2:30" ht="15.6" customHeight="1" x14ac:dyDescent="0.3">
      <c r="B40" s="377" t="s">
        <v>663</v>
      </c>
      <c r="C40" s="332">
        <v>663</v>
      </c>
      <c r="D40" s="332">
        <v>649</v>
      </c>
      <c r="E40" s="368">
        <v>0.97888386123680238</v>
      </c>
      <c r="F40" s="382">
        <v>-14</v>
      </c>
      <c r="G40" s="339">
        <v>-2.1116138763197587</v>
      </c>
      <c r="H40" s="335"/>
      <c r="I40" s="335"/>
      <c r="J40"/>
      <c r="K40" s="335"/>
      <c r="L40" s="335"/>
      <c r="M40" s="335"/>
      <c r="N40" s="335"/>
      <c r="O40" s="335"/>
      <c r="P40" s="335"/>
      <c r="Q40" s="335"/>
      <c r="U40" s="110"/>
      <c r="V40" s="110"/>
      <c r="AA40" s="110"/>
      <c r="AB40" s="110"/>
      <c r="AC40" s="110"/>
      <c r="AD40" s="110"/>
    </row>
    <row r="41" spans="2:30" ht="15.6" customHeight="1" x14ac:dyDescent="0.3">
      <c r="B41" s="377" t="s">
        <v>68</v>
      </c>
      <c r="C41" s="332">
        <v>188884</v>
      </c>
      <c r="D41" s="332">
        <v>183737</v>
      </c>
      <c r="E41" s="368">
        <v>0.97275047118866609</v>
      </c>
      <c r="F41" s="381">
        <v>-5147</v>
      </c>
      <c r="G41" s="339">
        <v>-2.7249528811333943</v>
      </c>
      <c r="H41" s="335"/>
      <c r="I41" s="335"/>
      <c r="J41"/>
      <c r="K41" s="335"/>
      <c r="L41" s="335"/>
      <c r="M41" s="335"/>
      <c r="N41" s="335"/>
      <c r="O41" s="335"/>
      <c r="P41" s="335"/>
      <c r="Q41" s="335"/>
      <c r="U41" s="110"/>
      <c r="V41" s="110"/>
      <c r="AA41" s="110"/>
      <c r="AB41" s="110"/>
      <c r="AC41" s="110"/>
      <c r="AD41" s="110"/>
    </row>
    <row r="42" spans="2:30" ht="15.6" customHeight="1" x14ac:dyDescent="0.3">
      <c r="B42" s="377" t="s">
        <v>646</v>
      </c>
      <c r="C42" s="332">
        <v>486</v>
      </c>
      <c r="D42" s="332">
        <v>463</v>
      </c>
      <c r="E42" s="368">
        <v>0.95267489711934161</v>
      </c>
      <c r="F42" s="382">
        <v>-23</v>
      </c>
      <c r="G42" s="339">
        <v>-4.7325102880658436</v>
      </c>
      <c r="H42" s="335"/>
      <c r="I42" s="335"/>
      <c r="J42"/>
      <c r="K42" s="335"/>
      <c r="L42" s="335"/>
      <c r="M42" s="335"/>
      <c r="N42" s="335"/>
      <c r="O42" s="335"/>
      <c r="P42" s="335"/>
      <c r="Q42" s="335"/>
      <c r="U42" s="110"/>
      <c r="V42" s="110"/>
      <c r="AA42" s="110"/>
      <c r="AB42" s="110"/>
      <c r="AC42" s="110"/>
      <c r="AD42" s="110"/>
    </row>
    <row r="43" spans="2:30" ht="15.6" customHeight="1" x14ac:dyDescent="0.3">
      <c r="B43" s="377" t="s">
        <v>634</v>
      </c>
      <c r="C43" s="332">
        <v>589</v>
      </c>
      <c r="D43" s="332">
        <v>555</v>
      </c>
      <c r="E43" s="368">
        <v>0.94227504244482174</v>
      </c>
      <c r="F43" s="381">
        <v>-34</v>
      </c>
      <c r="G43" s="339">
        <v>-5.7724957555178271</v>
      </c>
      <c r="H43" s="335"/>
      <c r="I43" s="335"/>
      <c r="J43"/>
      <c r="K43" s="335"/>
      <c r="L43" s="335"/>
      <c r="M43" s="335"/>
      <c r="N43" s="335"/>
      <c r="O43" s="335"/>
      <c r="P43" s="335"/>
      <c r="Q43" s="335"/>
      <c r="U43" s="110"/>
      <c r="V43" s="110"/>
      <c r="AA43" s="110"/>
      <c r="AB43" s="110"/>
      <c r="AC43" s="110"/>
      <c r="AD43" s="110"/>
    </row>
    <row r="44" spans="2:30" ht="15.6" customHeight="1" x14ac:dyDescent="0.3">
      <c r="B44" s="377" t="s">
        <v>635</v>
      </c>
      <c r="C44" s="332">
        <v>1332</v>
      </c>
      <c r="D44" s="332">
        <v>1178</v>
      </c>
      <c r="E44" s="368">
        <v>0.88438438438438438</v>
      </c>
      <c r="F44" s="381">
        <v>-154</v>
      </c>
      <c r="G44" s="339">
        <v>-11.561561561561561</v>
      </c>
      <c r="H44" s="335"/>
      <c r="I44" s="335"/>
      <c r="J44"/>
      <c r="K44" s="335"/>
      <c r="L44" s="335"/>
      <c r="M44" s="335"/>
      <c r="N44" s="335"/>
      <c r="O44" s="335"/>
      <c r="P44" s="335"/>
      <c r="Q44" s="335"/>
      <c r="U44" s="110"/>
      <c r="V44" s="110"/>
      <c r="AA44" s="110"/>
      <c r="AB44" s="110"/>
      <c r="AC44" s="110"/>
      <c r="AD44" s="110"/>
    </row>
    <row r="45" spans="2:30" ht="15.6" customHeight="1" x14ac:dyDescent="0.3">
      <c r="B45" s="377" t="s">
        <v>651</v>
      </c>
      <c r="C45" s="332">
        <v>302</v>
      </c>
      <c r="D45" s="332">
        <v>264</v>
      </c>
      <c r="E45" s="368">
        <v>0.8741721854304636</v>
      </c>
      <c r="F45" s="382">
        <v>-38</v>
      </c>
      <c r="G45" s="339">
        <v>-12.582781456953642</v>
      </c>
      <c r="H45" s="335"/>
      <c r="I45" s="335"/>
      <c r="J45"/>
      <c r="K45" s="335"/>
      <c r="L45" s="335"/>
      <c r="M45" s="335"/>
      <c r="N45" s="335"/>
      <c r="O45" s="335"/>
      <c r="P45" s="335"/>
      <c r="Q45" s="335"/>
      <c r="U45" s="110"/>
      <c r="V45" s="110"/>
      <c r="AA45" s="110"/>
      <c r="AB45" s="110"/>
      <c r="AC45" s="110"/>
      <c r="AD45" s="110"/>
    </row>
    <row r="46" spans="2:30" ht="15.6" customHeight="1" x14ac:dyDescent="0.3">
      <c r="B46" s="377" t="s">
        <v>604</v>
      </c>
      <c r="C46" s="332">
        <v>2293</v>
      </c>
      <c r="D46" s="332">
        <v>1954</v>
      </c>
      <c r="E46" s="368">
        <v>0.8521587440034889</v>
      </c>
      <c r="F46" s="381">
        <v>-339</v>
      </c>
      <c r="G46" s="339">
        <v>-14.784125599651112</v>
      </c>
      <c r="H46" s="335"/>
      <c r="I46" s="335"/>
      <c r="J46"/>
      <c r="K46" s="335"/>
      <c r="L46" s="335"/>
      <c r="M46" s="335"/>
      <c r="N46" s="335"/>
      <c r="O46" s="335"/>
      <c r="P46" s="335"/>
      <c r="Q46" s="335"/>
      <c r="U46" s="110"/>
      <c r="V46" s="110"/>
      <c r="AA46" s="110"/>
      <c r="AB46" s="110"/>
      <c r="AC46" s="110"/>
      <c r="AD46" s="110"/>
    </row>
    <row r="47" spans="2:30" ht="15.6" customHeight="1" x14ac:dyDescent="0.3">
      <c r="B47" s="377" t="s">
        <v>602</v>
      </c>
      <c r="C47" s="332">
        <v>1029</v>
      </c>
      <c r="D47" s="332">
        <v>867</v>
      </c>
      <c r="E47" s="368">
        <v>0.8425655976676385</v>
      </c>
      <c r="F47" s="381">
        <v>-162</v>
      </c>
      <c r="G47" s="339">
        <v>-15.743440233236154</v>
      </c>
      <c r="H47" s="335"/>
      <c r="I47" s="335"/>
      <c r="J47"/>
      <c r="K47" s="335"/>
      <c r="L47" s="335"/>
      <c r="M47" s="335"/>
      <c r="N47" s="335"/>
      <c r="O47" s="335"/>
      <c r="P47" s="335"/>
      <c r="Q47" s="335"/>
      <c r="U47" s="110"/>
      <c r="V47" s="110"/>
      <c r="AA47" s="110"/>
      <c r="AB47" s="110"/>
      <c r="AC47" s="110"/>
      <c r="AD47" s="110"/>
    </row>
    <row r="48" spans="2:30" ht="15.6" customHeight="1" x14ac:dyDescent="0.3">
      <c r="B48" s="377" t="s">
        <v>648</v>
      </c>
      <c r="C48" s="332">
        <v>361</v>
      </c>
      <c r="D48" s="332">
        <v>298</v>
      </c>
      <c r="E48" s="368">
        <v>0.82548476454293629</v>
      </c>
      <c r="F48" s="382">
        <v>-63</v>
      </c>
      <c r="G48" s="339">
        <v>-17.451523545706372</v>
      </c>
      <c r="H48" s="335"/>
      <c r="I48" s="335"/>
      <c r="J48"/>
      <c r="K48" s="335"/>
      <c r="L48" s="335"/>
      <c r="M48" s="335"/>
      <c r="N48" s="335"/>
      <c r="O48" s="335"/>
      <c r="P48" s="335"/>
      <c r="Q48" s="335"/>
      <c r="U48" s="110"/>
      <c r="V48" s="110"/>
      <c r="AA48" s="110"/>
      <c r="AB48" s="110"/>
      <c r="AC48" s="110"/>
      <c r="AD48" s="110"/>
    </row>
    <row r="49" spans="2:30" ht="15.6" customHeight="1" x14ac:dyDescent="0.3">
      <c r="B49" s="377" t="s">
        <v>664</v>
      </c>
      <c r="C49" s="332">
        <v>397</v>
      </c>
      <c r="D49" s="332">
        <v>325</v>
      </c>
      <c r="E49" s="368">
        <v>0.81863979848866497</v>
      </c>
      <c r="F49" s="382">
        <v>-72</v>
      </c>
      <c r="G49" s="339">
        <v>-18.136020151133501</v>
      </c>
      <c r="H49" s="335"/>
      <c r="I49" s="335"/>
      <c r="J49"/>
      <c r="K49" s="335"/>
      <c r="L49" s="335"/>
      <c r="M49" s="335"/>
      <c r="N49" s="335"/>
      <c r="O49" s="335"/>
      <c r="P49" s="335"/>
      <c r="Q49" s="335"/>
      <c r="U49" s="110"/>
      <c r="V49" s="110"/>
      <c r="AA49" s="110"/>
      <c r="AB49" s="110"/>
      <c r="AC49" s="110"/>
      <c r="AD49" s="110"/>
    </row>
    <row r="50" spans="2:30" ht="15.6" customHeight="1" x14ac:dyDescent="0.3">
      <c r="B50" s="377" t="s">
        <v>654</v>
      </c>
      <c r="C50" s="332">
        <v>179</v>
      </c>
      <c r="D50" s="332">
        <v>146</v>
      </c>
      <c r="E50" s="368">
        <v>0.81564245810055869</v>
      </c>
      <c r="F50" s="382">
        <v>-33</v>
      </c>
      <c r="G50" s="339">
        <v>-18.435754189944134</v>
      </c>
      <c r="H50" s="335"/>
      <c r="I50" s="335"/>
      <c r="J50"/>
      <c r="K50" s="335"/>
      <c r="L50" s="335"/>
      <c r="M50" s="335"/>
      <c r="N50" s="335"/>
      <c r="O50" s="335"/>
      <c r="P50" s="335"/>
      <c r="Q50" s="335"/>
      <c r="U50" s="110"/>
      <c r="V50" s="110"/>
      <c r="AA50" s="110"/>
      <c r="AB50" s="110"/>
      <c r="AC50" s="110"/>
      <c r="AD50" s="110"/>
    </row>
    <row r="51" spans="2:30" ht="15.6" customHeight="1" x14ac:dyDescent="0.3">
      <c r="B51" s="377" t="s">
        <v>605</v>
      </c>
      <c r="C51" s="332">
        <v>1357</v>
      </c>
      <c r="D51" s="332">
        <v>1097</v>
      </c>
      <c r="E51" s="368">
        <v>0.8084008843036109</v>
      </c>
      <c r="F51" s="381">
        <v>-260</v>
      </c>
      <c r="G51" s="339">
        <v>-19.159911569638908</v>
      </c>
      <c r="H51" s="335"/>
      <c r="I51" s="335"/>
      <c r="J51"/>
      <c r="K51" s="335"/>
      <c r="L51" s="335"/>
      <c r="M51" s="335"/>
      <c r="N51" s="335"/>
      <c r="O51" s="335"/>
      <c r="P51" s="335"/>
      <c r="Q51" s="335"/>
      <c r="U51" s="110"/>
      <c r="V51" s="110"/>
      <c r="AA51" s="110"/>
      <c r="AB51" s="110"/>
      <c r="AC51" s="110"/>
      <c r="AD51" s="110"/>
    </row>
    <row r="52" spans="2:30" ht="15.6" customHeight="1" x14ac:dyDescent="0.3">
      <c r="B52" s="377" t="s">
        <v>662</v>
      </c>
      <c r="C52" s="332">
        <v>1345</v>
      </c>
      <c r="D52" s="332">
        <v>1032</v>
      </c>
      <c r="E52" s="368">
        <v>0.76728624535315981</v>
      </c>
      <c r="F52" s="382">
        <v>-313</v>
      </c>
      <c r="G52" s="339">
        <v>-23.271375464684017</v>
      </c>
      <c r="H52" s="335"/>
      <c r="I52" s="335"/>
      <c r="J52"/>
      <c r="K52" s="335"/>
      <c r="L52" s="335"/>
      <c r="M52" s="335"/>
      <c r="N52" s="335"/>
      <c r="O52" s="335"/>
      <c r="P52" s="335"/>
      <c r="Q52" s="335"/>
      <c r="U52" s="110"/>
      <c r="V52" s="110"/>
      <c r="AA52" s="110"/>
      <c r="AB52" s="110"/>
      <c r="AC52" s="110"/>
      <c r="AD52" s="110"/>
    </row>
    <row r="53" spans="2:30" ht="15.6" customHeight="1" x14ac:dyDescent="0.3">
      <c r="B53" s="377" t="s">
        <v>603</v>
      </c>
      <c r="C53" s="332">
        <v>2999</v>
      </c>
      <c r="D53" s="332">
        <v>2250</v>
      </c>
      <c r="E53" s="368">
        <v>0.75025008336112042</v>
      </c>
      <c r="F53" s="381">
        <v>-749</v>
      </c>
      <c r="G53" s="339">
        <v>-24.974991663887963</v>
      </c>
      <c r="H53" s="335"/>
      <c r="I53" s="335"/>
      <c r="J53"/>
      <c r="K53" s="335"/>
      <c r="L53" s="335"/>
      <c r="M53" s="335"/>
      <c r="N53" s="335"/>
      <c r="O53" s="335"/>
      <c r="P53" s="335"/>
      <c r="Q53" s="335"/>
      <c r="U53" s="110"/>
      <c r="V53" s="110"/>
      <c r="AA53" s="110"/>
      <c r="AB53" s="110"/>
      <c r="AC53" s="110"/>
      <c r="AD53" s="110"/>
    </row>
    <row r="54" spans="2:30" ht="15.6" customHeight="1" x14ac:dyDescent="0.3">
      <c r="B54" s="377" t="s">
        <v>669</v>
      </c>
      <c r="C54" s="332">
        <v>1534</v>
      </c>
      <c r="D54" s="332">
        <v>813</v>
      </c>
      <c r="E54" s="368">
        <v>0.52998696219035202</v>
      </c>
      <c r="F54" s="382">
        <v>-721</v>
      </c>
      <c r="G54" s="339">
        <v>-47.001303780964797</v>
      </c>
      <c r="H54" s="335"/>
      <c r="I54" s="335"/>
      <c r="J54"/>
      <c r="K54" s="335"/>
      <c r="L54" s="335"/>
      <c r="M54" s="335"/>
      <c r="N54" s="335"/>
      <c r="O54" s="335"/>
      <c r="P54" s="335"/>
      <c r="Q54" s="335"/>
      <c r="U54" s="110"/>
      <c r="V54" s="110"/>
      <c r="AA54" s="110"/>
      <c r="AB54" s="110"/>
      <c r="AC54" s="110"/>
      <c r="AD54" s="110"/>
    </row>
    <row r="55" spans="2:30" ht="15.6" customHeight="1" thickBot="1" x14ac:dyDescent="0.35">
      <c r="B55" s="378" t="s">
        <v>668</v>
      </c>
      <c r="C55" s="333">
        <v>1209</v>
      </c>
      <c r="D55" s="333">
        <v>224</v>
      </c>
      <c r="E55" s="369">
        <v>0.18527708850289495</v>
      </c>
      <c r="F55" s="383">
        <v>-985</v>
      </c>
      <c r="G55" s="349">
        <v>-81.4722911497105</v>
      </c>
      <c r="H55" s="335"/>
      <c r="I55" s="335"/>
      <c r="J55"/>
      <c r="K55" s="335"/>
      <c r="L55" s="335"/>
      <c r="M55" s="335"/>
      <c r="N55" s="335"/>
      <c r="O55" s="335"/>
      <c r="P55" s="335"/>
      <c r="Q55" s="335"/>
      <c r="U55" s="110"/>
      <c r="V55" s="110"/>
      <c r="AA55" s="110"/>
      <c r="AB55" s="110"/>
      <c r="AC55" s="110"/>
      <c r="AD55" s="110"/>
    </row>
    <row r="56" spans="2:30" ht="15.6" customHeight="1" x14ac:dyDescent="0.3">
      <c r="J56"/>
      <c r="N56" s="110"/>
      <c r="O56" s="110"/>
      <c r="P56" s="110"/>
      <c r="U56" s="110"/>
      <c r="V56" s="110"/>
      <c r="AA56" s="110"/>
      <c r="AB56" s="110"/>
      <c r="AC56" s="110"/>
      <c r="AD56" s="110"/>
    </row>
    <row r="59" spans="2:30" x14ac:dyDescent="0.3">
      <c r="B59" s="138"/>
      <c r="P59" s="110"/>
    </row>
    <row r="60" spans="2:30" ht="13.8" x14ac:dyDescent="0.3">
      <c r="B60" s="1357" t="s">
        <v>78</v>
      </c>
      <c r="C60" s="1358"/>
      <c r="D60" s="1358"/>
      <c r="E60" s="1358"/>
      <c r="F60" s="1358"/>
      <c r="G60" s="1358"/>
      <c r="H60" s="1358"/>
      <c r="I60" s="1358"/>
      <c r="J60" s="1359"/>
      <c r="P60" s="110"/>
    </row>
    <row r="61" spans="2:30" ht="3.75" customHeight="1" x14ac:dyDescent="0.3">
      <c r="B61" s="139"/>
      <c r="C61" s="139"/>
      <c r="D61" s="140"/>
      <c r="E61" s="140"/>
      <c r="F61" s="340"/>
      <c r="G61" s="340"/>
      <c r="H61" s="141"/>
      <c r="I61" s="142"/>
      <c r="J61" s="143"/>
      <c r="P61" s="110"/>
    </row>
    <row r="62" spans="2:30" x14ac:dyDescent="0.3">
      <c r="B62" s="144" t="s">
        <v>79</v>
      </c>
      <c r="C62" s="145" t="s">
        <v>670</v>
      </c>
      <c r="D62" s="146"/>
      <c r="E62" s="146"/>
      <c r="F62" s="341"/>
      <c r="G62" s="341"/>
      <c r="H62" s="146"/>
      <c r="I62" s="147"/>
      <c r="J62" s="148"/>
      <c r="N62" s="110"/>
      <c r="P62" s="110"/>
    </row>
    <row r="63" spans="2:30" ht="3.75" customHeight="1" x14ac:dyDescent="0.3">
      <c r="B63" s="144"/>
      <c r="C63" s="145"/>
      <c r="D63" s="146"/>
      <c r="E63" s="146"/>
      <c r="F63" s="341"/>
      <c r="G63" s="341"/>
      <c r="H63" s="146"/>
      <c r="I63" s="147"/>
      <c r="J63" s="148"/>
      <c r="P63" s="110"/>
    </row>
    <row r="64" spans="2:30" x14ac:dyDescent="0.3">
      <c r="B64" s="144" t="s">
        <v>80</v>
      </c>
      <c r="C64" s="145" t="s">
        <v>81</v>
      </c>
      <c r="D64" s="146"/>
      <c r="E64" s="146"/>
      <c r="F64" s="341"/>
      <c r="G64" s="341"/>
      <c r="H64" s="146"/>
      <c r="I64" s="147"/>
      <c r="J64" s="148"/>
      <c r="P64" s="110"/>
    </row>
    <row r="65" spans="2:16" ht="3.75" customHeight="1" x14ac:dyDescent="0.3">
      <c r="B65" s="144"/>
      <c r="C65" s="145"/>
      <c r="D65" s="146"/>
      <c r="E65" s="146"/>
      <c r="F65" s="341"/>
      <c r="G65" s="341"/>
      <c r="H65" s="146"/>
      <c r="I65" s="147"/>
      <c r="J65" s="148"/>
      <c r="P65" s="110"/>
    </row>
    <row r="66" spans="2:16" x14ac:dyDescent="0.3">
      <c r="B66" s="144" t="s">
        <v>82</v>
      </c>
      <c r="C66" s="145" t="s">
        <v>671</v>
      </c>
      <c r="D66" s="146"/>
      <c r="E66" s="146"/>
      <c r="F66" s="341"/>
      <c r="G66" s="341"/>
      <c r="H66" s="146"/>
      <c r="I66" s="147"/>
      <c r="J66" s="148"/>
      <c r="P66" s="110"/>
    </row>
    <row r="67" spans="2:16" ht="3.75" customHeight="1" x14ac:dyDescent="0.3">
      <c r="B67" s="144"/>
      <c r="C67" s="145"/>
      <c r="D67" s="146"/>
      <c r="E67" s="146"/>
      <c r="F67" s="341"/>
      <c r="G67" s="341"/>
      <c r="H67" s="146"/>
      <c r="I67" s="147"/>
      <c r="J67" s="148"/>
      <c r="P67" s="110"/>
    </row>
    <row r="68" spans="2:16" x14ac:dyDescent="0.3">
      <c r="B68" s="144" t="s">
        <v>84</v>
      </c>
      <c r="C68" s="145" t="s">
        <v>85</v>
      </c>
      <c r="D68" s="146"/>
      <c r="E68" s="146"/>
      <c r="F68" s="341"/>
      <c r="G68" s="341"/>
      <c r="H68" s="146"/>
      <c r="I68" s="147"/>
      <c r="J68" s="148"/>
      <c r="P68" s="110"/>
    </row>
    <row r="69" spans="2:16" ht="3.75" customHeight="1" x14ac:dyDescent="0.3">
      <c r="B69" s="144"/>
      <c r="C69" s="145"/>
      <c r="D69" s="146"/>
      <c r="E69" s="146"/>
      <c r="F69" s="341"/>
      <c r="G69" s="341"/>
      <c r="H69" s="146"/>
      <c r="I69" s="147"/>
      <c r="J69" s="148"/>
    </row>
    <row r="70" spans="2:16" x14ac:dyDescent="0.3">
      <c r="B70" s="144" t="s">
        <v>86</v>
      </c>
      <c r="C70" s="145" t="s">
        <v>70</v>
      </c>
      <c r="D70" s="146"/>
      <c r="E70" s="146"/>
      <c r="F70" s="341"/>
      <c r="G70" s="341"/>
      <c r="H70" s="146"/>
      <c r="I70" s="147"/>
      <c r="J70" s="148"/>
    </row>
    <row r="71" spans="2:16" ht="5.25" customHeight="1" x14ac:dyDescent="0.3">
      <c r="B71" s="144"/>
      <c r="C71" s="145"/>
      <c r="D71" s="146"/>
      <c r="E71" s="146"/>
      <c r="F71" s="341"/>
      <c r="G71" s="341"/>
      <c r="H71" s="146"/>
      <c r="I71" s="147"/>
      <c r="J71" s="148"/>
    </row>
    <row r="72" spans="2:16" x14ac:dyDescent="0.3">
      <c r="B72" s="144" t="s">
        <v>88</v>
      </c>
      <c r="C72" s="149" t="s">
        <v>89</v>
      </c>
      <c r="D72" s="147"/>
      <c r="E72" s="147"/>
      <c r="F72" s="342"/>
      <c r="G72" s="341"/>
      <c r="H72" s="146"/>
      <c r="I72" s="147"/>
      <c r="J72" s="148"/>
    </row>
    <row r="73" spans="2:16" ht="6" customHeight="1" x14ac:dyDescent="0.3">
      <c r="B73" s="144"/>
      <c r="C73" s="149"/>
      <c r="D73" s="147"/>
      <c r="E73" s="147"/>
      <c r="F73" s="342"/>
      <c r="G73" s="341"/>
      <c r="H73" s="146"/>
      <c r="I73" s="147"/>
      <c r="J73" s="148"/>
    </row>
    <row r="74" spans="2:16" x14ac:dyDescent="0.3">
      <c r="B74" s="144" t="s">
        <v>90</v>
      </c>
      <c r="C74" s="150" t="s">
        <v>91</v>
      </c>
      <c r="D74" s="156"/>
      <c r="E74" s="156"/>
      <c r="F74" s="343"/>
      <c r="G74" s="341"/>
      <c r="H74" s="146"/>
      <c r="I74" s="147"/>
      <c r="J74" s="148"/>
    </row>
    <row r="75" spans="2:16" ht="3.75" customHeight="1" x14ac:dyDescent="0.3">
      <c r="B75" s="144"/>
      <c r="C75" s="145"/>
      <c r="D75" s="146"/>
      <c r="E75" s="146"/>
      <c r="F75" s="341"/>
      <c r="G75" s="341"/>
      <c r="H75" s="146"/>
      <c r="I75" s="147"/>
      <c r="J75" s="148"/>
    </row>
    <row r="76" spans="2:16" x14ac:dyDescent="0.3">
      <c r="B76" s="1352" t="s">
        <v>92</v>
      </c>
      <c r="C76" s="145" t="s">
        <v>93</v>
      </c>
      <c r="D76" s="146"/>
      <c r="E76" s="146"/>
      <c r="F76" s="341"/>
      <c r="G76" s="341"/>
      <c r="H76" s="146"/>
      <c r="I76" s="147"/>
      <c r="J76" s="148"/>
    </row>
    <row r="77" spans="2:16" x14ac:dyDescent="0.3">
      <c r="B77" s="1352"/>
      <c r="C77" s="201" t="s">
        <v>94</v>
      </c>
      <c r="D77" s="210"/>
      <c r="E77" s="210"/>
      <c r="F77" s="341"/>
      <c r="G77" s="341"/>
      <c r="H77" s="146"/>
      <c r="I77" s="147"/>
      <c r="J77" s="148"/>
    </row>
    <row r="78" spans="2:16" ht="3.75" customHeight="1" x14ac:dyDescent="0.3">
      <c r="B78" s="144"/>
      <c r="C78" s="145"/>
      <c r="D78" s="146"/>
      <c r="E78" s="146"/>
      <c r="F78" s="341"/>
      <c r="G78" s="341"/>
      <c r="H78" s="146"/>
      <c r="I78" s="147"/>
      <c r="J78" s="148"/>
    </row>
    <row r="79" spans="2:16" ht="34.200000000000003" customHeight="1" x14ac:dyDescent="0.3">
      <c r="B79" s="151" t="s">
        <v>95</v>
      </c>
      <c r="C79" s="1349" t="s">
        <v>958</v>
      </c>
      <c r="D79" s="1350"/>
      <c r="E79" s="1350"/>
      <c r="F79" s="1350"/>
      <c r="G79" s="1350"/>
      <c r="H79" s="1350"/>
      <c r="I79" s="1350"/>
      <c r="J79" s="1351"/>
    </row>
    <row r="80" spans="2:16" ht="3.75" customHeight="1" x14ac:dyDescent="0.3">
      <c r="B80" s="151"/>
      <c r="C80" s="145"/>
      <c r="D80" s="146"/>
      <c r="E80" s="146"/>
      <c r="F80" s="341"/>
      <c r="G80" s="341"/>
      <c r="H80" s="146"/>
      <c r="I80" s="147"/>
      <c r="J80" s="148"/>
    </row>
    <row r="81" spans="2:10" x14ac:dyDescent="0.3">
      <c r="B81" s="151" t="s">
        <v>96</v>
      </c>
      <c r="C81" s="204">
        <v>44867</v>
      </c>
      <c r="D81" s="211"/>
      <c r="E81" s="211"/>
      <c r="F81" s="341"/>
      <c r="G81" s="341"/>
      <c r="H81" s="146"/>
      <c r="I81" s="147"/>
      <c r="J81" s="148"/>
    </row>
    <row r="82" spans="2:10" ht="3.75" customHeight="1" x14ac:dyDescent="0.3">
      <c r="B82" s="151"/>
      <c r="C82" s="145"/>
      <c r="D82" s="146"/>
      <c r="E82" s="146"/>
      <c r="F82" s="341"/>
      <c r="G82" s="341"/>
      <c r="H82" s="146"/>
      <c r="I82" s="147"/>
      <c r="J82" s="148"/>
    </row>
    <row r="83" spans="2:10" x14ac:dyDescent="0.3">
      <c r="B83" s="151" t="s">
        <v>97</v>
      </c>
      <c r="C83" s="145" t="s">
        <v>98</v>
      </c>
      <c r="D83" s="146"/>
      <c r="E83" s="146"/>
      <c r="F83" s="341"/>
      <c r="G83" s="341"/>
      <c r="H83" s="146"/>
      <c r="I83" s="147"/>
      <c r="J83" s="148"/>
    </row>
    <row r="84" spans="2:10" ht="6" customHeight="1" x14ac:dyDescent="0.3">
      <c r="B84" s="151"/>
      <c r="C84" s="145"/>
      <c r="D84" s="146"/>
      <c r="E84" s="146"/>
      <c r="F84" s="341"/>
      <c r="G84" s="341"/>
      <c r="H84" s="146"/>
      <c r="I84" s="147"/>
      <c r="J84" s="148"/>
    </row>
    <row r="85" spans="2:10" x14ac:dyDescent="0.3">
      <c r="B85" s="151" t="s">
        <v>99</v>
      </c>
      <c r="C85" s="149" t="s">
        <v>688</v>
      </c>
      <c r="D85" s="147"/>
      <c r="E85" s="147"/>
      <c r="F85" s="342"/>
      <c r="G85" s="342"/>
      <c r="H85" s="147"/>
      <c r="I85" s="147"/>
      <c r="J85" s="148"/>
    </row>
    <row r="86" spans="2:10" ht="3.75" customHeight="1" x14ac:dyDescent="0.3">
      <c r="B86" s="152"/>
      <c r="C86" s="152"/>
      <c r="D86" s="153"/>
      <c r="E86" s="153"/>
      <c r="F86" s="344"/>
      <c r="G86" s="344"/>
      <c r="H86" s="153"/>
      <c r="I86" s="153"/>
      <c r="J86" s="154"/>
    </row>
  </sheetData>
  <mergeCells count="4">
    <mergeCell ref="C6:G6"/>
    <mergeCell ref="B60:J60"/>
    <mergeCell ref="B76:B77"/>
    <mergeCell ref="C79:J79"/>
  </mergeCells>
  <hyperlinks>
    <hyperlink ref="B2" location="Index!A1" display="Return to Index" xr:uid="{F59CEA2B-D04A-4343-9008-724EDC927996}"/>
    <hyperlink ref="C77" r:id="rId1" xr:uid="{F9D28E0E-38FF-4824-B883-A341021C2C44}"/>
  </hyperlinks>
  <pageMargins left="0.23622047244094491" right="0.23622047244094491" top="0.31496062992125984" bottom="0.31496062992125984" header="0.31496062992125984" footer="0.31496062992125984"/>
  <pageSetup paperSize="9" scale="31" orientation="landscape" r:id="rId2"/>
  <headerFooter alignWithMargins="0"/>
  <rowBreaks count="1" manualBreakCount="1">
    <brk id="63" max="16383" man="1"/>
  </rowBreaks>
  <colBreaks count="2" manualBreakCount="2">
    <brk id="8" max="1048575" man="1"/>
    <brk id="26" max="1048575" man="1"/>
  </col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416FE-CBDF-4FEB-8FB8-F198131DAAE7}">
  <dimension ref="A1:AI67"/>
  <sheetViews>
    <sheetView zoomScaleNormal="100" workbookViewId="0">
      <selection activeCell="F6" sqref="F6"/>
    </sheetView>
  </sheetViews>
  <sheetFormatPr defaultColWidth="8.77734375" defaultRowHeight="18.600000000000001" customHeight="1" x14ac:dyDescent="0.3"/>
  <cols>
    <col min="1" max="1" width="2.5546875" style="306" customWidth="1"/>
    <col min="2" max="2" width="18.5546875" style="306" customWidth="1"/>
    <col min="3" max="3" width="15.6640625" style="306" customWidth="1"/>
    <col min="4" max="4" width="15.21875" style="306" customWidth="1"/>
    <col min="5" max="5" width="11.33203125" style="306" customWidth="1"/>
    <col min="6" max="6" width="7.44140625" style="306" customWidth="1"/>
    <col min="7" max="7" width="9.33203125" style="306" bestFit="1" customWidth="1"/>
    <col min="8" max="8" width="9.109375" style="306" customWidth="1"/>
    <col min="9" max="9" width="0" style="306" hidden="1" customWidth="1"/>
    <col min="10" max="10" width="9.5546875" style="306" hidden="1" customWidth="1"/>
    <col min="11" max="11" width="27.109375" style="306" customWidth="1"/>
    <col min="12" max="12" width="13.33203125" style="306" customWidth="1"/>
    <col min="13" max="13" width="15.21875" style="306" customWidth="1"/>
    <col min="14" max="18" width="8.77734375" style="306"/>
    <col min="19" max="19" width="18.44140625" style="306" customWidth="1"/>
    <col min="20" max="21" width="16.33203125" style="306" customWidth="1"/>
    <col min="22" max="22" width="8.77734375" style="306"/>
    <col min="23" max="23" width="10.21875" style="306" customWidth="1"/>
    <col min="24" max="26" width="8.77734375" style="306"/>
    <col min="27" max="27" width="8.88671875" style="306" customWidth="1"/>
    <col min="28" max="28" width="8.77734375" style="306"/>
    <col min="29" max="29" width="9.44140625" style="306" customWidth="1"/>
    <col min="30" max="16384" width="8.77734375" style="306"/>
  </cols>
  <sheetData>
    <row r="1" spans="1:35" s="329" customFormat="1" ht="18.600000000000001" customHeight="1" x14ac:dyDescent="0.7">
      <c r="A1" s="327"/>
      <c r="B1" s="328" t="s">
        <v>790</v>
      </c>
      <c r="C1" s="327"/>
      <c r="D1" s="327"/>
      <c r="E1" s="327"/>
      <c r="F1" s="327"/>
      <c r="G1" s="327"/>
      <c r="H1" s="327"/>
      <c r="I1" s="327"/>
      <c r="J1" s="327"/>
      <c r="K1" s="330"/>
      <c r="L1" s="330"/>
      <c r="M1" s="330"/>
      <c r="N1" s="330"/>
      <c r="O1" s="330"/>
      <c r="P1" s="330"/>
      <c r="Q1" s="330"/>
      <c r="R1" s="330"/>
      <c r="S1" s="330"/>
      <c r="T1" s="330"/>
      <c r="U1" s="330"/>
      <c r="V1" s="330"/>
      <c r="W1" s="330"/>
      <c r="X1" s="330"/>
      <c r="Y1" s="330"/>
      <c r="Z1" s="330"/>
      <c r="AA1" s="330"/>
    </row>
    <row r="2" spans="1:35" s="329" customFormat="1" ht="18.600000000000001" customHeight="1" x14ac:dyDescent="0.7">
      <c r="A2" s="327"/>
      <c r="B2" s="114" t="s">
        <v>48</v>
      </c>
      <c r="C2" s="327"/>
      <c r="D2" s="327"/>
      <c r="E2" s="556"/>
      <c r="F2" s="306"/>
      <c r="G2" s="556"/>
      <c r="H2" s="306"/>
      <c r="I2" s="556"/>
      <c r="J2" s="306"/>
      <c r="K2" s="306"/>
      <c r="L2" s="306"/>
      <c r="M2" s="306"/>
      <c r="N2" s="306"/>
      <c r="O2" s="306"/>
      <c r="P2" s="306"/>
      <c r="Q2" s="306"/>
      <c r="R2" s="306"/>
      <c r="S2" s="330"/>
      <c r="T2" s="330"/>
      <c r="U2" s="330"/>
      <c r="V2" s="330"/>
      <c r="W2" s="330"/>
      <c r="X2" s="330"/>
      <c r="Y2" s="330"/>
      <c r="Z2" s="330"/>
      <c r="AA2" s="330"/>
    </row>
    <row r="3" spans="1:35" ht="18.600000000000001" customHeight="1" x14ac:dyDescent="0.3">
      <c r="E3" s="556"/>
      <c r="G3" s="556"/>
      <c r="I3" s="556"/>
      <c r="S3" s="330"/>
      <c r="T3" s="330"/>
      <c r="U3" s="330"/>
      <c r="V3" s="330"/>
      <c r="W3" s="330"/>
      <c r="X3" s="330"/>
      <c r="Y3" s="330"/>
      <c r="Z3" s="330"/>
      <c r="AA3" s="330"/>
      <c r="AB3" s="330"/>
      <c r="AC3" s="330"/>
      <c r="AD3" s="330"/>
      <c r="AE3" s="330"/>
      <c r="AF3" s="330"/>
      <c r="AG3" s="330"/>
      <c r="AH3" s="330"/>
      <c r="AI3" s="330"/>
    </row>
    <row r="4" spans="1:35" ht="16.2" thickBot="1" x14ac:dyDescent="0.35">
      <c r="E4" s="556"/>
      <c r="G4" s="556"/>
      <c r="I4" s="556"/>
      <c r="S4" s="330"/>
      <c r="T4" s="330"/>
      <c r="U4" s="330"/>
      <c r="V4" s="330"/>
      <c r="W4" s="330"/>
      <c r="X4" s="330"/>
      <c r="Y4" s="330"/>
      <c r="Z4" s="566"/>
      <c r="AA4" s="330"/>
      <c r="AB4" s="330"/>
      <c r="AC4" s="330"/>
      <c r="AD4" s="330"/>
      <c r="AE4" s="330"/>
      <c r="AF4" s="330"/>
      <c r="AG4" s="330"/>
      <c r="AH4" s="330"/>
      <c r="AI4" s="330"/>
    </row>
    <row r="5" spans="1:35" ht="38.4" customHeight="1" thickBot="1" x14ac:dyDescent="0.35">
      <c r="B5" s="511" t="s">
        <v>747</v>
      </c>
      <c r="C5" s="511" t="s">
        <v>677</v>
      </c>
      <c r="D5" s="511" t="s">
        <v>822</v>
      </c>
      <c r="E5" s="556"/>
      <c r="G5" s="556"/>
      <c r="I5" s="556"/>
      <c r="K5" s="1407" t="s">
        <v>756</v>
      </c>
      <c r="L5" s="1405">
        <v>2021</v>
      </c>
      <c r="M5" s="1406"/>
      <c r="N5" s="1405" t="s">
        <v>129</v>
      </c>
      <c r="O5" s="1406"/>
      <c r="P5" s="310"/>
      <c r="R5" s="310"/>
      <c r="S5" s="566" t="s">
        <v>756</v>
      </c>
      <c r="T5" s="566">
        <v>2021</v>
      </c>
      <c r="U5" s="566"/>
      <c r="V5" s="566"/>
      <c r="W5" s="566"/>
      <c r="X5" s="330"/>
      <c r="Y5" s="330"/>
      <c r="Z5" s="310"/>
    </row>
    <row r="6" spans="1:35" ht="18.600000000000001" customHeight="1" thickBot="1" x14ac:dyDescent="0.35">
      <c r="B6" s="1399" t="s">
        <v>624</v>
      </c>
      <c r="C6" s="504" t="s">
        <v>623</v>
      </c>
      <c r="D6" s="504">
        <v>6752</v>
      </c>
      <c r="E6" s="556"/>
      <c r="G6" s="556"/>
      <c r="I6" s="556"/>
      <c r="K6" s="1408"/>
      <c r="L6" s="574" t="s">
        <v>714</v>
      </c>
      <c r="M6" s="575" t="s">
        <v>131</v>
      </c>
      <c r="N6" s="574" t="s">
        <v>132</v>
      </c>
      <c r="O6" s="575" t="s">
        <v>133</v>
      </c>
      <c r="P6" s="310" t="s">
        <v>785</v>
      </c>
      <c r="Q6" s="310" t="s">
        <v>786</v>
      </c>
      <c r="R6" s="310"/>
      <c r="S6" s="566"/>
      <c r="T6" s="566" t="s">
        <v>714</v>
      </c>
      <c r="U6" s="566" t="s">
        <v>131</v>
      </c>
      <c r="V6" s="566" t="s">
        <v>785</v>
      </c>
      <c r="W6" s="566" t="s">
        <v>784</v>
      </c>
      <c r="X6" s="330"/>
      <c r="Y6" s="330"/>
      <c r="Z6" s="310"/>
    </row>
    <row r="7" spans="1:35" ht="18.600000000000001" customHeight="1" x14ac:dyDescent="0.3">
      <c r="B7" s="1400"/>
      <c r="C7" s="505" t="s">
        <v>622</v>
      </c>
      <c r="D7" s="505">
        <v>10499</v>
      </c>
      <c r="E7" s="556"/>
      <c r="G7" s="556"/>
      <c r="I7" s="556"/>
      <c r="K7" s="585" t="s">
        <v>758</v>
      </c>
      <c r="L7" s="586">
        <v>5986</v>
      </c>
      <c r="M7" s="576">
        <v>9.9602322833990584</v>
      </c>
      <c r="N7" s="577">
        <v>9.7233621055090751</v>
      </c>
      <c r="O7" s="577">
        <v>10.202220725755087</v>
      </c>
      <c r="P7" s="582">
        <v>0.21222387070365301</v>
      </c>
      <c r="Q7" s="570">
        <v>0.12401049985302848</v>
      </c>
      <c r="R7" s="310"/>
      <c r="S7" s="568" t="s">
        <v>781</v>
      </c>
      <c r="T7" s="597">
        <v>15937</v>
      </c>
      <c r="U7" s="569">
        <v>26.517912111682389</v>
      </c>
      <c r="V7" s="570">
        <v>26.166502184595728</v>
      </c>
      <c r="W7" s="570">
        <v>26.872323742896757</v>
      </c>
      <c r="X7" s="570">
        <v>9.549456004364032E-2</v>
      </c>
      <c r="Y7" s="570">
        <v>9.6840168490869516E-2</v>
      </c>
      <c r="Z7" s="310"/>
    </row>
    <row r="8" spans="1:35" ht="18.600000000000001" customHeight="1" x14ac:dyDescent="0.3">
      <c r="B8" s="1400"/>
      <c r="C8" s="505" t="s">
        <v>621</v>
      </c>
      <c r="D8" s="505">
        <v>8640</v>
      </c>
      <c r="E8" s="556"/>
      <c r="G8" s="556"/>
      <c r="I8" s="556"/>
      <c r="K8" s="551" t="s">
        <v>759</v>
      </c>
      <c r="L8" s="353">
        <v>2307</v>
      </c>
      <c r="M8" s="552">
        <v>3.8386662007687313</v>
      </c>
      <c r="N8" s="578">
        <v>3.6879883335060071</v>
      </c>
      <c r="O8" s="578">
        <v>3.9952448493786932</v>
      </c>
      <c r="P8" s="582">
        <v>0.12401049985302848</v>
      </c>
      <c r="Q8" s="570">
        <v>0.21222387070365656</v>
      </c>
      <c r="R8" s="310"/>
      <c r="S8" s="568" t="s">
        <v>782</v>
      </c>
      <c r="T8" s="597">
        <v>17263</v>
      </c>
      <c r="U8" s="569">
        <v>28.724271618496147</v>
      </c>
      <c r="V8" s="570">
        <v>28.363889396303104</v>
      </c>
      <c r="W8" s="570">
        <v>29.087373506930387</v>
      </c>
      <c r="X8" s="570">
        <v>9.9138088772350308E-2</v>
      </c>
      <c r="Y8" s="570">
        <v>0.1004672559088915</v>
      </c>
      <c r="Z8" s="310"/>
    </row>
    <row r="9" spans="1:35" ht="18.600000000000001" customHeight="1" thickBot="1" x14ac:dyDescent="0.35">
      <c r="B9" s="1401"/>
      <c r="C9" s="506" t="s">
        <v>620</v>
      </c>
      <c r="D9" s="506">
        <v>5832</v>
      </c>
      <c r="E9" s="556"/>
      <c r="G9" s="556"/>
      <c r="I9" s="556"/>
      <c r="K9" s="551" t="s">
        <v>760</v>
      </c>
      <c r="L9" s="353">
        <v>1445</v>
      </c>
      <c r="M9" s="552">
        <v>2.4043661292201199</v>
      </c>
      <c r="N9" s="578">
        <v>2.2849042608311678</v>
      </c>
      <c r="O9" s="578">
        <v>2.5299121248523644</v>
      </c>
      <c r="P9" s="582"/>
      <c r="Q9" s="570"/>
      <c r="R9" s="310"/>
      <c r="S9" s="571" t="s">
        <v>783</v>
      </c>
      <c r="T9" s="597">
        <v>23484</v>
      </c>
      <c r="U9" s="569">
        <v>39.075525383117856</v>
      </c>
      <c r="V9" s="570">
        <v>38.68614729194482</v>
      </c>
      <c r="W9" s="570">
        <v>39.466299944685957</v>
      </c>
      <c r="X9" s="570">
        <v>0.11420411725504209</v>
      </c>
      <c r="Y9" s="570">
        <v>0.11545614910215107</v>
      </c>
      <c r="Z9" s="310"/>
    </row>
    <row r="10" spans="1:35" ht="18.600000000000001" customHeight="1" x14ac:dyDescent="0.3">
      <c r="B10" s="1402" t="s">
        <v>746</v>
      </c>
      <c r="C10" s="508" t="s">
        <v>625</v>
      </c>
      <c r="D10" s="507">
        <v>18474</v>
      </c>
      <c r="E10" s="556"/>
      <c r="G10" s="556"/>
      <c r="I10" s="556"/>
      <c r="K10" s="551" t="s">
        <v>761</v>
      </c>
      <c r="L10" s="353">
        <v>3260</v>
      </c>
      <c r="M10" s="552">
        <v>5.4243831012163266</v>
      </c>
      <c r="N10" s="578">
        <v>5.2461318677843529</v>
      </c>
      <c r="O10" s="578">
        <v>5.6083324145582498</v>
      </c>
      <c r="P10" s="582">
        <v>0.23687017788998332</v>
      </c>
      <c r="Q10" s="570">
        <v>0.24198844235602834</v>
      </c>
      <c r="R10" s="310"/>
      <c r="S10" s="571" t="s">
        <v>788</v>
      </c>
      <c r="T10" s="597">
        <v>3105</v>
      </c>
      <c r="U10" s="569">
        <v>5.1664753157290466</v>
      </c>
      <c r="V10" s="570">
        <v>4.9923561719099974</v>
      </c>
      <c r="W10" s="570">
        <v>5.3463255076876157</v>
      </c>
      <c r="X10" s="570">
        <v>4.2854142241435245E-2</v>
      </c>
      <c r="Y10" s="570">
        <v>4.4358856947140701E-2</v>
      </c>
      <c r="Z10" s="310"/>
    </row>
    <row r="11" spans="1:35" ht="18.600000000000001" customHeight="1" x14ac:dyDescent="0.3">
      <c r="B11" s="1403"/>
      <c r="C11" s="509" t="s">
        <v>626</v>
      </c>
      <c r="D11" s="505">
        <v>3646</v>
      </c>
      <c r="E11" s="556"/>
      <c r="G11" s="556"/>
      <c r="I11" s="556"/>
      <c r="K11" s="551" t="s">
        <v>762</v>
      </c>
      <c r="L11" s="353">
        <v>721</v>
      </c>
      <c r="M11" s="552">
        <v>1.199687182815022</v>
      </c>
      <c r="N11" s="578">
        <v>1.1157114020168455</v>
      </c>
      <c r="O11" s="578">
        <v>1.2899010843933163</v>
      </c>
      <c r="P11" s="582">
        <v>0.15067786726272425</v>
      </c>
      <c r="Q11" s="570">
        <v>0.15657864860996185</v>
      </c>
      <c r="R11" s="310"/>
      <c r="S11" s="571" t="s">
        <v>789</v>
      </c>
      <c r="T11" s="597">
        <v>310</v>
      </c>
      <c r="U11" s="569">
        <v>0.51581557097455866</v>
      </c>
      <c r="V11" s="570">
        <v>0.46162138361393151</v>
      </c>
      <c r="W11" s="570">
        <v>0.57633529809822603</v>
      </c>
      <c r="X11" s="570">
        <v>1.1190252780666349E-2</v>
      </c>
      <c r="Y11" s="570">
        <v>1.2730615124551231E-2</v>
      </c>
      <c r="Z11" s="310"/>
    </row>
    <row r="12" spans="1:35" ht="18.600000000000001" customHeight="1" x14ac:dyDescent="0.3">
      <c r="B12" s="1403"/>
      <c r="C12" s="509" t="s">
        <v>627</v>
      </c>
      <c r="D12" s="505">
        <v>1722</v>
      </c>
      <c r="E12" s="556"/>
      <c r="G12" s="556"/>
      <c r="I12" s="556"/>
      <c r="K12" s="551" t="s">
        <v>763</v>
      </c>
      <c r="L12" s="353">
        <v>2218</v>
      </c>
      <c r="M12" s="552">
        <v>3.6905772142631323</v>
      </c>
      <c r="N12" s="578">
        <v>3.5427841092581227</v>
      </c>
      <c r="O12" s="578">
        <v>3.8442900307600993</v>
      </c>
      <c r="P12" s="582">
        <v>0.11946186838895212</v>
      </c>
      <c r="Q12" s="570">
        <v>0.12554599563224444</v>
      </c>
      <c r="R12" s="310"/>
      <c r="S12" s="571"/>
      <c r="T12" s="597"/>
      <c r="U12" s="569"/>
      <c r="V12" s="570"/>
      <c r="W12" s="570"/>
      <c r="X12" s="570">
        <v>6.3123475542543224E-3</v>
      </c>
      <c r="Y12" s="570">
        <v>7.8545697749137847E-3</v>
      </c>
      <c r="Z12" s="310"/>
    </row>
    <row r="13" spans="1:35" ht="18.600000000000001" customHeight="1" x14ac:dyDescent="0.3">
      <c r="B13" s="1403"/>
      <c r="C13" s="509" t="s">
        <v>628</v>
      </c>
      <c r="D13" s="505">
        <v>1710</v>
      </c>
      <c r="E13" s="556"/>
      <c r="G13" s="556"/>
      <c r="I13" s="556"/>
      <c r="K13" s="551" t="s">
        <v>764</v>
      </c>
      <c r="L13" s="353">
        <v>4712</v>
      </c>
      <c r="M13" s="552">
        <v>7.8403966788132911</v>
      </c>
      <c r="N13" s="578">
        <v>7.6281726799721898</v>
      </c>
      <c r="O13" s="578">
        <v>8.0580099196976711</v>
      </c>
      <c r="P13" s="582">
        <v>0.17825123343197369</v>
      </c>
      <c r="Q13" s="570">
        <v>0.18394931334192322</v>
      </c>
      <c r="R13" s="310"/>
      <c r="S13" s="310" t="s">
        <v>17</v>
      </c>
      <c r="T13" s="572">
        <v>60099</v>
      </c>
      <c r="U13" s="310"/>
      <c r="V13" s="570"/>
      <c r="W13" s="310"/>
      <c r="X13" s="310"/>
      <c r="Y13" s="310"/>
      <c r="Z13" s="310"/>
    </row>
    <row r="14" spans="1:35" ht="18.600000000000001" customHeight="1" x14ac:dyDescent="0.3">
      <c r="B14" s="1403"/>
      <c r="C14" s="509" t="s">
        <v>629</v>
      </c>
      <c r="D14" s="505">
        <v>1798</v>
      </c>
      <c r="E14" s="556"/>
      <c r="G14" s="556"/>
      <c r="I14" s="556"/>
      <c r="K14" s="551" t="s">
        <v>765</v>
      </c>
      <c r="L14" s="353">
        <v>12551</v>
      </c>
      <c r="M14" s="552">
        <v>20.883874939682855</v>
      </c>
      <c r="N14" s="578">
        <v>20.560764030121469</v>
      </c>
      <c r="O14" s="578">
        <v>21.210707749664344</v>
      </c>
      <c r="P14" s="582">
        <v>8.3975780798176469E-2</v>
      </c>
      <c r="Q14" s="570">
        <v>9.0213901578294342E-2</v>
      </c>
      <c r="X14" s="310"/>
      <c r="Y14" s="310"/>
      <c r="Z14" s="310"/>
    </row>
    <row r="15" spans="1:35" ht="18.600000000000001" customHeight="1" x14ac:dyDescent="0.3">
      <c r="B15" s="1403"/>
      <c r="C15" s="509" t="s">
        <v>630</v>
      </c>
      <c r="D15" s="505">
        <v>776</v>
      </c>
      <c r="E15" s="556"/>
      <c r="G15" s="556"/>
      <c r="I15" s="556"/>
      <c r="K15" s="551" t="s">
        <v>766</v>
      </c>
      <c r="L15" s="353">
        <v>10880</v>
      </c>
      <c r="M15" s="552">
        <v>18.103462620010315</v>
      </c>
      <c r="N15" s="578">
        <v>17.797662231608165</v>
      </c>
      <c r="O15" s="578">
        <v>18.413340327617149</v>
      </c>
      <c r="P15" s="582">
        <v>0.14779310500500964</v>
      </c>
      <c r="Q15" s="570">
        <v>0.153712816496967</v>
      </c>
      <c r="R15" s="310"/>
      <c r="S15" s="310"/>
      <c r="T15" s="310"/>
      <c r="U15" s="310"/>
      <c r="V15" s="310"/>
      <c r="W15" s="310"/>
      <c r="X15" s="310"/>
      <c r="Y15" s="310"/>
      <c r="Z15" s="310"/>
    </row>
    <row r="16" spans="1:35" ht="18.600000000000001" customHeight="1" thickBot="1" x14ac:dyDescent="0.35">
      <c r="B16" s="1404"/>
      <c r="C16" s="510" t="s">
        <v>748</v>
      </c>
      <c r="D16" s="506">
        <v>249</v>
      </c>
      <c r="E16" s="556"/>
      <c r="G16" s="556"/>
      <c r="I16" s="556"/>
      <c r="K16" s="551" t="s">
        <v>767</v>
      </c>
      <c r="L16" s="353">
        <v>12604</v>
      </c>
      <c r="M16" s="552">
        <v>20.972062763107537</v>
      </c>
      <c r="N16" s="578">
        <v>20.648442397349712</v>
      </c>
      <c r="O16" s="578">
        <v>21.299393756277937</v>
      </c>
      <c r="P16" s="582">
        <v>0.21222399884110121</v>
      </c>
      <c r="Q16" s="570">
        <v>0.21761324088438005</v>
      </c>
      <c r="R16" s="310"/>
    </row>
    <row r="17" spans="2:28" ht="18.600000000000001" customHeight="1" x14ac:dyDescent="0.3">
      <c r="E17" s="556"/>
      <c r="G17" s="556"/>
      <c r="I17" s="556"/>
      <c r="K17" s="551" t="s">
        <v>768</v>
      </c>
      <c r="L17" s="353">
        <v>2828</v>
      </c>
      <c r="M17" s="552">
        <v>4.7055691442453282</v>
      </c>
      <c r="N17" s="578">
        <v>4.5391458196620054</v>
      </c>
      <c r="O17" s="578">
        <v>4.8777824343848852</v>
      </c>
      <c r="P17" s="582">
        <v>0.32311090956138599</v>
      </c>
      <c r="Q17" s="570">
        <v>0.32683280998148945</v>
      </c>
      <c r="R17" s="310"/>
    </row>
    <row r="18" spans="2:28" ht="14.4" x14ac:dyDescent="0.3">
      <c r="B18" s="550"/>
      <c r="C18" s="550"/>
      <c r="D18" s="550"/>
      <c r="E18" s="550"/>
      <c r="F18" s="550"/>
      <c r="G18" s="550"/>
      <c r="H18" s="550"/>
      <c r="I18" s="556"/>
      <c r="K18" s="551" t="s">
        <v>769</v>
      </c>
      <c r="L18" s="353">
        <v>277</v>
      </c>
      <c r="M18" s="552">
        <v>0.46090617148371854</v>
      </c>
      <c r="N18" s="578">
        <v>0.40982930882716379</v>
      </c>
      <c r="O18" s="578">
        <v>0.51831559294573792</v>
      </c>
      <c r="P18" s="582">
        <v>0.30580038840215096</v>
      </c>
      <c r="Q18" s="570">
        <v>0.30987770760683375</v>
      </c>
      <c r="R18" s="310"/>
    </row>
    <row r="19" spans="2:28" ht="18.600000000000001" customHeight="1" x14ac:dyDescent="0.3">
      <c r="B19" s="547"/>
      <c r="C19" s="547"/>
      <c r="D19" s="548" t="s">
        <v>620</v>
      </c>
      <c r="E19" s="548" t="s">
        <v>621</v>
      </c>
      <c r="F19" s="548" t="s">
        <v>622</v>
      </c>
      <c r="G19" s="548" t="s">
        <v>623</v>
      </c>
      <c r="H19" s="547" t="s">
        <v>17</v>
      </c>
      <c r="I19" s="556"/>
      <c r="K19" s="551" t="s">
        <v>770</v>
      </c>
      <c r="L19" s="353">
        <v>230</v>
      </c>
      <c r="M19" s="552">
        <v>0.38270187523918869</v>
      </c>
      <c r="N19" s="578">
        <v>0.33640876246233181</v>
      </c>
      <c r="O19" s="578">
        <v>0.43533754363950855</v>
      </c>
      <c r="P19" s="582">
        <v>0.32362036575782582</v>
      </c>
      <c r="Q19" s="570">
        <v>0.32733099317039915</v>
      </c>
      <c r="R19" s="310"/>
    </row>
    <row r="20" spans="2:28" ht="18.600000000000001" customHeight="1" x14ac:dyDescent="0.3">
      <c r="B20" s="547" t="s">
        <v>624</v>
      </c>
      <c r="C20" s="549"/>
      <c r="D20" s="549">
        <v>5832</v>
      </c>
      <c r="E20" s="549">
        <v>8640</v>
      </c>
      <c r="F20" s="549">
        <v>10499</v>
      </c>
      <c r="G20" s="549">
        <v>6752</v>
      </c>
      <c r="H20" s="549">
        <v>31723</v>
      </c>
      <c r="I20" s="556"/>
      <c r="K20" s="551" t="s">
        <v>771</v>
      </c>
      <c r="L20" s="353">
        <v>70</v>
      </c>
      <c r="M20" s="552">
        <v>0.11647448376844872</v>
      </c>
      <c r="N20" s="578">
        <v>9.2208414893740778E-2</v>
      </c>
      <c r="O20" s="578">
        <v>0.1471171399874652</v>
      </c>
      <c r="P20" s="582">
        <v>0.16642332458332287</v>
      </c>
      <c r="Q20" s="570">
        <v>0.172213290139557</v>
      </c>
      <c r="R20" s="310"/>
    </row>
    <row r="21" spans="2:28" ht="18.600000000000001" customHeight="1" x14ac:dyDescent="0.3">
      <c r="B21" s="547" t="s">
        <v>625</v>
      </c>
      <c r="C21" s="549">
        <v>18474</v>
      </c>
      <c r="D21" s="549"/>
      <c r="E21" s="549"/>
      <c r="F21" s="549"/>
      <c r="G21" s="549"/>
      <c r="H21" s="549">
        <v>18474</v>
      </c>
      <c r="I21" s="556"/>
      <c r="K21" s="551" t="s">
        <v>772</v>
      </c>
      <c r="L21" s="353">
        <v>6</v>
      </c>
      <c r="M21" s="552">
        <v>9.9835271801527476E-3</v>
      </c>
      <c r="N21" s="578">
        <v>4.5756178239780496E-3</v>
      </c>
      <c r="O21" s="578">
        <v>2.1781636568974166E-2</v>
      </c>
      <c r="P21" s="582">
        <v>5.1076862656554756E-2</v>
      </c>
      <c r="Q21" s="570">
        <v>5.7409421462019383E-2</v>
      </c>
      <c r="R21" s="310"/>
    </row>
    <row r="22" spans="2:28" ht="18.600000000000001" customHeight="1" thickBot="1" x14ac:dyDescent="0.35">
      <c r="B22" s="547" t="s">
        <v>626</v>
      </c>
      <c r="C22" s="549">
        <v>3646</v>
      </c>
      <c r="D22" s="549"/>
      <c r="E22" s="549"/>
      <c r="F22" s="549"/>
      <c r="G22" s="549"/>
      <c r="H22" s="549">
        <v>3646</v>
      </c>
      <c r="I22" s="556"/>
      <c r="K22" s="553" t="s">
        <v>773</v>
      </c>
      <c r="L22" s="554">
        <v>4</v>
      </c>
      <c r="M22" s="555">
        <v>6.6556847867684987E-3</v>
      </c>
      <c r="N22" s="579">
        <v>2.5882953116790467E-3</v>
      </c>
      <c r="O22" s="579">
        <v>1.7113699691015241E-2</v>
      </c>
      <c r="P22" s="582">
        <v>4.6293112776856882E-2</v>
      </c>
      <c r="Q22" s="570">
        <v>5.2635668400319857E-2</v>
      </c>
      <c r="R22" s="310"/>
      <c r="AA22" s="330"/>
      <c r="AB22" s="330"/>
    </row>
    <row r="23" spans="2:28" ht="18.600000000000001" customHeight="1" x14ac:dyDescent="0.3">
      <c r="B23" s="547" t="s">
        <v>627</v>
      </c>
      <c r="C23" s="549">
        <v>1722</v>
      </c>
      <c r="D23" s="549"/>
      <c r="E23" s="549"/>
      <c r="F23" s="549"/>
      <c r="G23" s="549"/>
      <c r="H23" s="549">
        <v>1722</v>
      </c>
      <c r="I23" s="556"/>
      <c r="J23" s="310"/>
      <c r="K23" s="591" t="s">
        <v>753</v>
      </c>
      <c r="L23" s="592">
        <v>188823</v>
      </c>
      <c r="M23" s="593">
        <v>75.900000000000006</v>
      </c>
      <c r="N23" s="594">
        <v>75.687776129296353</v>
      </c>
      <c r="O23" s="594">
        <v>76.024010499853034</v>
      </c>
      <c r="P23" s="582">
        <v>2.4266068874707947E-2</v>
      </c>
      <c r="Q23" s="570">
        <v>3.0642656219016476E-2</v>
      </c>
      <c r="R23" s="310"/>
      <c r="AA23" s="330"/>
      <c r="AB23" s="330"/>
    </row>
    <row r="24" spans="2:28" ht="18.600000000000001" customHeight="1" thickBot="1" x14ac:dyDescent="0.35">
      <c r="B24" s="547" t="s">
        <v>628</v>
      </c>
      <c r="C24" s="549">
        <v>1710</v>
      </c>
      <c r="D24" s="549"/>
      <c r="E24" s="549"/>
      <c r="F24" s="549"/>
      <c r="G24" s="549"/>
      <c r="H24" s="549">
        <v>1710</v>
      </c>
      <c r="I24" s="310"/>
      <c r="J24" s="310"/>
      <c r="K24" s="589" t="s">
        <v>757</v>
      </c>
      <c r="L24" s="590">
        <v>60099</v>
      </c>
      <c r="M24" s="595">
        <v>24.1</v>
      </c>
      <c r="N24" s="596">
        <v>23.975989500146973</v>
      </c>
      <c r="O24" s="596">
        <v>24.312223870703658</v>
      </c>
      <c r="P24" s="582">
        <v>5.407909356174698E-3</v>
      </c>
      <c r="Q24" s="570">
        <v>1.1798109388821419E-2</v>
      </c>
      <c r="R24" s="310"/>
      <c r="AA24" s="330"/>
      <c r="AB24" s="330"/>
    </row>
    <row r="25" spans="2:28" ht="18.600000000000001" customHeight="1" thickBot="1" x14ac:dyDescent="0.35">
      <c r="B25" s="547" t="s">
        <v>629</v>
      </c>
      <c r="C25" s="549">
        <v>1798</v>
      </c>
      <c r="D25" s="549"/>
      <c r="E25" s="549"/>
      <c r="F25" s="549"/>
      <c r="G25" s="549"/>
      <c r="H25" s="549">
        <v>1798</v>
      </c>
      <c r="I25" s="310"/>
      <c r="J25" s="310"/>
      <c r="K25" s="587" t="s">
        <v>787</v>
      </c>
      <c r="L25" s="588">
        <v>248922</v>
      </c>
      <c r="M25" s="580"/>
      <c r="N25" s="581"/>
      <c r="O25" s="581"/>
      <c r="P25" s="582">
        <v>4.0673894750894515E-3</v>
      </c>
      <c r="Q25" s="570">
        <v>1.0458014904246742E-2</v>
      </c>
      <c r="R25" s="310"/>
      <c r="AA25" s="330"/>
      <c r="AB25" s="330"/>
    </row>
    <row r="26" spans="2:28" ht="18.600000000000001" customHeight="1" x14ac:dyDescent="0.3">
      <c r="B26" s="547" t="s">
        <v>630</v>
      </c>
      <c r="C26" s="549">
        <v>776</v>
      </c>
      <c r="D26" s="549"/>
      <c r="E26" s="549"/>
      <c r="F26" s="549"/>
      <c r="G26" s="549"/>
      <c r="H26" s="549">
        <v>776</v>
      </c>
      <c r="I26" s="310"/>
      <c r="J26" s="310"/>
      <c r="K26" s="583"/>
      <c r="L26" s="584"/>
      <c r="M26" s="573"/>
      <c r="N26" s="581"/>
      <c r="P26" s="582">
        <v>0</v>
      </c>
      <c r="Q26" s="570">
        <v>0</v>
      </c>
      <c r="R26" s="310"/>
      <c r="AA26" s="330"/>
      <c r="AB26" s="330"/>
    </row>
    <row r="27" spans="2:28" ht="18.600000000000001" customHeight="1" x14ac:dyDescent="0.3">
      <c r="B27" s="547" t="s">
        <v>631</v>
      </c>
      <c r="C27" s="549">
        <v>249</v>
      </c>
      <c r="D27" s="549"/>
      <c r="E27" s="549"/>
      <c r="F27" s="549"/>
      <c r="G27" s="549"/>
      <c r="H27" s="549">
        <v>249</v>
      </c>
      <c r="I27" s="310"/>
      <c r="J27" s="310"/>
      <c r="P27" s="310"/>
      <c r="Q27" s="310"/>
      <c r="AA27" s="330"/>
      <c r="AB27" s="330"/>
    </row>
    <row r="28" spans="2:28" ht="18.600000000000001" customHeight="1" x14ac:dyDescent="0.3">
      <c r="B28" s="550" t="s">
        <v>632</v>
      </c>
      <c r="C28" s="550"/>
      <c r="D28" s="550"/>
      <c r="E28" s="550"/>
      <c r="F28" s="550"/>
      <c r="G28" s="550"/>
      <c r="H28" s="550"/>
      <c r="I28" s="310"/>
      <c r="J28" s="310"/>
      <c r="L28" s="556"/>
      <c r="AA28" s="330"/>
      <c r="AB28" s="330"/>
    </row>
    <row r="29" spans="2:28" ht="18.600000000000001" customHeight="1" x14ac:dyDescent="0.3">
      <c r="B29" s="310"/>
      <c r="C29" s="310"/>
      <c r="D29" s="310"/>
      <c r="E29" s="310"/>
      <c r="F29" s="310"/>
      <c r="G29" s="310"/>
      <c r="H29" s="310"/>
      <c r="I29" s="310"/>
      <c r="J29" s="310"/>
      <c r="L29" s="557"/>
      <c r="AA29" s="330"/>
      <c r="AB29" s="330"/>
    </row>
    <row r="30" spans="2:28" ht="18.600000000000001" customHeight="1" x14ac:dyDescent="0.3">
      <c r="AA30" s="330"/>
      <c r="AB30" s="330"/>
    </row>
    <row r="31" spans="2:28" ht="18.600000000000001" customHeight="1" x14ac:dyDescent="0.3">
      <c r="AA31" s="330"/>
      <c r="AB31" s="330"/>
    </row>
    <row r="32" spans="2:28" ht="18.600000000000001" customHeight="1" x14ac:dyDescent="0.3">
      <c r="AA32" s="330"/>
      <c r="AB32" s="330"/>
    </row>
    <row r="33" spans="2:33" ht="18.600000000000001" customHeight="1" x14ac:dyDescent="0.3">
      <c r="AA33" s="330"/>
      <c r="AB33" s="330"/>
    </row>
    <row r="34" spans="2:33" ht="18.600000000000001" customHeight="1" x14ac:dyDescent="0.3">
      <c r="AA34" s="330"/>
      <c r="AB34" s="330"/>
    </row>
    <row r="35" spans="2:33" ht="18.600000000000001" customHeight="1" x14ac:dyDescent="0.3">
      <c r="AA35" s="330"/>
      <c r="AB35" s="330"/>
    </row>
    <row r="36" spans="2:33" ht="18.600000000000001" customHeight="1" x14ac:dyDescent="0.3">
      <c r="AA36" s="330"/>
    </row>
    <row r="37" spans="2:33" customFormat="1" ht="15.6" x14ac:dyDescent="0.3">
      <c r="B37" s="1357" t="s">
        <v>78</v>
      </c>
      <c r="C37" s="1358"/>
      <c r="D37" s="1358"/>
      <c r="E37" s="1358"/>
      <c r="F37" s="1358"/>
      <c r="G37" s="1358"/>
      <c r="H37" s="1358"/>
      <c r="I37" s="1359"/>
      <c r="K37" s="306"/>
      <c r="L37" s="306"/>
      <c r="M37" s="306"/>
      <c r="N37" s="306"/>
      <c r="O37" s="306"/>
      <c r="P37" s="306"/>
      <c r="Q37" s="306"/>
      <c r="AA37" s="330"/>
      <c r="AB37" s="306"/>
      <c r="AC37" s="306"/>
      <c r="AD37" s="306"/>
      <c r="AE37" s="306"/>
      <c r="AF37" s="306"/>
      <c r="AG37" s="306"/>
    </row>
    <row r="38" spans="2:33" customFormat="1" ht="6.6" customHeight="1" x14ac:dyDescent="0.3">
      <c r="B38" s="139"/>
      <c r="C38" s="139"/>
      <c r="D38" s="140"/>
      <c r="E38" s="340"/>
      <c r="F38" s="340"/>
      <c r="G38" s="141"/>
      <c r="H38" s="142"/>
      <c r="I38" s="143"/>
      <c r="AA38" s="306"/>
      <c r="AB38" s="306"/>
      <c r="AC38" s="306"/>
      <c r="AD38" s="306"/>
      <c r="AE38" s="306"/>
      <c r="AF38" s="306"/>
      <c r="AG38" s="306"/>
    </row>
    <row r="39" spans="2:33" customFormat="1" ht="14.4" x14ac:dyDescent="0.3">
      <c r="B39" s="144" t="s">
        <v>79</v>
      </c>
      <c r="C39" s="1349" t="s">
        <v>791</v>
      </c>
      <c r="D39" s="1350"/>
      <c r="E39" s="1350"/>
      <c r="F39" s="1350"/>
      <c r="G39" s="1350"/>
      <c r="H39" s="1350"/>
      <c r="I39" s="1351"/>
      <c r="AA39" s="306"/>
      <c r="AB39" s="306"/>
      <c r="AC39" s="306"/>
      <c r="AD39" s="306"/>
      <c r="AE39" s="306"/>
      <c r="AF39" s="306"/>
      <c r="AG39" s="306"/>
    </row>
    <row r="40" spans="2:33" customFormat="1" ht="7.8" customHeight="1" x14ac:dyDescent="0.3">
      <c r="B40" s="144"/>
      <c r="C40" s="145"/>
      <c r="D40" s="146"/>
      <c r="E40" s="341"/>
      <c r="F40" s="341"/>
      <c r="G40" s="146"/>
      <c r="H40" s="147"/>
      <c r="I40" s="148"/>
      <c r="AA40" s="306"/>
      <c r="AB40" s="306"/>
      <c r="AC40" s="306"/>
      <c r="AD40" s="306"/>
      <c r="AE40" s="306"/>
      <c r="AF40" s="306"/>
      <c r="AG40" s="306"/>
    </row>
    <row r="41" spans="2:33" customFormat="1" ht="14.4" x14ac:dyDescent="0.3">
      <c r="B41" s="144" t="s">
        <v>80</v>
      </c>
      <c r="C41" s="145" t="s">
        <v>792</v>
      </c>
      <c r="D41" s="146"/>
      <c r="E41" s="341"/>
      <c r="F41" s="341"/>
      <c r="G41" s="146"/>
      <c r="H41" s="147"/>
      <c r="I41" s="148"/>
    </row>
    <row r="42" spans="2:33" customFormat="1" ht="5.4" customHeight="1" x14ac:dyDescent="0.3">
      <c r="B42" s="144"/>
      <c r="C42" s="145"/>
      <c r="D42" s="146"/>
      <c r="E42" s="341"/>
      <c r="F42" s="341"/>
      <c r="G42" s="146"/>
      <c r="H42" s="147"/>
      <c r="I42" s="148"/>
    </row>
    <row r="43" spans="2:33" customFormat="1" ht="14.4" x14ac:dyDescent="0.3">
      <c r="B43" s="144" t="s">
        <v>82</v>
      </c>
      <c r="C43" s="145" t="s">
        <v>678</v>
      </c>
      <c r="D43" s="146"/>
      <c r="E43" s="341"/>
      <c r="F43" s="341"/>
      <c r="G43" s="146"/>
      <c r="H43" s="147"/>
      <c r="I43" s="148"/>
    </row>
    <row r="44" spans="2:33" customFormat="1" ht="5.4" customHeight="1" x14ac:dyDescent="0.3">
      <c r="B44" s="144"/>
      <c r="C44" s="145"/>
      <c r="D44" s="146"/>
      <c r="E44" s="341"/>
      <c r="F44" s="341"/>
      <c r="G44" s="146"/>
      <c r="H44" s="147"/>
      <c r="I44" s="148"/>
    </row>
    <row r="45" spans="2:33" customFormat="1" ht="14.4" x14ac:dyDescent="0.3">
      <c r="B45" s="144" t="s">
        <v>84</v>
      </c>
      <c r="C45" s="145" t="s">
        <v>755</v>
      </c>
      <c r="D45" s="146"/>
      <c r="E45" s="341"/>
      <c r="F45" s="341"/>
      <c r="G45" s="146"/>
      <c r="H45" s="147"/>
      <c r="I45" s="148"/>
    </row>
    <row r="46" spans="2:33" customFormat="1" ht="7.2" customHeight="1" x14ac:dyDescent="0.3">
      <c r="B46" s="144"/>
      <c r="C46" s="145"/>
      <c r="D46" s="146"/>
      <c r="E46" s="341"/>
      <c r="F46" s="341"/>
      <c r="G46" s="146"/>
      <c r="H46" s="147"/>
      <c r="I46" s="148"/>
    </row>
    <row r="47" spans="2:33" customFormat="1" ht="14.4" x14ac:dyDescent="0.3">
      <c r="B47" s="144" t="s">
        <v>86</v>
      </c>
      <c r="C47" s="145" t="s">
        <v>70</v>
      </c>
      <c r="D47" s="146"/>
      <c r="E47" s="341"/>
      <c r="F47" s="341"/>
      <c r="G47" s="146"/>
      <c r="H47" s="147"/>
      <c r="I47" s="148"/>
    </row>
    <row r="48" spans="2:33" customFormat="1" ht="8.4" customHeight="1" x14ac:dyDescent="0.3">
      <c r="B48" s="144"/>
      <c r="C48" s="145"/>
      <c r="D48" s="146"/>
      <c r="E48" s="341"/>
      <c r="F48" s="341"/>
      <c r="G48" s="146"/>
      <c r="H48" s="147"/>
      <c r="I48" s="148"/>
    </row>
    <row r="49" spans="2:33" customFormat="1" ht="14.4" x14ac:dyDescent="0.3">
      <c r="B49" s="144" t="s">
        <v>88</v>
      </c>
      <c r="C49" s="149" t="s">
        <v>89</v>
      </c>
      <c r="D49" s="147"/>
      <c r="E49" s="342"/>
      <c r="F49" s="341"/>
      <c r="G49" s="146"/>
      <c r="H49" s="147"/>
      <c r="I49" s="148"/>
    </row>
    <row r="50" spans="2:33" customFormat="1" ht="8.4" customHeight="1" x14ac:dyDescent="0.3">
      <c r="B50" s="144"/>
      <c r="C50" s="149"/>
      <c r="D50" s="147"/>
      <c r="E50" s="342"/>
      <c r="F50" s="341"/>
      <c r="G50" s="146"/>
      <c r="H50" s="147"/>
      <c r="I50" s="148"/>
    </row>
    <row r="51" spans="2:33" customFormat="1" ht="14.4" x14ac:dyDescent="0.3">
      <c r="B51" s="144" t="s">
        <v>90</v>
      </c>
      <c r="C51" s="150" t="s">
        <v>91</v>
      </c>
      <c r="D51" s="156"/>
      <c r="E51" s="343"/>
      <c r="F51" s="341"/>
      <c r="G51" s="146"/>
      <c r="H51" s="147"/>
      <c r="I51" s="148"/>
    </row>
    <row r="52" spans="2:33" customFormat="1" ht="7.8" customHeight="1" x14ac:dyDescent="0.3">
      <c r="B52" s="144"/>
      <c r="C52" s="145"/>
      <c r="D52" s="146"/>
      <c r="E52" s="341"/>
      <c r="F52" s="341"/>
      <c r="G52" s="146"/>
      <c r="H52" s="147"/>
      <c r="I52" s="148"/>
    </row>
    <row r="53" spans="2:33" customFormat="1" ht="14.4" x14ac:dyDescent="0.3">
      <c r="B53" s="1352" t="s">
        <v>92</v>
      </c>
      <c r="C53" s="145" t="s">
        <v>93</v>
      </c>
      <c r="D53" s="146"/>
      <c r="E53" s="341"/>
      <c r="F53" s="341"/>
      <c r="G53" s="146"/>
      <c r="H53" s="147"/>
      <c r="I53" s="148"/>
    </row>
    <row r="54" spans="2:33" customFormat="1" ht="14.4" x14ac:dyDescent="0.3">
      <c r="B54" s="1352"/>
      <c r="C54" s="201" t="s">
        <v>94</v>
      </c>
      <c r="D54" s="210"/>
      <c r="E54" s="341"/>
      <c r="F54" s="341"/>
      <c r="G54" s="146"/>
      <c r="H54" s="147"/>
      <c r="I54" s="148"/>
    </row>
    <row r="55" spans="2:33" customFormat="1" ht="9" customHeight="1" x14ac:dyDescent="0.3">
      <c r="B55" s="144"/>
      <c r="C55" s="145"/>
      <c r="D55" s="146"/>
      <c r="E55" s="341"/>
      <c r="F55" s="341"/>
      <c r="G55" s="146"/>
      <c r="H55" s="147"/>
      <c r="I55" s="148"/>
    </row>
    <row r="56" spans="2:33" customFormat="1" ht="41.4" x14ac:dyDescent="0.3">
      <c r="B56" s="151" t="s">
        <v>95</v>
      </c>
      <c r="C56" s="1349" t="s">
        <v>957</v>
      </c>
      <c r="D56" s="1350"/>
      <c r="E56" s="1350"/>
      <c r="F56" s="1350"/>
      <c r="G56" s="1350"/>
      <c r="H56" s="1350"/>
      <c r="I56" s="1351"/>
    </row>
    <row r="57" spans="2:33" customFormat="1" ht="4.2" customHeight="1" x14ac:dyDescent="0.3">
      <c r="B57" s="151"/>
      <c r="C57" s="145"/>
      <c r="D57" s="146"/>
      <c r="E57" s="341"/>
      <c r="F57" s="341"/>
      <c r="G57" s="146"/>
      <c r="H57" s="147"/>
      <c r="I57" s="148"/>
    </row>
    <row r="58" spans="2:33" customFormat="1" ht="14.4" x14ac:dyDescent="0.3">
      <c r="B58" s="151" t="s">
        <v>96</v>
      </c>
      <c r="C58" s="204">
        <v>44867</v>
      </c>
      <c r="D58" s="211"/>
      <c r="E58" s="341"/>
      <c r="F58" s="341"/>
      <c r="G58" s="146"/>
      <c r="H58" s="147"/>
      <c r="I58" s="148"/>
    </row>
    <row r="59" spans="2:33" customFormat="1" ht="7.2" customHeight="1" x14ac:dyDescent="0.3">
      <c r="B59" s="151"/>
      <c r="C59" s="145"/>
      <c r="D59" s="146"/>
      <c r="E59" s="341"/>
      <c r="F59" s="341"/>
      <c r="G59" s="146"/>
      <c r="H59" s="147"/>
      <c r="I59" s="148"/>
    </row>
    <row r="60" spans="2:33" customFormat="1" ht="14.4" x14ac:dyDescent="0.3">
      <c r="B60" s="151" t="s">
        <v>97</v>
      </c>
      <c r="C60" s="145" t="s">
        <v>679</v>
      </c>
      <c r="D60" s="146"/>
      <c r="E60" s="341"/>
      <c r="F60" s="341"/>
      <c r="G60" s="146"/>
      <c r="H60" s="147"/>
      <c r="I60" s="148"/>
    </row>
    <row r="61" spans="2:33" customFormat="1" ht="6.6" customHeight="1" x14ac:dyDescent="0.3">
      <c r="B61" s="151"/>
      <c r="C61" s="145"/>
      <c r="D61" s="146"/>
      <c r="E61" s="341"/>
      <c r="F61" s="341"/>
      <c r="G61" s="146"/>
      <c r="H61" s="147"/>
      <c r="I61" s="148"/>
    </row>
    <row r="62" spans="2:33" customFormat="1" ht="14.4" x14ac:dyDescent="0.3">
      <c r="B62" s="151" t="s">
        <v>99</v>
      </c>
      <c r="C62" s="149" t="s">
        <v>98</v>
      </c>
      <c r="D62" s="147"/>
      <c r="E62" s="342"/>
      <c r="F62" s="342"/>
      <c r="G62" s="147"/>
      <c r="H62" s="147"/>
      <c r="I62" s="148"/>
    </row>
    <row r="63" spans="2:33" customFormat="1" ht="7.2" customHeight="1" x14ac:dyDescent="0.3">
      <c r="B63" s="152"/>
      <c r="C63" s="152"/>
      <c r="D63" s="153"/>
      <c r="E63" s="344"/>
      <c r="F63" s="344"/>
      <c r="G63" s="153"/>
      <c r="H63" s="153"/>
      <c r="I63" s="154"/>
    </row>
    <row r="64" spans="2:33" ht="18.600000000000001" customHeight="1" x14ac:dyDescent="0.3">
      <c r="K64"/>
      <c r="L64"/>
      <c r="M64"/>
      <c r="N64"/>
      <c r="O64"/>
      <c r="P64"/>
      <c r="Q64"/>
      <c r="AA64"/>
      <c r="AB64"/>
      <c r="AC64"/>
      <c r="AD64"/>
      <c r="AE64"/>
      <c r="AF64"/>
      <c r="AG64"/>
    </row>
    <row r="65" spans="27:33" ht="18.600000000000001" customHeight="1" x14ac:dyDescent="0.3">
      <c r="AA65"/>
      <c r="AB65"/>
      <c r="AC65"/>
      <c r="AD65"/>
      <c r="AE65"/>
      <c r="AF65"/>
      <c r="AG65"/>
    </row>
    <row r="66" spans="27:33" ht="18.600000000000001" customHeight="1" x14ac:dyDescent="0.3">
      <c r="AA66"/>
      <c r="AB66"/>
      <c r="AC66"/>
      <c r="AD66"/>
      <c r="AE66"/>
      <c r="AF66"/>
      <c r="AG66"/>
    </row>
    <row r="67" spans="27:33" ht="18.600000000000001" customHeight="1" x14ac:dyDescent="0.3">
      <c r="AA67"/>
      <c r="AB67"/>
      <c r="AC67"/>
      <c r="AD67"/>
      <c r="AE67"/>
      <c r="AF67"/>
      <c r="AG67"/>
    </row>
  </sheetData>
  <mergeCells count="9">
    <mergeCell ref="B53:B54"/>
    <mergeCell ref="C56:I56"/>
    <mergeCell ref="B6:B9"/>
    <mergeCell ref="B10:B16"/>
    <mergeCell ref="N5:O5"/>
    <mergeCell ref="L5:M5"/>
    <mergeCell ref="K5:K6"/>
    <mergeCell ref="B37:I37"/>
    <mergeCell ref="C39:I39"/>
  </mergeCells>
  <hyperlinks>
    <hyperlink ref="B2" location="Index!A1" display="Return to Index" xr:uid="{D6776942-0A65-4365-88D9-F712B707A450}"/>
    <hyperlink ref="C54" r:id="rId1" xr:uid="{FF453312-0BA5-4FCF-80E6-14237B373989}"/>
  </hyperlinks>
  <pageMargins left="0.7" right="0.7" top="0.75" bottom="0.75" header="0.3" footer="0.3"/>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E23A3-E6DC-404E-960F-7DACE33D7003}">
  <dimension ref="A1:Y69"/>
  <sheetViews>
    <sheetView workbookViewId="0">
      <selection activeCell="J1" sqref="J1"/>
    </sheetView>
  </sheetViews>
  <sheetFormatPr defaultColWidth="8.77734375" defaultRowHeight="18.600000000000001" customHeight="1" x14ac:dyDescent="0.3"/>
  <cols>
    <col min="1" max="1" width="2.5546875" style="306" customWidth="1"/>
    <col min="2" max="2" width="18.6640625" style="306" customWidth="1"/>
    <col min="3" max="3" width="15.6640625" style="306" customWidth="1"/>
    <col min="4" max="4" width="13.109375" style="306" customWidth="1"/>
    <col min="5" max="5" width="12.6640625" style="306" customWidth="1"/>
    <col min="6" max="6" width="13.44140625" style="306" customWidth="1"/>
    <col min="7" max="7" width="6.109375" style="306" customWidth="1"/>
    <col min="8" max="8" width="21.33203125" style="306" customWidth="1"/>
    <col min="9" max="12" width="14.33203125" style="306" customWidth="1"/>
    <col min="13" max="13" width="14.33203125" customWidth="1"/>
    <col min="14" max="14" width="30.5546875" style="306" customWidth="1"/>
    <col min="15" max="15" width="17" style="306" customWidth="1"/>
    <col min="16" max="16" width="17.109375" style="306" customWidth="1"/>
    <col min="17" max="17" width="16.6640625" style="306" customWidth="1"/>
    <col min="18" max="18" width="12.88671875" style="306" customWidth="1"/>
    <col min="19" max="19" width="8.77734375" style="306"/>
    <col min="20" max="22" width="8.77734375" style="306" bestFit="1"/>
    <col min="23" max="16384" width="8.77734375" style="306"/>
  </cols>
  <sheetData>
    <row r="1" spans="1:21" s="329" customFormat="1" ht="18.600000000000001" customHeight="1" x14ac:dyDescent="0.7">
      <c r="A1" s="327"/>
      <c r="B1" s="328" t="s">
        <v>1648</v>
      </c>
      <c r="C1" s="327"/>
      <c r="D1" s="327"/>
      <c r="E1" s="327"/>
      <c r="F1" s="327"/>
      <c r="G1" s="327"/>
      <c r="H1" s="327"/>
      <c r="I1" s="327"/>
      <c r="J1" s="327"/>
      <c r="K1" s="327"/>
      <c r="L1" s="327"/>
      <c r="M1"/>
      <c r="N1" s="327"/>
      <c r="O1" s="330"/>
      <c r="P1" s="330"/>
      <c r="Q1" s="330"/>
      <c r="R1" s="330"/>
      <c r="S1" s="330"/>
      <c r="T1" s="330"/>
      <c r="U1" s="330"/>
    </row>
    <row r="2" spans="1:21" s="329" customFormat="1" ht="18.600000000000001" customHeight="1" x14ac:dyDescent="0.7">
      <c r="A2" s="327"/>
      <c r="B2" s="114" t="s">
        <v>48</v>
      </c>
      <c r="C2" s="327"/>
      <c r="D2" s="327"/>
      <c r="E2" s="327"/>
      <c r="F2" s="327"/>
      <c r="G2" s="327"/>
      <c r="H2" s="327"/>
      <c r="I2" s="327"/>
      <c r="J2" s="327"/>
      <c r="K2" s="327"/>
      <c r="L2" s="327"/>
      <c r="M2"/>
      <c r="N2" s="327"/>
      <c r="O2" s="327"/>
      <c r="P2" s="327"/>
      <c r="Q2" s="327"/>
      <c r="R2" s="330"/>
      <c r="S2" s="330"/>
      <c r="T2" s="330"/>
      <c r="U2" s="330"/>
    </row>
    <row r="3" spans="1:21" ht="22.8" customHeight="1" thickBot="1" x14ac:dyDescent="0.75">
      <c r="O3" s="327"/>
      <c r="P3" s="327"/>
      <c r="Q3" s="327"/>
    </row>
    <row r="4" spans="1:21" ht="37.200000000000003" thickBot="1" x14ac:dyDescent="0.75">
      <c r="B4" s="565" t="s">
        <v>752</v>
      </c>
      <c r="C4" s="565" t="s">
        <v>793</v>
      </c>
      <c r="D4" s="565" t="s">
        <v>794</v>
      </c>
      <c r="E4" s="565" t="s">
        <v>754</v>
      </c>
      <c r="F4" s="565" t="s">
        <v>795</v>
      </c>
      <c r="G4" s="33"/>
      <c r="H4" s="564" t="s">
        <v>752</v>
      </c>
      <c r="I4" s="601" t="s">
        <v>794</v>
      </c>
      <c r="J4" s="601" t="s">
        <v>754</v>
      </c>
      <c r="K4" s="601" t="s">
        <v>795</v>
      </c>
      <c r="M4" s="306"/>
      <c r="O4" s="327"/>
      <c r="P4" s="327"/>
      <c r="Q4" s="327"/>
    </row>
    <row r="5" spans="1:21" ht="14.4" x14ac:dyDescent="0.3">
      <c r="B5" s="598" t="s">
        <v>71</v>
      </c>
      <c r="C5" s="599">
        <v>72451</v>
      </c>
      <c r="D5" s="599">
        <v>11271</v>
      </c>
      <c r="E5" s="599">
        <v>17971</v>
      </c>
      <c r="F5" s="282">
        <v>43209</v>
      </c>
      <c r="G5" s="33"/>
      <c r="H5" s="539" t="s">
        <v>71</v>
      </c>
      <c r="I5" s="1160">
        <v>15.556721094256808</v>
      </c>
      <c r="J5" s="1160">
        <v>24.804350526562782</v>
      </c>
      <c r="K5" s="1160">
        <v>59.638928379180413</v>
      </c>
      <c r="L5" s="647"/>
      <c r="M5" s="306"/>
    </row>
    <row r="6" spans="1:21" ht="14.4" x14ac:dyDescent="0.3">
      <c r="B6" s="540" t="s">
        <v>66</v>
      </c>
      <c r="C6" s="537">
        <v>52333</v>
      </c>
      <c r="D6" s="537">
        <v>9742</v>
      </c>
      <c r="E6" s="537">
        <v>13531</v>
      </c>
      <c r="F6" s="543">
        <v>29060</v>
      </c>
      <c r="G6" s="33"/>
      <c r="H6" s="540" t="s">
        <v>66</v>
      </c>
      <c r="I6" s="1161">
        <v>18.615405193663651</v>
      </c>
      <c r="J6" s="1161">
        <v>25.855578697953487</v>
      </c>
      <c r="K6" s="1161">
        <v>55.529016108382855</v>
      </c>
      <c r="L6" s="647"/>
      <c r="M6" s="306"/>
    </row>
    <row r="7" spans="1:21" ht="14.4" x14ac:dyDescent="0.3">
      <c r="B7" s="994" t="s">
        <v>70</v>
      </c>
      <c r="C7" s="995">
        <v>60098</v>
      </c>
      <c r="D7" s="995">
        <v>9901</v>
      </c>
      <c r="E7" s="995">
        <v>18474</v>
      </c>
      <c r="F7" s="995">
        <v>31723</v>
      </c>
      <c r="G7" s="33"/>
      <c r="H7" s="994" t="s">
        <v>70</v>
      </c>
      <c r="I7" s="1162">
        <v>16.474757895437453</v>
      </c>
      <c r="J7" s="1162">
        <v>30.739791673599786</v>
      </c>
      <c r="K7" s="1162">
        <v>52.785450430962761</v>
      </c>
      <c r="L7" s="647"/>
      <c r="M7" s="306"/>
    </row>
    <row r="8" spans="1:21" ht="14.4" x14ac:dyDescent="0.3">
      <c r="B8" s="540" t="s">
        <v>73</v>
      </c>
      <c r="C8" s="537">
        <v>21860</v>
      </c>
      <c r="D8" s="537">
        <v>5195</v>
      </c>
      <c r="E8" s="537">
        <v>5168</v>
      </c>
      <c r="F8" s="543">
        <v>11497</v>
      </c>
      <c r="G8" s="33"/>
      <c r="H8" s="540" t="s">
        <v>73</v>
      </c>
      <c r="I8" s="1161">
        <v>23.764867337602929</v>
      </c>
      <c r="J8" s="1161">
        <v>23.641354071363221</v>
      </c>
      <c r="K8" s="1161">
        <v>52.593778591033853</v>
      </c>
      <c r="L8" s="647"/>
      <c r="M8" s="306"/>
    </row>
    <row r="9" spans="1:21" ht="18.600000000000001" customHeight="1" x14ac:dyDescent="0.3">
      <c r="B9" s="540" t="s">
        <v>64</v>
      </c>
      <c r="C9" s="537">
        <v>96331</v>
      </c>
      <c r="D9" s="537">
        <v>21926</v>
      </c>
      <c r="E9" s="537">
        <v>25323</v>
      </c>
      <c r="F9" s="543">
        <v>49082</v>
      </c>
      <c r="G9" s="33"/>
      <c r="H9" s="540" t="s">
        <v>64</v>
      </c>
      <c r="I9" s="1161">
        <v>22.761104940258068</v>
      </c>
      <c r="J9" s="1161">
        <v>26.287487932233653</v>
      </c>
      <c r="K9" s="1161">
        <v>50.951407127508283</v>
      </c>
      <c r="L9" s="647"/>
      <c r="M9" s="306"/>
    </row>
    <row r="10" spans="1:21" ht="14.4" x14ac:dyDescent="0.3">
      <c r="B10" s="540" t="s">
        <v>75</v>
      </c>
      <c r="C10" s="537">
        <v>35240</v>
      </c>
      <c r="D10" s="537">
        <v>7394</v>
      </c>
      <c r="E10" s="537">
        <v>9971</v>
      </c>
      <c r="F10" s="543">
        <v>17875</v>
      </c>
      <c r="G10" s="33"/>
      <c r="H10" s="540" t="s">
        <v>75</v>
      </c>
      <c r="I10" s="1161">
        <v>20.981838819523272</v>
      </c>
      <c r="J10" s="1161">
        <v>28.294551645856984</v>
      </c>
      <c r="K10" s="1161">
        <v>50.723609534619754</v>
      </c>
      <c r="L10" s="647"/>
      <c r="M10" s="306"/>
    </row>
    <row r="11" spans="1:21" ht="27" customHeight="1" x14ac:dyDescent="0.3">
      <c r="B11" s="540" t="s">
        <v>63</v>
      </c>
      <c r="C11" s="537">
        <v>23321</v>
      </c>
      <c r="D11" s="537">
        <v>6231</v>
      </c>
      <c r="E11" s="537">
        <v>5288</v>
      </c>
      <c r="F11" s="543">
        <v>11802</v>
      </c>
      <c r="G11" s="33"/>
      <c r="H11" s="540" t="s">
        <v>63</v>
      </c>
      <c r="I11" s="1161">
        <v>26.718408301530808</v>
      </c>
      <c r="J11" s="1161">
        <v>22.674842416705971</v>
      </c>
      <c r="K11" s="1161">
        <v>50.606749281763214</v>
      </c>
      <c r="L11" s="647"/>
      <c r="M11" s="306"/>
    </row>
    <row r="12" spans="1:21" ht="14.4" x14ac:dyDescent="0.3">
      <c r="B12" s="540" t="s">
        <v>62</v>
      </c>
      <c r="C12" s="537">
        <v>88968</v>
      </c>
      <c r="D12" s="537">
        <v>19344</v>
      </c>
      <c r="E12" s="537">
        <v>25476</v>
      </c>
      <c r="F12" s="543">
        <v>44148</v>
      </c>
      <c r="G12" s="33"/>
      <c r="H12" s="540" t="s">
        <v>62</v>
      </c>
      <c r="I12" s="1161">
        <v>21.742649042352308</v>
      </c>
      <c r="J12" s="1161">
        <v>28.635014836795254</v>
      </c>
      <c r="K12" s="1161">
        <v>49.622336120852445</v>
      </c>
      <c r="L12" s="647"/>
      <c r="M12" s="306"/>
    </row>
    <row r="13" spans="1:21" ht="18" customHeight="1" x14ac:dyDescent="0.3">
      <c r="B13" s="540" t="s">
        <v>76</v>
      </c>
      <c r="C13" s="537">
        <v>83208</v>
      </c>
      <c r="D13" s="537">
        <v>19416</v>
      </c>
      <c r="E13" s="537">
        <v>23336</v>
      </c>
      <c r="F13" s="543">
        <v>40456</v>
      </c>
      <c r="G13" s="33"/>
      <c r="H13" s="540" t="s">
        <v>76</v>
      </c>
      <c r="I13" s="1161">
        <v>23.334294779348138</v>
      </c>
      <c r="J13" s="1161">
        <v>28.045380251898855</v>
      </c>
      <c r="K13" s="1161">
        <v>48.620324968753003</v>
      </c>
      <c r="L13" s="647"/>
      <c r="M13" s="306"/>
    </row>
    <row r="14" spans="1:21" ht="14.4" x14ac:dyDescent="0.3">
      <c r="B14" s="540" t="s">
        <v>65</v>
      </c>
      <c r="C14" s="537">
        <v>128274</v>
      </c>
      <c r="D14" s="537">
        <v>30338</v>
      </c>
      <c r="E14" s="537">
        <v>36735</v>
      </c>
      <c r="F14" s="543">
        <v>61201</v>
      </c>
      <c r="G14" s="33"/>
      <c r="H14" s="540" t="s">
        <v>65</v>
      </c>
      <c r="I14" s="1161">
        <v>23.650934717869561</v>
      </c>
      <c r="J14" s="1161">
        <v>28.637915711679685</v>
      </c>
      <c r="K14" s="1161">
        <v>47.71114957045075</v>
      </c>
      <c r="L14" s="647"/>
      <c r="M14" s="306"/>
    </row>
    <row r="15" spans="1:21" s="603" customFormat="1" ht="30.6" customHeight="1" x14ac:dyDescent="0.3">
      <c r="B15" s="604" t="s">
        <v>69</v>
      </c>
      <c r="C15" s="537">
        <v>61949</v>
      </c>
      <c r="D15" s="537">
        <v>15590</v>
      </c>
      <c r="E15" s="537">
        <v>17744</v>
      </c>
      <c r="F15" s="543">
        <v>28615</v>
      </c>
      <c r="G15" s="996"/>
      <c r="H15" s="604" t="s">
        <v>69</v>
      </c>
      <c r="I15" s="1161">
        <v>25.16586224152125</v>
      </c>
      <c r="J15" s="1161">
        <v>28.642915946988651</v>
      </c>
      <c r="K15" s="1161">
        <v>46.191221811490095</v>
      </c>
      <c r="L15" s="647"/>
      <c r="M15" s="306"/>
    </row>
    <row r="16" spans="1:21" ht="14.4" x14ac:dyDescent="0.3">
      <c r="B16" s="600" t="s">
        <v>72</v>
      </c>
      <c r="C16" s="537">
        <v>24350</v>
      </c>
      <c r="D16" s="537">
        <v>6536</v>
      </c>
      <c r="E16" s="537">
        <v>7165</v>
      </c>
      <c r="F16" s="543">
        <v>10649</v>
      </c>
      <c r="G16" s="33"/>
      <c r="H16" s="600" t="s">
        <v>72</v>
      </c>
      <c r="I16" s="1161">
        <v>26.84188911704312</v>
      </c>
      <c r="J16" s="1161">
        <v>29.42505133470226</v>
      </c>
      <c r="K16" s="1161">
        <v>43.733059548254623</v>
      </c>
      <c r="L16" s="647"/>
      <c r="M16" s="306"/>
    </row>
    <row r="17" spans="2:22" ht="14.4" x14ac:dyDescent="0.3">
      <c r="B17" s="992" t="s">
        <v>68</v>
      </c>
      <c r="C17" s="993">
        <v>9802544</v>
      </c>
      <c r="D17" s="993">
        <v>3010064</v>
      </c>
      <c r="E17" s="993">
        <v>2634142</v>
      </c>
      <c r="F17" s="1159">
        <v>4158338</v>
      </c>
      <c r="G17" s="33"/>
      <c r="H17" s="992" t="s">
        <v>68</v>
      </c>
      <c r="I17" s="1163">
        <v>30.706967497416997</v>
      </c>
      <c r="J17" s="1163">
        <v>26.872024241870275</v>
      </c>
      <c r="K17" s="1163">
        <v>42.421008260712725</v>
      </c>
      <c r="L17" s="647"/>
      <c r="M17" s="306"/>
    </row>
    <row r="18" spans="2:22" ht="14.4" x14ac:dyDescent="0.3">
      <c r="B18" s="540" t="s">
        <v>67</v>
      </c>
      <c r="C18" s="537">
        <v>150127</v>
      </c>
      <c r="D18" s="537">
        <v>52415</v>
      </c>
      <c r="E18" s="537">
        <v>44054</v>
      </c>
      <c r="F18" s="543">
        <v>53658</v>
      </c>
      <c r="G18" s="33"/>
      <c r="H18" s="540" t="s">
        <v>67</v>
      </c>
      <c r="I18" s="1161">
        <v>34.913773005521989</v>
      </c>
      <c r="J18" s="1161">
        <v>29.344488333211213</v>
      </c>
      <c r="K18" s="1161">
        <v>35.741738661266794</v>
      </c>
      <c r="L18" s="647"/>
      <c r="M18" s="306"/>
    </row>
    <row r="19" spans="2:22" ht="15" thickBot="1" x14ac:dyDescent="0.35">
      <c r="B19" s="541" t="s">
        <v>74</v>
      </c>
      <c r="C19" s="538">
        <v>8610</v>
      </c>
      <c r="D19" s="538">
        <v>3793</v>
      </c>
      <c r="E19" s="538">
        <v>2130</v>
      </c>
      <c r="F19" s="544">
        <v>2687</v>
      </c>
      <c r="G19" s="33"/>
      <c r="H19" s="541" t="s">
        <v>74</v>
      </c>
      <c r="I19" s="1164">
        <v>44.053426248548206</v>
      </c>
      <c r="J19" s="1164">
        <v>24.738675958188153</v>
      </c>
      <c r="K19" s="1164">
        <v>31.207897793263648</v>
      </c>
      <c r="L19" s="647"/>
      <c r="M19" s="306"/>
    </row>
    <row r="20" spans="2:22" ht="18.600000000000001" customHeight="1" x14ac:dyDescent="0.3">
      <c r="E20" s="556"/>
      <c r="M20" s="306"/>
      <c r="V20" s="330"/>
    </row>
    <row r="21" spans="2:22" ht="18.600000000000001" customHeight="1" x14ac:dyDescent="0.3">
      <c r="E21" s="556"/>
      <c r="V21" s="330"/>
    </row>
    <row r="22" spans="2:22" ht="18.600000000000001" customHeight="1" x14ac:dyDescent="0.3">
      <c r="E22" s="556"/>
      <c r="V22" s="330"/>
    </row>
    <row r="23" spans="2:22" ht="18.600000000000001" customHeight="1" x14ac:dyDescent="0.3">
      <c r="E23" s="556"/>
      <c r="V23" s="330"/>
    </row>
    <row r="24" spans="2:22" ht="18.600000000000001" customHeight="1" x14ac:dyDescent="0.3">
      <c r="E24" s="556"/>
      <c r="V24" s="330"/>
    </row>
    <row r="25" spans="2:22" ht="18.600000000000001" customHeight="1" x14ac:dyDescent="0.3">
      <c r="E25" s="556"/>
      <c r="V25" s="330"/>
    </row>
    <row r="26" spans="2:22" ht="18.600000000000001" customHeight="1" x14ac:dyDescent="0.3">
      <c r="E26" s="556"/>
      <c r="V26" s="330"/>
    </row>
    <row r="27" spans="2:22" ht="18.600000000000001" customHeight="1" x14ac:dyDescent="0.3">
      <c r="E27" s="556"/>
      <c r="V27" s="330"/>
    </row>
    <row r="28" spans="2:22" ht="18.600000000000001" customHeight="1" x14ac:dyDescent="0.3">
      <c r="E28" s="556"/>
      <c r="V28" s="330"/>
    </row>
    <row r="29" spans="2:22" ht="18.600000000000001" customHeight="1" x14ac:dyDescent="0.3">
      <c r="E29" s="556"/>
      <c r="V29" s="330"/>
    </row>
    <row r="30" spans="2:22" ht="18.600000000000001" customHeight="1" x14ac:dyDescent="0.3">
      <c r="E30" s="556"/>
      <c r="V30" s="330"/>
    </row>
    <row r="31" spans="2:22" ht="18.600000000000001" customHeight="1" x14ac:dyDescent="0.3">
      <c r="E31" s="556"/>
      <c r="V31" s="330"/>
    </row>
    <row r="32" spans="2:22" ht="18.600000000000001" customHeight="1" x14ac:dyDescent="0.3">
      <c r="E32" s="556"/>
      <c r="V32" s="330"/>
    </row>
    <row r="33" spans="2:25" ht="18.600000000000001" customHeight="1" x14ac:dyDescent="0.3">
      <c r="E33" s="556"/>
      <c r="V33" s="330"/>
    </row>
    <row r="34" spans="2:25" ht="18.600000000000001" customHeight="1" x14ac:dyDescent="0.3">
      <c r="E34" s="556"/>
      <c r="V34" s="330"/>
    </row>
    <row r="35" spans="2:25" ht="18.600000000000001" customHeight="1" x14ac:dyDescent="0.3">
      <c r="E35" s="556"/>
      <c r="V35" s="330"/>
    </row>
    <row r="36" spans="2:25" ht="18.600000000000001" customHeight="1" x14ac:dyDescent="0.3">
      <c r="E36" s="556"/>
      <c r="V36" s="330"/>
    </row>
    <row r="37" spans="2:25" ht="18.600000000000001" customHeight="1" x14ac:dyDescent="0.3">
      <c r="E37" s="556"/>
      <c r="V37" s="330"/>
    </row>
    <row r="38" spans="2:25" ht="18.600000000000001" customHeight="1" x14ac:dyDescent="0.3">
      <c r="E38" s="556"/>
      <c r="V38" s="330"/>
    </row>
    <row r="39" spans="2:25" customFormat="1" ht="14.4" x14ac:dyDescent="0.3">
      <c r="B39" s="1357" t="s">
        <v>78</v>
      </c>
      <c r="C39" s="1358"/>
      <c r="D39" s="1358"/>
      <c r="E39" s="1358"/>
      <c r="F39" s="1359"/>
      <c r="V39" s="306"/>
      <c r="W39" s="306"/>
      <c r="X39" s="306"/>
      <c r="Y39" s="306"/>
    </row>
    <row r="40" spans="2:25" customFormat="1" ht="6.6" customHeight="1" x14ac:dyDescent="0.3">
      <c r="B40" s="139"/>
      <c r="C40" s="139"/>
      <c r="D40" s="140"/>
      <c r="E40" s="340"/>
      <c r="F40" s="143"/>
      <c r="V40" s="306"/>
      <c r="W40" s="306"/>
      <c r="X40" s="306"/>
      <c r="Y40" s="306"/>
    </row>
    <row r="41" spans="2:25" customFormat="1" ht="14.4" x14ac:dyDescent="0.3">
      <c r="B41" s="144" t="s">
        <v>79</v>
      </c>
      <c r="C41" s="1349" t="s">
        <v>633</v>
      </c>
      <c r="D41" s="1350"/>
      <c r="E41" s="1350"/>
      <c r="F41" s="1351"/>
      <c r="V41" s="306"/>
      <c r="W41" s="306"/>
      <c r="X41" s="306"/>
      <c r="Y41" s="306"/>
    </row>
    <row r="42" spans="2:25" customFormat="1" ht="7.8" customHeight="1" x14ac:dyDescent="0.3">
      <c r="B42" s="144"/>
      <c r="C42" s="145"/>
      <c r="D42" s="146"/>
      <c r="E42" s="341"/>
      <c r="F42" s="148"/>
      <c r="V42" s="306"/>
      <c r="W42" s="306"/>
      <c r="X42" s="306"/>
      <c r="Y42" s="306"/>
    </row>
    <row r="43" spans="2:25" customFormat="1" ht="14.4" x14ac:dyDescent="0.3">
      <c r="B43" s="144" t="s">
        <v>80</v>
      </c>
      <c r="C43" s="145" t="s">
        <v>677</v>
      </c>
      <c r="D43" s="146"/>
      <c r="E43" s="341"/>
      <c r="F43" s="148"/>
    </row>
    <row r="44" spans="2:25" customFormat="1" ht="5.4" customHeight="1" x14ac:dyDescent="0.3">
      <c r="B44" s="144"/>
      <c r="C44" s="145"/>
      <c r="D44" s="146"/>
      <c r="E44" s="341"/>
      <c r="F44" s="148"/>
    </row>
    <row r="45" spans="2:25" customFormat="1" ht="14.4" x14ac:dyDescent="0.3">
      <c r="B45" s="144" t="s">
        <v>82</v>
      </c>
      <c r="C45" s="145" t="s">
        <v>797</v>
      </c>
      <c r="D45" s="146"/>
      <c r="E45" s="341"/>
      <c r="F45" s="148"/>
    </row>
    <row r="46" spans="2:25" customFormat="1" ht="5.4" customHeight="1" x14ac:dyDescent="0.3">
      <c r="B46" s="144"/>
      <c r="C46" s="145"/>
      <c r="D46" s="146"/>
      <c r="E46" s="341"/>
      <c r="F46" s="148"/>
    </row>
    <row r="47" spans="2:25" customFormat="1" ht="14.4" x14ac:dyDescent="0.3">
      <c r="B47" s="144" t="s">
        <v>84</v>
      </c>
      <c r="C47" s="145" t="s">
        <v>798</v>
      </c>
      <c r="D47" s="146"/>
      <c r="E47" s="341"/>
      <c r="F47" s="148"/>
    </row>
    <row r="48" spans="2:25" customFormat="1" ht="7.2" customHeight="1" x14ac:dyDescent="0.3">
      <c r="B48" s="144"/>
      <c r="C48" s="145"/>
      <c r="D48" s="146"/>
      <c r="E48" s="341"/>
      <c r="F48" s="148"/>
    </row>
    <row r="49" spans="2:6" customFormat="1" ht="14.4" x14ac:dyDescent="0.3">
      <c r="B49" s="144" t="s">
        <v>86</v>
      </c>
      <c r="C49" s="145" t="s">
        <v>1649</v>
      </c>
      <c r="D49" s="146"/>
      <c r="E49" s="341"/>
      <c r="F49" s="148"/>
    </row>
    <row r="50" spans="2:6" customFormat="1" ht="8.4" customHeight="1" x14ac:dyDescent="0.3">
      <c r="B50" s="144"/>
      <c r="C50" s="145"/>
      <c r="D50" s="146"/>
      <c r="E50" s="341"/>
      <c r="F50" s="148"/>
    </row>
    <row r="51" spans="2:6" customFormat="1" ht="14.4" x14ac:dyDescent="0.3">
      <c r="B51" s="144" t="s">
        <v>88</v>
      </c>
      <c r="C51" s="149" t="s">
        <v>89</v>
      </c>
      <c r="D51" s="147"/>
      <c r="E51" s="341"/>
      <c r="F51" s="148"/>
    </row>
    <row r="52" spans="2:6" customFormat="1" ht="8.4" customHeight="1" x14ac:dyDescent="0.3">
      <c r="B52" s="144"/>
      <c r="C52" s="149"/>
      <c r="D52" s="147"/>
      <c r="E52" s="341"/>
      <c r="F52" s="148"/>
    </row>
    <row r="53" spans="2:6" customFormat="1" ht="14.4" x14ac:dyDescent="0.3">
      <c r="B53" s="144" t="s">
        <v>90</v>
      </c>
      <c r="C53" s="602" t="s">
        <v>796</v>
      </c>
      <c r="D53" s="156"/>
      <c r="E53" s="341"/>
      <c r="F53" s="148"/>
    </row>
    <row r="54" spans="2:6" customFormat="1" ht="7.8" customHeight="1" x14ac:dyDescent="0.3">
      <c r="B54" s="144"/>
      <c r="C54" s="145"/>
      <c r="D54" s="146"/>
      <c r="E54" s="341"/>
      <c r="F54" s="148"/>
    </row>
    <row r="55" spans="2:6" customFormat="1" ht="14.4" x14ac:dyDescent="0.3">
      <c r="B55" s="1352" t="s">
        <v>92</v>
      </c>
      <c r="C55" s="145" t="s">
        <v>93</v>
      </c>
      <c r="D55" s="146"/>
      <c r="E55" s="341"/>
      <c r="F55" s="148"/>
    </row>
    <row r="56" spans="2:6" customFormat="1" ht="14.4" x14ac:dyDescent="0.3">
      <c r="B56" s="1352"/>
      <c r="C56" s="201" t="s">
        <v>94</v>
      </c>
      <c r="D56" s="210"/>
      <c r="E56" s="341"/>
      <c r="F56" s="148"/>
    </row>
    <row r="57" spans="2:6" customFormat="1" ht="9" customHeight="1" x14ac:dyDescent="0.3">
      <c r="B57" s="144"/>
      <c r="C57" s="145"/>
      <c r="D57" s="146"/>
      <c r="E57" s="341"/>
      <c r="F57" s="148"/>
    </row>
    <row r="58" spans="2:6" customFormat="1" ht="41.4" x14ac:dyDescent="0.3">
      <c r="B58" s="151" t="s">
        <v>95</v>
      </c>
      <c r="C58" s="1349" t="s">
        <v>956</v>
      </c>
      <c r="D58" s="1350"/>
      <c r="E58" s="1350"/>
      <c r="F58" s="1351"/>
    </row>
    <row r="59" spans="2:6" customFormat="1" ht="4.2" customHeight="1" x14ac:dyDescent="0.3">
      <c r="B59" s="151"/>
      <c r="C59" s="145"/>
      <c r="D59" s="146"/>
      <c r="E59" s="341"/>
      <c r="F59" s="148"/>
    </row>
    <row r="60" spans="2:6" customFormat="1" ht="14.4" x14ac:dyDescent="0.3">
      <c r="B60" s="151" t="s">
        <v>96</v>
      </c>
      <c r="C60" s="204">
        <v>44876</v>
      </c>
      <c r="D60" s="211"/>
      <c r="E60" s="341"/>
      <c r="F60" s="148"/>
    </row>
    <row r="61" spans="2:6" customFormat="1" ht="7.2" customHeight="1" x14ac:dyDescent="0.3">
      <c r="B61" s="151"/>
      <c r="C61" s="145"/>
      <c r="D61" s="146"/>
      <c r="E61" s="341"/>
      <c r="F61" s="148"/>
    </row>
    <row r="62" spans="2:6" customFormat="1" ht="14.4" x14ac:dyDescent="0.3">
      <c r="B62" s="151" t="s">
        <v>97</v>
      </c>
      <c r="C62" s="145" t="s">
        <v>98</v>
      </c>
      <c r="D62" s="146"/>
      <c r="E62" s="341"/>
      <c r="F62" s="148"/>
    </row>
    <row r="63" spans="2:6" customFormat="1" ht="6.6" customHeight="1" x14ac:dyDescent="0.3">
      <c r="B63" s="151"/>
      <c r="C63" s="145"/>
      <c r="D63" s="146"/>
      <c r="E63" s="341"/>
      <c r="F63" s="148"/>
    </row>
    <row r="64" spans="2:6" customFormat="1" ht="14.4" x14ac:dyDescent="0.3">
      <c r="B64" s="151" t="s">
        <v>99</v>
      </c>
      <c r="C64" s="149" t="s">
        <v>688</v>
      </c>
      <c r="D64" s="147"/>
      <c r="E64" s="342"/>
      <c r="F64" s="148"/>
    </row>
    <row r="65" spans="2:25" customFormat="1" ht="7.2" customHeight="1" x14ac:dyDescent="0.3">
      <c r="B65" s="152"/>
      <c r="C65" s="152"/>
      <c r="D65" s="153"/>
      <c r="E65" s="344"/>
      <c r="F65" s="154"/>
    </row>
    <row r="66" spans="2:25" ht="18.600000000000001" customHeight="1" x14ac:dyDescent="0.3">
      <c r="V66"/>
      <c r="W66"/>
      <c r="X66"/>
      <c r="Y66"/>
    </row>
    <row r="67" spans="2:25" ht="18.600000000000001" customHeight="1" x14ac:dyDescent="0.3">
      <c r="V67"/>
      <c r="W67"/>
      <c r="X67"/>
      <c r="Y67"/>
    </row>
    <row r="68" spans="2:25" ht="18.600000000000001" customHeight="1" x14ac:dyDescent="0.3">
      <c r="V68"/>
      <c r="W68"/>
      <c r="X68"/>
      <c r="Y68"/>
    </row>
    <row r="69" spans="2:25" ht="18.600000000000001" customHeight="1" x14ac:dyDescent="0.3">
      <c r="V69"/>
      <c r="W69"/>
      <c r="X69"/>
      <c r="Y69"/>
    </row>
  </sheetData>
  <mergeCells count="4">
    <mergeCell ref="C58:F58"/>
    <mergeCell ref="B39:F39"/>
    <mergeCell ref="C41:F41"/>
    <mergeCell ref="B55:B56"/>
  </mergeCells>
  <phoneticPr fontId="45" type="noConversion"/>
  <hyperlinks>
    <hyperlink ref="B2" location="Index!A1" display="Return to Index" xr:uid="{FEEA058F-C43D-4279-833D-BE5EBB802660}"/>
    <hyperlink ref="C56" r:id="rId1" xr:uid="{AC164891-FFE8-4970-9AC0-41D02D8EAE30}"/>
  </hyperlinks>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F0F20-971F-4F20-8E93-7EFC779510B4}">
  <dimension ref="B1:P68"/>
  <sheetViews>
    <sheetView zoomScaleNormal="100" workbookViewId="0">
      <selection activeCell="I1" sqref="I1"/>
    </sheetView>
  </sheetViews>
  <sheetFormatPr defaultColWidth="8.88671875" defaultRowHeight="14.4" x14ac:dyDescent="0.3"/>
  <cols>
    <col min="1" max="1" width="3.21875" customWidth="1"/>
    <col min="2" max="2" width="21.21875" customWidth="1"/>
    <col min="3" max="3" width="12.88671875" customWidth="1"/>
    <col min="4" max="4" width="11.21875" customWidth="1"/>
    <col min="5" max="5" width="13.109375" customWidth="1"/>
    <col min="6" max="6" width="12.21875" customWidth="1"/>
    <col min="9" max="9" width="15.88671875" customWidth="1"/>
    <col min="11" max="11" width="11.44140625" bestFit="1" customWidth="1"/>
    <col min="12" max="12" width="12.77734375" customWidth="1"/>
    <col min="13" max="13" width="16" customWidth="1"/>
    <col min="14" max="14" width="13.5546875" customWidth="1"/>
    <col min="15" max="15" width="11.88671875" customWidth="1"/>
  </cols>
  <sheetData>
    <row r="1" spans="2:16" x14ac:dyDescent="0.3">
      <c r="B1" s="350" t="s">
        <v>674</v>
      </c>
    </row>
    <row r="2" spans="2:16" x14ac:dyDescent="0.3">
      <c r="B2" s="114" t="s">
        <v>48</v>
      </c>
    </row>
    <row r="3" spans="2:16" ht="15" thickBot="1" x14ac:dyDescent="0.35">
      <c r="I3" s="96"/>
      <c r="J3" s="1409" t="s">
        <v>736</v>
      </c>
      <c r="K3" s="1410"/>
      <c r="L3" s="1409" t="s">
        <v>737</v>
      </c>
      <c r="M3" s="1410"/>
    </row>
    <row r="4" spans="2:16" ht="43.8" thickBot="1" x14ac:dyDescent="0.35">
      <c r="B4" s="331" t="s">
        <v>673</v>
      </c>
      <c r="C4" s="337" t="s">
        <v>153</v>
      </c>
      <c r="D4" s="337" t="s">
        <v>154</v>
      </c>
      <c r="E4" s="337" t="s">
        <v>56</v>
      </c>
      <c r="F4" s="337" t="s">
        <v>57</v>
      </c>
      <c r="I4" s="119" t="s">
        <v>692</v>
      </c>
      <c r="J4" s="496" t="s">
        <v>714</v>
      </c>
      <c r="K4" s="496" t="s">
        <v>732</v>
      </c>
      <c r="L4" s="496" t="s">
        <v>714</v>
      </c>
      <c r="M4" s="496" t="s">
        <v>732</v>
      </c>
      <c r="N4" s="496" t="s">
        <v>693</v>
      </c>
      <c r="O4" s="496" t="s">
        <v>57</v>
      </c>
      <c r="P4" s="384"/>
    </row>
    <row r="5" spans="2:16" x14ac:dyDescent="0.3">
      <c r="B5" s="351" t="s">
        <v>611</v>
      </c>
      <c r="C5" s="537">
        <v>5886</v>
      </c>
      <c r="D5" s="261">
        <v>12393</v>
      </c>
      <c r="E5" s="1165">
        <v>6507</v>
      </c>
      <c r="F5" s="198">
        <v>110.55045871559633</v>
      </c>
      <c r="I5" s="497" t="s">
        <v>735</v>
      </c>
      <c r="J5" s="282">
        <v>167685</v>
      </c>
      <c r="K5" s="1168">
        <v>70.788409419035631</v>
      </c>
      <c r="L5" s="542">
        <v>171876</v>
      </c>
      <c r="M5" s="1169">
        <v>69.048412950293468</v>
      </c>
      <c r="N5" s="1170">
        <v>4191</v>
      </c>
      <c r="O5" s="1171">
        <v>2.4993290992038644E-2</v>
      </c>
    </row>
    <row r="6" spans="2:16" x14ac:dyDescent="0.3">
      <c r="B6" s="351" t="s">
        <v>612</v>
      </c>
      <c r="C6" s="537">
        <v>277</v>
      </c>
      <c r="D6" s="261">
        <v>3625</v>
      </c>
      <c r="E6" s="1166">
        <v>3348</v>
      </c>
      <c r="F6" s="199">
        <v>1208.6642599277977</v>
      </c>
      <c r="I6" s="377" t="s">
        <v>734</v>
      </c>
      <c r="J6" s="543">
        <v>30397</v>
      </c>
      <c r="K6" s="1172">
        <v>12.832127388319922</v>
      </c>
      <c r="L6" s="1173">
        <v>43148</v>
      </c>
      <c r="M6" s="1174">
        <v>17.334013602709295</v>
      </c>
      <c r="N6" s="1109">
        <v>12751</v>
      </c>
      <c r="O6" s="1175">
        <v>0.41948218574201401</v>
      </c>
    </row>
    <row r="7" spans="2:16" x14ac:dyDescent="0.3">
      <c r="B7" s="351" t="s">
        <v>613</v>
      </c>
      <c r="C7" s="537">
        <v>504</v>
      </c>
      <c r="D7" s="261">
        <v>2530</v>
      </c>
      <c r="E7" s="1166">
        <v>2026</v>
      </c>
      <c r="F7" s="199">
        <v>401.98412698412699</v>
      </c>
      <c r="I7" s="377" t="s">
        <v>738</v>
      </c>
      <c r="J7" s="1109">
        <v>198082</v>
      </c>
      <c r="K7" s="1172">
        <v>83.620536807355549</v>
      </c>
      <c r="L7" s="1109">
        <v>215024</v>
      </c>
      <c r="M7" s="1174">
        <v>86.382426553002759</v>
      </c>
      <c r="N7" s="1109">
        <v>16942</v>
      </c>
      <c r="O7" s="1175">
        <v>8.5530234953201195E-2</v>
      </c>
    </row>
    <row r="8" spans="2:16" ht="15" thickBot="1" x14ac:dyDescent="0.35">
      <c r="B8" s="351" t="s">
        <v>614</v>
      </c>
      <c r="C8" s="537">
        <v>1869</v>
      </c>
      <c r="D8" s="261">
        <v>2503</v>
      </c>
      <c r="E8" s="1166">
        <v>634</v>
      </c>
      <c r="F8" s="199">
        <v>33.921883360085602</v>
      </c>
      <c r="I8" s="500" t="s">
        <v>691</v>
      </c>
      <c r="J8" s="544">
        <v>41227</v>
      </c>
      <c r="K8" s="1176">
        <v>17.40402394441114</v>
      </c>
      <c r="L8" s="545">
        <v>33897</v>
      </c>
      <c r="M8" s="1177">
        <v>13.617573446997239</v>
      </c>
      <c r="N8" s="1178">
        <v>-7330</v>
      </c>
      <c r="O8" s="1179">
        <v>-0.17779610449462729</v>
      </c>
    </row>
    <row r="9" spans="2:16" ht="15" thickBot="1" x14ac:dyDescent="0.35">
      <c r="B9" s="351" t="s">
        <v>615</v>
      </c>
      <c r="C9" s="537">
        <v>1436</v>
      </c>
      <c r="D9" s="261">
        <v>1953</v>
      </c>
      <c r="E9" s="1166">
        <v>517</v>
      </c>
      <c r="F9" s="199">
        <v>36.002785515320333</v>
      </c>
      <c r="I9" s="501" t="s">
        <v>733</v>
      </c>
      <c r="J9" s="546">
        <v>236882</v>
      </c>
      <c r="K9" s="1180"/>
      <c r="L9" s="546">
        <v>248921</v>
      </c>
      <c r="M9" s="1181"/>
      <c r="N9" s="1182"/>
      <c r="O9" s="1183"/>
    </row>
    <row r="10" spans="2:16" x14ac:dyDescent="0.3">
      <c r="B10" s="351" t="s">
        <v>616</v>
      </c>
      <c r="C10" s="537">
        <v>516</v>
      </c>
      <c r="D10" s="261">
        <v>1434</v>
      </c>
      <c r="E10" s="1166">
        <v>918</v>
      </c>
      <c r="F10" s="199">
        <v>177.90697674418604</v>
      </c>
      <c r="M10" s="96"/>
      <c r="N10" s="96"/>
    </row>
    <row r="11" spans="2:16" x14ac:dyDescent="0.3">
      <c r="B11" s="351" t="s">
        <v>605</v>
      </c>
      <c r="C11" s="537">
        <v>1170</v>
      </c>
      <c r="D11" s="261">
        <v>1238</v>
      </c>
      <c r="E11" s="1166">
        <v>68</v>
      </c>
      <c r="F11" s="199">
        <v>5.8119658119658126</v>
      </c>
      <c r="I11" s="96"/>
      <c r="J11" s="96"/>
      <c r="K11" s="96"/>
      <c r="L11" s="96"/>
      <c r="M11" s="96"/>
      <c r="N11" s="96"/>
    </row>
    <row r="12" spans="2:16" x14ac:dyDescent="0.3">
      <c r="B12" s="351" t="s">
        <v>617</v>
      </c>
      <c r="C12" s="537">
        <v>338</v>
      </c>
      <c r="D12" s="261">
        <v>1220</v>
      </c>
      <c r="E12" s="1166">
        <v>882</v>
      </c>
      <c r="F12" s="199">
        <v>260.94674556213016</v>
      </c>
      <c r="I12" s="96"/>
      <c r="J12" s="96"/>
      <c r="K12" s="96"/>
      <c r="L12" s="96"/>
      <c r="M12" s="96"/>
      <c r="N12" s="96"/>
    </row>
    <row r="13" spans="2:16" x14ac:dyDescent="0.3">
      <c r="B13" s="351" t="s">
        <v>618</v>
      </c>
      <c r="C13" s="537">
        <v>310</v>
      </c>
      <c r="D13" s="261">
        <v>859</v>
      </c>
      <c r="E13" s="1166">
        <v>549</v>
      </c>
      <c r="F13" s="199">
        <v>177.09677419354838</v>
      </c>
      <c r="I13" s="96"/>
      <c r="J13" s="96"/>
      <c r="K13" s="96"/>
      <c r="L13" s="96"/>
      <c r="M13" s="96"/>
      <c r="N13" s="96"/>
    </row>
    <row r="14" spans="2:16" ht="15" thickBot="1" x14ac:dyDescent="0.35">
      <c r="B14" s="354" t="s">
        <v>619</v>
      </c>
      <c r="C14" s="538">
        <v>288</v>
      </c>
      <c r="D14" s="605">
        <v>731</v>
      </c>
      <c r="E14" s="1167">
        <v>443</v>
      </c>
      <c r="F14" s="200">
        <v>153.81944444444446</v>
      </c>
      <c r="I14" s="96"/>
      <c r="J14" s="96"/>
      <c r="K14" s="96"/>
      <c r="L14" s="96"/>
      <c r="M14" s="96"/>
      <c r="N14" s="96"/>
    </row>
    <row r="15" spans="2:16" x14ac:dyDescent="0.3">
      <c r="I15" s="96"/>
      <c r="J15" s="96"/>
      <c r="K15" s="96"/>
      <c r="L15" s="96"/>
      <c r="M15" s="96"/>
      <c r="N15" s="96"/>
    </row>
    <row r="16" spans="2:16" x14ac:dyDescent="0.3">
      <c r="I16" s="96"/>
      <c r="J16" s="96"/>
      <c r="K16" s="96"/>
      <c r="L16" s="96"/>
      <c r="M16" s="96"/>
      <c r="N16" s="96"/>
    </row>
    <row r="42" spans="2:9" x14ac:dyDescent="0.3">
      <c r="B42" s="1357" t="s">
        <v>78</v>
      </c>
      <c r="C42" s="1358"/>
      <c r="D42" s="1358"/>
      <c r="E42" s="1358"/>
      <c r="F42" s="1358"/>
      <c r="G42" s="1358"/>
      <c r="H42" s="1358"/>
      <c r="I42" s="1359"/>
    </row>
    <row r="43" spans="2:9" ht="6.6" customHeight="1" x14ac:dyDescent="0.3">
      <c r="B43" s="139"/>
      <c r="C43" s="139"/>
      <c r="D43" s="140"/>
      <c r="E43" s="340"/>
      <c r="F43" s="340"/>
      <c r="G43" s="141"/>
      <c r="H43" s="142"/>
      <c r="I43" s="143"/>
    </row>
    <row r="44" spans="2:9" x14ac:dyDescent="0.3">
      <c r="B44" s="144" t="s">
        <v>79</v>
      </c>
      <c r="C44" s="1349" t="s">
        <v>674</v>
      </c>
      <c r="D44" s="1350"/>
      <c r="E44" s="1350"/>
      <c r="F44" s="1350"/>
      <c r="G44" s="1350"/>
      <c r="H44" s="1350"/>
      <c r="I44" s="1351"/>
    </row>
    <row r="45" spans="2:9" ht="7.8" customHeight="1" x14ac:dyDescent="0.3">
      <c r="B45" s="144"/>
      <c r="C45" s="145"/>
      <c r="D45" s="146"/>
      <c r="E45" s="341"/>
      <c r="F45" s="341"/>
      <c r="G45" s="146"/>
      <c r="H45" s="147"/>
      <c r="I45" s="148"/>
    </row>
    <row r="46" spans="2:9" x14ac:dyDescent="0.3">
      <c r="B46" s="144" t="s">
        <v>80</v>
      </c>
      <c r="C46" s="145" t="s">
        <v>675</v>
      </c>
      <c r="D46" s="146"/>
      <c r="E46" s="341"/>
      <c r="F46" s="341"/>
      <c r="G46" s="146"/>
      <c r="H46" s="147"/>
      <c r="I46" s="148"/>
    </row>
    <row r="47" spans="2:9" ht="5.4" customHeight="1" x14ac:dyDescent="0.3">
      <c r="B47" s="144"/>
      <c r="C47" s="145"/>
      <c r="D47" s="146"/>
      <c r="E47" s="341"/>
      <c r="F47" s="341"/>
      <c r="G47" s="146"/>
      <c r="H47" s="147"/>
      <c r="I47" s="148"/>
    </row>
    <row r="48" spans="2:9" x14ac:dyDescent="0.3">
      <c r="B48" s="144" t="s">
        <v>82</v>
      </c>
      <c r="C48" s="145" t="s">
        <v>731</v>
      </c>
      <c r="D48" s="146"/>
      <c r="E48" s="341"/>
      <c r="F48" s="341"/>
      <c r="G48" s="146"/>
      <c r="H48" s="147"/>
      <c r="I48" s="148"/>
    </row>
    <row r="49" spans="2:9" ht="5.4" customHeight="1" x14ac:dyDescent="0.3">
      <c r="B49" s="144"/>
      <c r="C49" s="145"/>
      <c r="D49" s="146"/>
      <c r="E49" s="341"/>
      <c r="F49" s="341"/>
      <c r="G49" s="146"/>
      <c r="H49" s="147"/>
      <c r="I49" s="148"/>
    </row>
    <row r="50" spans="2:9" x14ac:dyDescent="0.3">
      <c r="B50" s="144" t="s">
        <v>84</v>
      </c>
      <c r="C50" s="145"/>
      <c r="D50" s="146"/>
      <c r="E50" s="341"/>
      <c r="F50" s="341"/>
      <c r="G50" s="146"/>
      <c r="H50" s="147"/>
      <c r="I50" s="148"/>
    </row>
    <row r="51" spans="2:9" ht="8.4" customHeight="1" x14ac:dyDescent="0.3">
      <c r="B51" s="144"/>
      <c r="C51" s="145"/>
      <c r="D51" s="146"/>
      <c r="E51" s="341"/>
      <c r="F51" s="341"/>
      <c r="G51" s="146"/>
      <c r="H51" s="147"/>
      <c r="I51" s="148"/>
    </row>
    <row r="52" spans="2:9" x14ac:dyDescent="0.3">
      <c r="B52" s="144" t="s">
        <v>86</v>
      </c>
      <c r="C52" s="145" t="s">
        <v>70</v>
      </c>
      <c r="D52" s="146"/>
      <c r="E52" s="341"/>
      <c r="F52" s="341"/>
      <c r="G52" s="146"/>
      <c r="H52" s="147"/>
      <c r="I52" s="148"/>
    </row>
    <row r="53" spans="2:9" ht="9" customHeight="1" x14ac:dyDescent="0.3">
      <c r="B53" s="144"/>
      <c r="C53" s="145"/>
      <c r="D53" s="146"/>
      <c r="E53" s="341"/>
      <c r="F53" s="341"/>
      <c r="G53" s="146"/>
      <c r="H53" s="147"/>
      <c r="I53" s="148"/>
    </row>
    <row r="54" spans="2:9" x14ac:dyDescent="0.3">
      <c r="B54" s="144" t="s">
        <v>88</v>
      </c>
      <c r="C54" s="149" t="s">
        <v>89</v>
      </c>
      <c r="D54" s="147"/>
      <c r="E54" s="342"/>
      <c r="F54" s="341"/>
      <c r="G54" s="146"/>
      <c r="H54" s="147"/>
      <c r="I54" s="148"/>
    </row>
    <row r="55" spans="2:9" ht="6" customHeight="1" x14ac:dyDescent="0.3">
      <c r="B55" s="144"/>
      <c r="C55" s="149"/>
      <c r="D55" s="147"/>
      <c r="E55" s="342"/>
      <c r="F55" s="341"/>
      <c r="G55" s="146"/>
      <c r="H55" s="147"/>
      <c r="I55" s="148"/>
    </row>
    <row r="56" spans="2:9" x14ac:dyDescent="0.3">
      <c r="B56" s="144" t="s">
        <v>90</v>
      </c>
      <c r="C56" s="150" t="s">
        <v>91</v>
      </c>
      <c r="D56" s="156"/>
      <c r="E56" s="343"/>
      <c r="F56" s="341"/>
      <c r="G56" s="146"/>
      <c r="H56" s="147"/>
      <c r="I56" s="148"/>
    </row>
    <row r="57" spans="2:9" ht="7.2" customHeight="1" x14ac:dyDescent="0.3">
      <c r="B57" s="144"/>
      <c r="C57" s="145"/>
      <c r="D57" s="146"/>
      <c r="E57" s="341"/>
      <c r="F57" s="341"/>
      <c r="G57" s="146"/>
      <c r="H57" s="147"/>
      <c r="I57" s="148"/>
    </row>
    <row r="58" spans="2:9" x14ac:dyDescent="0.3">
      <c r="B58" s="1352" t="s">
        <v>92</v>
      </c>
      <c r="C58" s="145" t="s">
        <v>93</v>
      </c>
      <c r="D58" s="146"/>
      <c r="E58" s="341"/>
      <c r="F58" s="341"/>
      <c r="G58" s="146"/>
      <c r="H58" s="147"/>
      <c r="I58" s="148"/>
    </row>
    <row r="59" spans="2:9" x14ac:dyDescent="0.3">
      <c r="B59" s="1352"/>
      <c r="C59" s="201" t="s">
        <v>94</v>
      </c>
      <c r="D59" s="210"/>
      <c r="E59" s="341"/>
      <c r="F59" s="341"/>
      <c r="G59" s="146"/>
      <c r="H59" s="147"/>
      <c r="I59" s="148"/>
    </row>
    <row r="60" spans="2:9" ht="10.199999999999999" customHeight="1" x14ac:dyDescent="0.3">
      <c r="B60" s="144"/>
      <c r="C60" s="145"/>
      <c r="D60" s="146"/>
      <c r="E60" s="341"/>
      <c r="F60" s="341"/>
      <c r="G60" s="146"/>
      <c r="H60" s="147"/>
      <c r="I60" s="148"/>
    </row>
    <row r="61" spans="2:9" ht="69" customHeight="1" x14ac:dyDescent="0.3">
      <c r="B61" s="151" t="s">
        <v>95</v>
      </c>
      <c r="C61" s="1349" t="s">
        <v>955</v>
      </c>
      <c r="D61" s="1350"/>
      <c r="E61" s="1350"/>
      <c r="F61" s="1350"/>
      <c r="G61" s="1350"/>
      <c r="H61" s="1350"/>
      <c r="I61" s="1351"/>
    </row>
    <row r="62" spans="2:9" ht="7.8" customHeight="1" x14ac:dyDescent="0.3">
      <c r="B62" s="151"/>
      <c r="C62" s="145"/>
      <c r="D62" s="146"/>
      <c r="E62" s="341"/>
      <c r="F62" s="341"/>
      <c r="G62" s="146"/>
      <c r="H62" s="147"/>
      <c r="I62" s="148"/>
    </row>
    <row r="63" spans="2:9" x14ac:dyDescent="0.3">
      <c r="B63" s="151" t="s">
        <v>96</v>
      </c>
      <c r="C63" s="204">
        <v>44867</v>
      </c>
      <c r="D63" s="211"/>
      <c r="E63" s="341"/>
      <c r="F63" s="341"/>
      <c r="G63" s="146"/>
      <c r="H63" s="147"/>
      <c r="I63" s="148"/>
    </row>
    <row r="64" spans="2:9" ht="6" customHeight="1" x14ac:dyDescent="0.3">
      <c r="B64" s="151"/>
      <c r="C64" s="145"/>
      <c r="D64" s="146"/>
      <c r="E64" s="341"/>
      <c r="F64" s="341"/>
      <c r="G64" s="146"/>
      <c r="H64" s="147"/>
      <c r="I64" s="148"/>
    </row>
    <row r="65" spans="2:9" x14ac:dyDescent="0.3">
      <c r="B65" s="151" t="s">
        <v>97</v>
      </c>
      <c r="C65" s="145" t="s">
        <v>676</v>
      </c>
      <c r="D65" s="146"/>
      <c r="E65" s="341"/>
      <c r="F65" s="341"/>
      <c r="G65" s="146"/>
      <c r="H65" s="147"/>
      <c r="I65" s="148"/>
    </row>
    <row r="66" spans="2:9" ht="5.4" customHeight="1" x14ac:dyDescent="0.3">
      <c r="B66" s="151"/>
      <c r="C66" s="145"/>
      <c r="D66" s="146"/>
      <c r="E66" s="341"/>
      <c r="F66" s="341"/>
      <c r="G66" s="146"/>
      <c r="H66" s="147"/>
      <c r="I66" s="148"/>
    </row>
    <row r="67" spans="2:9" x14ac:dyDescent="0.3">
      <c r="B67" s="151" t="s">
        <v>99</v>
      </c>
      <c r="C67" s="149" t="s">
        <v>98</v>
      </c>
      <c r="D67" s="147"/>
      <c r="E67" s="342"/>
      <c r="F67" s="342"/>
      <c r="G67" s="147"/>
      <c r="H67" s="147"/>
      <c r="I67" s="148"/>
    </row>
    <row r="68" spans="2:9" ht="9.6" customHeight="1" x14ac:dyDescent="0.3">
      <c r="B68" s="152"/>
      <c r="C68" s="152"/>
      <c r="D68" s="153"/>
      <c r="E68" s="344"/>
      <c r="F68" s="344"/>
      <c r="G68" s="153"/>
      <c r="H68" s="153"/>
      <c r="I68" s="154"/>
    </row>
  </sheetData>
  <mergeCells count="6">
    <mergeCell ref="L3:M3"/>
    <mergeCell ref="B42:I42"/>
    <mergeCell ref="B58:B59"/>
    <mergeCell ref="C61:I61"/>
    <mergeCell ref="C44:I44"/>
    <mergeCell ref="J3:K3"/>
  </mergeCells>
  <hyperlinks>
    <hyperlink ref="C59" r:id="rId1" xr:uid="{C86095A4-82CF-46FD-B977-71DCAA8198BC}"/>
    <hyperlink ref="B2" location="Index!A1" display="Return to Index" xr:uid="{60918D87-DDF5-48D3-926B-201D54BBA6AE}"/>
  </hyperlinks>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8461C-FAEF-47A4-8075-CAFB85BEF3AA}">
  <dimension ref="B1:Z75"/>
  <sheetViews>
    <sheetView zoomScaleNormal="100" workbookViewId="0">
      <selection activeCell="J1" sqref="J1"/>
    </sheetView>
  </sheetViews>
  <sheetFormatPr defaultColWidth="8.88671875" defaultRowHeight="14.4" x14ac:dyDescent="0.3"/>
  <cols>
    <col min="1" max="1" width="3.21875" customWidth="1"/>
    <col min="2" max="2" width="21.21875" customWidth="1"/>
    <col min="3" max="3" width="12.88671875" customWidth="1"/>
    <col min="4" max="4" width="14.33203125" customWidth="1"/>
    <col min="5" max="5" width="13.21875" customWidth="1"/>
    <col min="6" max="6" width="13.109375" customWidth="1"/>
    <col min="7" max="7" width="12.21875" customWidth="1"/>
    <col min="8" max="8" width="12.109375" customWidth="1"/>
    <col min="10" max="10" width="10.88671875" customWidth="1"/>
    <col min="11" max="11" width="11.44140625" customWidth="1"/>
    <col min="12" max="12" width="11.44140625" bestFit="1" customWidth="1"/>
    <col min="13" max="13" width="12.77734375" customWidth="1"/>
    <col min="14" max="14" width="11.77734375" customWidth="1"/>
    <col min="15" max="15" width="10.5546875" customWidth="1"/>
    <col min="16" max="16" width="11.88671875" customWidth="1"/>
  </cols>
  <sheetData>
    <row r="1" spans="2:26" x14ac:dyDescent="0.3">
      <c r="B1" s="350" t="s">
        <v>1650</v>
      </c>
    </row>
    <row r="2" spans="2:26" x14ac:dyDescent="0.3">
      <c r="B2" s="114" t="s">
        <v>48</v>
      </c>
    </row>
    <row r="3" spans="2:26" ht="15" thickBot="1" x14ac:dyDescent="0.35">
      <c r="F3" s="651"/>
      <c r="G3" s="651"/>
      <c r="H3" s="651"/>
      <c r="I3" s="651"/>
      <c r="J3" s="651"/>
      <c r="K3" s="651"/>
      <c r="S3" s="96"/>
      <c r="T3" s="1416"/>
      <c r="U3" s="1416"/>
      <c r="V3" s="1416"/>
      <c r="W3" s="1416"/>
    </row>
    <row r="4" spans="2:26" ht="52.2" customHeight="1" thickBot="1" x14ac:dyDescent="0.35">
      <c r="D4" s="1414" t="s">
        <v>842</v>
      </c>
      <c r="E4" s="1415"/>
      <c r="F4" s="1414" t="s">
        <v>843</v>
      </c>
      <c r="G4" s="1415"/>
      <c r="H4" s="1414" t="s">
        <v>844</v>
      </c>
      <c r="I4" s="1415"/>
      <c r="J4" s="1414" t="s">
        <v>845</v>
      </c>
      <c r="K4" s="1417"/>
      <c r="L4" s="675"/>
      <c r="M4" s="676"/>
      <c r="N4" s="691"/>
      <c r="O4" s="691"/>
      <c r="S4" s="96"/>
      <c r="T4" s="384"/>
      <c r="U4" s="384"/>
      <c r="V4" s="384"/>
      <c r="W4" s="384"/>
    </row>
    <row r="5" spans="2:26" ht="28.2" thickBot="1" x14ac:dyDescent="0.35">
      <c r="B5" s="663" t="s">
        <v>1744</v>
      </c>
      <c r="C5" s="663" t="s">
        <v>846</v>
      </c>
      <c r="D5" s="671" t="s">
        <v>714</v>
      </c>
      <c r="E5" s="671" t="s">
        <v>131</v>
      </c>
      <c r="F5" s="671" t="s">
        <v>714</v>
      </c>
      <c r="G5" s="671" t="s">
        <v>131</v>
      </c>
      <c r="H5" s="671" t="s">
        <v>714</v>
      </c>
      <c r="I5" s="671" t="s">
        <v>131</v>
      </c>
      <c r="J5" s="671" t="s">
        <v>714</v>
      </c>
      <c r="K5" s="673" t="s">
        <v>131</v>
      </c>
      <c r="L5" s="677"/>
      <c r="M5" s="567"/>
      <c r="N5" s="567"/>
      <c r="O5" s="567"/>
      <c r="S5" s="670"/>
      <c r="T5" s="384"/>
      <c r="U5" s="384"/>
      <c r="V5" s="384"/>
      <c r="W5" s="384"/>
      <c r="X5" s="384"/>
      <c r="Y5" s="384"/>
      <c r="Z5" s="384"/>
    </row>
    <row r="6" spans="2:26" x14ac:dyDescent="0.3">
      <c r="B6" s="375" t="s">
        <v>72</v>
      </c>
      <c r="C6" s="292">
        <v>218624</v>
      </c>
      <c r="D6" s="292">
        <v>200345</v>
      </c>
      <c r="E6" s="1184">
        <v>91.639069818501184</v>
      </c>
      <c r="F6" s="292">
        <v>15507</v>
      </c>
      <c r="G6" s="198">
        <v>7.0929998536299772</v>
      </c>
      <c r="H6" s="599">
        <v>2143</v>
      </c>
      <c r="I6" s="192">
        <v>0.98022175058548022</v>
      </c>
      <c r="J6" s="599">
        <v>629</v>
      </c>
      <c r="K6" s="1185">
        <v>0.2877085772833724</v>
      </c>
      <c r="L6" s="678"/>
      <c r="M6" s="672"/>
      <c r="N6" s="679"/>
      <c r="O6" s="679"/>
      <c r="P6" s="674"/>
      <c r="Q6" s="674">
        <v>0</v>
      </c>
      <c r="S6" s="17"/>
      <c r="T6" s="664"/>
      <c r="U6" s="666"/>
      <c r="V6" s="665"/>
      <c r="W6" s="666"/>
      <c r="X6" s="667"/>
      <c r="Y6" s="668"/>
    </row>
    <row r="7" spans="2:26" x14ac:dyDescent="0.3">
      <c r="B7" s="351" t="s">
        <v>67</v>
      </c>
      <c r="C7" s="1186">
        <v>1151127</v>
      </c>
      <c r="D7" s="261">
        <v>1077819</v>
      </c>
      <c r="E7" s="1187">
        <v>93.631632304689234</v>
      </c>
      <c r="F7" s="294">
        <v>60316</v>
      </c>
      <c r="G7" s="199">
        <v>5.239734625284612</v>
      </c>
      <c r="H7" s="537">
        <v>10008</v>
      </c>
      <c r="I7" s="194">
        <v>0.86940884889330194</v>
      </c>
      <c r="J7" s="537">
        <v>2984</v>
      </c>
      <c r="K7" s="1188">
        <v>0.25922422113285504</v>
      </c>
      <c r="L7" s="678"/>
      <c r="M7" s="672"/>
      <c r="N7" s="679"/>
      <c r="O7" s="679"/>
      <c r="P7" s="674"/>
      <c r="Q7" s="674">
        <v>0</v>
      </c>
      <c r="T7" s="664"/>
      <c r="U7" s="666"/>
      <c r="V7" s="669"/>
      <c r="W7" s="666"/>
      <c r="X7" s="667"/>
      <c r="Y7" s="668"/>
    </row>
    <row r="8" spans="2:26" x14ac:dyDescent="0.3">
      <c r="B8" s="351" t="s">
        <v>74</v>
      </c>
      <c r="C8" s="1186">
        <v>119586</v>
      </c>
      <c r="D8" s="261">
        <v>112392</v>
      </c>
      <c r="E8" s="1187">
        <v>93.984245647483831</v>
      </c>
      <c r="F8" s="294">
        <v>5681</v>
      </c>
      <c r="G8" s="199">
        <v>4.7505560851604711</v>
      </c>
      <c r="H8" s="537">
        <v>1204</v>
      </c>
      <c r="I8" s="194">
        <v>1.006806816851471</v>
      </c>
      <c r="J8" s="537">
        <v>309</v>
      </c>
      <c r="K8" s="1188">
        <v>0.25839145050423967</v>
      </c>
      <c r="L8" s="678"/>
      <c r="M8" s="672"/>
      <c r="N8" s="679"/>
      <c r="O8" s="679"/>
      <c r="P8" s="674"/>
      <c r="Q8" s="674">
        <v>0</v>
      </c>
      <c r="T8" s="667"/>
      <c r="U8" s="666"/>
      <c r="V8" s="667"/>
      <c r="W8" s="666"/>
      <c r="X8" s="667"/>
      <c r="Y8" s="668"/>
    </row>
    <row r="9" spans="2:26" x14ac:dyDescent="0.3">
      <c r="B9" s="351" t="s">
        <v>75</v>
      </c>
      <c r="C9" s="1186">
        <v>170820</v>
      </c>
      <c r="D9" s="261">
        <v>161542</v>
      </c>
      <c r="E9" s="1187">
        <v>94.56855169183936</v>
      </c>
      <c r="F9" s="294">
        <v>7660</v>
      </c>
      <c r="G9" s="199">
        <v>4.4842524294579089</v>
      </c>
      <c r="H9" s="537">
        <v>1281</v>
      </c>
      <c r="I9" s="194">
        <v>0.7499121882683526</v>
      </c>
      <c r="J9" s="537">
        <v>337</v>
      </c>
      <c r="K9" s="1188">
        <v>0.19728369043437535</v>
      </c>
      <c r="L9" s="678"/>
      <c r="M9" s="672"/>
      <c r="N9" s="679"/>
      <c r="O9" s="679"/>
      <c r="P9" s="674"/>
      <c r="Q9" s="674">
        <v>0</v>
      </c>
      <c r="S9" s="17"/>
      <c r="T9" s="664"/>
      <c r="U9" s="666"/>
      <c r="V9" s="665"/>
      <c r="W9" s="666"/>
      <c r="X9" s="667"/>
      <c r="Y9" s="668"/>
    </row>
    <row r="10" spans="2:26" x14ac:dyDescent="0.3">
      <c r="B10" s="351" t="s">
        <v>69</v>
      </c>
      <c r="C10" s="1186">
        <v>334909</v>
      </c>
      <c r="D10" s="261">
        <v>319015</v>
      </c>
      <c r="E10" s="1187">
        <v>95.254233239476989</v>
      </c>
      <c r="F10" s="294">
        <v>12743</v>
      </c>
      <c r="G10" s="199">
        <v>3.8049141707150298</v>
      </c>
      <c r="H10" s="537">
        <v>2443</v>
      </c>
      <c r="I10" s="194">
        <v>0.72945188095870817</v>
      </c>
      <c r="J10" s="537">
        <v>708</v>
      </c>
      <c r="K10" s="1188">
        <v>0.21140070884926948</v>
      </c>
      <c r="L10" s="678"/>
      <c r="M10" s="672"/>
      <c r="N10" s="679"/>
      <c r="O10" s="679"/>
      <c r="P10" s="674"/>
      <c r="Q10" s="674">
        <v>0</v>
      </c>
      <c r="T10" s="664"/>
      <c r="V10" s="664"/>
      <c r="X10" s="667"/>
      <c r="Y10" s="668"/>
    </row>
    <row r="11" spans="2:26" x14ac:dyDescent="0.3">
      <c r="B11" s="351" t="s">
        <v>73</v>
      </c>
      <c r="C11" s="1186">
        <v>172084</v>
      </c>
      <c r="D11" s="261">
        <v>164700</v>
      </c>
      <c r="E11" s="1187">
        <v>95.709072313521304</v>
      </c>
      <c r="F11" s="294">
        <v>5661</v>
      </c>
      <c r="G11" s="199">
        <v>3.2896724855303225</v>
      </c>
      <c r="H11" s="537">
        <v>1398</v>
      </c>
      <c r="I11" s="194">
        <v>0.81239394714209345</v>
      </c>
      <c r="J11" s="537">
        <v>325</v>
      </c>
      <c r="K11" s="1188">
        <v>0.18886125380628066</v>
      </c>
      <c r="L11" s="678"/>
      <c r="M11" s="672"/>
      <c r="N11" s="679"/>
      <c r="O11" s="679"/>
      <c r="P11" s="674"/>
      <c r="Q11" s="674">
        <v>0</v>
      </c>
      <c r="W11" s="96"/>
      <c r="X11" s="96"/>
    </row>
    <row r="12" spans="2:26" x14ac:dyDescent="0.3">
      <c r="B12" s="981" t="s">
        <v>68</v>
      </c>
      <c r="C12" s="1189">
        <v>46006957</v>
      </c>
      <c r="D12" s="1190">
        <v>44269176</v>
      </c>
      <c r="E12" s="1191">
        <v>96.222786479879559</v>
      </c>
      <c r="F12" s="1192">
        <v>1325353</v>
      </c>
      <c r="G12" s="1011">
        <v>2.8807664892942171</v>
      </c>
      <c r="H12" s="993">
        <v>338520</v>
      </c>
      <c r="I12" s="1009">
        <v>0.73580176145968534</v>
      </c>
      <c r="J12" s="993">
        <v>73908</v>
      </c>
      <c r="K12" s="1193">
        <v>0.16064526936654386</v>
      </c>
      <c r="L12" s="678"/>
      <c r="M12" s="672"/>
      <c r="N12" s="679"/>
      <c r="O12" s="679"/>
      <c r="P12" s="674"/>
      <c r="Q12" s="674">
        <v>0</v>
      </c>
      <c r="S12" s="96"/>
      <c r="T12" s="96"/>
      <c r="U12" s="96"/>
      <c r="V12" s="96"/>
      <c r="W12" s="96"/>
      <c r="X12" s="96"/>
    </row>
    <row r="13" spans="2:26" x14ac:dyDescent="0.3">
      <c r="B13" s="377" t="s">
        <v>63</v>
      </c>
      <c r="C13" s="294">
        <v>161618</v>
      </c>
      <c r="D13" s="294">
        <v>155760</v>
      </c>
      <c r="E13" s="1187">
        <v>96.375403729782576</v>
      </c>
      <c r="F13" s="294">
        <v>4341</v>
      </c>
      <c r="G13" s="199">
        <v>2.6859631971686322</v>
      </c>
      <c r="H13" s="537">
        <v>1274</v>
      </c>
      <c r="I13" s="194">
        <v>0.7882785333316833</v>
      </c>
      <c r="J13" s="537">
        <v>243</v>
      </c>
      <c r="K13" s="1188">
        <v>0.15035453971711071</v>
      </c>
      <c r="L13" s="678"/>
      <c r="M13" s="672"/>
      <c r="N13" s="679"/>
      <c r="O13" s="679"/>
      <c r="P13" s="674"/>
      <c r="Q13" s="674">
        <v>0</v>
      </c>
      <c r="S13" s="96"/>
      <c r="T13" s="96"/>
      <c r="U13" s="96"/>
      <c r="V13" s="96"/>
      <c r="W13" s="96"/>
      <c r="X13" s="96"/>
    </row>
    <row r="14" spans="2:26" x14ac:dyDescent="0.3">
      <c r="B14" s="921" t="s">
        <v>70</v>
      </c>
      <c r="C14" s="1194">
        <v>204368</v>
      </c>
      <c r="D14" s="1195">
        <v>198007</v>
      </c>
      <c r="E14" s="1196">
        <v>96.887477491583809</v>
      </c>
      <c r="F14" s="1197">
        <v>4770</v>
      </c>
      <c r="G14" s="1014">
        <v>2.3340248962655603</v>
      </c>
      <c r="H14" s="1198">
        <v>1346</v>
      </c>
      <c r="I14" s="1012">
        <v>0.65861583026696935</v>
      </c>
      <c r="J14" s="1198">
        <v>245</v>
      </c>
      <c r="K14" s="1199">
        <v>0.11988178188366085</v>
      </c>
      <c r="L14" s="678"/>
      <c r="M14" s="672"/>
      <c r="N14" s="679"/>
      <c r="O14" s="679"/>
      <c r="P14" s="674"/>
      <c r="Q14" s="674">
        <v>0</v>
      </c>
      <c r="S14" s="96"/>
      <c r="T14" s="96"/>
      <c r="U14" s="96"/>
      <c r="V14" s="96"/>
      <c r="W14" s="96"/>
      <c r="X14" s="96"/>
    </row>
    <row r="15" spans="2:26" x14ac:dyDescent="0.3">
      <c r="B15" s="351" t="s">
        <v>65</v>
      </c>
      <c r="C15" s="1186">
        <v>658471</v>
      </c>
      <c r="D15" s="261">
        <v>638070</v>
      </c>
      <c r="E15" s="1187">
        <v>96.901761808796437</v>
      </c>
      <c r="F15" s="294">
        <v>14811</v>
      </c>
      <c r="G15" s="199">
        <v>2.249301791574724</v>
      </c>
      <c r="H15" s="537">
        <v>4730</v>
      </c>
      <c r="I15" s="194">
        <v>0.71833079968593905</v>
      </c>
      <c r="J15" s="537">
        <v>860</v>
      </c>
      <c r="K15" s="1188">
        <v>0.13060559994289803</v>
      </c>
      <c r="L15" s="678"/>
      <c r="M15" s="672"/>
      <c r="N15" s="679"/>
      <c r="O15" s="679"/>
      <c r="P15" s="674"/>
      <c r="Q15" s="674">
        <v>0</v>
      </c>
      <c r="S15" s="96"/>
      <c r="T15" s="96"/>
      <c r="U15" s="96"/>
      <c r="V15" s="96"/>
      <c r="W15" s="96"/>
      <c r="X15" s="96"/>
    </row>
    <row r="16" spans="2:26" x14ac:dyDescent="0.3">
      <c r="B16" s="377" t="s">
        <v>66</v>
      </c>
      <c r="C16" s="294">
        <v>248450</v>
      </c>
      <c r="D16" s="294">
        <v>239816</v>
      </c>
      <c r="E16" s="1187">
        <v>96.524854095391433</v>
      </c>
      <c r="F16" s="294">
        <v>5465</v>
      </c>
      <c r="G16" s="199">
        <v>2.1996377540752667</v>
      </c>
      <c r="H16" s="537">
        <v>2723</v>
      </c>
      <c r="I16" s="194">
        <v>1.0959951700543369</v>
      </c>
      <c r="J16" s="537">
        <v>446</v>
      </c>
      <c r="K16" s="1188">
        <v>0.1795129804789696</v>
      </c>
      <c r="L16" s="678"/>
      <c r="M16" s="672"/>
      <c r="N16" s="679"/>
      <c r="O16" s="679"/>
      <c r="P16" s="674"/>
      <c r="Q16" s="674">
        <v>0</v>
      </c>
    </row>
    <row r="17" spans="2:17" x14ac:dyDescent="0.3">
      <c r="B17" s="377" t="s">
        <v>76</v>
      </c>
      <c r="C17" s="294">
        <v>456250</v>
      </c>
      <c r="D17" s="294">
        <v>443157</v>
      </c>
      <c r="E17" s="1187">
        <v>97.13030136986302</v>
      </c>
      <c r="F17" s="294">
        <v>9258</v>
      </c>
      <c r="G17" s="199">
        <v>2.0291506849315066</v>
      </c>
      <c r="H17" s="537">
        <v>3320</v>
      </c>
      <c r="I17" s="194">
        <v>0.72767123287671232</v>
      </c>
      <c r="J17" s="537">
        <v>515</v>
      </c>
      <c r="K17" s="1188">
        <v>0.11287671232876713</v>
      </c>
      <c r="L17" s="678"/>
      <c r="M17" s="672"/>
      <c r="N17" s="679"/>
      <c r="O17" s="679"/>
      <c r="P17" s="674"/>
      <c r="Q17" s="674">
        <v>0</v>
      </c>
    </row>
    <row r="18" spans="2:17" x14ac:dyDescent="0.3">
      <c r="B18" s="351" t="s">
        <v>71</v>
      </c>
      <c r="C18" s="1186">
        <v>403028</v>
      </c>
      <c r="D18" s="261">
        <v>390448</v>
      </c>
      <c r="E18" s="1187">
        <v>96.878628780134378</v>
      </c>
      <c r="F18" s="294">
        <v>7799</v>
      </c>
      <c r="G18" s="199">
        <v>1.9351012832855286</v>
      </c>
      <c r="H18" s="537">
        <v>4206</v>
      </c>
      <c r="I18" s="194">
        <v>1.0435999483906824</v>
      </c>
      <c r="J18" s="537">
        <v>575</v>
      </c>
      <c r="K18" s="1188">
        <v>0.14266998818940618</v>
      </c>
      <c r="L18" s="678"/>
      <c r="M18" s="672"/>
      <c r="N18" s="679"/>
      <c r="O18" s="679"/>
      <c r="P18" s="674"/>
      <c r="Q18" s="674">
        <v>0</v>
      </c>
    </row>
    <row r="19" spans="2:17" x14ac:dyDescent="0.3">
      <c r="B19" s="351" t="s">
        <v>64</v>
      </c>
      <c r="C19" s="1186">
        <v>276873</v>
      </c>
      <c r="D19" s="261">
        <v>269861</v>
      </c>
      <c r="E19" s="1187">
        <v>97.467430915979534</v>
      </c>
      <c r="F19" s="294">
        <v>5111</v>
      </c>
      <c r="G19" s="199">
        <v>1.8459727022858856</v>
      </c>
      <c r="H19" s="537">
        <v>1608</v>
      </c>
      <c r="I19" s="194">
        <v>0.58077168954719316</v>
      </c>
      <c r="J19" s="537">
        <v>293</v>
      </c>
      <c r="K19" s="1188">
        <v>0.10582469218739278</v>
      </c>
      <c r="L19" s="678"/>
      <c r="M19" s="672"/>
      <c r="N19" s="679"/>
      <c r="O19" s="679"/>
      <c r="P19" s="674"/>
      <c r="Q19" s="674">
        <v>0</v>
      </c>
    </row>
    <row r="20" spans="2:17" ht="15" thickBot="1" x14ac:dyDescent="0.35">
      <c r="B20" s="378" t="s">
        <v>62</v>
      </c>
      <c r="C20" s="296">
        <v>389707</v>
      </c>
      <c r="D20" s="296">
        <v>380216</v>
      </c>
      <c r="E20" s="1200">
        <v>97.564580569504784</v>
      </c>
      <c r="F20" s="296">
        <v>6450</v>
      </c>
      <c r="G20" s="200">
        <v>1.6550895929506013</v>
      </c>
      <c r="H20" s="538">
        <v>2623</v>
      </c>
      <c r="I20" s="196">
        <v>0.67306976779991123</v>
      </c>
      <c r="J20" s="538">
        <v>418</v>
      </c>
      <c r="K20" s="1201">
        <v>0.10726006974470563</v>
      </c>
      <c r="L20" s="678"/>
      <c r="M20" s="672"/>
      <c r="N20" s="679"/>
      <c r="O20" s="679"/>
      <c r="P20" s="674"/>
      <c r="Q20" s="674">
        <v>0</v>
      </c>
    </row>
    <row r="48" spans="2:10" x14ac:dyDescent="0.3">
      <c r="B48" s="1357" t="s">
        <v>78</v>
      </c>
      <c r="C48" s="1358"/>
      <c r="D48" s="1358"/>
      <c r="E48" s="1358"/>
      <c r="F48" s="1358"/>
      <c r="G48" s="1358"/>
      <c r="H48" s="1358"/>
      <c r="I48" s="1358"/>
      <c r="J48" s="1359"/>
    </row>
    <row r="49" spans="2:10" ht="6.6" customHeight="1" x14ac:dyDescent="0.3">
      <c r="B49" s="139"/>
      <c r="C49" s="139"/>
      <c r="D49" s="140"/>
      <c r="E49" s="140"/>
      <c r="F49" s="340"/>
      <c r="G49" s="340"/>
      <c r="H49" s="141"/>
      <c r="I49" s="142"/>
      <c r="J49" s="143"/>
    </row>
    <row r="50" spans="2:10" x14ac:dyDescent="0.3">
      <c r="B50" s="144" t="s">
        <v>79</v>
      </c>
      <c r="C50" s="1349" t="s">
        <v>1743</v>
      </c>
      <c r="D50" s="1350"/>
      <c r="E50" s="1350"/>
      <c r="F50" s="1350"/>
      <c r="G50" s="1350"/>
      <c r="H50" s="1350"/>
      <c r="I50" s="1350"/>
      <c r="J50" s="1351"/>
    </row>
    <row r="51" spans="2:10" ht="7.8" customHeight="1" x14ac:dyDescent="0.3">
      <c r="B51" s="144"/>
      <c r="C51" s="145"/>
      <c r="D51" s="146"/>
      <c r="E51" s="146"/>
      <c r="F51" s="341"/>
      <c r="G51" s="341"/>
      <c r="H51" s="146"/>
      <c r="I51" s="147"/>
      <c r="J51" s="148"/>
    </row>
    <row r="52" spans="2:10" ht="30" customHeight="1" x14ac:dyDescent="0.3">
      <c r="B52" s="144" t="s">
        <v>80</v>
      </c>
      <c r="C52" s="1349" t="s">
        <v>847</v>
      </c>
      <c r="D52" s="1350"/>
      <c r="E52" s="1350"/>
      <c r="F52" s="1350"/>
      <c r="G52" s="1350"/>
      <c r="H52" s="1350"/>
      <c r="I52" s="1350"/>
      <c r="J52" s="1351"/>
    </row>
    <row r="53" spans="2:10" ht="5.4" customHeight="1" x14ac:dyDescent="0.3">
      <c r="B53" s="144"/>
      <c r="C53" s="145"/>
      <c r="D53" s="146"/>
      <c r="E53" s="146"/>
      <c r="F53" s="341"/>
      <c r="G53" s="341"/>
      <c r="H53" s="146"/>
      <c r="I53" s="147"/>
      <c r="J53" s="148"/>
    </row>
    <row r="54" spans="2:10" x14ac:dyDescent="0.3">
      <c r="B54" s="144" t="s">
        <v>82</v>
      </c>
      <c r="C54" s="145" t="s">
        <v>837</v>
      </c>
      <c r="D54" s="146"/>
      <c r="E54" s="146"/>
      <c r="F54" s="341"/>
      <c r="G54" s="341"/>
      <c r="H54" s="146"/>
      <c r="I54" s="147"/>
      <c r="J54" s="148"/>
    </row>
    <row r="55" spans="2:10" ht="5.4" customHeight="1" x14ac:dyDescent="0.3">
      <c r="B55" s="144"/>
      <c r="C55" s="145"/>
      <c r="D55" s="146"/>
      <c r="E55" s="146"/>
      <c r="F55" s="341"/>
      <c r="G55" s="341"/>
      <c r="H55" s="146"/>
      <c r="I55" s="147"/>
      <c r="J55" s="148"/>
    </row>
    <row r="56" spans="2:10" x14ac:dyDescent="0.3">
      <c r="B56" s="144" t="s">
        <v>84</v>
      </c>
      <c r="C56" s="145" t="s">
        <v>822</v>
      </c>
      <c r="D56" s="146"/>
      <c r="E56" s="146"/>
      <c r="F56" s="341"/>
      <c r="G56" s="341"/>
      <c r="H56" s="146"/>
      <c r="I56" s="147"/>
      <c r="J56" s="148"/>
    </row>
    <row r="57" spans="2:10" ht="8.4" customHeight="1" x14ac:dyDescent="0.3">
      <c r="B57" s="144"/>
      <c r="C57" s="145"/>
      <c r="D57" s="146"/>
      <c r="E57" s="146"/>
      <c r="F57" s="341"/>
      <c r="G57" s="341"/>
      <c r="H57" s="146"/>
      <c r="I57" s="147"/>
      <c r="J57" s="148"/>
    </row>
    <row r="58" spans="2:10" x14ac:dyDescent="0.3">
      <c r="B58" s="144" t="s">
        <v>86</v>
      </c>
      <c r="C58" s="145" t="s">
        <v>70</v>
      </c>
      <c r="D58" s="146"/>
      <c r="E58" s="146"/>
      <c r="F58" s="341"/>
      <c r="G58" s="341"/>
      <c r="H58" s="146"/>
      <c r="I58" s="147"/>
      <c r="J58" s="148"/>
    </row>
    <row r="59" spans="2:10" ht="9" customHeight="1" x14ac:dyDescent="0.3">
      <c r="B59" s="144"/>
      <c r="C59" s="145"/>
      <c r="D59" s="146"/>
      <c r="E59" s="146"/>
      <c r="F59" s="341"/>
      <c r="G59" s="341"/>
      <c r="H59" s="146"/>
      <c r="I59" s="147"/>
      <c r="J59" s="148"/>
    </row>
    <row r="60" spans="2:10" x14ac:dyDescent="0.3">
      <c r="B60" s="144" t="s">
        <v>88</v>
      </c>
      <c r="C60" s="149" t="s">
        <v>89</v>
      </c>
      <c r="D60" s="147"/>
      <c r="E60" s="147"/>
      <c r="F60" s="342"/>
      <c r="G60" s="341"/>
      <c r="H60" s="146"/>
      <c r="I60" s="147"/>
      <c r="J60" s="148"/>
    </row>
    <row r="61" spans="2:10" ht="6" customHeight="1" x14ac:dyDescent="0.3">
      <c r="B61" s="144"/>
      <c r="C61" s="149"/>
      <c r="D61" s="147"/>
      <c r="E61" s="147"/>
      <c r="F61" s="342"/>
      <c r="G61" s="341"/>
      <c r="H61" s="146"/>
      <c r="I61" s="147"/>
      <c r="J61" s="148"/>
    </row>
    <row r="62" spans="2:10" x14ac:dyDescent="0.3">
      <c r="B62" s="144" t="s">
        <v>90</v>
      </c>
      <c r="C62" s="602" t="s">
        <v>796</v>
      </c>
      <c r="D62" s="156"/>
      <c r="E62" s="156"/>
      <c r="F62" s="343"/>
      <c r="G62" s="341"/>
      <c r="H62" s="146"/>
      <c r="I62" s="147"/>
      <c r="J62" s="148"/>
    </row>
    <row r="63" spans="2:10" ht="7.2" customHeight="1" x14ac:dyDescent="0.3">
      <c r="B63" s="144"/>
      <c r="C63" s="145"/>
      <c r="D63" s="146"/>
      <c r="E63" s="146"/>
      <c r="F63" s="341"/>
      <c r="G63" s="341"/>
      <c r="H63" s="146"/>
      <c r="I63" s="147"/>
      <c r="J63" s="148"/>
    </row>
    <row r="64" spans="2:10" x14ac:dyDescent="0.3">
      <c r="B64" s="1352" t="s">
        <v>92</v>
      </c>
      <c r="C64" s="145" t="s">
        <v>93</v>
      </c>
      <c r="D64" s="146"/>
      <c r="E64" s="146"/>
      <c r="F64" s="341"/>
      <c r="G64" s="341"/>
      <c r="H64" s="146"/>
      <c r="I64" s="147"/>
      <c r="J64" s="148"/>
    </row>
    <row r="65" spans="2:10" x14ac:dyDescent="0.3">
      <c r="B65" s="1352"/>
      <c r="C65" s="201" t="s">
        <v>94</v>
      </c>
      <c r="D65" s="210"/>
      <c r="E65" s="210"/>
      <c r="F65" s="341"/>
      <c r="G65" s="341"/>
      <c r="H65" s="146"/>
      <c r="I65" s="147"/>
      <c r="J65" s="148"/>
    </row>
    <row r="66" spans="2:10" ht="10.199999999999999" customHeight="1" x14ac:dyDescent="0.3">
      <c r="B66" s="144"/>
      <c r="C66" s="145"/>
      <c r="D66" s="146"/>
      <c r="E66" s="146"/>
      <c r="F66" s="341"/>
      <c r="G66" s="341"/>
      <c r="H66" s="146"/>
      <c r="I66" s="147"/>
      <c r="J66" s="148"/>
    </row>
    <row r="67" spans="2:10" ht="41.4" x14ac:dyDescent="0.3">
      <c r="B67" s="151" t="s">
        <v>95</v>
      </c>
      <c r="C67" s="1349" t="s">
        <v>1599</v>
      </c>
      <c r="D67" s="1350"/>
      <c r="E67" s="1350"/>
      <c r="F67" s="1350"/>
      <c r="G67" s="1350"/>
      <c r="H67" s="1350"/>
      <c r="I67" s="1350"/>
      <c r="J67" s="1351"/>
    </row>
    <row r="68" spans="2:10" ht="31.8" customHeight="1" x14ac:dyDescent="0.3">
      <c r="B68" s="151"/>
      <c r="C68" s="1411" t="s">
        <v>840</v>
      </c>
      <c r="D68" s="1412"/>
      <c r="E68" s="1412"/>
      <c r="F68" s="1412"/>
      <c r="G68" s="1412"/>
      <c r="H68" s="1412"/>
      <c r="I68" s="1412"/>
      <c r="J68" s="1413"/>
    </row>
    <row r="69" spans="2:10" ht="7.8" customHeight="1" x14ac:dyDescent="0.3">
      <c r="B69" s="151"/>
      <c r="C69" s="145"/>
      <c r="D69" s="146"/>
      <c r="E69" s="146"/>
      <c r="F69" s="341"/>
      <c r="G69" s="341"/>
      <c r="H69" s="146"/>
      <c r="I69" s="147"/>
      <c r="J69" s="148"/>
    </row>
    <row r="70" spans="2:10" x14ac:dyDescent="0.3">
      <c r="B70" s="151" t="s">
        <v>96</v>
      </c>
      <c r="C70" s="204">
        <v>44901</v>
      </c>
      <c r="D70" s="211"/>
      <c r="E70" s="211"/>
      <c r="F70" s="341"/>
      <c r="G70" s="341"/>
      <c r="H70" s="146"/>
      <c r="I70" s="147"/>
      <c r="J70" s="148"/>
    </row>
    <row r="71" spans="2:10" ht="6" customHeight="1" x14ac:dyDescent="0.3">
      <c r="B71" s="151"/>
      <c r="C71" s="145"/>
      <c r="D71" s="146"/>
      <c r="E71" s="146"/>
      <c r="F71" s="341"/>
      <c r="G71" s="341"/>
      <c r="H71" s="146"/>
      <c r="I71" s="147"/>
      <c r="J71" s="148"/>
    </row>
    <row r="72" spans="2:10" x14ac:dyDescent="0.3">
      <c r="B72" s="151" t="s">
        <v>97</v>
      </c>
      <c r="C72" s="145" t="s">
        <v>98</v>
      </c>
      <c r="D72" s="146"/>
      <c r="E72" s="146"/>
      <c r="F72" s="341"/>
      <c r="G72" s="341"/>
      <c r="H72" s="146"/>
      <c r="I72" s="147"/>
      <c r="J72" s="148"/>
    </row>
    <row r="73" spans="2:10" ht="5.4" customHeight="1" x14ac:dyDescent="0.3">
      <c r="B73" s="151"/>
      <c r="C73" s="145"/>
      <c r="D73" s="146"/>
      <c r="E73" s="146"/>
      <c r="F73" s="341"/>
      <c r="G73" s="341"/>
      <c r="H73" s="146"/>
      <c r="I73" s="147"/>
      <c r="J73" s="148"/>
    </row>
    <row r="74" spans="2:10" x14ac:dyDescent="0.3">
      <c r="B74" s="151" t="s">
        <v>99</v>
      </c>
      <c r="C74" s="149" t="s">
        <v>688</v>
      </c>
      <c r="D74" s="147"/>
      <c r="E74" s="147"/>
      <c r="F74" s="342"/>
      <c r="G74" s="342"/>
      <c r="H74" s="147"/>
      <c r="I74" s="147"/>
      <c r="J74" s="148"/>
    </row>
    <row r="75" spans="2:10" ht="9.6" customHeight="1" x14ac:dyDescent="0.3">
      <c r="B75" s="152"/>
      <c r="C75" s="152"/>
      <c r="D75" s="153"/>
      <c r="E75" s="153"/>
      <c r="F75" s="344"/>
      <c r="G75" s="344"/>
      <c r="H75" s="153"/>
      <c r="I75" s="153"/>
      <c r="J75" s="154"/>
    </row>
  </sheetData>
  <mergeCells count="12">
    <mergeCell ref="C68:J68"/>
    <mergeCell ref="D4:E4"/>
    <mergeCell ref="F4:G4"/>
    <mergeCell ref="H4:I4"/>
    <mergeCell ref="V3:W3"/>
    <mergeCell ref="B48:J48"/>
    <mergeCell ref="C50:J50"/>
    <mergeCell ref="B64:B65"/>
    <mergeCell ref="C67:J67"/>
    <mergeCell ref="C52:J52"/>
    <mergeCell ref="J4:K4"/>
    <mergeCell ref="T3:U3"/>
  </mergeCells>
  <phoneticPr fontId="45" type="noConversion"/>
  <hyperlinks>
    <hyperlink ref="C65" r:id="rId1" xr:uid="{5FD6EFF2-E118-4952-997F-D95054C415D2}"/>
    <hyperlink ref="B2" location="Index!A1" display="Return to Index" xr:uid="{7AECB207-783D-43F7-BFA6-BE79E63BC2CD}"/>
    <hyperlink ref="C68" r:id="rId2" xr:uid="{8D9D84ED-DFAD-474B-932E-7F86AAABC57B}"/>
  </hyperlinks>
  <pageMargins left="0.7" right="0.7" top="0.75" bottom="0.75" header="0.3" footer="0.3"/>
  <pageSetup paperSize="9" orientation="portrait"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32AC2-0AD1-4B6E-9AB5-B77CD4195ADC}">
  <dimension ref="B1:AG98"/>
  <sheetViews>
    <sheetView zoomScaleNormal="100" workbookViewId="0">
      <selection activeCell="H2" sqref="H2"/>
    </sheetView>
  </sheetViews>
  <sheetFormatPr defaultColWidth="8.88671875" defaultRowHeight="14.4" x14ac:dyDescent="0.3"/>
  <cols>
    <col min="1" max="1" width="3.21875" customWidth="1"/>
    <col min="2" max="2" width="32.77734375" customWidth="1"/>
    <col min="3" max="3" width="12.88671875" customWidth="1"/>
    <col min="4" max="4" width="12.77734375" customWidth="1"/>
    <col min="5" max="5" width="12.88671875" customWidth="1"/>
    <col min="6" max="6" width="13.109375" customWidth="1"/>
    <col min="7" max="7" width="12.21875" customWidth="1"/>
    <col min="8" max="8" width="12.109375" customWidth="1"/>
    <col min="9" max="9" width="11.5546875" bestFit="1" customWidth="1"/>
    <col min="10" max="10" width="10.88671875" customWidth="1"/>
    <col min="11" max="11" width="9.44140625" customWidth="1"/>
    <col min="12" max="12" width="11.44140625" bestFit="1" customWidth="1"/>
    <col min="13" max="13" width="12.77734375" customWidth="1"/>
    <col min="14" max="14" width="11.77734375" customWidth="1"/>
    <col min="15" max="15" width="10.5546875" customWidth="1"/>
    <col min="16" max="16" width="16" customWidth="1"/>
    <col min="17" max="17" width="22.33203125" customWidth="1"/>
    <col min="18" max="18" width="12.5546875" customWidth="1"/>
    <col min="19" max="19" width="12.109375" customWidth="1"/>
    <col min="20" max="20" width="13.33203125" customWidth="1"/>
    <col min="21" max="21" width="17.44140625" customWidth="1"/>
    <col min="22" max="22" width="2.21875" customWidth="1"/>
    <col min="23" max="23" width="3" customWidth="1"/>
    <col min="24" max="24" width="24.109375" customWidth="1"/>
    <col min="25" max="25" width="12.109375" customWidth="1"/>
    <col min="27" max="27" width="11" customWidth="1"/>
    <col min="28" max="28" width="14.33203125" customWidth="1"/>
  </cols>
  <sheetData>
    <row r="1" spans="2:28" x14ac:dyDescent="0.3">
      <c r="B1" s="686" t="s">
        <v>1651</v>
      </c>
    </row>
    <row r="2" spans="2:28" x14ac:dyDescent="0.3">
      <c r="B2" s="114" t="s">
        <v>48</v>
      </c>
    </row>
    <row r="3" spans="2:28" x14ac:dyDescent="0.3">
      <c r="F3" s="676"/>
      <c r="G3" s="676"/>
      <c r="H3" s="1036"/>
      <c r="I3" s="1038"/>
      <c r="J3" s="676"/>
      <c r="K3" s="676"/>
      <c r="S3" s="96"/>
      <c r="T3" s="1416"/>
      <c r="U3" s="1416"/>
      <c r="V3" s="1416"/>
      <c r="W3" s="1416"/>
    </row>
    <row r="4" spans="2:28" ht="15" thickBot="1" x14ac:dyDescent="0.35"/>
    <row r="5" spans="2:28" ht="15" thickBot="1" x14ac:dyDescent="0.35">
      <c r="F5" s="676"/>
      <c r="G5" s="676"/>
      <c r="H5" s="1419" t="s">
        <v>944</v>
      </c>
      <c r="I5" s="1420"/>
      <c r="J5" s="1420"/>
      <c r="K5" s="1420"/>
      <c r="L5" s="1420"/>
      <c r="M5" s="1420"/>
      <c r="N5" s="1420"/>
      <c r="O5" s="1421"/>
    </row>
    <row r="6" spans="2:28" ht="44.4" customHeight="1" thickBot="1" x14ac:dyDescent="0.35">
      <c r="B6" s="699" t="s">
        <v>737</v>
      </c>
      <c r="C6" s="1370" t="s">
        <v>851</v>
      </c>
      <c r="D6" s="1418" t="s">
        <v>943</v>
      </c>
      <c r="E6" s="1418"/>
      <c r="F6" s="1418" t="s">
        <v>944</v>
      </c>
      <c r="G6" s="1418"/>
      <c r="H6" s="1418" t="s">
        <v>945</v>
      </c>
      <c r="I6" s="1418"/>
      <c r="J6" s="1418" t="s">
        <v>946</v>
      </c>
      <c r="K6" s="1418"/>
      <c r="L6" s="1418" t="s">
        <v>947</v>
      </c>
      <c r="M6" s="1418"/>
      <c r="N6" s="1418" t="s">
        <v>948</v>
      </c>
      <c r="O6" s="1418"/>
      <c r="P6" s="213"/>
      <c r="Q6" s="1419" t="s">
        <v>947</v>
      </c>
      <c r="R6" s="1420"/>
      <c r="S6" s="1420"/>
      <c r="T6" s="1420"/>
      <c r="U6" s="1421"/>
      <c r="X6" s="1419" t="s">
        <v>948</v>
      </c>
      <c r="Y6" s="1420"/>
      <c r="Z6" s="1420"/>
      <c r="AA6" s="1420"/>
      <c r="AB6" s="1421"/>
    </row>
    <row r="7" spans="2:28" ht="33.6" customHeight="1" thickBot="1" x14ac:dyDescent="0.35">
      <c r="B7" s="663" t="s">
        <v>752</v>
      </c>
      <c r="C7" s="1371"/>
      <c r="D7" s="687" t="s">
        <v>714</v>
      </c>
      <c r="E7" s="687" t="s">
        <v>131</v>
      </c>
      <c r="F7" s="687" t="s">
        <v>714</v>
      </c>
      <c r="G7" s="687" t="s">
        <v>131</v>
      </c>
      <c r="H7" s="687" t="s">
        <v>714</v>
      </c>
      <c r="I7" s="687" t="s">
        <v>131</v>
      </c>
      <c r="J7" s="687" t="s">
        <v>714</v>
      </c>
      <c r="K7" s="687" t="s">
        <v>131</v>
      </c>
      <c r="L7" s="687" t="s">
        <v>714</v>
      </c>
      <c r="M7" s="687" t="s">
        <v>131</v>
      </c>
      <c r="N7" s="687" t="s">
        <v>714</v>
      </c>
      <c r="O7" s="687" t="s">
        <v>131</v>
      </c>
      <c r="Q7" s="663" t="s">
        <v>752</v>
      </c>
      <c r="R7" s="703" t="s">
        <v>736</v>
      </c>
      <c r="S7" s="703" t="s">
        <v>737</v>
      </c>
      <c r="T7" s="704" t="s">
        <v>802</v>
      </c>
      <c r="U7" s="704" t="s">
        <v>951</v>
      </c>
      <c r="X7" s="663" t="s">
        <v>752</v>
      </c>
      <c r="Y7" s="704" t="s">
        <v>736</v>
      </c>
      <c r="Z7" s="704" t="s">
        <v>737</v>
      </c>
      <c r="AA7" s="704" t="s">
        <v>802</v>
      </c>
      <c r="AB7" s="704" t="s">
        <v>951</v>
      </c>
    </row>
    <row r="8" spans="2:28" x14ac:dyDescent="0.3">
      <c r="B8" s="652" t="s">
        <v>67</v>
      </c>
      <c r="C8" s="586">
        <v>1359581</v>
      </c>
      <c r="D8" s="653">
        <v>1301079</v>
      </c>
      <c r="E8" s="654">
        <v>95.697056666723057</v>
      </c>
      <c r="F8" s="586">
        <v>58502</v>
      </c>
      <c r="G8" s="385">
        <v>4.3029433332769438</v>
      </c>
      <c r="H8" s="586">
        <v>29471</v>
      </c>
      <c r="I8" s="655">
        <v>50.376055519469425</v>
      </c>
      <c r="J8" s="586">
        <v>19702</v>
      </c>
      <c r="K8" s="655">
        <v>33.677481111756862</v>
      </c>
      <c r="L8" s="586">
        <v>7203</v>
      </c>
      <c r="M8" s="655">
        <v>12.31239957608287</v>
      </c>
      <c r="N8" s="586">
        <v>2126</v>
      </c>
      <c r="O8" s="656">
        <v>3.6340637926908483</v>
      </c>
      <c r="Q8" s="652" t="s">
        <v>67</v>
      </c>
      <c r="R8" s="347">
        <v>4769</v>
      </c>
      <c r="S8" s="586">
        <v>7203</v>
      </c>
      <c r="T8" s="701">
        <v>2434</v>
      </c>
      <c r="U8" s="655">
        <v>51.037953449360458</v>
      </c>
      <c r="X8" s="652" t="s">
        <v>67</v>
      </c>
      <c r="Y8" s="498">
        <v>1089</v>
      </c>
      <c r="Z8" s="586">
        <v>2126</v>
      </c>
      <c r="AA8" s="498">
        <v>1037</v>
      </c>
      <c r="AB8" s="655">
        <v>95.224977043158859</v>
      </c>
    </row>
    <row r="9" spans="2:28" x14ac:dyDescent="0.3">
      <c r="B9" s="377" t="s">
        <v>74</v>
      </c>
      <c r="C9" s="695">
        <v>137289</v>
      </c>
      <c r="D9" s="696">
        <v>134738</v>
      </c>
      <c r="E9" s="697">
        <v>98.141875896830769</v>
      </c>
      <c r="F9" s="353">
        <v>2551</v>
      </c>
      <c r="G9" s="386">
        <v>1.8581241031692268</v>
      </c>
      <c r="H9" s="353">
        <v>1388</v>
      </c>
      <c r="I9" s="658">
        <v>54.410035280282237</v>
      </c>
      <c r="J9" s="353">
        <v>787</v>
      </c>
      <c r="K9" s="658">
        <v>30.850646805174438</v>
      </c>
      <c r="L9" s="353">
        <v>306</v>
      </c>
      <c r="M9" s="658">
        <v>11.995295962367699</v>
      </c>
      <c r="N9" s="353">
        <v>70</v>
      </c>
      <c r="O9" s="658">
        <v>2.7440219521756171</v>
      </c>
      <c r="Q9" s="377" t="s">
        <v>74</v>
      </c>
      <c r="R9" s="332">
        <v>307</v>
      </c>
      <c r="S9" s="353">
        <v>306</v>
      </c>
      <c r="T9" s="702">
        <v>-1</v>
      </c>
      <c r="U9" s="658">
        <v>-0.32573289902280134</v>
      </c>
      <c r="X9" s="377" t="s">
        <v>74</v>
      </c>
      <c r="Y9" s="499">
        <v>58</v>
      </c>
      <c r="Z9" s="353">
        <v>70</v>
      </c>
      <c r="AA9" s="499">
        <v>12</v>
      </c>
      <c r="AB9" s="658">
        <v>20.689655172413794</v>
      </c>
    </row>
    <row r="10" spans="2:28" x14ac:dyDescent="0.3">
      <c r="B10" s="351" t="s">
        <v>75</v>
      </c>
      <c r="C10" s="353">
        <v>201275</v>
      </c>
      <c r="D10" s="352">
        <v>182731</v>
      </c>
      <c r="E10" s="657">
        <v>90.786734567134516</v>
      </c>
      <c r="F10" s="353">
        <v>18544</v>
      </c>
      <c r="G10" s="386">
        <v>9.2132654328654819</v>
      </c>
      <c r="H10" s="353">
        <v>8806</v>
      </c>
      <c r="I10" s="658">
        <v>47.487057808455567</v>
      </c>
      <c r="J10" s="353">
        <v>6639</v>
      </c>
      <c r="K10" s="658">
        <v>35.801337359792925</v>
      </c>
      <c r="L10" s="353">
        <v>2694</v>
      </c>
      <c r="M10" s="658">
        <v>14.527610008628129</v>
      </c>
      <c r="N10" s="353">
        <v>405</v>
      </c>
      <c r="O10" s="658">
        <v>2.1839948231233821</v>
      </c>
      <c r="Q10" s="351" t="s">
        <v>75</v>
      </c>
      <c r="R10" s="332">
        <v>2113</v>
      </c>
      <c r="S10" s="353">
        <v>2694</v>
      </c>
      <c r="T10" s="702">
        <v>581</v>
      </c>
      <c r="U10" s="658">
        <v>27.496450544249882</v>
      </c>
      <c r="X10" s="351" t="s">
        <v>75</v>
      </c>
      <c r="Y10" s="499">
        <v>328</v>
      </c>
      <c r="Z10" s="353">
        <v>405</v>
      </c>
      <c r="AA10" s="499">
        <v>77</v>
      </c>
      <c r="AB10" s="658">
        <v>23.475609756097562</v>
      </c>
    </row>
    <row r="11" spans="2:28" x14ac:dyDescent="0.3">
      <c r="B11" s="921" t="s">
        <v>70</v>
      </c>
      <c r="C11" s="924">
        <v>240647</v>
      </c>
      <c r="D11" s="967">
        <v>203603</v>
      </c>
      <c r="E11" s="922">
        <v>84.606498314959268</v>
      </c>
      <c r="F11" s="924">
        <v>37044</v>
      </c>
      <c r="G11" s="923">
        <v>15.393501685040746</v>
      </c>
      <c r="H11" s="924">
        <v>16807</v>
      </c>
      <c r="I11" s="969">
        <v>45.370370370370374</v>
      </c>
      <c r="J11" s="924">
        <v>14078</v>
      </c>
      <c r="K11" s="969">
        <v>38.003455350394127</v>
      </c>
      <c r="L11" s="924">
        <v>5398</v>
      </c>
      <c r="M11" s="969">
        <v>14.571860490227838</v>
      </c>
      <c r="N11" s="924">
        <v>761</v>
      </c>
      <c r="O11" s="969">
        <v>2.0543137890076664</v>
      </c>
      <c r="Q11" s="921" t="s">
        <v>70</v>
      </c>
      <c r="R11" s="968">
        <v>4587</v>
      </c>
      <c r="S11" s="924">
        <v>5398</v>
      </c>
      <c r="T11" s="970">
        <v>811</v>
      </c>
      <c r="U11" s="969">
        <v>17.680401133638544</v>
      </c>
      <c r="X11" s="921" t="s">
        <v>70</v>
      </c>
      <c r="Y11" s="971">
        <v>717</v>
      </c>
      <c r="Z11" s="924">
        <v>761</v>
      </c>
      <c r="AA11" s="971">
        <v>44</v>
      </c>
      <c r="AB11" s="969">
        <v>6.1366806136680614</v>
      </c>
    </row>
    <row r="12" spans="2:28" x14ac:dyDescent="0.3">
      <c r="B12" s="351" t="s">
        <v>66</v>
      </c>
      <c r="C12" s="353">
        <v>290963</v>
      </c>
      <c r="D12" s="352">
        <v>260069</v>
      </c>
      <c r="E12" s="657">
        <v>89.382155119379433</v>
      </c>
      <c r="F12" s="353">
        <v>30894</v>
      </c>
      <c r="G12" s="386">
        <v>10.617844880620559</v>
      </c>
      <c r="H12" s="353">
        <v>13352</v>
      </c>
      <c r="I12" s="658">
        <v>43.218747976953452</v>
      </c>
      <c r="J12" s="353">
        <v>10933</v>
      </c>
      <c r="K12" s="658">
        <v>35.38874862432835</v>
      </c>
      <c r="L12" s="353">
        <v>5653</v>
      </c>
      <c r="M12" s="658">
        <v>18.298051401566646</v>
      </c>
      <c r="N12" s="353">
        <v>956</v>
      </c>
      <c r="O12" s="658">
        <v>3.0944519971515505</v>
      </c>
      <c r="Q12" s="351" t="s">
        <v>66</v>
      </c>
      <c r="R12" s="332">
        <v>4037</v>
      </c>
      <c r="S12" s="353">
        <v>5653</v>
      </c>
      <c r="T12" s="702">
        <v>1616</v>
      </c>
      <c r="U12" s="658">
        <v>40.029725043349025</v>
      </c>
      <c r="X12" s="351" t="s">
        <v>66</v>
      </c>
      <c r="Y12" s="499">
        <v>718</v>
      </c>
      <c r="Z12" s="353">
        <v>956</v>
      </c>
      <c r="AA12" s="499">
        <v>238</v>
      </c>
      <c r="AB12" s="658">
        <v>33.147632311977716</v>
      </c>
    </row>
    <row r="13" spans="2:28" x14ac:dyDescent="0.3">
      <c r="B13" s="377" t="s">
        <v>71</v>
      </c>
      <c r="C13" s="353">
        <v>470440</v>
      </c>
      <c r="D13" s="352">
        <v>425452</v>
      </c>
      <c r="E13" s="657">
        <v>90.437037666865066</v>
      </c>
      <c r="F13" s="353">
        <v>44988</v>
      </c>
      <c r="G13" s="386">
        <v>9.5629623331349389</v>
      </c>
      <c r="H13" s="353">
        <v>17762</v>
      </c>
      <c r="I13" s="658">
        <v>39.481639548323997</v>
      </c>
      <c r="J13" s="353">
        <v>16314</v>
      </c>
      <c r="K13" s="658">
        <v>36.263003467591361</v>
      </c>
      <c r="L13" s="353">
        <v>9306</v>
      </c>
      <c r="M13" s="658">
        <v>20.685516137636704</v>
      </c>
      <c r="N13" s="353">
        <v>1606</v>
      </c>
      <c r="O13" s="659">
        <v>3.5698408464479416</v>
      </c>
      <c r="Q13" s="377" t="s">
        <v>71</v>
      </c>
      <c r="R13" s="332">
        <v>4892</v>
      </c>
      <c r="S13" s="353">
        <v>9306</v>
      </c>
      <c r="T13" s="702">
        <v>4414</v>
      </c>
      <c r="U13" s="658">
        <v>90.228945216680287</v>
      </c>
      <c r="X13" s="377" t="s">
        <v>71</v>
      </c>
      <c r="Y13" s="499">
        <v>1002</v>
      </c>
      <c r="Z13" s="353">
        <v>1606</v>
      </c>
      <c r="AA13" s="499">
        <v>604</v>
      </c>
      <c r="AB13" s="658">
        <v>60.27944111776447</v>
      </c>
    </row>
    <row r="14" spans="2:28" x14ac:dyDescent="0.3">
      <c r="B14" s="351" t="s">
        <v>63</v>
      </c>
      <c r="C14" s="353">
        <v>188178</v>
      </c>
      <c r="D14" s="352">
        <v>178953</v>
      </c>
      <c r="E14" s="657">
        <v>95.097726620540129</v>
      </c>
      <c r="F14" s="353">
        <v>9225</v>
      </c>
      <c r="G14" s="386">
        <v>4.9022733794598734</v>
      </c>
      <c r="H14" s="353">
        <v>5498</v>
      </c>
      <c r="I14" s="658">
        <v>59.598915989159892</v>
      </c>
      <c r="J14" s="353">
        <v>2793</v>
      </c>
      <c r="K14" s="658">
        <v>30.276422764227643</v>
      </c>
      <c r="L14" s="353">
        <v>783</v>
      </c>
      <c r="M14" s="658">
        <v>8.4878048780487809</v>
      </c>
      <c r="N14" s="353">
        <v>151</v>
      </c>
      <c r="O14" s="658">
        <v>1.6368563685636857</v>
      </c>
      <c r="Q14" s="351" t="s">
        <v>63</v>
      </c>
      <c r="R14" s="332">
        <v>711</v>
      </c>
      <c r="S14" s="353">
        <v>783</v>
      </c>
      <c r="T14" s="702">
        <v>72</v>
      </c>
      <c r="U14" s="658">
        <v>10.126582278481012</v>
      </c>
      <c r="X14" s="351" t="s">
        <v>63</v>
      </c>
      <c r="Y14" s="499">
        <v>148</v>
      </c>
      <c r="Z14" s="353">
        <v>151</v>
      </c>
      <c r="AA14" s="499">
        <v>3</v>
      </c>
      <c r="AB14" s="658">
        <v>2.0270270270270272</v>
      </c>
    </row>
    <row r="15" spans="2:28" x14ac:dyDescent="0.3">
      <c r="B15" s="377" t="s">
        <v>69</v>
      </c>
      <c r="C15" s="353">
        <v>389187</v>
      </c>
      <c r="D15" s="352">
        <v>356973</v>
      </c>
      <c r="E15" s="657">
        <v>91.722745107107897</v>
      </c>
      <c r="F15" s="353">
        <v>32214</v>
      </c>
      <c r="G15" s="386">
        <v>8.2772548928921061</v>
      </c>
      <c r="H15" s="353">
        <v>16402</v>
      </c>
      <c r="I15" s="658">
        <v>50.91575091575092</v>
      </c>
      <c r="J15" s="353">
        <v>11476</v>
      </c>
      <c r="K15" s="658">
        <v>35.624262742906815</v>
      </c>
      <c r="L15" s="353">
        <v>3777</v>
      </c>
      <c r="M15" s="658">
        <v>11.724715962004097</v>
      </c>
      <c r="N15" s="353">
        <v>559</v>
      </c>
      <c r="O15" s="658">
        <v>1.7352703793381761</v>
      </c>
      <c r="Q15" s="377" t="s">
        <v>69</v>
      </c>
      <c r="R15" s="332">
        <v>2806</v>
      </c>
      <c r="S15" s="353">
        <v>3777</v>
      </c>
      <c r="T15" s="702">
        <v>971</v>
      </c>
      <c r="U15" s="658">
        <v>34.604419101924449</v>
      </c>
      <c r="X15" s="377" t="s">
        <v>69</v>
      </c>
      <c r="Y15" s="499">
        <v>387</v>
      </c>
      <c r="Z15" s="353">
        <v>559</v>
      </c>
      <c r="AA15" s="499">
        <v>172</v>
      </c>
      <c r="AB15" s="658">
        <v>44.444444444444443</v>
      </c>
    </row>
    <row r="16" spans="2:28" x14ac:dyDescent="0.3">
      <c r="B16" s="377" t="s">
        <v>62</v>
      </c>
      <c r="C16" s="353">
        <v>456938</v>
      </c>
      <c r="D16" s="352">
        <v>410701</v>
      </c>
      <c r="E16" s="657">
        <v>89.881121727674213</v>
      </c>
      <c r="F16" s="353">
        <v>46237</v>
      </c>
      <c r="G16" s="386">
        <v>10.118878272325786</v>
      </c>
      <c r="H16" s="353">
        <v>22748</v>
      </c>
      <c r="I16" s="658">
        <v>49.198693686874151</v>
      </c>
      <c r="J16" s="353">
        <v>16342</v>
      </c>
      <c r="K16" s="658">
        <v>35.343988580573999</v>
      </c>
      <c r="L16" s="353">
        <v>6195</v>
      </c>
      <c r="M16" s="658">
        <v>13.398360620282457</v>
      </c>
      <c r="N16" s="353">
        <v>952</v>
      </c>
      <c r="O16" s="658">
        <v>2.0589571122693946</v>
      </c>
      <c r="Q16" s="377" t="s">
        <v>62</v>
      </c>
      <c r="R16" s="332">
        <v>5283</v>
      </c>
      <c r="S16" s="353">
        <v>6195</v>
      </c>
      <c r="T16" s="702">
        <v>912</v>
      </c>
      <c r="U16" s="658">
        <v>17.262918796138557</v>
      </c>
      <c r="X16" s="377" t="s">
        <v>62</v>
      </c>
      <c r="Y16" s="499">
        <v>806</v>
      </c>
      <c r="Z16" s="353">
        <v>952</v>
      </c>
      <c r="AA16" s="499">
        <v>146</v>
      </c>
      <c r="AB16" s="658">
        <v>18.114143920595531</v>
      </c>
    </row>
    <row r="17" spans="2:33" x14ac:dyDescent="0.3">
      <c r="B17" s="351" t="s">
        <v>72</v>
      </c>
      <c r="C17" s="353">
        <v>256934</v>
      </c>
      <c r="D17" s="352">
        <v>245374</v>
      </c>
      <c r="E17" s="657">
        <v>95.500790086169985</v>
      </c>
      <c r="F17" s="353">
        <v>11560</v>
      </c>
      <c r="G17" s="386">
        <v>4.4992099138300103</v>
      </c>
      <c r="H17" s="353">
        <v>5556</v>
      </c>
      <c r="I17" s="658">
        <v>48.062283737024224</v>
      </c>
      <c r="J17" s="353">
        <v>4188</v>
      </c>
      <c r="K17" s="658">
        <v>36.228373702422147</v>
      </c>
      <c r="L17" s="353">
        <v>1569</v>
      </c>
      <c r="M17" s="658">
        <v>13.572664359861593</v>
      </c>
      <c r="N17" s="353">
        <v>247</v>
      </c>
      <c r="O17" s="658">
        <v>2.1366782006920415</v>
      </c>
      <c r="Q17" s="351" t="s">
        <v>72</v>
      </c>
      <c r="R17" s="332">
        <v>1226</v>
      </c>
      <c r="S17" s="353">
        <v>1569</v>
      </c>
      <c r="T17" s="702">
        <v>343</v>
      </c>
      <c r="U17" s="658">
        <v>27.977161500815662</v>
      </c>
      <c r="X17" s="351" t="s">
        <v>72</v>
      </c>
      <c r="Y17" s="499">
        <v>199</v>
      </c>
      <c r="Z17" s="353">
        <v>247</v>
      </c>
      <c r="AA17" s="499">
        <v>48</v>
      </c>
      <c r="AB17" s="658">
        <v>24.120603015075378</v>
      </c>
    </row>
    <row r="18" spans="2:33" x14ac:dyDescent="0.3">
      <c r="B18" s="351" t="s">
        <v>64</v>
      </c>
      <c r="C18" s="353">
        <v>333212</v>
      </c>
      <c r="D18" s="352">
        <v>274880</v>
      </c>
      <c r="E18" s="657">
        <v>82.494027826128715</v>
      </c>
      <c r="F18" s="353">
        <v>58332</v>
      </c>
      <c r="G18" s="386">
        <v>17.505972173871289</v>
      </c>
      <c r="H18" s="353">
        <v>25437</v>
      </c>
      <c r="I18" s="658">
        <v>43.607282452170331</v>
      </c>
      <c r="J18" s="353">
        <v>21505</v>
      </c>
      <c r="K18" s="658">
        <v>36.866556949873136</v>
      </c>
      <c r="L18" s="353">
        <v>9874</v>
      </c>
      <c r="M18" s="658">
        <v>16.9272440512926</v>
      </c>
      <c r="N18" s="353">
        <v>1516</v>
      </c>
      <c r="O18" s="658">
        <v>2.5989165466639235</v>
      </c>
      <c r="Q18" s="351" t="s">
        <v>64</v>
      </c>
      <c r="R18" s="332">
        <v>7869</v>
      </c>
      <c r="S18" s="353">
        <v>9874</v>
      </c>
      <c r="T18" s="702">
        <v>2005</v>
      </c>
      <c r="U18" s="658">
        <v>25.4797305883848</v>
      </c>
      <c r="X18" s="351" t="s">
        <v>64</v>
      </c>
      <c r="Y18" s="499">
        <v>1373</v>
      </c>
      <c r="Z18" s="353">
        <v>1516</v>
      </c>
      <c r="AA18" s="499">
        <v>143</v>
      </c>
      <c r="AB18" s="658">
        <v>10.415149308084485</v>
      </c>
    </row>
    <row r="19" spans="2:33" x14ac:dyDescent="0.3">
      <c r="B19" s="351" t="s">
        <v>65</v>
      </c>
      <c r="C19" s="353">
        <v>784392</v>
      </c>
      <c r="D19" s="352">
        <v>713111</v>
      </c>
      <c r="E19" s="657">
        <v>90.912579424573423</v>
      </c>
      <c r="F19" s="353">
        <v>71281</v>
      </c>
      <c r="G19" s="386">
        <v>9.087420575426572</v>
      </c>
      <c r="H19" s="353">
        <v>30199</v>
      </c>
      <c r="I19" s="658">
        <v>42.36612842131845</v>
      </c>
      <c r="J19" s="353">
        <v>26188</v>
      </c>
      <c r="K19" s="658">
        <v>36.739102986770668</v>
      </c>
      <c r="L19" s="353">
        <v>12776</v>
      </c>
      <c r="M19" s="658">
        <v>17.923429805979154</v>
      </c>
      <c r="N19" s="353">
        <v>2118</v>
      </c>
      <c r="O19" s="658">
        <v>2.9713387859317351</v>
      </c>
      <c r="Q19" s="351" t="s">
        <v>65</v>
      </c>
      <c r="R19" s="332">
        <v>9553</v>
      </c>
      <c r="S19" s="353">
        <v>12776</v>
      </c>
      <c r="T19" s="702">
        <v>3223</v>
      </c>
      <c r="U19" s="658">
        <v>33.73809274573432</v>
      </c>
      <c r="X19" s="351" t="s">
        <v>65</v>
      </c>
      <c r="Y19" s="499">
        <v>1805</v>
      </c>
      <c r="Z19" s="353">
        <v>2118</v>
      </c>
      <c r="AA19" s="499">
        <v>313</v>
      </c>
      <c r="AB19" s="658">
        <v>17.340720221606649</v>
      </c>
    </row>
    <row r="20" spans="2:33" x14ac:dyDescent="0.3">
      <c r="B20" s="351" t="s">
        <v>76</v>
      </c>
      <c r="C20" s="353">
        <v>538810</v>
      </c>
      <c r="D20" s="352">
        <v>491478</v>
      </c>
      <c r="E20" s="657">
        <v>91.215456283290948</v>
      </c>
      <c r="F20" s="353">
        <v>47332</v>
      </c>
      <c r="G20" s="386">
        <v>8.7845437167090434</v>
      </c>
      <c r="H20" s="353">
        <v>18228</v>
      </c>
      <c r="I20" s="658">
        <v>38.510943970252683</v>
      </c>
      <c r="J20" s="353">
        <v>18070</v>
      </c>
      <c r="K20" s="658">
        <v>38.177131750190149</v>
      </c>
      <c r="L20" s="353">
        <v>9322</v>
      </c>
      <c r="M20" s="658">
        <v>19.694920983689681</v>
      </c>
      <c r="N20" s="353">
        <v>1712</v>
      </c>
      <c r="O20" s="659">
        <v>3.6170032958674891</v>
      </c>
      <c r="Q20" s="351" t="s">
        <v>76</v>
      </c>
      <c r="R20" s="332">
        <v>7753</v>
      </c>
      <c r="S20" s="353">
        <v>9322</v>
      </c>
      <c r="T20" s="702">
        <v>1569</v>
      </c>
      <c r="U20" s="658">
        <v>20.237327486134401</v>
      </c>
      <c r="X20" s="351" t="s">
        <v>76</v>
      </c>
      <c r="Y20" s="499">
        <v>1479</v>
      </c>
      <c r="Z20" s="353">
        <v>1712</v>
      </c>
      <c r="AA20" s="499">
        <v>233</v>
      </c>
      <c r="AB20" s="658">
        <v>15.753887762001353</v>
      </c>
    </row>
    <row r="21" spans="2:33" x14ac:dyDescent="0.3">
      <c r="B21" s="351" t="s">
        <v>73</v>
      </c>
      <c r="C21" s="353">
        <v>197734</v>
      </c>
      <c r="D21" s="352">
        <v>187680</v>
      </c>
      <c r="E21" s="657">
        <v>94.915391384385089</v>
      </c>
      <c r="F21" s="353">
        <v>10054</v>
      </c>
      <c r="G21" s="386">
        <v>5.0846086156149175</v>
      </c>
      <c r="H21" s="353">
        <v>5176</v>
      </c>
      <c r="I21" s="658">
        <v>51.481997215038788</v>
      </c>
      <c r="J21" s="353">
        <v>3620</v>
      </c>
      <c r="K21" s="658">
        <v>36.005569922418935</v>
      </c>
      <c r="L21" s="353">
        <v>1147</v>
      </c>
      <c r="M21" s="658">
        <v>11.40839466878854</v>
      </c>
      <c r="N21" s="353">
        <v>111</v>
      </c>
      <c r="O21" s="658">
        <v>1.1040381937537298</v>
      </c>
      <c r="Q21" s="351" t="s">
        <v>73</v>
      </c>
      <c r="R21" s="332">
        <v>967</v>
      </c>
      <c r="S21" s="353">
        <v>1147</v>
      </c>
      <c r="T21" s="702">
        <v>180</v>
      </c>
      <c r="U21" s="658">
        <v>18.614270941054809</v>
      </c>
      <c r="X21" s="351" t="s">
        <v>73</v>
      </c>
      <c r="Y21" s="499">
        <v>146</v>
      </c>
      <c r="Z21" s="353">
        <v>111</v>
      </c>
      <c r="AA21" s="499">
        <v>-35</v>
      </c>
      <c r="AB21" s="658">
        <v>-23.972602739726028</v>
      </c>
    </row>
    <row r="22" spans="2:33" ht="15" thickBot="1" x14ac:dyDescent="0.35">
      <c r="B22" s="972" t="s">
        <v>68</v>
      </c>
      <c r="C22" s="973">
        <v>54686091</v>
      </c>
      <c r="D22" s="974">
        <v>49652172</v>
      </c>
      <c r="E22" s="975">
        <v>90.794882376946632</v>
      </c>
      <c r="F22" s="973">
        <v>5033919</v>
      </c>
      <c r="G22" s="976">
        <v>9.2051176230533649</v>
      </c>
      <c r="H22" s="973">
        <v>2212300</v>
      </c>
      <c r="I22" s="977">
        <v>43.947866463485006</v>
      </c>
      <c r="J22" s="973">
        <v>1803439</v>
      </c>
      <c r="K22" s="977">
        <v>35.825745308972991</v>
      </c>
      <c r="L22" s="973">
        <v>861288</v>
      </c>
      <c r="M22" s="977">
        <v>17.109691276319701</v>
      </c>
      <c r="N22" s="973">
        <v>156892</v>
      </c>
      <c r="O22" s="977">
        <v>3.116696951222298</v>
      </c>
      <c r="Q22" s="972" t="s">
        <v>68</v>
      </c>
      <c r="R22" s="978">
        <v>709862</v>
      </c>
      <c r="S22" s="973">
        <v>861288</v>
      </c>
      <c r="T22" s="979">
        <v>151426</v>
      </c>
      <c r="U22" s="977">
        <v>21.331751805280462</v>
      </c>
      <c r="X22" s="972" t="s">
        <v>68</v>
      </c>
      <c r="Y22" s="980">
        <v>133983</v>
      </c>
      <c r="Z22" s="973">
        <v>156892</v>
      </c>
      <c r="AA22" s="980">
        <v>22909</v>
      </c>
      <c r="AB22" s="977">
        <v>17.098437861519745</v>
      </c>
    </row>
    <row r="24" spans="2:33" ht="15" thickBot="1" x14ac:dyDescent="0.35">
      <c r="X24" s="272" t="s">
        <v>67</v>
      </c>
      <c r="Y24" s="272">
        <v>1089</v>
      </c>
      <c r="Z24" s="272">
        <v>2126</v>
      </c>
      <c r="AA24" s="272">
        <v>1037</v>
      </c>
      <c r="AB24" s="272">
        <v>95.224977043158859</v>
      </c>
    </row>
    <row r="25" spans="2:33" ht="15" thickBot="1" x14ac:dyDescent="0.35">
      <c r="F25" s="676"/>
      <c r="G25" s="676"/>
      <c r="H25" s="1419" t="s">
        <v>944</v>
      </c>
      <c r="I25" s="1420"/>
      <c r="J25" s="1420"/>
      <c r="K25" s="1420"/>
      <c r="L25" s="1420"/>
      <c r="M25" s="1420"/>
      <c r="N25" s="1420"/>
      <c r="O25" s="1421"/>
      <c r="Q25" s="48"/>
      <c r="R25" s="48"/>
      <c r="S25" s="48"/>
      <c r="T25" s="48"/>
      <c r="U25" s="1202"/>
      <c r="V25" s="272"/>
      <c r="W25" s="272"/>
      <c r="X25" s="272" t="s">
        <v>862</v>
      </c>
      <c r="Y25" s="272"/>
      <c r="Z25" s="272"/>
      <c r="AA25" s="272"/>
      <c r="AB25" s="272"/>
      <c r="AC25" s="48"/>
      <c r="AD25" s="48"/>
      <c r="AE25" s="48"/>
      <c r="AF25" s="272"/>
      <c r="AG25" s="272"/>
    </row>
    <row r="26" spans="2:33" ht="36" customHeight="1" thickBot="1" x14ac:dyDescent="0.35">
      <c r="B26" s="699" t="s">
        <v>736</v>
      </c>
      <c r="C26" s="1370" t="s">
        <v>851</v>
      </c>
      <c r="D26" s="1418" t="s">
        <v>943</v>
      </c>
      <c r="E26" s="1418"/>
      <c r="F26" s="1418" t="s">
        <v>944</v>
      </c>
      <c r="G26" s="1418"/>
      <c r="H26" s="1418" t="s">
        <v>945</v>
      </c>
      <c r="I26" s="1418"/>
      <c r="J26" s="1418" t="s">
        <v>946</v>
      </c>
      <c r="K26" s="1418"/>
      <c r="L26" s="1418" t="s">
        <v>947</v>
      </c>
      <c r="M26" s="1418"/>
      <c r="N26" s="1418" t="s">
        <v>948</v>
      </c>
      <c r="O26" s="1418"/>
      <c r="Q26" s="1422" t="s">
        <v>947</v>
      </c>
      <c r="R26" s="1422"/>
      <c r="S26" s="1422"/>
      <c r="T26" s="1422"/>
      <c r="U26" s="1422"/>
      <c r="V26" s="48"/>
      <c r="W26" s="48"/>
      <c r="X26" s="1422" t="s">
        <v>948</v>
      </c>
      <c r="Y26" s="1422"/>
      <c r="Z26" s="1422"/>
      <c r="AA26" s="1422"/>
      <c r="AB26" s="1422"/>
      <c r="AC26" s="48"/>
      <c r="AD26" s="48"/>
      <c r="AE26" s="48"/>
      <c r="AF26" s="272"/>
      <c r="AG26" s="272"/>
    </row>
    <row r="27" spans="2:33" ht="29.4" thickBot="1" x14ac:dyDescent="0.35">
      <c r="B27" s="663" t="s">
        <v>752</v>
      </c>
      <c r="C27" s="1371"/>
      <c r="D27" s="687" t="s">
        <v>714</v>
      </c>
      <c r="E27" s="687" t="s">
        <v>131</v>
      </c>
      <c r="F27" s="687" t="s">
        <v>714</v>
      </c>
      <c r="G27" s="687" t="s">
        <v>131</v>
      </c>
      <c r="H27" s="687" t="s">
        <v>714</v>
      </c>
      <c r="I27" s="687" t="s">
        <v>131</v>
      </c>
      <c r="J27" s="687" t="s">
        <v>714</v>
      </c>
      <c r="K27" s="687" t="s">
        <v>131</v>
      </c>
      <c r="L27" s="687" t="s">
        <v>714</v>
      </c>
      <c r="M27" s="687" t="s">
        <v>131</v>
      </c>
      <c r="N27" s="687" t="s">
        <v>714</v>
      </c>
      <c r="O27" s="687" t="s">
        <v>131</v>
      </c>
      <c r="Q27" s="253" t="s">
        <v>752</v>
      </c>
      <c r="R27" s="739" t="s">
        <v>736</v>
      </c>
      <c r="S27" s="739" t="s">
        <v>737</v>
      </c>
      <c r="T27" s="1154" t="s">
        <v>802</v>
      </c>
      <c r="U27" s="1154" t="s">
        <v>951</v>
      </c>
      <c r="V27" s="48"/>
      <c r="W27" s="48"/>
      <c r="X27" s="253" t="s">
        <v>752</v>
      </c>
      <c r="Y27" s="739" t="s">
        <v>736</v>
      </c>
      <c r="Z27" s="739" t="s">
        <v>737</v>
      </c>
      <c r="AA27" s="1154" t="s">
        <v>802</v>
      </c>
      <c r="AB27" s="1154" t="s">
        <v>951</v>
      </c>
      <c r="AC27" s="48"/>
      <c r="AD27" s="48"/>
      <c r="AE27" s="48"/>
      <c r="AF27" s="272"/>
      <c r="AG27" s="272"/>
    </row>
    <row r="28" spans="2:33" x14ac:dyDescent="0.3">
      <c r="B28" s="652" t="s">
        <v>67</v>
      </c>
      <c r="C28" s="586">
        <v>1271724</v>
      </c>
      <c r="D28" s="653">
        <v>1230827</v>
      </c>
      <c r="E28" s="654">
        <v>96.784129260751541</v>
      </c>
      <c r="F28" s="653">
        <v>40897</v>
      </c>
      <c r="G28" s="802">
        <v>3.2158707392484533</v>
      </c>
      <c r="H28" s="586">
        <v>19633</v>
      </c>
      <c r="I28" s="802">
        <v>48.005966207790301</v>
      </c>
      <c r="J28" s="586">
        <v>15406</v>
      </c>
      <c r="K28" s="802">
        <v>37.670244761229426</v>
      </c>
      <c r="L28" s="586">
        <v>4769</v>
      </c>
      <c r="M28" s="802">
        <v>11.661002029488715</v>
      </c>
      <c r="N28" s="586">
        <v>1089</v>
      </c>
      <c r="O28" s="1019">
        <v>2.6627870014915516</v>
      </c>
      <c r="P28" s="672"/>
      <c r="Q28" s="272" t="s">
        <v>71</v>
      </c>
      <c r="R28" s="849">
        <v>4892</v>
      </c>
      <c r="S28" s="572">
        <v>9306</v>
      </c>
      <c r="T28" s="850">
        <v>4414</v>
      </c>
      <c r="U28" s="273">
        <v>90.228945216680287</v>
      </c>
      <c r="V28" s="48"/>
      <c r="W28" s="48"/>
      <c r="X28" s="272" t="s">
        <v>71</v>
      </c>
      <c r="Y28" s="849">
        <v>1002</v>
      </c>
      <c r="Z28" s="572">
        <v>1606</v>
      </c>
      <c r="AA28" s="850">
        <v>604</v>
      </c>
      <c r="AB28" s="273">
        <v>60.27944111776447</v>
      </c>
      <c r="AC28" s="48"/>
      <c r="AD28" s="48"/>
      <c r="AE28" s="48"/>
      <c r="AF28" s="272"/>
      <c r="AG28" s="272"/>
    </row>
    <row r="29" spans="2:33" x14ac:dyDescent="0.3">
      <c r="B29" s="377" t="s">
        <v>74</v>
      </c>
      <c r="C29" s="353">
        <v>134503</v>
      </c>
      <c r="D29" s="352">
        <v>132033</v>
      </c>
      <c r="E29" s="657">
        <v>98.163609733611892</v>
      </c>
      <c r="F29" s="352">
        <v>2470</v>
      </c>
      <c r="G29" s="803">
        <v>1.8363902663881104</v>
      </c>
      <c r="H29" s="353">
        <v>1264</v>
      </c>
      <c r="I29" s="803">
        <v>51.174089068825914</v>
      </c>
      <c r="J29" s="353">
        <v>841</v>
      </c>
      <c r="K29" s="803">
        <v>34.048582995951421</v>
      </c>
      <c r="L29" s="353">
        <v>307</v>
      </c>
      <c r="M29" s="803">
        <v>12.429149797570851</v>
      </c>
      <c r="N29" s="353">
        <v>58</v>
      </c>
      <c r="O29" s="1020">
        <v>2.3481781376518218</v>
      </c>
      <c r="P29" s="672"/>
      <c r="Q29" s="272" t="s">
        <v>66</v>
      </c>
      <c r="R29" s="849">
        <v>4037</v>
      </c>
      <c r="S29" s="572">
        <v>5653</v>
      </c>
      <c r="T29" s="850">
        <v>1616</v>
      </c>
      <c r="U29" s="273">
        <v>40.029725043349025</v>
      </c>
      <c r="V29" s="48"/>
      <c r="W29" s="48"/>
      <c r="X29" s="272" t="s">
        <v>69</v>
      </c>
      <c r="Y29" s="849">
        <v>387</v>
      </c>
      <c r="Z29" s="572">
        <v>559</v>
      </c>
      <c r="AA29" s="850">
        <v>172</v>
      </c>
      <c r="AB29" s="273">
        <v>44.444444444444443</v>
      </c>
      <c r="AC29" s="48"/>
      <c r="AD29" s="48"/>
      <c r="AE29" s="48"/>
      <c r="AF29" s="272"/>
      <c r="AG29" s="272"/>
    </row>
    <row r="30" spans="2:33" x14ac:dyDescent="0.3">
      <c r="B30" s="351" t="s">
        <v>75</v>
      </c>
      <c r="C30" s="353">
        <v>196712</v>
      </c>
      <c r="D30" s="352">
        <v>182705</v>
      </c>
      <c r="E30" s="657">
        <v>92.879437960063441</v>
      </c>
      <c r="F30" s="352">
        <v>14007</v>
      </c>
      <c r="G30" s="803">
        <v>7.1205620399365577</v>
      </c>
      <c r="H30" s="353">
        <v>5817</v>
      </c>
      <c r="I30" s="803">
        <v>41.529235382308848</v>
      </c>
      <c r="J30" s="353">
        <v>5749</v>
      </c>
      <c r="K30" s="803">
        <v>41.043763832369528</v>
      </c>
      <c r="L30" s="353">
        <v>2113</v>
      </c>
      <c r="M30" s="803">
        <v>15.085314485614337</v>
      </c>
      <c r="N30" s="353">
        <v>328</v>
      </c>
      <c r="O30" s="1020">
        <v>2.3416862997072894</v>
      </c>
      <c r="P30" s="672"/>
      <c r="Q30" s="272" t="s">
        <v>69</v>
      </c>
      <c r="R30" s="849">
        <v>2806</v>
      </c>
      <c r="S30" s="572">
        <v>3777</v>
      </c>
      <c r="T30" s="850">
        <v>971</v>
      </c>
      <c r="U30" s="273">
        <v>34.604419101924449</v>
      </c>
      <c r="V30" s="48"/>
      <c r="W30" s="48"/>
      <c r="X30" s="272" t="s">
        <v>66</v>
      </c>
      <c r="Y30" s="849">
        <v>718</v>
      </c>
      <c r="Z30" s="572">
        <v>956</v>
      </c>
      <c r="AA30" s="850">
        <v>238</v>
      </c>
      <c r="AB30" s="273">
        <v>33.147632311977716</v>
      </c>
      <c r="AC30" s="48"/>
      <c r="AD30" s="48"/>
      <c r="AE30" s="48"/>
      <c r="AF30" s="272"/>
      <c r="AG30" s="272"/>
    </row>
    <row r="31" spans="2:33" x14ac:dyDescent="0.3">
      <c r="B31" s="921" t="s">
        <v>70</v>
      </c>
      <c r="C31" s="924">
        <v>227281</v>
      </c>
      <c r="D31" s="967">
        <v>200352</v>
      </c>
      <c r="E31" s="922">
        <v>88.151671279165441</v>
      </c>
      <c r="F31" s="967">
        <v>26929</v>
      </c>
      <c r="G31" s="985">
        <v>11.848328720834562</v>
      </c>
      <c r="H31" s="924">
        <v>10366</v>
      </c>
      <c r="I31" s="985">
        <v>38.493817074529318</v>
      </c>
      <c r="J31" s="924">
        <v>11259</v>
      </c>
      <c r="K31" s="985">
        <v>41.809944669315605</v>
      </c>
      <c r="L31" s="924">
        <v>4587</v>
      </c>
      <c r="M31" s="985">
        <v>17.033681161573025</v>
      </c>
      <c r="N31" s="924">
        <v>717</v>
      </c>
      <c r="O31" s="1021">
        <v>2.6625570945820489</v>
      </c>
      <c r="P31" s="672"/>
      <c r="Q31" s="272" t="s">
        <v>65</v>
      </c>
      <c r="R31" s="849">
        <v>9553</v>
      </c>
      <c r="S31" s="572">
        <v>12776</v>
      </c>
      <c r="T31" s="850">
        <v>3223</v>
      </c>
      <c r="U31" s="273">
        <v>33.73809274573432</v>
      </c>
      <c r="V31" s="48"/>
      <c r="W31" s="48"/>
      <c r="X31" s="272" t="s">
        <v>72</v>
      </c>
      <c r="Y31" s="849">
        <v>199</v>
      </c>
      <c r="Z31" s="572">
        <v>247</v>
      </c>
      <c r="AA31" s="850">
        <v>48</v>
      </c>
      <c r="AB31" s="273">
        <v>24.120603015075378</v>
      </c>
      <c r="AC31" s="48"/>
      <c r="AD31" s="48"/>
      <c r="AE31" s="48"/>
      <c r="AF31" s="272"/>
      <c r="AG31" s="272"/>
    </row>
    <row r="32" spans="2:33" x14ac:dyDescent="0.3">
      <c r="B32" s="351" t="s">
        <v>66</v>
      </c>
      <c r="C32" s="353">
        <v>269980</v>
      </c>
      <c r="D32" s="352">
        <v>244445</v>
      </c>
      <c r="E32" s="657">
        <v>90.541891991999407</v>
      </c>
      <c r="F32" s="352">
        <v>25535</v>
      </c>
      <c r="G32" s="803">
        <v>9.4581080080005915</v>
      </c>
      <c r="H32" s="353">
        <v>10223</v>
      </c>
      <c r="I32" s="803">
        <v>40.035245741139612</v>
      </c>
      <c r="J32" s="353">
        <v>10557</v>
      </c>
      <c r="K32" s="803">
        <v>41.343254356765222</v>
      </c>
      <c r="L32" s="353">
        <v>4037</v>
      </c>
      <c r="M32" s="803">
        <v>15.809672997846095</v>
      </c>
      <c r="N32" s="353">
        <v>718</v>
      </c>
      <c r="O32" s="1020">
        <v>2.8118269042490698</v>
      </c>
      <c r="P32" s="672"/>
      <c r="Q32" s="272" t="s">
        <v>72</v>
      </c>
      <c r="R32" s="849">
        <v>1226</v>
      </c>
      <c r="S32" s="572">
        <v>1569</v>
      </c>
      <c r="T32" s="850">
        <v>343</v>
      </c>
      <c r="U32" s="273">
        <v>27.977161500815662</v>
      </c>
      <c r="V32" s="48"/>
      <c r="W32" s="48"/>
      <c r="X32" s="272" t="s">
        <v>75</v>
      </c>
      <c r="Y32" s="849">
        <v>328</v>
      </c>
      <c r="Z32" s="572">
        <v>405</v>
      </c>
      <c r="AA32" s="850">
        <v>77</v>
      </c>
      <c r="AB32" s="273">
        <v>23.475609756097562</v>
      </c>
      <c r="AC32" s="48"/>
      <c r="AD32" s="48"/>
      <c r="AE32" s="48"/>
      <c r="AF32" s="272"/>
      <c r="AG32" s="272"/>
    </row>
    <row r="33" spans="2:33" x14ac:dyDescent="0.3">
      <c r="B33" s="377" t="s">
        <v>71</v>
      </c>
      <c r="C33" s="353">
        <v>450439</v>
      </c>
      <c r="D33" s="352">
        <v>422074</v>
      </c>
      <c r="E33" s="657">
        <v>93.702809925428298</v>
      </c>
      <c r="F33" s="352">
        <v>28365</v>
      </c>
      <c r="G33" s="803">
        <v>6.2971900745716951</v>
      </c>
      <c r="H33" s="353">
        <v>10977</v>
      </c>
      <c r="I33" s="803">
        <v>38.699101004759392</v>
      </c>
      <c r="J33" s="353">
        <v>11494</v>
      </c>
      <c r="K33" s="803">
        <v>40.521769786708973</v>
      </c>
      <c r="L33" s="353">
        <v>4892</v>
      </c>
      <c r="M33" s="803">
        <v>17.246606733650626</v>
      </c>
      <c r="N33" s="353">
        <v>1002</v>
      </c>
      <c r="O33" s="1020">
        <v>3.5325224748810156</v>
      </c>
      <c r="P33" s="672"/>
      <c r="Q33" s="272" t="s">
        <v>75</v>
      </c>
      <c r="R33" s="849">
        <v>2113</v>
      </c>
      <c r="S33" s="572">
        <v>2694</v>
      </c>
      <c r="T33" s="850">
        <v>581</v>
      </c>
      <c r="U33" s="273">
        <v>27.496450544249882</v>
      </c>
      <c r="V33" s="48"/>
      <c r="W33" s="48"/>
      <c r="X33" s="272" t="s">
        <v>62</v>
      </c>
      <c r="Y33" s="849">
        <v>806</v>
      </c>
      <c r="Z33" s="572">
        <v>952</v>
      </c>
      <c r="AA33" s="850">
        <v>146</v>
      </c>
      <c r="AB33" s="273">
        <v>18.114143920595531</v>
      </c>
      <c r="AC33" s="48"/>
      <c r="AD33" s="48"/>
      <c r="AE33" s="48"/>
      <c r="AF33" s="272"/>
      <c r="AG33" s="272"/>
    </row>
    <row r="34" spans="2:33" x14ac:dyDescent="0.3">
      <c r="B34" s="351" t="s">
        <v>64</v>
      </c>
      <c r="C34" s="353">
        <v>303130</v>
      </c>
      <c r="D34" s="352">
        <v>261117</v>
      </c>
      <c r="E34" s="657">
        <v>86.140269851218946</v>
      </c>
      <c r="F34" s="352">
        <v>42013</v>
      </c>
      <c r="G34" s="803">
        <v>13.85973014878105</v>
      </c>
      <c r="H34" s="353">
        <v>15679</v>
      </c>
      <c r="I34" s="803">
        <v>37.319401137743078</v>
      </c>
      <c r="J34" s="353">
        <v>17092</v>
      </c>
      <c r="K34" s="803">
        <v>40.6826458477138</v>
      </c>
      <c r="L34" s="353">
        <v>7869</v>
      </c>
      <c r="M34" s="1018">
        <v>18.729916930473902</v>
      </c>
      <c r="N34" s="353">
        <v>1373</v>
      </c>
      <c r="O34" s="1020">
        <v>3.2680360840692169</v>
      </c>
      <c r="P34" s="672"/>
      <c r="Q34" s="272" t="s">
        <v>64</v>
      </c>
      <c r="R34" s="849">
        <v>7869</v>
      </c>
      <c r="S34" s="572">
        <v>9874</v>
      </c>
      <c r="T34" s="850">
        <v>2005</v>
      </c>
      <c r="U34" s="273">
        <v>25.4797305883848</v>
      </c>
      <c r="V34" s="48"/>
      <c r="W34" s="48"/>
      <c r="X34" s="272" t="s">
        <v>65</v>
      </c>
      <c r="Y34" s="849">
        <v>1805</v>
      </c>
      <c r="Z34" s="572">
        <v>2118</v>
      </c>
      <c r="AA34" s="850">
        <v>313</v>
      </c>
      <c r="AB34" s="273">
        <v>17.340720221606649</v>
      </c>
      <c r="AC34" s="48"/>
      <c r="AD34" s="48"/>
      <c r="AE34" s="48"/>
      <c r="AF34" s="272"/>
      <c r="AG34" s="272"/>
    </row>
    <row r="35" spans="2:33" x14ac:dyDescent="0.3">
      <c r="B35" s="377" t="s">
        <v>65</v>
      </c>
      <c r="C35" s="353">
        <v>721871</v>
      </c>
      <c r="D35" s="352">
        <v>670650</v>
      </c>
      <c r="E35" s="657">
        <v>92.904410898900224</v>
      </c>
      <c r="F35" s="352">
        <v>51221</v>
      </c>
      <c r="G35" s="803">
        <v>7.0955891010997814</v>
      </c>
      <c r="H35" s="353">
        <v>19842</v>
      </c>
      <c r="I35" s="803">
        <v>38.738017609964658</v>
      </c>
      <c r="J35" s="353">
        <v>20021</v>
      </c>
      <c r="K35" s="803">
        <v>39.087483649284472</v>
      </c>
      <c r="L35" s="353">
        <v>9553</v>
      </c>
      <c r="M35" s="1018">
        <v>18.650553483922607</v>
      </c>
      <c r="N35" s="353">
        <v>1805</v>
      </c>
      <c r="O35" s="1020">
        <v>3.5239452568282537</v>
      </c>
      <c r="P35" s="672"/>
      <c r="Q35" s="272" t="s">
        <v>68</v>
      </c>
      <c r="R35" s="849">
        <v>709862</v>
      </c>
      <c r="S35" s="572">
        <v>861288</v>
      </c>
      <c r="T35" s="850">
        <v>151426</v>
      </c>
      <c r="U35" s="273">
        <v>21.331751805280462</v>
      </c>
      <c r="V35" s="48"/>
      <c r="W35" s="48"/>
      <c r="X35" s="272" t="s">
        <v>68</v>
      </c>
      <c r="Y35" s="849">
        <v>133983</v>
      </c>
      <c r="Z35" s="572">
        <v>156892</v>
      </c>
      <c r="AA35" s="850">
        <v>22909</v>
      </c>
      <c r="AB35" s="273">
        <v>17.098437861519745</v>
      </c>
      <c r="AC35" s="48"/>
      <c r="AD35" s="48"/>
      <c r="AE35" s="48"/>
      <c r="AF35" s="272"/>
      <c r="AG35" s="272"/>
    </row>
    <row r="36" spans="2:33" x14ac:dyDescent="0.3">
      <c r="B36" s="377" t="s">
        <v>76</v>
      </c>
      <c r="C36" s="353">
        <v>532164</v>
      </c>
      <c r="D36" s="352">
        <v>490407</v>
      </c>
      <c r="E36" s="657">
        <v>92.153358739035326</v>
      </c>
      <c r="F36" s="352">
        <v>41757</v>
      </c>
      <c r="G36" s="803">
        <v>7.846641260964665</v>
      </c>
      <c r="H36" s="353">
        <v>15681</v>
      </c>
      <c r="I36" s="803">
        <v>37.552985128241971</v>
      </c>
      <c r="J36" s="353">
        <v>16844</v>
      </c>
      <c r="K36" s="803">
        <v>40.338146897526165</v>
      </c>
      <c r="L36" s="353">
        <v>7753</v>
      </c>
      <c r="M36" s="803">
        <v>18.566946859209235</v>
      </c>
      <c r="N36" s="353">
        <v>1479</v>
      </c>
      <c r="O36" s="1020">
        <v>3.5419211150226309</v>
      </c>
      <c r="P36" s="672"/>
      <c r="Q36" s="272" t="s">
        <v>76</v>
      </c>
      <c r="R36" s="849">
        <v>7753</v>
      </c>
      <c r="S36" s="572">
        <v>9322</v>
      </c>
      <c r="T36" s="850">
        <v>1569</v>
      </c>
      <c r="U36" s="273">
        <v>20.237327486134401</v>
      </c>
      <c r="V36" s="48"/>
      <c r="W36" s="48"/>
      <c r="X36" s="272" t="s">
        <v>76</v>
      </c>
      <c r="Y36" s="849">
        <v>1479</v>
      </c>
      <c r="Z36" s="572">
        <v>1712</v>
      </c>
      <c r="AA36" s="850">
        <v>233</v>
      </c>
      <c r="AB36" s="273">
        <v>15.753887762001353</v>
      </c>
      <c r="AC36" s="48"/>
      <c r="AD36" s="48"/>
      <c r="AE36" s="48"/>
      <c r="AF36" s="272"/>
      <c r="AG36" s="272"/>
    </row>
    <row r="37" spans="2:33" x14ac:dyDescent="0.3">
      <c r="B37" s="351" t="s">
        <v>73</v>
      </c>
      <c r="C37" s="353">
        <v>191644</v>
      </c>
      <c r="D37" s="352">
        <v>182213</v>
      </c>
      <c r="E37" s="657">
        <v>95.078896286865231</v>
      </c>
      <c r="F37" s="352">
        <v>9431</v>
      </c>
      <c r="G37" s="803">
        <v>4.9211037131347704</v>
      </c>
      <c r="H37" s="353">
        <v>4597</v>
      </c>
      <c r="I37" s="803">
        <v>48.743505460714665</v>
      </c>
      <c r="J37" s="353">
        <v>3721</v>
      </c>
      <c r="K37" s="803">
        <v>39.454988866504081</v>
      </c>
      <c r="L37" s="353">
        <v>967</v>
      </c>
      <c r="M37" s="803">
        <v>10.253419573746156</v>
      </c>
      <c r="N37" s="353">
        <v>146</v>
      </c>
      <c r="O37" s="1020">
        <v>1.5480860990350971</v>
      </c>
      <c r="P37" s="672"/>
      <c r="Q37" s="272" t="s">
        <v>73</v>
      </c>
      <c r="R37" s="849">
        <v>967</v>
      </c>
      <c r="S37" s="572">
        <v>1147</v>
      </c>
      <c r="T37" s="850">
        <v>180</v>
      </c>
      <c r="U37" s="273">
        <v>18.614270941054809</v>
      </c>
      <c r="V37" s="48"/>
      <c r="W37" s="48"/>
      <c r="X37" s="272" t="s">
        <v>64</v>
      </c>
      <c r="Y37" s="849">
        <v>1373</v>
      </c>
      <c r="Z37" s="572">
        <v>1516</v>
      </c>
      <c r="AA37" s="850">
        <v>143</v>
      </c>
      <c r="AB37" s="273">
        <v>10.415149308084485</v>
      </c>
      <c r="AC37" s="48"/>
      <c r="AD37" s="48"/>
      <c r="AE37" s="48"/>
      <c r="AF37" s="272"/>
      <c r="AG37" s="272"/>
    </row>
    <row r="38" spans="2:33" x14ac:dyDescent="0.3">
      <c r="B38" s="351" t="s">
        <v>63</v>
      </c>
      <c r="C38" s="353">
        <v>170629</v>
      </c>
      <c r="D38" s="352">
        <v>163360</v>
      </c>
      <c r="E38" s="657">
        <v>95.739880090723148</v>
      </c>
      <c r="F38" s="352">
        <v>7269</v>
      </c>
      <c r="G38" s="803">
        <v>4.2601199092768525</v>
      </c>
      <c r="H38" s="353">
        <v>3652</v>
      </c>
      <c r="I38" s="803">
        <v>50.240748383546567</v>
      </c>
      <c r="J38" s="353">
        <v>2758</v>
      </c>
      <c r="K38" s="803">
        <v>37.941945246939056</v>
      </c>
      <c r="L38" s="353">
        <v>711</v>
      </c>
      <c r="M38" s="803">
        <v>9.7812628972348339</v>
      </c>
      <c r="N38" s="353">
        <v>148</v>
      </c>
      <c r="O38" s="1020">
        <v>2.0360434722795433</v>
      </c>
      <c r="P38" s="672"/>
      <c r="Q38" s="272" t="s">
        <v>70</v>
      </c>
      <c r="R38" s="849">
        <v>4587</v>
      </c>
      <c r="S38" s="572">
        <v>5398</v>
      </c>
      <c r="T38" s="850">
        <v>811</v>
      </c>
      <c r="U38" s="273">
        <v>17.680401133638544</v>
      </c>
      <c r="V38" s="48"/>
      <c r="W38" s="48"/>
      <c r="X38" s="272" t="s">
        <v>70</v>
      </c>
      <c r="Y38" s="849">
        <v>717</v>
      </c>
      <c r="Z38" s="572">
        <v>761</v>
      </c>
      <c r="AA38" s="850">
        <v>44</v>
      </c>
      <c r="AB38" s="273">
        <v>6.1366806136680614</v>
      </c>
      <c r="AC38" s="48"/>
      <c r="AD38" s="48"/>
      <c r="AE38" s="48"/>
      <c r="AF38" s="272"/>
      <c r="AG38" s="272"/>
    </row>
    <row r="39" spans="2:33" x14ac:dyDescent="0.3">
      <c r="B39" s="981" t="s">
        <v>68</v>
      </c>
      <c r="C39" s="982">
        <v>51005610</v>
      </c>
      <c r="D39" s="983">
        <v>46936780</v>
      </c>
      <c r="E39" s="926">
        <v>92.022779455044258</v>
      </c>
      <c r="F39" s="983">
        <v>4068830</v>
      </c>
      <c r="G39" s="984">
        <v>7.9772205449557418</v>
      </c>
      <c r="H39" s="982">
        <v>1689406</v>
      </c>
      <c r="I39" s="984">
        <v>41.520682849861011</v>
      </c>
      <c r="J39" s="982">
        <v>1535579</v>
      </c>
      <c r="K39" s="984">
        <v>37.740062868195523</v>
      </c>
      <c r="L39" s="982">
        <v>709862</v>
      </c>
      <c r="M39" s="984">
        <v>17.446342068850257</v>
      </c>
      <c r="N39" s="982">
        <v>133983</v>
      </c>
      <c r="O39" s="1022">
        <v>3.2929122130931985</v>
      </c>
      <c r="P39" s="672"/>
      <c r="Q39" s="272" t="s">
        <v>62</v>
      </c>
      <c r="R39" s="849">
        <v>5283</v>
      </c>
      <c r="S39" s="572">
        <v>6195</v>
      </c>
      <c r="T39" s="850">
        <v>912</v>
      </c>
      <c r="U39" s="273">
        <v>17.262918796138557</v>
      </c>
      <c r="V39" s="48"/>
      <c r="W39" s="48"/>
      <c r="X39" s="272" t="s">
        <v>63</v>
      </c>
      <c r="Y39" s="849">
        <v>148</v>
      </c>
      <c r="Z39" s="572">
        <v>151</v>
      </c>
      <c r="AA39" s="850">
        <v>3</v>
      </c>
      <c r="AB39" s="273">
        <v>2.0270270270270272</v>
      </c>
      <c r="AC39" s="48"/>
      <c r="AD39" s="48"/>
      <c r="AE39" s="48"/>
      <c r="AF39" s="272"/>
      <c r="AG39" s="272"/>
    </row>
    <row r="40" spans="2:33" x14ac:dyDescent="0.3">
      <c r="B40" s="351" t="s">
        <v>62</v>
      </c>
      <c r="C40" s="353">
        <v>409698</v>
      </c>
      <c r="D40" s="352">
        <v>374709</v>
      </c>
      <c r="E40" s="657">
        <v>91.459806979775351</v>
      </c>
      <c r="F40" s="352">
        <v>34989</v>
      </c>
      <c r="G40" s="803">
        <v>8.5401930202246543</v>
      </c>
      <c r="H40" s="353">
        <v>15013</v>
      </c>
      <c r="I40" s="803">
        <v>42.90777101374718</v>
      </c>
      <c r="J40" s="353">
        <v>13887</v>
      </c>
      <c r="K40" s="803">
        <v>39.689616736688677</v>
      </c>
      <c r="L40" s="353">
        <v>5283</v>
      </c>
      <c r="M40" s="803">
        <v>15.099031124067565</v>
      </c>
      <c r="N40" s="353">
        <v>806</v>
      </c>
      <c r="O40" s="1020">
        <v>2.3035811254965846</v>
      </c>
      <c r="P40" s="672"/>
      <c r="Q40" s="272" t="s">
        <v>63</v>
      </c>
      <c r="R40" s="849">
        <v>711</v>
      </c>
      <c r="S40" s="572">
        <v>783</v>
      </c>
      <c r="T40" s="850">
        <v>72</v>
      </c>
      <c r="U40" s="273">
        <v>10.126582278481012</v>
      </c>
      <c r="V40" s="48"/>
      <c r="W40" s="48"/>
      <c r="X40" s="272" t="s">
        <v>73</v>
      </c>
      <c r="Y40" s="849">
        <v>146</v>
      </c>
      <c r="Z40" s="572">
        <v>111</v>
      </c>
      <c r="AA40" s="850">
        <v>-35</v>
      </c>
      <c r="AB40" s="273">
        <v>-23.972602739726028</v>
      </c>
      <c r="AC40" s="48"/>
      <c r="AD40" s="48"/>
      <c r="AE40" s="48"/>
      <c r="AF40" s="272"/>
      <c r="AG40" s="272"/>
    </row>
    <row r="41" spans="2:33" x14ac:dyDescent="0.3">
      <c r="B41" s="351" t="s">
        <v>72</v>
      </c>
      <c r="C41" s="353">
        <v>247025</v>
      </c>
      <c r="D41" s="352">
        <v>238255</v>
      </c>
      <c r="E41" s="657">
        <v>96.449752049387712</v>
      </c>
      <c r="F41" s="352">
        <v>8770</v>
      </c>
      <c r="G41" s="803">
        <v>3.5502479506122864</v>
      </c>
      <c r="H41" s="353">
        <v>3797</v>
      </c>
      <c r="I41" s="803">
        <v>43.295324971493727</v>
      </c>
      <c r="J41" s="353">
        <v>3548</v>
      </c>
      <c r="K41" s="803">
        <v>40.456100342075253</v>
      </c>
      <c r="L41" s="353">
        <v>1226</v>
      </c>
      <c r="M41" s="803">
        <v>13.979475484606613</v>
      </c>
      <c r="N41" s="353">
        <v>199</v>
      </c>
      <c r="O41" s="1020">
        <v>2.2690992018244014</v>
      </c>
      <c r="P41" s="672"/>
      <c r="Q41" s="272" t="s">
        <v>67</v>
      </c>
      <c r="R41" s="849">
        <v>4769</v>
      </c>
      <c r="S41" s="572">
        <v>7203</v>
      </c>
      <c r="T41" s="850">
        <v>2434</v>
      </c>
      <c r="U41" s="273">
        <v>51.037953449360458</v>
      </c>
      <c r="V41" s="48"/>
      <c r="W41" s="48"/>
      <c r="X41" s="272" t="s">
        <v>74</v>
      </c>
      <c r="Y41" s="849">
        <v>58</v>
      </c>
      <c r="Z41" s="572">
        <v>70</v>
      </c>
      <c r="AA41" s="850">
        <v>12</v>
      </c>
      <c r="AB41" s="273">
        <v>20.689655172413794</v>
      </c>
      <c r="AC41" s="48"/>
      <c r="AD41" s="48"/>
      <c r="AE41" s="48"/>
      <c r="AF41" s="272"/>
      <c r="AG41" s="272"/>
    </row>
    <row r="42" spans="2:33" ht="15" thickBot="1" x14ac:dyDescent="0.35">
      <c r="B42" s="378" t="s">
        <v>69</v>
      </c>
      <c r="C42" s="378">
        <v>366176</v>
      </c>
      <c r="D42" s="378">
        <v>343708</v>
      </c>
      <c r="E42" s="804">
        <v>93.864152757144097</v>
      </c>
      <c r="F42" s="355">
        <v>22468</v>
      </c>
      <c r="G42" s="804">
        <v>6.1358472428558937</v>
      </c>
      <c r="H42" s="805">
        <v>10128</v>
      </c>
      <c r="I42" s="804">
        <v>45.077443475164678</v>
      </c>
      <c r="J42" s="805">
        <v>9147</v>
      </c>
      <c r="K42" s="804">
        <v>40.711233754673309</v>
      </c>
      <c r="L42" s="805">
        <v>2806</v>
      </c>
      <c r="M42" s="804">
        <v>12.48887306391312</v>
      </c>
      <c r="N42" s="805">
        <v>387</v>
      </c>
      <c r="O42" s="1023">
        <v>1.7224497062488873</v>
      </c>
      <c r="Q42" s="272" t="s">
        <v>74</v>
      </c>
      <c r="R42" s="849">
        <v>307</v>
      </c>
      <c r="S42" s="572">
        <v>306</v>
      </c>
      <c r="T42" s="850">
        <v>-1</v>
      </c>
      <c r="U42" s="273">
        <v>-0.32573289902280134</v>
      </c>
      <c r="V42" s="48"/>
      <c r="W42" s="48"/>
      <c r="X42" s="272" t="s">
        <v>67</v>
      </c>
      <c r="Y42" s="849">
        <v>1089</v>
      </c>
      <c r="Z42" s="572">
        <v>2126</v>
      </c>
      <c r="AA42" s="850">
        <v>1037</v>
      </c>
      <c r="AB42" s="273">
        <v>95.224977043158859</v>
      </c>
      <c r="AC42" s="48"/>
      <c r="AD42" s="48"/>
      <c r="AE42" s="48"/>
      <c r="AF42" s="272"/>
      <c r="AG42" s="272"/>
    </row>
    <row r="43" spans="2:33" x14ac:dyDescent="0.3">
      <c r="H43" s="667"/>
      <c r="Q43" s="272"/>
      <c r="R43" s="272"/>
      <c r="S43" s="272"/>
      <c r="T43" s="272"/>
      <c r="U43" s="272"/>
      <c r="V43" s="272"/>
      <c r="W43" s="272"/>
      <c r="X43" s="272"/>
      <c r="Y43" s="272"/>
      <c r="Z43" s="272"/>
      <c r="AA43" s="272"/>
      <c r="AB43" s="272"/>
      <c r="AC43" s="48"/>
      <c r="AD43" s="48"/>
      <c r="AE43" s="48"/>
      <c r="AF43" s="272"/>
      <c r="AG43" s="272"/>
    </row>
    <row r="44" spans="2:33" s="1030" customFormat="1" x14ac:dyDescent="0.3">
      <c r="K44" s="1031"/>
      <c r="L44" s="1032"/>
      <c r="X44" s="48"/>
      <c r="Y44" s="48"/>
      <c r="Z44" s="48"/>
      <c r="AA44" s="48"/>
      <c r="AB44" s="48"/>
      <c r="AC44" s="48"/>
      <c r="AD44" s="48"/>
      <c r="AE44" s="48"/>
    </row>
    <row r="45" spans="2:33" s="272" customFormat="1" x14ac:dyDescent="0.3">
      <c r="B45" s="272" t="s">
        <v>1399</v>
      </c>
      <c r="G45" s="272" t="s">
        <v>129</v>
      </c>
      <c r="I45" s="272" t="s">
        <v>862</v>
      </c>
      <c r="K45" s="851"/>
      <c r="L45" s="273"/>
      <c r="Q45" s="272" t="s">
        <v>129</v>
      </c>
      <c r="S45" s="272" t="s">
        <v>862</v>
      </c>
      <c r="X45" s="48"/>
      <c r="Y45" s="48"/>
      <c r="Z45" s="48"/>
      <c r="AA45" s="48"/>
      <c r="AB45" s="48"/>
      <c r="AC45" s="48"/>
      <c r="AD45" s="48"/>
      <c r="AE45" s="48"/>
    </row>
    <row r="46" spans="2:33" s="272" customFormat="1" x14ac:dyDescent="0.3">
      <c r="B46" s="272">
        <v>2021</v>
      </c>
      <c r="C46" s="272" t="s">
        <v>947</v>
      </c>
      <c r="D46" s="272" t="s">
        <v>1610</v>
      </c>
      <c r="E46" s="272" t="s">
        <v>1609</v>
      </c>
      <c r="G46" s="272" t="s">
        <v>132</v>
      </c>
      <c r="H46" s="272" t="s">
        <v>133</v>
      </c>
      <c r="I46" s="272" t="s">
        <v>785</v>
      </c>
      <c r="J46" s="272" t="s">
        <v>786</v>
      </c>
      <c r="K46" s="48"/>
      <c r="L46" s="272">
        <v>2021</v>
      </c>
      <c r="M46" s="272" t="s">
        <v>948</v>
      </c>
      <c r="N46" s="272" t="s">
        <v>1610</v>
      </c>
      <c r="O46" s="272" t="s">
        <v>1609</v>
      </c>
      <c r="Q46" s="272" t="s">
        <v>132</v>
      </c>
      <c r="R46" s="272" t="s">
        <v>133</v>
      </c>
      <c r="S46" s="272" t="s">
        <v>785</v>
      </c>
      <c r="T46" s="272" t="s">
        <v>786</v>
      </c>
    </row>
    <row r="47" spans="2:33" s="272" customFormat="1" x14ac:dyDescent="0.3">
      <c r="B47" s="272" t="s">
        <v>71</v>
      </c>
      <c r="C47" s="273">
        <v>20.685516137636704</v>
      </c>
      <c r="D47" s="1055">
        <v>9306</v>
      </c>
      <c r="E47" s="1055">
        <v>44988</v>
      </c>
      <c r="F47" s="272">
        <v>20.685516137636704</v>
      </c>
      <c r="G47" s="273">
        <v>20.313735830904736</v>
      </c>
      <c r="H47" s="273">
        <v>21.062302257820882</v>
      </c>
      <c r="I47" s="273">
        <v>0.37178030673196716</v>
      </c>
      <c r="J47" s="273">
        <v>0.37678612018417823</v>
      </c>
      <c r="K47" s="48"/>
      <c r="L47" s="272" t="s">
        <v>76</v>
      </c>
      <c r="M47" s="275">
        <v>3.6170032958674891</v>
      </c>
      <c r="N47" s="1055">
        <v>1712</v>
      </c>
      <c r="O47" s="1055">
        <v>47332</v>
      </c>
      <c r="P47" s="272">
        <v>3.6170032958674891</v>
      </c>
      <c r="Q47" s="273">
        <v>3.4525246514289396</v>
      </c>
      <c r="R47" s="273">
        <v>3.7890102049920826</v>
      </c>
      <c r="S47" s="273">
        <v>0.16447864443854954</v>
      </c>
      <c r="T47" s="273">
        <v>0.17200690912459349</v>
      </c>
    </row>
    <row r="48" spans="2:33" s="272" customFormat="1" x14ac:dyDescent="0.3">
      <c r="B48" s="272" t="s">
        <v>76</v>
      </c>
      <c r="C48" s="273">
        <v>19.694920983689681</v>
      </c>
      <c r="D48" s="1055">
        <v>9322</v>
      </c>
      <c r="E48" s="1055">
        <v>47332</v>
      </c>
      <c r="F48" s="272">
        <v>19.694920983689681</v>
      </c>
      <c r="G48" s="273">
        <v>19.339109138110221</v>
      </c>
      <c r="H48" s="273">
        <v>20.055651542426496</v>
      </c>
      <c r="I48" s="273">
        <v>0.35581184557945988</v>
      </c>
      <c r="J48" s="273">
        <v>0.36073055873681525</v>
      </c>
      <c r="K48" s="48"/>
      <c r="L48" s="272" t="s">
        <v>71</v>
      </c>
      <c r="M48" s="275">
        <v>3.5698408464479416</v>
      </c>
      <c r="N48" s="1055">
        <v>1606</v>
      </c>
      <c r="O48" s="1055">
        <v>44988</v>
      </c>
      <c r="P48" s="272">
        <v>3.5698408464479416</v>
      </c>
      <c r="Q48" s="273">
        <v>3.4023193157211189</v>
      </c>
      <c r="R48" s="273">
        <v>3.7452909054876096</v>
      </c>
      <c r="S48" s="273">
        <v>0.16752153072682274</v>
      </c>
      <c r="T48" s="273">
        <v>0.17545005903966793</v>
      </c>
    </row>
    <row r="49" spans="2:20" s="272" customFormat="1" x14ac:dyDescent="0.3">
      <c r="B49" s="272" t="s">
        <v>66</v>
      </c>
      <c r="C49" s="273">
        <v>18.298051401566646</v>
      </c>
      <c r="D49" s="1055">
        <v>5653</v>
      </c>
      <c r="E49" s="1055">
        <v>30894</v>
      </c>
      <c r="F49" s="272">
        <v>18.298051401566646</v>
      </c>
      <c r="G49" s="273">
        <v>17.870850370445616</v>
      </c>
      <c r="H49" s="273">
        <v>18.73313529597694</v>
      </c>
      <c r="I49" s="273">
        <v>0.42720103112102947</v>
      </c>
      <c r="J49" s="273">
        <v>0.43508389441029394</v>
      </c>
      <c r="K49" s="48"/>
      <c r="L49" s="272" t="s">
        <v>68</v>
      </c>
      <c r="M49" s="275">
        <v>3.116696951222298</v>
      </c>
      <c r="N49" s="1055">
        <v>156892</v>
      </c>
      <c r="O49" s="1055">
        <v>5033919</v>
      </c>
      <c r="P49" s="272">
        <v>3.116696951222298</v>
      </c>
      <c r="Q49" s="273">
        <v>3.1015528681840983</v>
      </c>
      <c r="R49" s="273">
        <v>3.131912588904346</v>
      </c>
      <c r="S49" s="273">
        <v>1.5144083038199696E-2</v>
      </c>
      <c r="T49" s="273">
        <v>1.5215637682048033E-2</v>
      </c>
    </row>
    <row r="50" spans="2:20" s="272" customFormat="1" x14ac:dyDescent="0.3">
      <c r="B50" s="272" t="s">
        <v>65</v>
      </c>
      <c r="C50" s="273">
        <v>17.923429805979154</v>
      </c>
      <c r="D50" s="1055">
        <v>12776</v>
      </c>
      <c r="E50" s="1055">
        <v>71281</v>
      </c>
      <c r="F50" s="272">
        <v>17.923429805979154</v>
      </c>
      <c r="G50" s="273">
        <v>17.643593912486409</v>
      </c>
      <c r="H50" s="273">
        <v>18.206722839054105</v>
      </c>
      <c r="I50" s="273">
        <v>0.27983589349274496</v>
      </c>
      <c r="J50" s="273">
        <v>0.28329303307495124</v>
      </c>
      <c r="K50" s="48"/>
      <c r="L50" s="272" t="s">
        <v>66</v>
      </c>
      <c r="M50" s="273">
        <v>3.0944519971515505</v>
      </c>
      <c r="N50" s="1055">
        <v>956</v>
      </c>
      <c r="O50" s="1055">
        <v>30894</v>
      </c>
      <c r="P50" s="272">
        <v>3.0944519971515505</v>
      </c>
      <c r="Q50" s="273">
        <v>2.9071098657986156</v>
      </c>
      <c r="R50" s="273">
        <v>3.2934574501222871</v>
      </c>
      <c r="S50" s="273">
        <v>0.18734213135293487</v>
      </c>
      <c r="T50" s="273">
        <v>0.19900545297073657</v>
      </c>
    </row>
    <row r="51" spans="2:20" s="272" customFormat="1" x14ac:dyDescent="0.3">
      <c r="B51" s="272" t="s">
        <v>68</v>
      </c>
      <c r="C51" s="273">
        <v>17.109691276319701</v>
      </c>
      <c r="D51" s="1055">
        <v>861288</v>
      </c>
      <c r="E51" s="1055">
        <v>5033919</v>
      </c>
      <c r="F51" s="272">
        <v>17.109691276319701</v>
      </c>
      <c r="G51" s="273">
        <v>17.076818495896589</v>
      </c>
      <c r="H51" s="273">
        <v>17.142614254876772</v>
      </c>
      <c r="I51" s="273">
        <v>3.2872780423112147E-2</v>
      </c>
      <c r="J51" s="273">
        <v>3.2922978557071048E-2</v>
      </c>
      <c r="K51" s="48"/>
      <c r="L51" s="272" t="s">
        <v>65</v>
      </c>
      <c r="M51" s="273">
        <v>2.9713387859317351</v>
      </c>
      <c r="N51" s="1055">
        <v>2118</v>
      </c>
      <c r="O51" s="1055">
        <v>71281</v>
      </c>
      <c r="P51" s="272">
        <v>2.9713387859317351</v>
      </c>
      <c r="Q51" s="273">
        <v>2.8492021327050736</v>
      </c>
      <c r="R51" s="273">
        <v>3.0985440810112532</v>
      </c>
      <c r="S51" s="273">
        <v>0.12213665322666145</v>
      </c>
      <c r="T51" s="273">
        <v>0.12720529507951817</v>
      </c>
    </row>
    <row r="52" spans="2:20" s="272" customFormat="1" x14ac:dyDescent="0.3">
      <c r="B52" s="272" t="s">
        <v>64</v>
      </c>
      <c r="C52" s="273">
        <v>16.9272440512926</v>
      </c>
      <c r="D52" s="1055">
        <v>9874</v>
      </c>
      <c r="E52" s="1055">
        <v>58332</v>
      </c>
      <c r="F52" s="272">
        <v>16.9272440512926</v>
      </c>
      <c r="G52" s="273">
        <v>16.62511353340166</v>
      </c>
      <c r="H52" s="273">
        <v>17.233730300647654</v>
      </c>
      <c r="I52" s="273">
        <v>0.30213051789094081</v>
      </c>
      <c r="J52" s="273">
        <v>0.30648624935505353</v>
      </c>
      <c r="K52" s="48"/>
      <c r="L52" s="272" t="s">
        <v>64</v>
      </c>
      <c r="M52" s="273">
        <v>2.5989165466639235</v>
      </c>
      <c r="N52" s="1055">
        <v>1516</v>
      </c>
      <c r="O52" s="1055">
        <v>58332</v>
      </c>
      <c r="P52" s="272">
        <v>2.5989165466639235</v>
      </c>
      <c r="Q52" s="273">
        <v>2.4728906517850171</v>
      </c>
      <c r="R52" s="273">
        <v>2.7311852351869685</v>
      </c>
      <c r="S52" s="273">
        <v>0.12602589487890636</v>
      </c>
      <c r="T52" s="273">
        <v>0.13226868852304507</v>
      </c>
    </row>
    <row r="53" spans="2:20" s="272" customFormat="1" x14ac:dyDescent="0.3">
      <c r="B53" s="272" t="s">
        <v>70</v>
      </c>
      <c r="C53" s="273">
        <v>14.571860490227838</v>
      </c>
      <c r="D53" s="1055">
        <v>5398</v>
      </c>
      <c r="E53" s="1055">
        <v>37044</v>
      </c>
      <c r="F53" s="272">
        <v>14.571860490227838</v>
      </c>
      <c r="G53" s="273">
        <v>14.216242196755577</v>
      </c>
      <c r="H53" s="273">
        <v>14.934825810337093</v>
      </c>
      <c r="I53" s="273">
        <v>0.35561829347226137</v>
      </c>
      <c r="J53" s="273">
        <v>0.36296532010925553</v>
      </c>
      <c r="K53" s="48"/>
      <c r="L53" s="272" t="s">
        <v>75</v>
      </c>
      <c r="M53" s="273">
        <v>2.1839948231233821</v>
      </c>
      <c r="N53" s="1055">
        <v>405</v>
      </c>
      <c r="O53" s="1055">
        <v>18544</v>
      </c>
      <c r="P53" s="272">
        <v>2.1839948231233821</v>
      </c>
      <c r="Q53" s="273">
        <v>1.983320051691098</v>
      </c>
      <c r="R53" s="273">
        <v>2.4044760194989543</v>
      </c>
      <c r="S53" s="273">
        <v>0.20067477143228407</v>
      </c>
      <c r="T53" s="273">
        <v>0.22048119637557217</v>
      </c>
    </row>
    <row r="54" spans="2:20" s="272" customFormat="1" x14ac:dyDescent="0.3">
      <c r="B54" s="272" t="s">
        <v>75</v>
      </c>
      <c r="C54" s="273">
        <v>14.527610008628129</v>
      </c>
      <c r="D54" s="1055">
        <v>2694</v>
      </c>
      <c r="E54" s="1055">
        <v>18544</v>
      </c>
      <c r="F54" s="272">
        <v>14.527610008628129</v>
      </c>
      <c r="G54" s="273">
        <v>14.02778272286567</v>
      </c>
      <c r="H54" s="273">
        <v>15.042130726586024</v>
      </c>
      <c r="I54" s="273">
        <v>0.49982728576245883</v>
      </c>
      <c r="J54" s="273">
        <v>0.514520717957895</v>
      </c>
      <c r="K54" s="48"/>
      <c r="L54" s="272" t="s">
        <v>72</v>
      </c>
      <c r="M54" s="273">
        <v>2.1366782006920415</v>
      </c>
      <c r="N54" s="1055">
        <v>247</v>
      </c>
      <c r="O54" s="1055">
        <v>11560</v>
      </c>
      <c r="P54" s="272">
        <v>2.1366782006920415</v>
      </c>
      <c r="Q54" s="273">
        <v>1.8885408006548854</v>
      </c>
      <c r="R54" s="273">
        <v>2.4166155835235696</v>
      </c>
      <c r="S54" s="273">
        <v>0.24813740003715612</v>
      </c>
      <c r="T54" s="273">
        <v>0.27993738283152814</v>
      </c>
    </row>
    <row r="55" spans="2:20" s="272" customFormat="1" x14ac:dyDescent="0.3">
      <c r="B55" s="272" t="s">
        <v>72</v>
      </c>
      <c r="C55" s="273">
        <v>13.572664359861593</v>
      </c>
      <c r="D55" s="1055">
        <v>1569</v>
      </c>
      <c r="E55" s="1055">
        <v>11560</v>
      </c>
      <c r="F55" s="272">
        <v>13.572664359861593</v>
      </c>
      <c r="G55" s="273">
        <v>12.96040298478956</v>
      </c>
      <c r="H55" s="273">
        <v>14.209127746057264</v>
      </c>
      <c r="I55" s="273">
        <v>0.61226137507203227</v>
      </c>
      <c r="J55" s="273">
        <v>0.63646338619567189</v>
      </c>
      <c r="K55" s="48"/>
      <c r="L55" s="272" t="s">
        <v>62</v>
      </c>
      <c r="M55" s="273">
        <v>2.0589571122693946</v>
      </c>
      <c r="N55" s="1055">
        <v>952</v>
      </c>
      <c r="O55" s="1055">
        <v>46237</v>
      </c>
      <c r="P55" s="272">
        <v>2.0589571122693946</v>
      </c>
      <c r="Q55" s="273">
        <v>1.9334466807181518</v>
      </c>
      <c r="R55" s="273">
        <v>2.1924329499968356</v>
      </c>
      <c r="S55" s="273">
        <v>0.12551043155124275</v>
      </c>
      <c r="T55" s="273">
        <v>0.13347583772744098</v>
      </c>
    </row>
    <row r="56" spans="2:20" s="272" customFormat="1" x14ac:dyDescent="0.3">
      <c r="B56" s="272" t="s">
        <v>62</v>
      </c>
      <c r="C56" s="273">
        <v>13.398360620282457</v>
      </c>
      <c r="D56" s="1055">
        <v>6195</v>
      </c>
      <c r="E56" s="1055">
        <v>46237</v>
      </c>
      <c r="F56" s="272">
        <v>13.398360620282457</v>
      </c>
      <c r="G56" s="273">
        <v>13.090913214979572</v>
      </c>
      <c r="H56" s="273">
        <v>13.711889389419188</v>
      </c>
      <c r="I56" s="273">
        <v>0.30744740530288439</v>
      </c>
      <c r="J56" s="273">
        <v>0.313528769136731</v>
      </c>
      <c r="K56" s="48"/>
      <c r="L56" s="272" t="s">
        <v>70</v>
      </c>
      <c r="M56" s="273">
        <v>2.0543137890076664</v>
      </c>
      <c r="N56" s="1055">
        <v>761</v>
      </c>
      <c r="O56" s="1055">
        <v>37044</v>
      </c>
      <c r="P56" s="272">
        <v>2.0543137890076664</v>
      </c>
      <c r="Q56" s="273">
        <v>1.9147579760742588</v>
      </c>
      <c r="R56" s="273">
        <v>2.2038124958834464</v>
      </c>
      <c r="S56" s="273">
        <v>0.13955581293340757</v>
      </c>
      <c r="T56" s="273">
        <v>0.14949870687578004</v>
      </c>
    </row>
    <row r="57" spans="2:20" s="272" customFormat="1" x14ac:dyDescent="0.3">
      <c r="B57" s="272" t="s">
        <v>69</v>
      </c>
      <c r="C57" s="273">
        <v>11.724715962004097</v>
      </c>
      <c r="D57" s="1055">
        <v>3777</v>
      </c>
      <c r="E57" s="1055">
        <v>32214</v>
      </c>
      <c r="F57" s="272">
        <v>11.724715962004097</v>
      </c>
      <c r="G57" s="273">
        <v>11.37795613917458</v>
      </c>
      <c r="H57" s="273">
        <v>12.080603207455658</v>
      </c>
      <c r="I57" s="273">
        <v>0.34675982282951701</v>
      </c>
      <c r="J57" s="273">
        <v>0.35588724545156047</v>
      </c>
      <c r="K57" s="48"/>
      <c r="L57" s="272" t="s">
        <v>69</v>
      </c>
      <c r="M57" s="273">
        <v>1.7352703793381761</v>
      </c>
      <c r="N57" s="1055">
        <v>559</v>
      </c>
      <c r="O57" s="1055">
        <v>32214</v>
      </c>
      <c r="P57" s="272">
        <v>1.7352703793381761</v>
      </c>
      <c r="Q57" s="273">
        <v>1.5983213169073349</v>
      </c>
      <c r="R57" s="273">
        <v>1.8837290254614363</v>
      </c>
      <c r="S57" s="273">
        <v>0.13694906243084115</v>
      </c>
      <c r="T57" s="273">
        <v>0.14845864612326021</v>
      </c>
    </row>
    <row r="58" spans="2:20" s="272" customFormat="1" x14ac:dyDescent="0.3">
      <c r="B58" s="272" t="s">
        <v>73</v>
      </c>
      <c r="C58" s="273">
        <v>11.40839466878854</v>
      </c>
      <c r="D58" s="1055">
        <v>1147</v>
      </c>
      <c r="E58" s="1055">
        <v>10054</v>
      </c>
      <c r="F58" s="272">
        <v>11.40839466878854</v>
      </c>
      <c r="G58" s="273">
        <v>10.801655259509845</v>
      </c>
      <c r="H58" s="273">
        <v>12.044613179186758</v>
      </c>
      <c r="I58" s="273">
        <v>0.60673940927869552</v>
      </c>
      <c r="J58" s="273">
        <v>0.63621851039821742</v>
      </c>
      <c r="K58" s="48"/>
      <c r="L58" s="272" t="s">
        <v>63</v>
      </c>
      <c r="M58" s="273">
        <v>1.6368563685636857</v>
      </c>
      <c r="N58" s="1055">
        <v>151</v>
      </c>
      <c r="O58" s="1055">
        <v>9225</v>
      </c>
      <c r="P58" s="272">
        <v>1.6368563685636857</v>
      </c>
      <c r="Q58" s="273">
        <v>1.3973272524760805</v>
      </c>
      <c r="R58" s="273">
        <v>1.9166473150291241</v>
      </c>
      <c r="S58" s="273">
        <v>0.23952911608760519</v>
      </c>
      <c r="T58" s="273">
        <v>0.27979094646543845</v>
      </c>
    </row>
    <row r="59" spans="2:20" s="272" customFormat="1" x14ac:dyDescent="0.3">
      <c r="B59" s="272" t="s">
        <v>63</v>
      </c>
      <c r="C59" s="273">
        <v>8.4878048780487809</v>
      </c>
      <c r="D59" s="1055">
        <v>783</v>
      </c>
      <c r="E59" s="1055">
        <v>9225</v>
      </c>
      <c r="F59" s="272">
        <v>8.4878048780487809</v>
      </c>
      <c r="G59" s="273">
        <v>7.9362153189107651</v>
      </c>
      <c r="H59" s="273">
        <v>9.0739529218739872</v>
      </c>
      <c r="I59" s="273">
        <v>0.55158955913801577</v>
      </c>
      <c r="J59" s="273">
        <v>0.58614804382520624</v>
      </c>
      <c r="K59" s="48"/>
      <c r="L59" s="272" t="s">
        <v>73</v>
      </c>
      <c r="M59" s="273">
        <v>1.1040381937537298</v>
      </c>
      <c r="N59" s="1055">
        <v>111</v>
      </c>
      <c r="O59" s="1055">
        <v>10054</v>
      </c>
      <c r="P59" s="272">
        <v>1.1040381937537298</v>
      </c>
      <c r="Q59" s="273">
        <v>0.91765119532599626</v>
      </c>
      <c r="R59" s="273">
        <v>1.327775517208152</v>
      </c>
      <c r="S59" s="273">
        <v>0.18638699842773354</v>
      </c>
      <c r="T59" s="273">
        <v>0.22373732345442221</v>
      </c>
    </row>
    <row r="60" spans="2:20" s="272" customFormat="1" x14ac:dyDescent="0.3">
      <c r="B60" s="272" t="s">
        <v>67</v>
      </c>
      <c r="C60" s="273">
        <v>12.31239957608287</v>
      </c>
      <c r="D60" s="1055">
        <v>7203</v>
      </c>
      <c r="E60" s="1055">
        <v>58502</v>
      </c>
      <c r="F60" s="272">
        <v>12.31239957608287</v>
      </c>
      <c r="G60" s="273">
        <v>12.048613049728909</v>
      </c>
      <c r="H60" s="273">
        <v>12.581135193381233</v>
      </c>
      <c r="I60" s="273">
        <v>0.26378652635396094</v>
      </c>
      <c r="J60" s="273">
        <v>0.26873561729836304</v>
      </c>
      <c r="K60" s="48"/>
      <c r="L60" s="272" t="s">
        <v>67</v>
      </c>
      <c r="M60" s="273">
        <v>3.6340637926908483</v>
      </c>
      <c r="N60" s="1055">
        <v>2126</v>
      </c>
      <c r="O60" s="1055">
        <v>58502</v>
      </c>
      <c r="P60" s="272">
        <v>3.6340637926908483</v>
      </c>
      <c r="Q60" s="273">
        <v>3.4854401282416529</v>
      </c>
      <c r="R60" s="273">
        <v>3.7887761768364752</v>
      </c>
      <c r="S60" s="273">
        <v>0.14862366444919539</v>
      </c>
      <c r="T60" s="273">
        <v>0.15471238414562682</v>
      </c>
    </row>
    <row r="61" spans="2:20" s="272" customFormat="1" x14ac:dyDescent="0.3">
      <c r="B61" s="272" t="s">
        <v>74</v>
      </c>
      <c r="C61" s="273">
        <v>11.995295962367699</v>
      </c>
      <c r="D61" s="1055">
        <v>306</v>
      </c>
      <c r="E61" s="1055">
        <v>2551</v>
      </c>
      <c r="F61" s="272">
        <v>11.995295962367699</v>
      </c>
      <c r="G61" s="273">
        <v>10.791278013486393</v>
      </c>
      <c r="H61" s="273">
        <v>13.313601633525613</v>
      </c>
      <c r="I61" s="273">
        <v>1.2040179488813063</v>
      </c>
      <c r="J61" s="273">
        <v>1.3183056711579137</v>
      </c>
      <c r="K61" s="48"/>
      <c r="L61" s="272" t="s">
        <v>74</v>
      </c>
      <c r="M61" s="273">
        <v>2.7440219521756171</v>
      </c>
      <c r="N61" s="1055">
        <v>70</v>
      </c>
      <c r="O61" s="1055">
        <v>2551</v>
      </c>
      <c r="P61" s="272">
        <v>2.7440219521756171</v>
      </c>
      <c r="Q61" s="273">
        <v>2.1776451298263328</v>
      </c>
      <c r="R61" s="273">
        <v>3.452506922234496</v>
      </c>
      <c r="S61" s="273">
        <v>0.56637682234928421</v>
      </c>
      <c r="T61" s="273">
        <v>0.70848497005887889</v>
      </c>
    </row>
    <row r="62" spans="2:20" s="1030" customFormat="1" x14ac:dyDescent="0.3">
      <c r="B62" s="272"/>
      <c r="C62" s="272"/>
      <c r="D62" s="272"/>
      <c r="E62" s="272"/>
      <c r="F62" s="272"/>
      <c r="G62" s="272"/>
      <c r="H62" s="272"/>
      <c r="I62" s="272"/>
      <c r="K62" s="48"/>
      <c r="L62"/>
      <c r="M62"/>
      <c r="N62"/>
      <c r="O62"/>
      <c r="P62"/>
      <c r="Q62"/>
      <c r="R62"/>
      <c r="S62" s="272"/>
    </row>
    <row r="63" spans="2:20" s="1030" customFormat="1" x14ac:dyDescent="0.3">
      <c r="K63" s="48"/>
      <c r="L63" s="48"/>
      <c r="M63" s="48"/>
      <c r="N63" s="48"/>
      <c r="O63" s="1202"/>
      <c r="P63" s="1203"/>
      <c r="Q63" s="1202"/>
    </row>
    <row r="64" spans="2:20" s="1030" customFormat="1" x14ac:dyDescent="0.3">
      <c r="J64" s="1032"/>
      <c r="K64" s="1031"/>
      <c r="L64" s="1032"/>
    </row>
    <row r="65" spans="2:12" s="1030" customFormat="1" x14ac:dyDescent="0.3">
      <c r="J65" s="1032"/>
      <c r="K65" s="1031"/>
      <c r="L65" s="1032"/>
    </row>
    <row r="66" spans="2:12" s="1030" customFormat="1" x14ac:dyDescent="0.3">
      <c r="J66" s="1032"/>
      <c r="K66" s="1031"/>
      <c r="L66" s="1032"/>
    </row>
    <row r="67" spans="2:12" s="1030" customFormat="1" x14ac:dyDescent="0.3">
      <c r="J67" s="1032"/>
      <c r="K67" s="1031"/>
      <c r="L67" s="1032"/>
    </row>
    <row r="68" spans="2:12" x14ac:dyDescent="0.3">
      <c r="J68" s="684"/>
      <c r="K68" s="685"/>
      <c r="L68" s="684"/>
    </row>
    <row r="69" spans="2:12" x14ac:dyDescent="0.3">
      <c r="J69" s="684"/>
      <c r="K69" s="685"/>
      <c r="L69" s="684"/>
    </row>
    <row r="70" spans="2:12" x14ac:dyDescent="0.3">
      <c r="J70" s="684"/>
      <c r="K70" s="685"/>
      <c r="L70" s="684"/>
    </row>
    <row r="72" spans="2:12" x14ac:dyDescent="0.3">
      <c r="B72" s="1357" t="s">
        <v>78</v>
      </c>
      <c r="C72" s="1358"/>
      <c r="D72" s="1358"/>
      <c r="E72" s="1358"/>
      <c r="F72" s="1358"/>
      <c r="G72" s="1358"/>
      <c r="H72" s="1358"/>
      <c r="I72" s="1358"/>
      <c r="J72" s="1359"/>
    </row>
    <row r="73" spans="2:12" ht="6.6" customHeight="1" x14ac:dyDescent="0.3">
      <c r="B73" s="139"/>
      <c r="C73" s="139"/>
      <c r="D73" s="140"/>
      <c r="E73" s="140"/>
      <c r="F73" s="340"/>
      <c r="G73" s="340"/>
      <c r="H73" s="141"/>
      <c r="I73" s="142"/>
      <c r="J73" s="143"/>
    </row>
    <row r="74" spans="2:12" ht="29.4" customHeight="1" x14ac:dyDescent="0.3">
      <c r="B74" s="144" t="s">
        <v>79</v>
      </c>
      <c r="C74" s="1349" t="s">
        <v>1652</v>
      </c>
      <c r="D74" s="1350"/>
      <c r="E74" s="1350"/>
      <c r="F74" s="1350"/>
      <c r="G74" s="1350"/>
      <c r="H74" s="1350"/>
      <c r="I74" s="1350"/>
      <c r="J74" s="1351"/>
    </row>
    <row r="75" spans="2:12" ht="7.8" customHeight="1" x14ac:dyDescent="0.3">
      <c r="B75" s="144"/>
      <c r="C75" s="145"/>
      <c r="D75" s="146"/>
      <c r="E75" s="146"/>
      <c r="F75" s="341"/>
      <c r="G75" s="341"/>
      <c r="H75" s="146"/>
      <c r="I75" s="147"/>
      <c r="J75" s="148"/>
    </row>
    <row r="76" spans="2:12" x14ac:dyDescent="0.3">
      <c r="B76" s="144" t="s">
        <v>80</v>
      </c>
      <c r="C76" s="1349" t="s">
        <v>952</v>
      </c>
      <c r="D76" s="1350"/>
      <c r="E76" s="1350"/>
      <c r="F76" s="1350"/>
      <c r="G76" s="1350"/>
      <c r="H76" s="1350"/>
      <c r="I76" s="1350"/>
      <c r="J76" s="1351"/>
    </row>
    <row r="77" spans="2:12" ht="5.4" customHeight="1" x14ac:dyDescent="0.3">
      <c r="B77" s="144"/>
      <c r="C77" s="145"/>
      <c r="D77" s="146"/>
      <c r="E77" s="146"/>
      <c r="F77" s="341"/>
      <c r="G77" s="341"/>
      <c r="H77" s="146"/>
      <c r="I77" s="147"/>
      <c r="J77" s="148"/>
    </row>
    <row r="78" spans="2:12" x14ac:dyDescent="0.3">
      <c r="B78" s="144" t="s">
        <v>82</v>
      </c>
      <c r="C78" s="145" t="s">
        <v>953</v>
      </c>
      <c r="D78" s="146"/>
      <c r="E78" s="146"/>
      <c r="F78" s="341"/>
      <c r="G78" s="341"/>
      <c r="H78" s="146"/>
      <c r="I78" s="147"/>
      <c r="J78" s="148"/>
    </row>
    <row r="79" spans="2:12" ht="5.4" customHeight="1" x14ac:dyDescent="0.3">
      <c r="B79" s="144"/>
      <c r="C79" s="145"/>
      <c r="D79" s="146"/>
      <c r="E79" s="146"/>
      <c r="F79" s="341"/>
      <c r="G79" s="341"/>
      <c r="H79" s="146"/>
      <c r="I79" s="147"/>
      <c r="J79" s="148"/>
    </row>
    <row r="80" spans="2:12" x14ac:dyDescent="0.3">
      <c r="B80" s="144" t="s">
        <v>84</v>
      </c>
      <c r="C80" s="145" t="s">
        <v>856</v>
      </c>
      <c r="D80" s="146"/>
      <c r="E80" s="146"/>
      <c r="F80" s="341"/>
      <c r="G80" s="341"/>
      <c r="H80" s="146"/>
      <c r="I80" s="147"/>
      <c r="J80" s="148"/>
    </row>
    <row r="81" spans="2:10" ht="8.4" customHeight="1" x14ac:dyDescent="0.3">
      <c r="B81" s="144"/>
      <c r="C81" s="145"/>
      <c r="D81" s="146"/>
      <c r="E81" s="146"/>
      <c r="F81" s="341"/>
      <c r="G81" s="341"/>
      <c r="H81" s="146"/>
      <c r="I81" s="147"/>
      <c r="J81" s="148"/>
    </row>
    <row r="82" spans="2:10" x14ac:dyDescent="0.3">
      <c r="B82" s="144" t="s">
        <v>86</v>
      </c>
      <c r="C82" s="145" t="s">
        <v>1649</v>
      </c>
      <c r="D82" s="146"/>
      <c r="E82" s="146"/>
      <c r="F82" s="341"/>
      <c r="G82" s="341"/>
      <c r="H82" s="146"/>
      <c r="I82" s="147"/>
      <c r="J82" s="148"/>
    </row>
    <row r="83" spans="2:10" ht="9" customHeight="1" x14ac:dyDescent="0.3">
      <c r="B83" s="144"/>
      <c r="C83" s="145"/>
      <c r="D83" s="146"/>
      <c r="E83" s="146"/>
      <c r="F83" s="341"/>
      <c r="G83" s="341"/>
      <c r="H83" s="146"/>
      <c r="I83" s="147"/>
      <c r="J83" s="148"/>
    </row>
    <row r="84" spans="2:10" x14ac:dyDescent="0.3">
      <c r="B84" s="144" t="s">
        <v>88</v>
      </c>
      <c r="C84" s="149" t="s">
        <v>89</v>
      </c>
      <c r="D84" s="147"/>
      <c r="E84" s="147"/>
      <c r="F84" s="342"/>
      <c r="G84" s="341"/>
      <c r="H84" s="146"/>
      <c r="I84" s="147"/>
      <c r="J84" s="148"/>
    </row>
    <row r="85" spans="2:10" ht="6" customHeight="1" x14ac:dyDescent="0.3">
      <c r="B85" s="144"/>
      <c r="C85" s="149"/>
      <c r="D85" s="147"/>
      <c r="E85" s="147"/>
      <c r="F85" s="342"/>
      <c r="G85" s="341"/>
      <c r="H85" s="146"/>
      <c r="I85" s="147"/>
      <c r="J85" s="148"/>
    </row>
    <row r="86" spans="2:10" x14ac:dyDescent="0.3">
      <c r="B86" s="144" t="s">
        <v>90</v>
      </c>
      <c r="C86" s="602" t="s">
        <v>858</v>
      </c>
      <c r="D86" s="156"/>
      <c r="E86" s="156"/>
      <c r="F86" s="343"/>
      <c r="G86" s="341"/>
      <c r="H86" s="146"/>
      <c r="I86" s="147"/>
      <c r="J86" s="148"/>
    </row>
    <row r="87" spans="2:10" ht="7.2" customHeight="1" x14ac:dyDescent="0.3">
      <c r="B87" s="144"/>
      <c r="C87" s="145"/>
      <c r="D87" s="146"/>
      <c r="E87" s="146"/>
      <c r="F87" s="341"/>
      <c r="G87" s="341"/>
      <c r="H87" s="146"/>
      <c r="I87" s="147"/>
      <c r="J87" s="148"/>
    </row>
    <row r="88" spans="2:10" x14ac:dyDescent="0.3">
      <c r="B88" s="1352" t="s">
        <v>92</v>
      </c>
      <c r="C88" s="145" t="s">
        <v>93</v>
      </c>
      <c r="D88" s="146"/>
      <c r="E88" s="146"/>
      <c r="F88" s="341"/>
      <c r="G88" s="341"/>
      <c r="H88" s="146"/>
      <c r="I88" s="147"/>
      <c r="J88" s="148"/>
    </row>
    <row r="89" spans="2:10" x14ac:dyDescent="0.3">
      <c r="B89" s="1352"/>
      <c r="C89" s="201" t="s">
        <v>94</v>
      </c>
      <c r="D89" s="210"/>
      <c r="E89" s="210"/>
      <c r="F89" s="341"/>
      <c r="G89" s="341"/>
      <c r="H89" s="146"/>
      <c r="I89" s="147"/>
      <c r="J89" s="148"/>
    </row>
    <row r="90" spans="2:10" ht="10.199999999999999" customHeight="1" x14ac:dyDescent="0.3">
      <c r="B90" s="144"/>
      <c r="C90" s="145"/>
      <c r="D90" s="146"/>
      <c r="E90" s="146"/>
      <c r="F90" s="341"/>
      <c r="G90" s="341"/>
      <c r="H90" s="146"/>
      <c r="I90" s="147"/>
      <c r="J90" s="148"/>
    </row>
    <row r="91" spans="2:10" ht="27.6" x14ac:dyDescent="0.3">
      <c r="B91" s="151" t="s">
        <v>95</v>
      </c>
      <c r="C91" s="1349" t="s">
        <v>954</v>
      </c>
      <c r="D91" s="1350"/>
      <c r="E91" s="1350"/>
      <c r="F91" s="1350"/>
      <c r="G91" s="1350"/>
      <c r="H91" s="1350"/>
      <c r="I91" s="1350"/>
      <c r="J91" s="1351"/>
    </row>
    <row r="92" spans="2:10" ht="7.8" customHeight="1" x14ac:dyDescent="0.3">
      <c r="B92" s="151"/>
      <c r="C92" s="145"/>
      <c r="D92" s="146"/>
      <c r="E92" s="146"/>
      <c r="F92" s="341"/>
      <c r="G92" s="341"/>
      <c r="H92" s="146"/>
      <c r="I92" s="147"/>
      <c r="J92" s="148"/>
    </row>
    <row r="93" spans="2:10" x14ac:dyDescent="0.3">
      <c r="B93" s="151" t="s">
        <v>96</v>
      </c>
      <c r="C93" s="204">
        <v>44902</v>
      </c>
      <c r="D93" s="211"/>
      <c r="E93" s="211"/>
      <c r="F93" s="341"/>
      <c r="G93" s="341"/>
      <c r="H93" s="146"/>
      <c r="I93" s="147"/>
      <c r="J93" s="148"/>
    </row>
    <row r="94" spans="2:10" ht="6" customHeight="1" x14ac:dyDescent="0.3">
      <c r="B94" s="151"/>
      <c r="C94" s="145"/>
      <c r="D94" s="146"/>
      <c r="E94" s="146"/>
      <c r="F94" s="341"/>
      <c r="G94" s="341"/>
      <c r="H94" s="146"/>
      <c r="I94" s="147"/>
      <c r="J94" s="148"/>
    </row>
    <row r="95" spans="2:10" x14ac:dyDescent="0.3">
      <c r="B95" s="151" t="s">
        <v>97</v>
      </c>
      <c r="C95" s="145" t="s">
        <v>98</v>
      </c>
      <c r="D95" s="146"/>
      <c r="E95" s="146"/>
      <c r="F95" s="341"/>
      <c r="G95" s="341"/>
      <c r="H95" s="146"/>
      <c r="I95" s="147"/>
      <c r="J95" s="148"/>
    </row>
    <row r="96" spans="2:10" ht="5.4" customHeight="1" x14ac:dyDescent="0.3">
      <c r="B96" s="151"/>
      <c r="C96" s="145"/>
      <c r="D96" s="146"/>
      <c r="E96" s="146"/>
      <c r="F96" s="341"/>
      <c r="G96" s="341"/>
      <c r="H96" s="146"/>
      <c r="I96" s="147"/>
      <c r="J96" s="148"/>
    </row>
    <row r="97" spans="2:10" x14ac:dyDescent="0.3">
      <c r="B97" s="151" t="s">
        <v>99</v>
      </c>
      <c r="C97" s="149"/>
      <c r="D97" s="147"/>
      <c r="E97" s="147"/>
      <c r="F97" s="342"/>
      <c r="G97" s="342"/>
      <c r="H97" s="147"/>
      <c r="I97" s="147"/>
      <c r="J97" s="148"/>
    </row>
    <row r="98" spans="2:10" ht="9.6" customHeight="1" x14ac:dyDescent="0.3">
      <c r="B98" s="152"/>
      <c r="C98" s="152"/>
      <c r="D98" s="153"/>
      <c r="E98" s="153"/>
      <c r="F98" s="344"/>
      <c r="G98" s="344"/>
      <c r="H98" s="153"/>
      <c r="I98" s="153"/>
      <c r="J98" s="154"/>
    </row>
  </sheetData>
  <mergeCells count="27">
    <mergeCell ref="X26:AB26"/>
    <mergeCell ref="V3:W3"/>
    <mergeCell ref="B72:J72"/>
    <mergeCell ref="D26:E26"/>
    <mergeCell ref="F26:G26"/>
    <mergeCell ref="H26:I26"/>
    <mergeCell ref="J26:K26"/>
    <mergeCell ref="L26:M26"/>
    <mergeCell ref="N26:O26"/>
    <mergeCell ref="H25:O25"/>
    <mergeCell ref="C26:C27"/>
    <mergeCell ref="H5:O5"/>
    <mergeCell ref="C6:C7"/>
    <mergeCell ref="D6:E6"/>
    <mergeCell ref="X6:AB6"/>
    <mergeCell ref="C74:J74"/>
    <mergeCell ref="C76:J76"/>
    <mergeCell ref="B88:B89"/>
    <mergeCell ref="C91:J91"/>
    <mergeCell ref="T3:U3"/>
    <mergeCell ref="F6:G6"/>
    <mergeCell ref="H6:I6"/>
    <mergeCell ref="J6:K6"/>
    <mergeCell ref="L6:M6"/>
    <mergeCell ref="N6:O6"/>
    <mergeCell ref="Q6:U6"/>
    <mergeCell ref="Q26:U26"/>
  </mergeCells>
  <hyperlinks>
    <hyperlink ref="C89" r:id="rId1" xr:uid="{397E45DE-46EF-4C41-B038-5804804D28E5}"/>
    <hyperlink ref="B2" location="Index!A1" display="Return to Index" xr:uid="{6F7CE1BB-2D70-44BC-BB00-5F6AC20A0019}"/>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1:P104"/>
  <sheetViews>
    <sheetView zoomScale="80" zoomScaleNormal="80" workbookViewId="0"/>
  </sheetViews>
  <sheetFormatPr defaultColWidth="9.109375" defaultRowHeight="10.199999999999999" x14ac:dyDescent="0.2"/>
  <cols>
    <col min="1" max="1" width="4.5546875" style="34" customWidth="1"/>
    <col min="2" max="2" width="9.109375" style="34"/>
    <col min="3" max="5" width="10" style="34" bestFit="1" customWidth="1"/>
    <col min="6" max="8" width="11" style="34" bestFit="1" customWidth="1"/>
    <col min="9" max="9" width="11" style="34" customWidth="1"/>
    <col min="10" max="10" width="12.44140625" style="34" customWidth="1"/>
    <col min="11" max="11" width="12" style="34" customWidth="1"/>
    <col min="12" max="12" width="7" style="34" customWidth="1"/>
    <col min="13" max="16384" width="9.109375" style="34"/>
  </cols>
  <sheetData>
    <row r="1" spans="2:16" ht="19.8" customHeight="1" x14ac:dyDescent="0.2">
      <c r="B1" s="299" t="s">
        <v>48</v>
      </c>
    </row>
    <row r="10" spans="2:16" ht="28.8" x14ac:dyDescent="0.3">
      <c r="C10" s="109" t="s">
        <v>10</v>
      </c>
      <c r="O10" s="33"/>
      <c r="P10" s="33"/>
    </row>
    <row r="11" spans="2:16" ht="14.4" x14ac:dyDescent="0.3">
      <c r="O11" s="33"/>
      <c r="P11" s="33"/>
    </row>
    <row r="12" spans="2:16" ht="14.4" x14ac:dyDescent="0.3">
      <c r="O12" s="33"/>
      <c r="P12" s="33"/>
    </row>
    <row r="13" spans="2:16" ht="45" customHeight="1" x14ac:dyDescent="0.3">
      <c r="B13" s="1343" t="s">
        <v>11</v>
      </c>
      <c r="C13" s="1343"/>
      <c r="D13" s="1343"/>
      <c r="E13" s="1343"/>
      <c r="F13" s="1343"/>
      <c r="G13" s="1343"/>
      <c r="H13" s="1343"/>
      <c r="I13" s="1343"/>
      <c r="J13" s="1343"/>
      <c r="O13" s="33"/>
      <c r="P13" s="33"/>
    </row>
    <row r="14" spans="2:16" ht="14.4" x14ac:dyDescent="0.3">
      <c r="O14" s="33"/>
      <c r="P14" s="33"/>
    </row>
    <row r="15" spans="2:16" ht="14.4" x14ac:dyDescent="0.3">
      <c r="O15" s="71"/>
      <c r="P15" s="33"/>
    </row>
    <row r="16" spans="2:16" ht="14.4" x14ac:dyDescent="0.3">
      <c r="B16" s="108" t="s">
        <v>12</v>
      </c>
      <c r="G16" s="35"/>
      <c r="O16" s="72"/>
      <c r="P16" s="33"/>
    </row>
    <row r="17" spans="15:16" ht="9" customHeight="1" x14ac:dyDescent="0.3">
      <c r="O17" s="72"/>
      <c r="P17" s="33"/>
    </row>
    <row r="18" spans="15:16" ht="11.4" customHeight="1" x14ac:dyDescent="0.3">
      <c r="O18" s="33"/>
      <c r="P18" s="33"/>
    </row>
    <row r="19" spans="15:16" ht="14.4" x14ac:dyDescent="0.3">
      <c r="O19" s="33"/>
      <c r="P19" s="33"/>
    </row>
    <row r="20" spans="15:16" ht="14.4" x14ac:dyDescent="0.3">
      <c r="P20" s="33"/>
    </row>
    <row r="21" spans="15:16" ht="14.4" x14ac:dyDescent="0.3">
      <c r="O21" s="33"/>
      <c r="P21" s="33"/>
    </row>
    <row r="22" spans="15:16" ht="14.4" x14ac:dyDescent="0.3">
      <c r="O22" s="33"/>
      <c r="P22" s="33"/>
    </row>
    <row r="46" spans="15:15" x14ac:dyDescent="0.2">
      <c r="O46" s="76"/>
    </row>
    <row r="63" spans="2:2" ht="6.75" customHeight="1" x14ac:dyDescent="0.2"/>
    <row r="64" spans="2:2" ht="13.8" x14ac:dyDescent="0.3">
      <c r="B64" s="35" t="s">
        <v>13</v>
      </c>
    </row>
    <row r="65" spans="2:8" ht="24.75" customHeight="1" x14ac:dyDescent="0.3">
      <c r="B65" s="35"/>
    </row>
    <row r="66" spans="2:8" ht="6.75" customHeight="1" thickBot="1" x14ac:dyDescent="0.25"/>
    <row r="67" spans="2:8" s="36" customFormat="1" ht="31.5" customHeight="1" thickBot="1" x14ac:dyDescent="0.25">
      <c r="C67" s="1340" t="s">
        <v>14</v>
      </c>
      <c r="D67" s="1341"/>
      <c r="E67" s="1342"/>
      <c r="F67" s="1340" t="str">
        <f>IF(OR(Control!$B$5=1),"Southampton resident population 2011 Census (ONS)",IF(OR(Control!$B$5=2),"Southampton resident population 2021 (SAPF)",IF(OR(Control!$B$5=3),"Southampton resident population 2020 (MYE)",IF(OR(Control!$B$5=4),"England resident population 2021 Census (ONS)","Error-CHECK"))))</f>
        <v>England resident population 2021 Census (ONS)</v>
      </c>
      <c r="G67" s="1341"/>
      <c r="H67" s="1342"/>
    </row>
    <row r="68" spans="2:8" ht="14.4" thickBot="1" x14ac:dyDescent="0.35">
      <c r="C68" s="40" t="s">
        <v>15</v>
      </c>
      <c r="D68" s="41" t="s">
        <v>16</v>
      </c>
      <c r="E68" s="42" t="s">
        <v>17</v>
      </c>
      <c r="F68" s="40" t="s">
        <v>15</v>
      </c>
      <c r="G68" s="41" t="s">
        <v>16</v>
      </c>
      <c r="H68" s="42" t="s">
        <v>17</v>
      </c>
    </row>
    <row r="69" spans="2:8" ht="13.8" x14ac:dyDescent="0.3">
      <c r="B69" s="37" t="s">
        <v>18</v>
      </c>
      <c r="C69" s="426">
        <f>IF(Control!$B$13=1,'Chart Data'!C6,IF(Control!$B$13=2,'Chart Data'!C29,""))</f>
        <v>5.6</v>
      </c>
      <c r="D69" s="427">
        <f>IF(Control!$B$13=1,'Chart Data'!D6,IF(Control!$B$13=2,'Chart Data'!D29,""))</f>
        <v>5.48</v>
      </c>
      <c r="E69" s="428">
        <f>IF(Control!$B$13=1,'Chart Data'!E6,IF(Control!$B$13=2,'Chart Data'!E29,""))</f>
        <v>5.54</v>
      </c>
      <c r="F69" s="426">
        <f>IF(Control!$B$13=1,'Chart Data'!F6,IF(Control!$B$13=2,'Chart Data'!F29,""))</f>
        <v>5.7</v>
      </c>
      <c r="G69" s="427">
        <f>IF(Control!$B$13=1,'Chart Data'!G6,IF(Control!$B$13=2,'Chart Data'!G29,""))</f>
        <v>5.21</v>
      </c>
      <c r="H69" s="428">
        <f>IF(Control!$B$13=1,'Chart Data'!H6,IF(Control!$B$13=2,'Chart Data'!H29,""))</f>
        <v>5.45</v>
      </c>
    </row>
    <row r="70" spans="2:8" ht="13.8" x14ac:dyDescent="0.3">
      <c r="B70" s="38" t="s">
        <v>19</v>
      </c>
      <c r="C70" s="426">
        <f>IF(Control!$B$13=1,'Chart Data'!C7,IF(Control!$B$13=2,'Chart Data'!C30,""))</f>
        <v>6.01</v>
      </c>
      <c r="D70" s="427">
        <f>IF(Control!$B$13=1,'Chart Data'!D7,IF(Control!$B$13=2,'Chart Data'!D30,""))</f>
        <v>5.6</v>
      </c>
      <c r="E70" s="428">
        <f>IF(Control!$B$13=1,'Chart Data'!E7,IF(Control!$B$13=2,'Chart Data'!E30,""))</f>
        <v>5.81</v>
      </c>
      <c r="F70" s="426">
        <f>IF(Control!$B$13=1,'Chart Data'!F7,IF(Control!$B$13=2,'Chart Data'!F30,""))</f>
        <v>6.2</v>
      </c>
      <c r="G70" s="427">
        <f>IF(Control!$B$13=1,'Chart Data'!G7,IF(Control!$B$13=2,'Chart Data'!G30,""))</f>
        <v>5.67</v>
      </c>
      <c r="H70" s="428">
        <f>IF(Control!$B$13=1,'Chart Data'!H7,IF(Control!$B$13=2,'Chart Data'!H30,""))</f>
        <v>5.93</v>
      </c>
    </row>
    <row r="71" spans="2:8" ht="13.8" x14ac:dyDescent="0.3">
      <c r="B71" s="38" t="s">
        <v>20</v>
      </c>
      <c r="C71" s="426">
        <f>IF(Control!$B$13=1,'Chart Data'!C8,IF(Control!$B$13=2,'Chart Data'!C31,""))</f>
        <v>5.67</v>
      </c>
      <c r="D71" s="427">
        <f>IF(Control!$B$13=1,'Chart Data'!D8,IF(Control!$B$13=2,'Chart Data'!D31,""))</f>
        <v>5.45</v>
      </c>
      <c r="E71" s="428">
        <f>IF(Control!$B$13=1,'Chart Data'!E8,IF(Control!$B$13=2,'Chart Data'!E31,""))</f>
        <v>5.56</v>
      </c>
      <c r="F71" s="426">
        <f>IF(Control!$B$13=1,'Chart Data'!F8,IF(Control!$B$13=2,'Chart Data'!F31,""))</f>
        <v>6.32</v>
      </c>
      <c r="G71" s="427">
        <f>IF(Control!$B$13=1,'Chart Data'!G8,IF(Control!$B$13=2,'Chart Data'!G31,""))</f>
        <v>5.77</v>
      </c>
      <c r="H71" s="428">
        <f>IF(Control!$B$13=1,'Chart Data'!H8,IF(Control!$B$13=2,'Chart Data'!H31,""))</f>
        <v>6.04</v>
      </c>
    </row>
    <row r="72" spans="2:8" ht="13.8" x14ac:dyDescent="0.3">
      <c r="B72" s="38" t="s">
        <v>21</v>
      </c>
      <c r="C72" s="426">
        <f>IF(Control!$B$13=1,'Chart Data'!C9,IF(Control!$B$13=2,'Chart Data'!C32,""))</f>
        <v>6.96</v>
      </c>
      <c r="D72" s="427">
        <f>IF(Control!$B$13=1,'Chart Data'!D9,IF(Control!$B$13=2,'Chart Data'!D32,""))</f>
        <v>6.5</v>
      </c>
      <c r="E72" s="428">
        <f>IF(Control!$B$13=1,'Chart Data'!E9,IF(Control!$B$13=2,'Chart Data'!E32,""))</f>
        <v>6.73</v>
      </c>
      <c r="F72" s="426">
        <f>IF(Control!$B$13=1,'Chart Data'!F9,IF(Control!$B$13=2,'Chart Data'!F32,""))</f>
        <v>5.97</v>
      </c>
      <c r="G72" s="427">
        <f>IF(Control!$B$13=1,'Chart Data'!G9,IF(Control!$B$13=2,'Chart Data'!G32,""))</f>
        <v>5.44</v>
      </c>
      <c r="H72" s="428">
        <f>IF(Control!$B$13=1,'Chart Data'!H9,IF(Control!$B$13=2,'Chart Data'!H32,""))</f>
        <v>5.7</v>
      </c>
    </row>
    <row r="73" spans="2:8" ht="13.8" x14ac:dyDescent="0.3">
      <c r="B73" s="38" t="s">
        <v>22</v>
      </c>
      <c r="C73" s="426">
        <f>IF(Control!$B$13=1,'Chart Data'!C10,IF(Control!$B$13=2,'Chart Data'!C33,""))</f>
        <v>10.79</v>
      </c>
      <c r="D73" s="427">
        <f>IF(Control!$B$13=1,'Chart Data'!D10,IF(Control!$B$13=2,'Chart Data'!D33,""))</f>
        <v>10.210000000000001</v>
      </c>
      <c r="E73" s="428">
        <f>IF(Control!$B$13=1,'Chart Data'!E10,IF(Control!$B$13=2,'Chart Data'!E33,""))</f>
        <v>10.5</v>
      </c>
      <c r="F73" s="426">
        <f>IF(Control!$B$13=1,'Chart Data'!F10,IF(Control!$B$13=2,'Chart Data'!F33,""))</f>
        <v>6.19</v>
      </c>
      <c r="G73" s="427">
        <f>IF(Control!$B$13=1,'Chart Data'!G10,IF(Control!$B$13=2,'Chart Data'!G33,""))</f>
        <v>5.9</v>
      </c>
      <c r="H73" s="428">
        <f>IF(Control!$B$13=1,'Chart Data'!H10,IF(Control!$B$13=2,'Chart Data'!H33,""))</f>
        <v>6.04</v>
      </c>
    </row>
    <row r="74" spans="2:8" ht="13.8" x14ac:dyDescent="0.3">
      <c r="B74" s="38" t="s">
        <v>23</v>
      </c>
      <c r="C74" s="426">
        <f>IF(Control!$B$13=1,'Chart Data'!C11,IF(Control!$B$13=2,'Chart Data'!C34,""))</f>
        <v>8.27</v>
      </c>
      <c r="D74" s="427">
        <f>IF(Control!$B$13=1,'Chart Data'!D11,IF(Control!$B$13=2,'Chart Data'!D34,""))</f>
        <v>8.3699999999999992</v>
      </c>
      <c r="E74" s="428">
        <f>IF(Control!$B$13=1,'Chart Data'!E11,IF(Control!$B$13=2,'Chart Data'!E34,""))</f>
        <v>8.32</v>
      </c>
      <c r="F74" s="426">
        <f>IF(Control!$B$13=1,'Chart Data'!F11,IF(Control!$B$13=2,'Chart Data'!F34,""))</f>
        <v>6.57</v>
      </c>
      <c r="G74" s="427">
        <f>IF(Control!$B$13=1,'Chart Data'!G11,IF(Control!$B$13=2,'Chart Data'!G34,""))</f>
        <v>6.58</v>
      </c>
      <c r="H74" s="428">
        <f>IF(Control!$B$13=1,'Chart Data'!H11,IF(Control!$B$13=2,'Chart Data'!H34,""))</f>
        <v>6.58</v>
      </c>
    </row>
    <row r="75" spans="2:8" ht="13.8" x14ac:dyDescent="0.3">
      <c r="B75" s="38" t="s">
        <v>24</v>
      </c>
      <c r="C75" s="426">
        <f>IF(Control!$B$13=1,'Chart Data'!C12,IF(Control!$B$13=2,'Chart Data'!C35,""))</f>
        <v>7.93</v>
      </c>
      <c r="D75" s="427">
        <f>IF(Control!$B$13=1,'Chart Data'!D12,IF(Control!$B$13=2,'Chart Data'!D35,""))</f>
        <v>8.2799999999999994</v>
      </c>
      <c r="E75" s="428">
        <f>IF(Control!$B$13=1,'Chart Data'!E12,IF(Control!$B$13=2,'Chart Data'!E35,""))</f>
        <v>8.1</v>
      </c>
      <c r="F75" s="426">
        <f>IF(Control!$B$13=1,'Chart Data'!F12,IF(Control!$B$13=2,'Chart Data'!F35,""))</f>
        <v>6.9</v>
      </c>
      <c r="G75" s="427">
        <f>IF(Control!$B$13=1,'Chart Data'!G12,IF(Control!$B$13=2,'Chart Data'!G35,""))</f>
        <v>7.09</v>
      </c>
      <c r="H75" s="428">
        <f>IF(Control!$B$13=1,'Chart Data'!H12,IF(Control!$B$13=2,'Chart Data'!H35,""))</f>
        <v>7</v>
      </c>
    </row>
    <row r="76" spans="2:8" ht="13.8" x14ac:dyDescent="0.3">
      <c r="B76" s="38" t="s">
        <v>25</v>
      </c>
      <c r="C76" s="426">
        <f>IF(Control!$B$13=1,'Chart Data'!C13,IF(Control!$B$13=2,'Chart Data'!C36,""))</f>
        <v>7.44</v>
      </c>
      <c r="D76" s="427">
        <f>IF(Control!$B$13=1,'Chart Data'!D13,IF(Control!$B$13=2,'Chart Data'!D36,""))</f>
        <v>7.29</v>
      </c>
      <c r="E76" s="428">
        <f>IF(Control!$B$13=1,'Chart Data'!E13,IF(Control!$B$13=2,'Chart Data'!E36,""))</f>
        <v>7.36</v>
      </c>
      <c r="F76" s="426">
        <f>IF(Control!$B$13=1,'Chart Data'!F13,IF(Control!$B$13=2,'Chart Data'!F36,""))</f>
        <v>6.66</v>
      </c>
      <c r="G76" s="427">
        <f>IF(Control!$B$13=1,'Chart Data'!G13,IF(Control!$B$13=2,'Chart Data'!G36,""))</f>
        <v>6.78</v>
      </c>
      <c r="H76" s="428">
        <f>IF(Control!$B$13=1,'Chart Data'!H13,IF(Control!$B$13=2,'Chart Data'!H36,""))</f>
        <v>6.72</v>
      </c>
    </row>
    <row r="77" spans="2:8" ht="13.8" x14ac:dyDescent="0.3">
      <c r="B77" s="38" t="s">
        <v>26</v>
      </c>
      <c r="C77" s="426">
        <f>IF(Control!$B$13=1,'Chart Data'!C14,IF(Control!$B$13=2,'Chart Data'!C37,""))</f>
        <v>6.61</v>
      </c>
      <c r="D77" s="427">
        <f>IF(Control!$B$13=1,'Chart Data'!D14,IF(Control!$B$13=2,'Chart Data'!D37,""))</f>
        <v>6.57</v>
      </c>
      <c r="E77" s="428">
        <f>IF(Control!$B$13=1,'Chart Data'!E14,IF(Control!$B$13=2,'Chart Data'!E37,""))</f>
        <v>6.59</v>
      </c>
      <c r="F77" s="426">
        <f>IF(Control!$B$13=1,'Chart Data'!F14,IF(Control!$B$13=2,'Chart Data'!F37,""))</f>
        <v>6.34</v>
      </c>
      <c r="G77" s="427">
        <f>IF(Control!$B$13=1,'Chart Data'!G14,IF(Control!$B$13=2,'Chart Data'!G37,""))</f>
        <v>6.34</v>
      </c>
      <c r="H77" s="428">
        <f>IF(Control!$B$13=1,'Chart Data'!H14,IF(Control!$B$13=2,'Chart Data'!H37,""))</f>
        <v>6.34</v>
      </c>
    </row>
    <row r="78" spans="2:8" ht="13.8" x14ac:dyDescent="0.3">
      <c r="B78" s="38" t="s">
        <v>27</v>
      </c>
      <c r="C78" s="426">
        <f>IF(Control!$B$13=1,'Chart Data'!C15,IF(Control!$B$13=2,'Chart Data'!C38,""))</f>
        <v>6.08</v>
      </c>
      <c r="D78" s="427">
        <f>IF(Control!$B$13=1,'Chart Data'!D15,IF(Control!$B$13=2,'Chart Data'!D38,""))</f>
        <v>5.66</v>
      </c>
      <c r="E78" s="428">
        <f>IF(Control!$B$13=1,'Chart Data'!E15,IF(Control!$B$13=2,'Chart Data'!E38,""))</f>
        <v>5.87</v>
      </c>
      <c r="F78" s="426">
        <f>IF(Control!$B$13=1,'Chart Data'!F15,IF(Control!$B$13=2,'Chart Data'!F38,""))</f>
        <v>6.43</v>
      </c>
      <c r="G78" s="427">
        <f>IF(Control!$B$13=1,'Chart Data'!G15,IF(Control!$B$13=2,'Chart Data'!G38,""))</f>
        <v>6.33</v>
      </c>
      <c r="H78" s="428">
        <f>IF(Control!$B$13=1,'Chart Data'!H15,IF(Control!$B$13=2,'Chart Data'!H38,""))</f>
        <v>6.38</v>
      </c>
    </row>
    <row r="79" spans="2:8" ht="13.8" x14ac:dyDescent="0.3">
      <c r="B79" s="38" t="s">
        <v>28</v>
      </c>
      <c r="C79" s="426">
        <f>IF(Control!$B$13=1,'Chart Data'!C16,IF(Control!$B$13=2,'Chart Data'!C39,""))</f>
        <v>5.68</v>
      </c>
      <c r="D79" s="427">
        <f>IF(Control!$B$13=1,'Chart Data'!D16,IF(Control!$B$13=2,'Chart Data'!D39,""))</f>
        <v>5.58</v>
      </c>
      <c r="E79" s="428">
        <f>IF(Control!$B$13=1,'Chart Data'!E16,IF(Control!$B$13=2,'Chart Data'!E39,""))</f>
        <v>5.63</v>
      </c>
      <c r="F79" s="426">
        <f>IF(Control!$B$13=1,'Chart Data'!F16,IF(Control!$B$13=2,'Chart Data'!F39,""))</f>
        <v>6.95</v>
      </c>
      <c r="G79" s="427">
        <f>IF(Control!$B$13=1,'Chart Data'!G16,IF(Control!$B$13=2,'Chart Data'!G39,""))</f>
        <v>6.88</v>
      </c>
      <c r="H79" s="428">
        <f>IF(Control!$B$13=1,'Chart Data'!H16,IF(Control!$B$13=2,'Chart Data'!H39,""))</f>
        <v>6.92</v>
      </c>
    </row>
    <row r="80" spans="2:8" ht="13.8" x14ac:dyDescent="0.3">
      <c r="B80" s="38" t="s">
        <v>29</v>
      </c>
      <c r="C80" s="426">
        <f>IF(Control!$B$13=1,'Chart Data'!C17,IF(Control!$B$13=2,'Chart Data'!C40,""))</f>
        <v>5.62</v>
      </c>
      <c r="D80" s="427">
        <f>IF(Control!$B$13=1,'Chart Data'!D17,IF(Control!$B$13=2,'Chart Data'!D40,""))</f>
        <v>5.45</v>
      </c>
      <c r="E80" s="428">
        <f>IF(Control!$B$13=1,'Chart Data'!E17,IF(Control!$B$13=2,'Chart Data'!E40,""))</f>
        <v>5.53</v>
      </c>
      <c r="F80" s="426">
        <f>IF(Control!$B$13=1,'Chart Data'!F17,IF(Control!$B$13=2,'Chart Data'!F40,""))</f>
        <v>6.76</v>
      </c>
      <c r="G80" s="427">
        <f>IF(Control!$B$13=1,'Chart Data'!G17,IF(Control!$B$13=2,'Chart Data'!G40,""))</f>
        <v>6.72</v>
      </c>
      <c r="H80" s="428">
        <f>IF(Control!$B$13=1,'Chart Data'!H17,IF(Control!$B$13=2,'Chart Data'!H40,""))</f>
        <v>6.74</v>
      </c>
    </row>
    <row r="81" spans="2:8" ht="13.8" x14ac:dyDescent="0.3">
      <c r="B81" s="38" t="s">
        <v>30</v>
      </c>
      <c r="C81" s="426">
        <f>IF(Control!$B$13=1,'Chart Data'!C18,IF(Control!$B$13=2,'Chart Data'!C41,""))</f>
        <v>4.68</v>
      </c>
      <c r="D81" s="427">
        <f>IF(Control!$B$13=1,'Chart Data'!D18,IF(Control!$B$13=2,'Chart Data'!D41,""))</f>
        <v>4.71</v>
      </c>
      <c r="E81" s="428">
        <f>IF(Control!$B$13=1,'Chart Data'!E18,IF(Control!$B$13=2,'Chart Data'!E41,""))</f>
        <v>4.6900000000000004</v>
      </c>
      <c r="F81" s="426">
        <f>IF(Control!$B$13=1,'Chart Data'!F18,IF(Control!$B$13=2,'Chart Data'!F41,""))</f>
        <v>5.79</v>
      </c>
      <c r="G81" s="427">
        <f>IF(Control!$B$13=1,'Chart Data'!G18,IF(Control!$B$13=2,'Chart Data'!G41,""))</f>
        <v>5.74</v>
      </c>
      <c r="H81" s="428">
        <f>IF(Control!$B$13=1,'Chart Data'!H18,IF(Control!$B$13=2,'Chart Data'!H41,""))</f>
        <v>5.76</v>
      </c>
    </row>
    <row r="82" spans="2:8" ht="13.8" x14ac:dyDescent="0.3">
      <c r="B82" s="38" t="s">
        <v>31</v>
      </c>
      <c r="C82" s="426">
        <f>IF(Control!$B$13=1,'Chart Data'!C19,IF(Control!$B$13=2,'Chart Data'!C42,""))</f>
        <v>3.91</v>
      </c>
      <c r="D82" s="427">
        <f>IF(Control!$B$13=1,'Chart Data'!D19,IF(Control!$B$13=2,'Chart Data'!D42,""))</f>
        <v>3.81</v>
      </c>
      <c r="E82" s="428">
        <f>IF(Control!$B$13=1,'Chart Data'!E19,IF(Control!$B$13=2,'Chart Data'!E42,""))</f>
        <v>3.86</v>
      </c>
      <c r="F82" s="426">
        <f>IF(Control!$B$13=1,'Chart Data'!F19,IF(Control!$B$13=2,'Chart Data'!F42,""))</f>
        <v>4.8499999999999996</v>
      </c>
      <c r="G82" s="427">
        <f>IF(Control!$B$13=1,'Chart Data'!G19,IF(Control!$B$13=2,'Chart Data'!G42,""))</f>
        <v>4.9400000000000004</v>
      </c>
      <c r="H82" s="428">
        <f>IF(Control!$B$13=1,'Chart Data'!H19,IF(Control!$B$13=2,'Chart Data'!H42,""))</f>
        <v>4.9000000000000004</v>
      </c>
    </row>
    <row r="83" spans="2:8" ht="13.8" x14ac:dyDescent="0.3">
      <c r="B83" s="38" t="s">
        <v>32</v>
      </c>
      <c r="C83" s="426">
        <f>IF(Control!$B$13=1,'Chart Data'!C20,IF(Control!$B$13=2,'Chart Data'!C43,""))</f>
        <v>3.45</v>
      </c>
      <c r="D83" s="427">
        <f>IF(Control!$B$13=1,'Chart Data'!D20,IF(Control!$B$13=2,'Chart Data'!D43,""))</f>
        <v>3.78</v>
      </c>
      <c r="E83" s="428">
        <f>IF(Control!$B$13=1,'Chart Data'!E20,IF(Control!$B$13=2,'Chart Data'!E43,""))</f>
        <v>3.61</v>
      </c>
      <c r="F83" s="426">
        <f>IF(Control!$B$13=1,'Chart Data'!F20,IF(Control!$B$13=2,'Chart Data'!F43,""))</f>
        <v>4.82</v>
      </c>
      <c r="G83" s="427">
        <f>IF(Control!$B$13=1,'Chart Data'!G20,IF(Control!$B$13=2,'Chart Data'!G43,""))</f>
        <v>5.08</v>
      </c>
      <c r="H83" s="428">
        <f>IF(Control!$B$13=1,'Chart Data'!H20,IF(Control!$B$13=2,'Chart Data'!H43,""))</f>
        <v>4.95</v>
      </c>
    </row>
    <row r="84" spans="2:8" ht="13.8" x14ac:dyDescent="0.3">
      <c r="B84" s="38" t="s">
        <v>33</v>
      </c>
      <c r="C84" s="426">
        <f>IF(Control!$B$13=1,'Chart Data'!C21,IF(Control!$B$13=2,'Chart Data'!C44,""))</f>
        <v>2.46</v>
      </c>
      <c r="D84" s="427">
        <f>IF(Control!$B$13=1,'Chart Data'!D21,IF(Control!$B$13=2,'Chart Data'!D44,""))</f>
        <v>2.88</v>
      </c>
      <c r="E84" s="428">
        <f>IF(Control!$B$13=1,'Chart Data'!E21,IF(Control!$B$13=2,'Chart Data'!E44,""))</f>
        <v>2.67</v>
      </c>
      <c r="F84" s="426">
        <f>IF(Control!$B$13=1,'Chart Data'!F21,IF(Control!$B$13=2,'Chart Data'!F44,""))</f>
        <v>3.43</v>
      </c>
      <c r="G84" s="427">
        <f>IF(Control!$B$13=1,'Chart Data'!G21,IF(Control!$B$13=2,'Chart Data'!G44,""))</f>
        <v>3.79</v>
      </c>
      <c r="H84" s="428">
        <f>IF(Control!$B$13=1,'Chart Data'!H21,IF(Control!$B$13=2,'Chart Data'!H44,""))</f>
        <v>3.61</v>
      </c>
    </row>
    <row r="85" spans="2:8" ht="13.8" x14ac:dyDescent="0.3">
      <c r="B85" s="38" t="s">
        <v>34</v>
      </c>
      <c r="C85" s="426">
        <f>IF(Control!$B$13=1,'Chart Data'!C22,IF(Control!$B$13=2,'Chart Data'!C45,""))</f>
        <v>1.55</v>
      </c>
      <c r="D85" s="427">
        <f>IF(Control!$B$13=1,'Chart Data'!D22,IF(Control!$B$13=2,'Chart Data'!D45,""))</f>
        <v>2.0099999999999998</v>
      </c>
      <c r="E85" s="428">
        <f>IF(Control!$B$13=1,'Chart Data'!E22,IF(Control!$B$13=2,'Chart Data'!E45,""))</f>
        <v>1.78</v>
      </c>
      <c r="F85" s="426">
        <f>IF(Control!$B$13=1,'Chart Data'!F22,IF(Control!$B$13=2,'Chart Data'!F45,""))</f>
        <v>2.27</v>
      </c>
      <c r="G85" s="427">
        <f>IF(Control!$B$13=1,'Chart Data'!G22,IF(Control!$B$13=2,'Chart Data'!G45,""))</f>
        <v>2.77</v>
      </c>
      <c r="H85" s="428">
        <f>IF(Control!$B$13=1,'Chart Data'!H22,IF(Control!$B$13=2,'Chart Data'!H45,""))</f>
        <v>2.52</v>
      </c>
    </row>
    <row r="86" spans="2:8" ht="14.4" thickBot="1" x14ac:dyDescent="0.35">
      <c r="B86" s="38" t="s">
        <v>35</v>
      </c>
      <c r="C86" s="426">
        <f>IF(Control!$B$13=1,'Chart Data'!C23,IF(Control!$B$13=2,'Chart Data'!C46,""))</f>
        <v>1.31</v>
      </c>
      <c r="D86" s="427">
        <f>IF(Control!$B$13=1,'Chart Data'!D23,IF(Control!$B$13=2,'Chart Data'!D46,""))</f>
        <v>2.37</v>
      </c>
      <c r="E86" s="428">
        <f>IF(Control!$B$13=1,'Chart Data'!E23,IF(Control!$B$13=2,'Chart Data'!E46,""))</f>
        <v>1.84</v>
      </c>
      <c r="F86" s="426">
        <f>IF(Control!$B$13=1,'Chart Data'!F23,IF(Control!$B$13=2,'Chart Data'!F46,""))</f>
        <v>1.85</v>
      </c>
      <c r="G86" s="427">
        <f>IF(Control!$B$13=1,'Chart Data'!G23,IF(Control!$B$13=2,'Chart Data'!G46,""))</f>
        <v>2.98</v>
      </c>
      <c r="H86" s="428">
        <f>IF(Control!$B$13=1,'Chart Data'!H23,IF(Control!$B$13=2,'Chart Data'!H46,""))</f>
        <v>2.4300000000000002</v>
      </c>
    </row>
    <row r="87" spans="2:8" ht="14.4" thickBot="1" x14ac:dyDescent="0.35">
      <c r="B87" s="39" t="s">
        <v>17</v>
      </c>
      <c r="C87" s="67">
        <f>IF(Control!$B$13=1,'Chart Data'!C24,IF(Control!$B$13=2,'Chart Data'!C47,""))</f>
        <v>100</v>
      </c>
      <c r="D87" s="68">
        <f>IF(Control!$B$13=1,'Chart Data'!D24,IF(Control!$B$13=2,'Chart Data'!D47,""))</f>
        <v>100</v>
      </c>
      <c r="E87" s="69">
        <f>IF(Control!$B$13=1,'Chart Data'!E24,IF(Control!$B$13=2,'Chart Data'!E47,""))</f>
        <v>100</v>
      </c>
      <c r="F87" s="67">
        <f>IF(Control!$B$13=1,'Chart Data'!F24,IF(Control!$B$13=2,'Chart Data'!F47,""))</f>
        <v>100</v>
      </c>
      <c r="G87" s="68">
        <f>IF(Control!$B$13=1,'Chart Data'!G24,IF(Control!$B$13=2,'Chart Data'!G47,""))</f>
        <v>100</v>
      </c>
      <c r="H87" s="69">
        <f>IF(Control!$B$13=1,'Chart Data'!H24,IF(Control!$B$13=2,'Chart Data'!H47,""))</f>
        <v>100</v>
      </c>
    </row>
    <row r="88" spans="2:8" ht="6" customHeight="1" x14ac:dyDescent="0.2"/>
    <row r="89" spans="2:8" ht="12" x14ac:dyDescent="0.25">
      <c r="B89" s="60"/>
    </row>
    <row r="93" spans="2:8" ht="14.4" x14ac:dyDescent="0.3">
      <c r="B93" s="48" t="s">
        <v>37</v>
      </c>
    </row>
    <row r="94" spans="2:8" ht="14.4" x14ac:dyDescent="0.3">
      <c r="B94" s="74" t="s">
        <v>38</v>
      </c>
    </row>
    <row r="95" spans="2:8" ht="14.4" x14ac:dyDescent="0.3">
      <c r="B95" s="33"/>
    </row>
    <row r="96" spans="2:8" ht="14.4" x14ac:dyDescent="0.3">
      <c r="B96" s="74" t="s">
        <v>39</v>
      </c>
    </row>
    <row r="97" spans="2:3" ht="14.4" x14ac:dyDescent="0.3">
      <c r="B97" s="74" t="s">
        <v>40</v>
      </c>
    </row>
    <row r="98" spans="2:3" ht="14.4" x14ac:dyDescent="0.3">
      <c r="B98" s="74" t="s">
        <v>41</v>
      </c>
    </row>
    <row r="99" spans="2:3" ht="14.4" x14ac:dyDescent="0.3">
      <c r="B99" s="74" t="s">
        <v>42</v>
      </c>
    </row>
    <row r="100" spans="2:3" ht="14.4" x14ac:dyDescent="0.3">
      <c r="B100" s="74" t="s">
        <v>43</v>
      </c>
    </row>
    <row r="101" spans="2:3" ht="14.4" x14ac:dyDescent="0.3">
      <c r="B101" s="74" t="s">
        <v>44</v>
      </c>
    </row>
    <row r="102" spans="2:3" ht="14.4" x14ac:dyDescent="0.3">
      <c r="B102" s="74" t="s">
        <v>45</v>
      </c>
      <c r="C102" s="73" t="s">
        <v>46</v>
      </c>
    </row>
    <row r="103" spans="2:3" ht="14.4" x14ac:dyDescent="0.3">
      <c r="B103" s="33"/>
    </row>
    <row r="104" spans="2:3" ht="14.4" x14ac:dyDescent="0.3">
      <c r="B104" s="75" t="s">
        <v>689</v>
      </c>
    </row>
  </sheetData>
  <mergeCells count="3">
    <mergeCell ref="C67:E67"/>
    <mergeCell ref="F67:H67"/>
    <mergeCell ref="B13:J13"/>
  </mergeCells>
  <hyperlinks>
    <hyperlink ref="C102" r:id="rId1" xr:uid="{3ACD16B5-8872-440F-B36B-8624220E1D49}"/>
    <hyperlink ref="B1" location="Index!A1" display="Return to Index" xr:uid="{D593444D-EC37-4A51-8C8C-FF2CE9AB7410}"/>
  </hyperlinks>
  <pageMargins left="0.5" right="0.48" top="0.47" bottom="0.27" header="0.31496062992125984" footer="0.16"/>
  <pageSetup paperSize="9" scale="75" orientation="portrait" r:id="rId2"/>
  <ignoredErrors>
    <ignoredError sqref="B71" twoDigitTextYear="1"/>
  </ignoredErrors>
  <drawing r:id="rId3"/>
  <legacyDrawing r:id="rId4"/>
  <mc:AlternateContent xmlns:mc="http://schemas.openxmlformats.org/markup-compatibility/2006">
    <mc:Choice Requires="x14">
      <controls>
        <mc:AlternateContent xmlns:mc="http://schemas.openxmlformats.org/markup-compatibility/2006">
          <mc:Choice Requires="x14">
            <control shapeId="1025" r:id="rId5" name="PopGeog Dropdown">
              <controlPr defaultSize="0" autoLine="0" autoPict="0" altText="Select a dropdown for population comparison">
                <anchor moveWithCells="1">
                  <from>
                    <xdr:col>1</xdr:col>
                    <xdr:colOff>45720</xdr:colOff>
                    <xdr:row>16</xdr:row>
                    <xdr:rowOff>30480</xdr:rowOff>
                  </from>
                  <to>
                    <xdr:col>6</xdr:col>
                    <xdr:colOff>434340</xdr:colOff>
                    <xdr:row>18</xdr:row>
                    <xdr:rowOff>91440</xdr:rowOff>
                  </to>
                </anchor>
              </controlPr>
            </control>
          </mc:Choice>
        </mc:AlternateContent>
        <mc:AlternateContent xmlns:mc="http://schemas.openxmlformats.org/markup-compatibility/2006">
          <mc:Choice Requires="x14">
            <control shapeId="1030" r:id="rId6" name="Drop Down 6">
              <controlPr defaultSize="0" autoLine="0" autoPict="0">
                <anchor moveWithCells="1">
                  <from>
                    <xdr:col>1</xdr:col>
                    <xdr:colOff>30480</xdr:colOff>
                    <xdr:row>64</xdr:row>
                    <xdr:rowOff>38100</xdr:rowOff>
                  </from>
                  <to>
                    <xdr:col>4</xdr:col>
                    <xdr:colOff>373380</xdr:colOff>
                    <xdr:row>64</xdr:row>
                    <xdr:rowOff>289560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8DB4B-0FED-46A2-877C-A9FFA1E6E399}">
  <dimension ref="B1:Z74"/>
  <sheetViews>
    <sheetView zoomScaleNormal="100" workbookViewId="0">
      <selection activeCell="L11" sqref="L11"/>
    </sheetView>
  </sheetViews>
  <sheetFormatPr defaultColWidth="8.88671875" defaultRowHeight="14.4" x14ac:dyDescent="0.3"/>
  <cols>
    <col min="1" max="1" width="3.21875" customWidth="1"/>
    <col min="2" max="2" width="21.21875" customWidth="1"/>
    <col min="3" max="3" width="15.5546875" customWidth="1"/>
    <col min="4" max="4" width="14.33203125" customWidth="1"/>
    <col min="5" max="5" width="13.21875" customWidth="1"/>
    <col min="6" max="6" width="14.6640625" customWidth="1"/>
    <col min="7" max="7" width="14.33203125" customWidth="1"/>
    <col min="8" max="8" width="12.109375" customWidth="1"/>
    <col min="10" max="10" width="10.88671875" customWidth="1"/>
    <col min="11" max="11" width="11.44140625" customWidth="1"/>
    <col min="12" max="12" width="11.44140625" bestFit="1" customWidth="1"/>
    <col min="13" max="13" width="12.77734375" customWidth="1"/>
    <col min="14" max="14" width="11.77734375" customWidth="1"/>
    <col min="15" max="15" width="10.5546875" customWidth="1"/>
    <col min="16" max="16" width="16" customWidth="1"/>
    <col min="17" max="17" width="12.77734375" bestFit="1" customWidth="1"/>
  </cols>
  <sheetData>
    <row r="1" spans="2:26" x14ac:dyDescent="0.3">
      <c r="B1" s="686" t="s">
        <v>1653</v>
      </c>
    </row>
    <row r="2" spans="2:26" x14ac:dyDescent="0.3">
      <c r="B2" s="114" t="s">
        <v>48</v>
      </c>
    </row>
    <row r="3" spans="2:26" ht="15" thickBot="1" x14ac:dyDescent="0.35">
      <c r="F3" s="651"/>
      <c r="G3" s="651"/>
      <c r="H3" s="676"/>
      <c r="I3" s="676"/>
      <c r="J3" s="676"/>
      <c r="K3" s="676"/>
      <c r="S3" s="96"/>
      <c r="T3" s="1416"/>
      <c r="U3" s="1416"/>
      <c r="V3" s="1416"/>
      <c r="W3" s="1416"/>
    </row>
    <row r="4" spans="2:26" ht="15" thickBot="1" x14ac:dyDescent="0.35">
      <c r="D4" s="1414" t="s">
        <v>849</v>
      </c>
      <c r="E4" s="1415"/>
      <c r="F4" s="1414" t="s">
        <v>850</v>
      </c>
      <c r="G4" s="1415"/>
      <c r="H4" s="683"/>
      <c r="I4" s="864" t="s">
        <v>862</v>
      </c>
      <c r="J4" s="864"/>
      <c r="K4" s="864"/>
      <c r="L4" s="676"/>
      <c r="M4" s="676"/>
      <c r="N4" s="1423"/>
      <c r="O4" s="1423"/>
      <c r="S4" s="96"/>
      <c r="T4" s="384"/>
      <c r="U4" s="384"/>
      <c r="V4" s="384"/>
      <c r="W4" s="384"/>
    </row>
    <row r="5" spans="2:26" ht="42" thickBot="1" x14ac:dyDescent="0.35">
      <c r="B5" s="663" t="s">
        <v>949</v>
      </c>
      <c r="C5" s="663" t="s">
        <v>851</v>
      </c>
      <c r="D5" s="671" t="s">
        <v>714</v>
      </c>
      <c r="E5" s="671" t="s">
        <v>131</v>
      </c>
      <c r="F5" s="671" t="s">
        <v>714</v>
      </c>
      <c r="G5" s="671" t="s">
        <v>131</v>
      </c>
      <c r="H5" s="677"/>
      <c r="I5" s="567"/>
      <c r="J5" s="781" t="s">
        <v>853</v>
      </c>
      <c r="K5" s="781" t="s">
        <v>852</v>
      </c>
      <c r="L5" s="567"/>
      <c r="M5" s="567"/>
      <c r="N5" s="680"/>
      <c r="S5" s="670"/>
      <c r="T5" s="384"/>
      <c r="U5" s="384"/>
      <c r="V5" s="384"/>
      <c r="W5" s="384"/>
      <c r="X5" s="384"/>
      <c r="Y5" s="384"/>
      <c r="Z5" s="384"/>
    </row>
    <row r="6" spans="2:26" x14ac:dyDescent="0.3">
      <c r="B6" s="652" t="s">
        <v>74</v>
      </c>
      <c r="C6" s="1204">
        <v>137294</v>
      </c>
      <c r="D6" s="1205">
        <v>134738</v>
      </c>
      <c r="E6" s="1184">
        <v>98.138301746616747</v>
      </c>
      <c r="F6" s="292">
        <v>2556</v>
      </c>
      <c r="G6" s="198">
        <v>1.8616982533832505</v>
      </c>
      <c r="H6" s="681"/>
      <c r="I6" s="273" t="s">
        <v>74</v>
      </c>
      <c r="J6" s="851">
        <v>98.138301746616747</v>
      </c>
      <c r="K6" s="273">
        <v>1.8616982533832505</v>
      </c>
      <c r="L6" s="682"/>
      <c r="M6" s="672"/>
      <c r="N6" s="679"/>
      <c r="O6" s="679"/>
      <c r="P6" s="672"/>
      <c r="Q6" s="672"/>
      <c r="S6" s="17"/>
      <c r="T6" s="664"/>
      <c r="U6" s="666"/>
      <c r="V6" s="665"/>
      <c r="W6" s="666"/>
      <c r="X6" s="667"/>
      <c r="Y6" s="668"/>
    </row>
    <row r="7" spans="2:26" x14ac:dyDescent="0.3">
      <c r="B7" s="377" t="s">
        <v>67</v>
      </c>
      <c r="C7" s="294">
        <v>1359594</v>
      </c>
      <c r="D7" s="294">
        <v>1301079</v>
      </c>
      <c r="E7" s="1187">
        <v>95.696141642284388</v>
      </c>
      <c r="F7" s="294">
        <v>58515</v>
      </c>
      <c r="G7" s="199">
        <v>4.3038583577156118</v>
      </c>
      <c r="H7" s="681"/>
      <c r="I7" s="273" t="s">
        <v>67</v>
      </c>
      <c r="J7" s="851">
        <v>95.696141642284388</v>
      </c>
      <c r="K7" s="273">
        <v>4.3038583577156118</v>
      </c>
      <c r="L7" s="682"/>
      <c r="M7" s="672"/>
      <c r="N7" s="679"/>
      <c r="O7" s="679"/>
      <c r="P7" s="672"/>
      <c r="Q7" s="672"/>
      <c r="T7" s="664"/>
      <c r="U7" s="666"/>
      <c r="V7" s="669"/>
      <c r="W7" s="666"/>
      <c r="X7" s="667"/>
      <c r="Y7" s="668"/>
    </row>
    <row r="8" spans="2:26" x14ac:dyDescent="0.3">
      <c r="B8" s="351" t="s">
        <v>72</v>
      </c>
      <c r="C8" s="1186">
        <v>256929</v>
      </c>
      <c r="D8" s="261">
        <v>245374</v>
      </c>
      <c r="E8" s="1187">
        <v>95.502648591634269</v>
      </c>
      <c r="F8" s="294">
        <v>11555</v>
      </c>
      <c r="G8" s="199">
        <v>4.4973514083657351</v>
      </c>
      <c r="H8" s="681"/>
      <c r="I8" s="273" t="s">
        <v>72</v>
      </c>
      <c r="J8" s="851">
        <v>95.502648591634269</v>
      </c>
      <c r="K8" s="273">
        <v>4.4973514083657351</v>
      </c>
      <c r="L8" s="682"/>
      <c r="M8" s="672"/>
      <c r="N8" s="679"/>
      <c r="O8" s="679"/>
      <c r="P8" s="672"/>
      <c r="Q8" s="672"/>
      <c r="T8" s="667"/>
      <c r="U8" s="666"/>
      <c r="V8" s="667"/>
      <c r="W8" s="666"/>
      <c r="X8" s="667"/>
      <c r="Y8" s="668"/>
    </row>
    <row r="9" spans="2:26" x14ac:dyDescent="0.3">
      <c r="B9" s="351" t="s">
        <v>63</v>
      </c>
      <c r="C9" s="1186">
        <v>188175</v>
      </c>
      <c r="D9" s="261">
        <v>178953</v>
      </c>
      <c r="E9" s="1187">
        <v>95.099242726185736</v>
      </c>
      <c r="F9" s="294">
        <v>9222</v>
      </c>
      <c r="G9" s="199">
        <v>4.9007572738142686</v>
      </c>
      <c r="H9" s="681"/>
      <c r="I9" s="273" t="s">
        <v>63</v>
      </c>
      <c r="J9" s="851">
        <v>95.099242726185736</v>
      </c>
      <c r="K9" s="273">
        <v>4.9007572738142686</v>
      </c>
      <c r="L9" s="682"/>
      <c r="M9" s="672"/>
      <c r="N9" s="679"/>
      <c r="O9" s="679"/>
      <c r="P9" s="672"/>
      <c r="Q9" s="672"/>
      <c r="S9" s="17"/>
      <c r="T9" s="664"/>
      <c r="U9" s="666"/>
      <c r="V9" s="665"/>
      <c r="W9" s="666"/>
      <c r="X9" s="667"/>
      <c r="Y9" s="668"/>
    </row>
    <row r="10" spans="2:26" x14ac:dyDescent="0.3">
      <c r="B10" s="351" t="s">
        <v>73</v>
      </c>
      <c r="C10" s="1186">
        <v>197741</v>
      </c>
      <c r="D10" s="261">
        <v>187680</v>
      </c>
      <c r="E10" s="1187">
        <v>94.912031394602025</v>
      </c>
      <c r="F10" s="294">
        <v>10061</v>
      </c>
      <c r="G10" s="199">
        <v>5.08796860539797</v>
      </c>
      <c r="H10" s="681"/>
      <c r="I10" s="273" t="s">
        <v>73</v>
      </c>
      <c r="J10" s="851">
        <v>94.912031394602025</v>
      </c>
      <c r="K10" s="273">
        <v>5.08796860539797</v>
      </c>
      <c r="L10" s="682"/>
      <c r="M10" s="672"/>
      <c r="N10" s="679"/>
      <c r="O10" s="679"/>
      <c r="P10" s="672"/>
      <c r="Q10" s="672"/>
      <c r="T10" s="664"/>
      <c r="V10" s="664"/>
      <c r="X10" s="667"/>
      <c r="Y10" s="668"/>
    </row>
    <row r="11" spans="2:26" x14ac:dyDescent="0.3">
      <c r="B11" s="377" t="s">
        <v>69</v>
      </c>
      <c r="C11" s="294">
        <v>389186</v>
      </c>
      <c r="D11" s="294">
        <v>356973</v>
      </c>
      <c r="E11" s="1187">
        <v>91.72298078553699</v>
      </c>
      <c r="F11" s="294">
        <v>32213</v>
      </c>
      <c r="G11" s="199">
        <v>8.2770192144630066</v>
      </c>
      <c r="H11" s="681"/>
      <c r="I11" s="273" t="s">
        <v>69</v>
      </c>
      <c r="J11" s="851">
        <v>91.72298078553699</v>
      </c>
      <c r="K11" s="273">
        <v>8.2770192144630066</v>
      </c>
      <c r="L11" s="682"/>
      <c r="M11" s="672"/>
      <c r="N11" s="679"/>
      <c r="O11" s="679"/>
      <c r="P11" s="672"/>
      <c r="Q11" s="672"/>
      <c r="W11" s="96"/>
      <c r="X11" s="96"/>
    </row>
    <row r="12" spans="2:26" x14ac:dyDescent="0.3">
      <c r="B12" s="351" t="s">
        <v>76</v>
      </c>
      <c r="C12" s="1186">
        <v>538808</v>
      </c>
      <c r="D12" s="261">
        <v>491478</v>
      </c>
      <c r="E12" s="1187">
        <v>91.215794865703558</v>
      </c>
      <c r="F12" s="294">
        <v>47330</v>
      </c>
      <c r="G12" s="199">
        <v>8.7842051342964478</v>
      </c>
      <c r="H12" s="681"/>
      <c r="I12" s="273" t="s">
        <v>76</v>
      </c>
      <c r="J12" s="851">
        <v>91.215794865703558</v>
      </c>
      <c r="K12" s="273">
        <v>8.7842051342964478</v>
      </c>
      <c r="L12" s="682"/>
      <c r="M12" s="672"/>
      <c r="N12" s="679"/>
      <c r="O12" s="679"/>
      <c r="P12" s="672"/>
      <c r="Q12" s="672"/>
      <c r="S12" s="96"/>
      <c r="T12" s="96"/>
      <c r="U12" s="96"/>
      <c r="V12" s="96"/>
      <c r="W12" s="96"/>
      <c r="X12" s="96"/>
    </row>
    <row r="13" spans="2:26" x14ac:dyDescent="0.3">
      <c r="B13" s="377" t="s">
        <v>65</v>
      </c>
      <c r="C13" s="294">
        <v>784389</v>
      </c>
      <c r="D13" s="294">
        <v>713111</v>
      </c>
      <c r="E13" s="1187">
        <v>90.91292713181852</v>
      </c>
      <c r="F13" s="294">
        <v>71278</v>
      </c>
      <c r="G13" s="199">
        <v>9.0870728681814761</v>
      </c>
      <c r="H13" s="681"/>
      <c r="I13" s="273" t="s">
        <v>65</v>
      </c>
      <c r="J13" s="851">
        <v>90.91292713181852</v>
      </c>
      <c r="K13" s="273">
        <v>9.0870728681814761</v>
      </c>
      <c r="L13" s="682"/>
      <c r="M13" s="672"/>
      <c r="N13" s="679"/>
      <c r="O13" s="679"/>
      <c r="P13" s="672"/>
      <c r="Q13" s="672"/>
      <c r="S13" s="96"/>
      <c r="T13" s="96"/>
      <c r="U13" s="96"/>
      <c r="V13" s="96"/>
      <c r="W13" s="96"/>
      <c r="X13" s="96"/>
    </row>
    <row r="14" spans="2:26" x14ac:dyDescent="0.3">
      <c r="B14" s="925" t="s">
        <v>68</v>
      </c>
      <c r="C14" s="1192">
        <v>54686087</v>
      </c>
      <c r="D14" s="1192">
        <v>49652172</v>
      </c>
      <c r="E14" s="1191">
        <v>90.794889018115342</v>
      </c>
      <c r="F14" s="1192">
        <v>5033915</v>
      </c>
      <c r="G14" s="1011">
        <v>9.2051109818846619</v>
      </c>
      <c r="H14" s="681"/>
      <c r="I14" s="273" t="s">
        <v>68</v>
      </c>
      <c r="J14" s="851">
        <v>90.794889018115342</v>
      </c>
      <c r="K14" s="273">
        <v>9.2051109818846619</v>
      </c>
      <c r="L14" s="682"/>
      <c r="M14" s="672"/>
      <c r="N14" s="679"/>
      <c r="O14" s="679"/>
      <c r="P14" s="672"/>
      <c r="Q14" s="672"/>
      <c r="S14" s="96"/>
      <c r="T14" s="96"/>
      <c r="U14" s="96"/>
      <c r="V14" s="96"/>
      <c r="W14" s="96"/>
      <c r="X14" s="96"/>
    </row>
    <row r="15" spans="2:26" x14ac:dyDescent="0.3">
      <c r="B15" s="351" t="s">
        <v>75</v>
      </c>
      <c r="C15" s="1186">
        <v>201277</v>
      </c>
      <c r="D15" s="261">
        <v>182731</v>
      </c>
      <c r="E15" s="1187">
        <v>90.785832459744526</v>
      </c>
      <c r="F15" s="294">
        <v>18546</v>
      </c>
      <c r="G15" s="199">
        <v>9.2141675402554686</v>
      </c>
      <c r="H15" s="681"/>
      <c r="I15" s="273" t="s">
        <v>75</v>
      </c>
      <c r="J15" s="851">
        <v>90.785832459744526</v>
      </c>
      <c r="K15" s="273">
        <v>9.2141675402554686</v>
      </c>
      <c r="L15" s="682"/>
      <c r="M15" s="672"/>
      <c r="N15" s="679"/>
      <c r="O15" s="679"/>
      <c r="P15" s="672"/>
      <c r="Q15" s="672"/>
      <c r="S15" s="96"/>
      <c r="T15" s="96"/>
      <c r="U15" s="96"/>
      <c r="V15" s="96"/>
      <c r="W15" s="96"/>
      <c r="X15" s="96"/>
    </row>
    <row r="16" spans="2:26" x14ac:dyDescent="0.3">
      <c r="B16" s="351" t="s">
        <v>71</v>
      </c>
      <c r="C16" s="1186">
        <v>470439</v>
      </c>
      <c r="D16" s="261">
        <v>425452</v>
      </c>
      <c r="E16" s="1187">
        <v>90.4372299065341</v>
      </c>
      <c r="F16" s="294">
        <v>44987</v>
      </c>
      <c r="G16" s="199">
        <v>9.5627700934658897</v>
      </c>
      <c r="H16" s="681"/>
      <c r="I16" s="273" t="s">
        <v>71</v>
      </c>
      <c r="J16" s="851">
        <v>90.4372299065341</v>
      </c>
      <c r="K16" s="273">
        <v>9.5627700934658897</v>
      </c>
      <c r="L16" s="682"/>
      <c r="M16" s="672"/>
      <c r="N16" s="679"/>
      <c r="O16" s="679"/>
      <c r="P16" s="672"/>
      <c r="Q16" s="672"/>
    </row>
    <row r="17" spans="2:17" x14ac:dyDescent="0.3">
      <c r="B17" s="351" t="s">
        <v>62</v>
      </c>
      <c r="C17" s="1186">
        <v>456936</v>
      </c>
      <c r="D17" s="261">
        <v>410701</v>
      </c>
      <c r="E17" s="1187">
        <v>89.88151513559886</v>
      </c>
      <c r="F17" s="294">
        <v>46235</v>
      </c>
      <c r="G17" s="199">
        <v>10.118484864401141</v>
      </c>
      <c r="H17" s="681"/>
      <c r="I17" s="273" t="s">
        <v>829</v>
      </c>
      <c r="J17" s="851">
        <v>89.88151513559886</v>
      </c>
      <c r="K17" s="273">
        <v>10.118484864401141</v>
      </c>
      <c r="L17" s="682"/>
      <c r="M17" s="672"/>
      <c r="N17" s="679"/>
      <c r="O17" s="679"/>
      <c r="P17" s="672"/>
      <c r="Q17" s="672"/>
    </row>
    <row r="18" spans="2:17" x14ac:dyDescent="0.3">
      <c r="B18" s="351" t="s">
        <v>66</v>
      </c>
      <c r="C18" s="1186">
        <v>290963</v>
      </c>
      <c r="D18" s="261">
        <v>260069</v>
      </c>
      <c r="E18" s="1187">
        <v>89.382155119379433</v>
      </c>
      <c r="F18" s="294">
        <v>30894</v>
      </c>
      <c r="G18" s="199">
        <v>10.617844880620559</v>
      </c>
      <c r="H18" s="681"/>
      <c r="I18" s="273" t="s">
        <v>66</v>
      </c>
      <c r="J18" s="851">
        <v>89.382155119379433</v>
      </c>
      <c r="K18" s="273">
        <v>10.617844880620559</v>
      </c>
      <c r="L18" s="682"/>
      <c r="M18" s="672"/>
      <c r="N18" s="679"/>
      <c r="O18" s="679"/>
      <c r="P18" s="672"/>
      <c r="Q18" s="672"/>
    </row>
    <row r="19" spans="2:17" x14ac:dyDescent="0.3">
      <c r="B19" s="921" t="s">
        <v>70</v>
      </c>
      <c r="C19" s="1194">
        <v>240645</v>
      </c>
      <c r="D19" s="1195">
        <v>203603</v>
      </c>
      <c r="E19" s="1196">
        <v>84.60720147935757</v>
      </c>
      <c r="F19" s="1197">
        <v>37042</v>
      </c>
      <c r="G19" s="1014">
        <v>15.392798520642442</v>
      </c>
      <c r="H19" s="681"/>
      <c r="I19" s="273" t="s">
        <v>70</v>
      </c>
      <c r="J19" s="851">
        <v>84.60720147935757</v>
      </c>
      <c r="K19" s="273">
        <v>15.392798520642442</v>
      </c>
      <c r="L19" s="682"/>
      <c r="M19" s="672"/>
      <c r="N19" s="679"/>
      <c r="O19" s="679"/>
      <c r="P19" s="672"/>
      <c r="Q19" s="672"/>
    </row>
    <row r="20" spans="2:17" ht="15" thickBot="1" x14ac:dyDescent="0.35">
      <c r="B20" s="378" t="s">
        <v>64</v>
      </c>
      <c r="C20" s="296">
        <v>333214</v>
      </c>
      <c r="D20" s="296">
        <v>274880</v>
      </c>
      <c r="E20" s="1200">
        <v>82.493532684701123</v>
      </c>
      <c r="F20" s="296">
        <v>58334</v>
      </c>
      <c r="G20" s="200">
        <v>17.506467315298877</v>
      </c>
      <c r="H20" s="681"/>
      <c r="I20" s="273" t="s">
        <v>64</v>
      </c>
      <c r="J20" s="851">
        <v>82.493532684701123</v>
      </c>
      <c r="K20" s="273">
        <v>17.506467315298877</v>
      </c>
      <c r="L20" s="682"/>
      <c r="M20" s="672"/>
      <c r="N20" s="679"/>
      <c r="O20" s="679"/>
      <c r="P20" s="672"/>
      <c r="Q20" s="672"/>
    </row>
    <row r="48" spans="2:10" x14ac:dyDescent="0.3">
      <c r="B48" s="1357" t="s">
        <v>78</v>
      </c>
      <c r="C48" s="1358"/>
      <c r="D48" s="1358"/>
      <c r="E48" s="1358"/>
      <c r="F48" s="1358"/>
      <c r="G48" s="1358"/>
      <c r="H48" s="1358"/>
      <c r="I48" s="1358"/>
      <c r="J48" s="1359"/>
    </row>
    <row r="49" spans="2:10" ht="6.6" customHeight="1" x14ac:dyDescent="0.3">
      <c r="B49" s="139"/>
      <c r="C49" s="139"/>
      <c r="D49" s="140"/>
      <c r="E49" s="140"/>
      <c r="F49" s="340"/>
      <c r="G49" s="340"/>
      <c r="H49" s="141"/>
      <c r="I49" s="142"/>
      <c r="J49" s="143"/>
    </row>
    <row r="50" spans="2:10" x14ac:dyDescent="0.3">
      <c r="B50" s="144" t="s">
        <v>79</v>
      </c>
      <c r="C50" s="1349" t="s">
        <v>1653</v>
      </c>
      <c r="D50" s="1350"/>
      <c r="E50" s="1350"/>
      <c r="F50" s="1350"/>
      <c r="G50" s="1350"/>
      <c r="H50" s="1350"/>
      <c r="I50" s="1350"/>
      <c r="J50" s="1351"/>
    </row>
    <row r="51" spans="2:10" ht="7.8" customHeight="1" x14ac:dyDescent="0.3">
      <c r="B51" s="144"/>
      <c r="C51" s="145"/>
      <c r="D51" s="146"/>
      <c r="E51" s="146"/>
      <c r="F51" s="341"/>
      <c r="G51" s="341"/>
      <c r="H51" s="146"/>
      <c r="I51" s="147"/>
      <c r="J51" s="148"/>
    </row>
    <row r="52" spans="2:10" x14ac:dyDescent="0.3">
      <c r="B52" s="144" t="s">
        <v>80</v>
      </c>
      <c r="C52" s="1349" t="s">
        <v>854</v>
      </c>
      <c r="D52" s="1350"/>
      <c r="E52" s="1350"/>
      <c r="F52" s="1350"/>
      <c r="G52" s="1350"/>
      <c r="H52" s="1350"/>
      <c r="I52" s="1350"/>
      <c r="J52" s="1351"/>
    </row>
    <row r="53" spans="2:10" ht="5.4" customHeight="1" x14ac:dyDescent="0.3">
      <c r="B53" s="144"/>
      <c r="C53" s="145"/>
      <c r="D53" s="146"/>
      <c r="E53" s="146"/>
      <c r="F53" s="341"/>
      <c r="G53" s="341"/>
      <c r="H53" s="146"/>
      <c r="I53" s="147"/>
      <c r="J53" s="148"/>
    </row>
    <row r="54" spans="2:10" x14ac:dyDescent="0.3">
      <c r="B54" s="144" t="s">
        <v>82</v>
      </c>
      <c r="C54" s="145" t="s">
        <v>855</v>
      </c>
      <c r="D54" s="146"/>
      <c r="E54" s="146"/>
      <c r="F54" s="341"/>
      <c r="G54" s="341"/>
      <c r="H54" s="146"/>
      <c r="I54" s="147"/>
      <c r="J54" s="148"/>
    </row>
    <row r="55" spans="2:10" ht="5.4" customHeight="1" x14ac:dyDescent="0.3">
      <c r="B55" s="144"/>
      <c r="C55" s="145"/>
      <c r="D55" s="146"/>
      <c r="E55" s="146"/>
      <c r="F55" s="341"/>
      <c r="G55" s="341"/>
      <c r="H55" s="146"/>
      <c r="I55" s="147"/>
      <c r="J55" s="148"/>
    </row>
    <row r="56" spans="2:10" x14ac:dyDescent="0.3">
      <c r="B56" s="144" t="s">
        <v>84</v>
      </c>
      <c r="C56" s="145" t="s">
        <v>856</v>
      </c>
      <c r="D56" s="146"/>
      <c r="E56" s="146"/>
      <c r="F56" s="341"/>
      <c r="G56" s="341"/>
      <c r="H56" s="146"/>
      <c r="I56" s="147"/>
      <c r="J56" s="148"/>
    </row>
    <row r="57" spans="2:10" ht="8.4" customHeight="1" x14ac:dyDescent="0.3">
      <c r="B57" s="144"/>
      <c r="C57" s="145"/>
      <c r="D57" s="146"/>
      <c r="E57" s="146"/>
      <c r="F57" s="341"/>
      <c r="G57" s="341"/>
      <c r="H57" s="146"/>
      <c r="I57" s="147"/>
      <c r="J57" s="148"/>
    </row>
    <row r="58" spans="2:10" x14ac:dyDescent="0.3">
      <c r="B58" s="144" t="s">
        <v>86</v>
      </c>
      <c r="C58" s="145" t="s">
        <v>70</v>
      </c>
      <c r="D58" s="146"/>
      <c r="E58" s="146"/>
      <c r="F58" s="341"/>
      <c r="G58" s="341"/>
      <c r="H58" s="146"/>
      <c r="I58" s="147"/>
      <c r="J58" s="148"/>
    </row>
    <row r="59" spans="2:10" ht="9" customHeight="1" x14ac:dyDescent="0.3">
      <c r="B59" s="144"/>
      <c r="C59" s="145"/>
      <c r="D59" s="146"/>
      <c r="E59" s="146"/>
      <c r="F59" s="341"/>
      <c r="G59" s="341"/>
      <c r="H59" s="146"/>
      <c r="I59" s="147"/>
      <c r="J59" s="148"/>
    </row>
    <row r="60" spans="2:10" x14ac:dyDescent="0.3">
      <c r="B60" s="144" t="s">
        <v>88</v>
      </c>
      <c r="C60" s="149" t="s">
        <v>89</v>
      </c>
      <c r="D60" s="147"/>
      <c r="E60" s="147"/>
      <c r="F60" s="342"/>
      <c r="G60" s="341"/>
      <c r="H60" s="146"/>
      <c r="I60" s="147"/>
      <c r="J60" s="148"/>
    </row>
    <row r="61" spans="2:10" ht="6" customHeight="1" x14ac:dyDescent="0.3">
      <c r="B61" s="144"/>
      <c r="C61" s="149"/>
      <c r="D61" s="147"/>
      <c r="E61" s="147"/>
      <c r="F61" s="342"/>
      <c r="G61" s="341"/>
      <c r="H61" s="146"/>
      <c r="I61" s="147"/>
      <c r="J61" s="148"/>
    </row>
    <row r="62" spans="2:10" x14ac:dyDescent="0.3">
      <c r="B62" s="144" t="s">
        <v>90</v>
      </c>
      <c r="C62" s="602" t="s">
        <v>154</v>
      </c>
      <c r="D62" s="156"/>
      <c r="E62" s="156"/>
      <c r="F62" s="343"/>
      <c r="G62" s="341"/>
      <c r="H62" s="146"/>
      <c r="I62" s="147"/>
      <c r="J62" s="148"/>
    </row>
    <row r="63" spans="2:10" ht="7.2" customHeight="1" x14ac:dyDescent="0.3">
      <c r="B63" s="144"/>
      <c r="C63" s="145"/>
      <c r="D63" s="146"/>
      <c r="E63" s="146"/>
      <c r="F63" s="341"/>
      <c r="G63" s="341"/>
      <c r="H63" s="146"/>
      <c r="I63" s="147"/>
      <c r="J63" s="148"/>
    </row>
    <row r="64" spans="2:10" x14ac:dyDescent="0.3">
      <c r="B64" s="1352" t="s">
        <v>92</v>
      </c>
      <c r="C64" s="145" t="s">
        <v>93</v>
      </c>
      <c r="D64" s="146"/>
      <c r="E64" s="146"/>
      <c r="F64" s="341"/>
      <c r="G64" s="341"/>
      <c r="H64" s="146"/>
      <c r="I64" s="147"/>
      <c r="J64" s="148"/>
    </row>
    <row r="65" spans="2:10" x14ac:dyDescent="0.3">
      <c r="B65" s="1352"/>
      <c r="C65" s="201" t="s">
        <v>94</v>
      </c>
      <c r="D65" s="210"/>
      <c r="E65" s="210"/>
      <c r="F65" s="341"/>
      <c r="G65" s="341"/>
      <c r="H65" s="146"/>
      <c r="I65" s="147"/>
      <c r="J65" s="148"/>
    </row>
    <row r="66" spans="2:10" ht="10.199999999999999" customHeight="1" x14ac:dyDescent="0.3">
      <c r="B66" s="144"/>
      <c r="C66" s="145"/>
      <c r="D66" s="146"/>
      <c r="E66" s="146"/>
      <c r="F66" s="341"/>
      <c r="G66" s="341"/>
      <c r="H66" s="146"/>
      <c r="I66" s="147"/>
      <c r="J66" s="148"/>
    </row>
    <row r="67" spans="2:10" ht="41.4" x14ac:dyDescent="0.3">
      <c r="B67" s="151" t="s">
        <v>95</v>
      </c>
      <c r="C67" s="1349" t="s">
        <v>1745</v>
      </c>
      <c r="D67" s="1350"/>
      <c r="E67" s="1350"/>
      <c r="F67" s="1350"/>
      <c r="G67" s="1350"/>
      <c r="H67" s="1350"/>
      <c r="I67" s="1350"/>
      <c r="J67" s="1351"/>
    </row>
    <row r="68" spans="2:10" ht="7.8" customHeight="1" x14ac:dyDescent="0.3">
      <c r="B68" s="151"/>
      <c r="C68" s="145"/>
      <c r="D68" s="146"/>
      <c r="E68" s="146"/>
      <c r="F68" s="341"/>
      <c r="G68" s="341"/>
      <c r="H68" s="146"/>
      <c r="I68" s="147"/>
      <c r="J68" s="148"/>
    </row>
    <row r="69" spans="2:10" x14ac:dyDescent="0.3">
      <c r="B69" s="151" t="s">
        <v>96</v>
      </c>
      <c r="C69" s="204">
        <v>44901</v>
      </c>
      <c r="D69" s="211"/>
      <c r="E69" s="211"/>
      <c r="F69" s="341"/>
      <c r="G69" s="341"/>
      <c r="H69" s="146"/>
      <c r="I69" s="147"/>
      <c r="J69" s="148"/>
    </row>
    <row r="70" spans="2:10" ht="6" customHeight="1" x14ac:dyDescent="0.3">
      <c r="B70" s="151"/>
      <c r="C70" s="145"/>
      <c r="D70" s="146"/>
      <c r="E70" s="146"/>
      <c r="F70" s="341"/>
      <c r="G70" s="341"/>
      <c r="H70" s="146"/>
      <c r="I70" s="147"/>
      <c r="J70" s="148"/>
    </row>
    <row r="71" spans="2:10" x14ac:dyDescent="0.3">
      <c r="B71" s="151" t="s">
        <v>97</v>
      </c>
      <c r="C71" s="145" t="s">
        <v>98</v>
      </c>
      <c r="D71" s="146"/>
      <c r="E71" s="146"/>
      <c r="F71" s="341"/>
      <c r="G71" s="341"/>
      <c r="H71" s="146"/>
      <c r="I71" s="147"/>
      <c r="J71" s="148"/>
    </row>
    <row r="72" spans="2:10" ht="5.4" customHeight="1" x14ac:dyDescent="0.3">
      <c r="B72" s="151"/>
      <c r="C72" s="145"/>
      <c r="D72" s="146"/>
      <c r="E72" s="146"/>
      <c r="F72" s="341"/>
      <c r="G72" s="341"/>
      <c r="H72" s="146"/>
      <c r="I72" s="147"/>
      <c r="J72" s="148"/>
    </row>
    <row r="73" spans="2:10" x14ac:dyDescent="0.3">
      <c r="B73" s="151" t="s">
        <v>99</v>
      </c>
      <c r="C73" s="149"/>
      <c r="D73" s="147"/>
      <c r="E73" s="147"/>
      <c r="F73" s="342"/>
      <c r="G73" s="342"/>
      <c r="H73" s="147"/>
      <c r="I73" s="147"/>
      <c r="J73" s="148"/>
    </row>
    <row r="74" spans="2:10" ht="9.6" customHeight="1" x14ac:dyDescent="0.3">
      <c r="B74" s="152"/>
      <c r="C74" s="152"/>
      <c r="D74" s="153"/>
      <c r="E74" s="153"/>
      <c r="F74" s="344"/>
      <c r="G74" s="344"/>
      <c r="H74" s="153"/>
      <c r="I74" s="153"/>
      <c r="J74" s="154"/>
    </row>
  </sheetData>
  <mergeCells count="10">
    <mergeCell ref="T3:U3"/>
    <mergeCell ref="V3:W3"/>
    <mergeCell ref="D4:E4"/>
    <mergeCell ref="F4:G4"/>
    <mergeCell ref="N4:O4"/>
    <mergeCell ref="B48:J48"/>
    <mergeCell ref="C50:J50"/>
    <mergeCell ref="C52:J52"/>
    <mergeCell ref="B64:B65"/>
    <mergeCell ref="C67:J67"/>
  </mergeCells>
  <hyperlinks>
    <hyperlink ref="C65" r:id="rId1" xr:uid="{E91DF26E-0CB5-4A87-B8F5-505144603A86}"/>
    <hyperlink ref="B2" location="Index!A1" display="Return to Index" xr:uid="{05B67817-6C1F-4C35-B1D4-075D7FFFD5CB}"/>
  </hyperlink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5910A-C1F7-4AA8-9630-A5224C584B59}">
  <dimension ref="B1:Z75"/>
  <sheetViews>
    <sheetView topLeftCell="A3" zoomScaleNormal="100" workbookViewId="0">
      <selection activeCell="I25" sqref="I25"/>
    </sheetView>
  </sheetViews>
  <sheetFormatPr defaultColWidth="8.88671875" defaultRowHeight="14.4" x14ac:dyDescent="0.3"/>
  <cols>
    <col min="1" max="1" width="3.21875" customWidth="1"/>
    <col min="2" max="2" width="21.21875" customWidth="1"/>
    <col min="3" max="3" width="12.88671875" customWidth="1"/>
    <col min="4" max="4" width="14.33203125" customWidth="1"/>
    <col min="5" max="5" width="13.21875" customWidth="1"/>
    <col min="6" max="6" width="13.109375" customWidth="1"/>
    <col min="7" max="7" width="12.21875" customWidth="1"/>
    <col min="8" max="8" width="15.33203125" customWidth="1"/>
    <col min="10" max="10" width="10.88671875" customWidth="1"/>
    <col min="11" max="11" width="11.44140625" customWidth="1"/>
    <col min="12" max="12" width="11.44140625" bestFit="1" customWidth="1"/>
    <col min="13" max="13" width="12.77734375" customWidth="1"/>
    <col min="14" max="14" width="11.77734375" customWidth="1"/>
    <col min="15" max="15" width="10.5546875" customWidth="1"/>
    <col min="16" max="16" width="11.88671875" customWidth="1"/>
  </cols>
  <sheetData>
    <row r="1" spans="2:26" x14ac:dyDescent="0.3">
      <c r="B1" s="350" t="s">
        <v>1654</v>
      </c>
    </row>
    <row r="2" spans="2:26" x14ac:dyDescent="0.3">
      <c r="B2" s="114" t="s">
        <v>48</v>
      </c>
    </row>
    <row r="3" spans="2:26" ht="15" thickBot="1" x14ac:dyDescent="0.35">
      <c r="F3" s="651"/>
      <c r="G3" s="651"/>
      <c r="H3" s="651"/>
      <c r="I3" s="651"/>
      <c r="J3" s="651"/>
      <c r="K3" s="651"/>
      <c r="S3" s="96"/>
      <c r="T3" s="1416"/>
      <c r="U3" s="1416"/>
      <c r="V3" s="1416"/>
      <c r="W3" s="1416"/>
    </row>
    <row r="4" spans="2:26" ht="52.2" customHeight="1" thickBot="1" x14ac:dyDescent="0.35">
      <c r="D4" s="1424" t="s">
        <v>831</v>
      </c>
      <c r="E4" s="1425"/>
      <c r="F4" s="1424" t="s">
        <v>832</v>
      </c>
      <c r="G4" s="1425"/>
      <c r="H4" s="1424" t="s">
        <v>833</v>
      </c>
      <c r="I4" s="1425"/>
      <c r="J4" s="1426" t="s">
        <v>834</v>
      </c>
      <c r="K4" s="1427"/>
      <c r="L4" s="1426" t="s">
        <v>841</v>
      </c>
      <c r="M4" s="1427"/>
      <c r="N4" s="1405" t="s">
        <v>129</v>
      </c>
      <c r="O4" s="1406"/>
      <c r="P4" s="1428" t="s">
        <v>862</v>
      </c>
      <c r="Q4" s="1429"/>
      <c r="S4" s="96"/>
      <c r="T4" s="384"/>
      <c r="U4" s="384"/>
      <c r="V4" s="384"/>
      <c r="W4" s="384"/>
    </row>
    <row r="5" spans="2:26" ht="28.2" thickBot="1" x14ac:dyDescent="0.35">
      <c r="B5" s="663" t="s">
        <v>835</v>
      </c>
      <c r="C5" s="663" t="s">
        <v>830</v>
      </c>
      <c r="D5" s="671" t="s">
        <v>714</v>
      </c>
      <c r="E5" s="671" t="s">
        <v>131</v>
      </c>
      <c r="F5" s="671" t="s">
        <v>714</v>
      </c>
      <c r="G5" s="671" t="s">
        <v>131</v>
      </c>
      <c r="H5" s="671" t="s">
        <v>714</v>
      </c>
      <c r="I5" s="671" t="s">
        <v>131</v>
      </c>
      <c r="J5" s="671" t="s">
        <v>714</v>
      </c>
      <c r="K5" s="671" t="s">
        <v>131</v>
      </c>
      <c r="L5" s="671" t="s">
        <v>714</v>
      </c>
      <c r="M5" s="673" t="s">
        <v>131</v>
      </c>
      <c r="N5" s="671" t="s">
        <v>132</v>
      </c>
      <c r="O5" s="671" t="s">
        <v>133</v>
      </c>
      <c r="P5" s="567" t="s">
        <v>785</v>
      </c>
      <c r="Q5" s="567" t="s">
        <v>786</v>
      </c>
      <c r="S5" s="670"/>
      <c r="T5" s="384"/>
      <c r="U5" s="384"/>
      <c r="V5" s="384"/>
      <c r="W5" s="384"/>
      <c r="X5" s="384"/>
      <c r="Y5" s="384"/>
      <c r="Z5" s="384"/>
    </row>
    <row r="6" spans="2:26" x14ac:dyDescent="0.3">
      <c r="B6" s="652" t="s">
        <v>72</v>
      </c>
      <c r="C6" s="586">
        <v>114559</v>
      </c>
      <c r="D6" s="799">
        <v>97572</v>
      </c>
      <c r="E6" s="654">
        <v>85.171832854686244</v>
      </c>
      <c r="F6" s="799">
        <v>15964</v>
      </c>
      <c r="G6" s="385">
        <v>13.935177506786896</v>
      </c>
      <c r="H6" s="799">
        <v>997</v>
      </c>
      <c r="I6" s="655">
        <v>0.87029390968845755</v>
      </c>
      <c r="J6" s="799">
        <v>26</v>
      </c>
      <c r="K6" s="656">
        <v>2.2695728838415141E-2</v>
      </c>
      <c r="L6" s="799">
        <v>16987</v>
      </c>
      <c r="M6" s="705">
        <v>14.828167145313769</v>
      </c>
      <c r="N6" s="708">
        <v>14.62355612880433</v>
      </c>
      <c r="O6" s="708">
        <v>15.035136887319869</v>
      </c>
      <c r="P6" s="674">
        <v>0.20461101650943903</v>
      </c>
      <c r="Q6" s="674">
        <v>0.20696974200610008</v>
      </c>
      <c r="S6" s="17"/>
      <c r="T6" s="664"/>
      <c r="U6" s="666"/>
      <c r="V6" s="665"/>
      <c r="W6" s="666"/>
      <c r="X6" s="667"/>
      <c r="Y6" s="668"/>
    </row>
    <row r="7" spans="2:26" x14ac:dyDescent="0.3">
      <c r="B7" s="351" t="s">
        <v>67</v>
      </c>
      <c r="C7" s="353">
        <v>587693</v>
      </c>
      <c r="D7" s="800">
        <v>519920</v>
      </c>
      <c r="E7" s="657">
        <v>88.467958611043514</v>
      </c>
      <c r="F7" s="800">
        <v>63741</v>
      </c>
      <c r="G7" s="386">
        <v>10.845968898727737</v>
      </c>
      <c r="H7" s="800">
        <v>3948</v>
      </c>
      <c r="I7" s="658">
        <v>0.67177931334897634</v>
      </c>
      <c r="J7" s="800">
        <v>84</v>
      </c>
      <c r="K7" s="659">
        <v>1.4293176879765454E-2</v>
      </c>
      <c r="L7" s="800">
        <v>67773</v>
      </c>
      <c r="M7" s="706">
        <v>11.532041388956479</v>
      </c>
      <c r="N7" s="658">
        <v>11.450630916355514</v>
      </c>
      <c r="O7" s="658">
        <v>11.613954750354846</v>
      </c>
      <c r="P7" s="674">
        <v>8.1410472600964567E-2</v>
      </c>
      <c r="Q7" s="674">
        <v>8.1913361398367357E-2</v>
      </c>
      <c r="T7" s="664"/>
      <c r="U7" s="666"/>
      <c r="V7" s="669"/>
      <c r="W7" s="666"/>
      <c r="X7" s="667"/>
      <c r="Y7" s="668"/>
    </row>
    <row r="8" spans="2:26" x14ac:dyDescent="0.3">
      <c r="B8" s="351" t="s">
        <v>74</v>
      </c>
      <c r="C8" s="353">
        <v>64775</v>
      </c>
      <c r="D8" s="800">
        <v>58046</v>
      </c>
      <c r="E8" s="657">
        <v>89.611732921651878</v>
      </c>
      <c r="F8" s="800">
        <v>6448</v>
      </c>
      <c r="G8" s="386">
        <v>9.9544577383249706</v>
      </c>
      <c r="H8" s="800">
        <v>276</v>
      </c>
      <c r="I8" s="658">
        <v>0.42609031262060981</v>
      </c>
      <c r="J8" s="800">
        <v>5</v>
      </c>
      <c r="K8" s="659">
        <v>7.7190274025472792E-3</v>
      </c>
      <c r="L8" s="800">
        <v>6729</v>
      </c>
      <c r="M8" s="706">
        <v>10.388267078348129</v>
      </c>
      <c r="N8" s="658">
        <v>10.155648922803055</v>
      </c>
      <c r="O8" s="658">
        <v>10.625583275334142</v>
      </c>
      <c r="P8" s="674">
        <v>0.23261815554507415</v>
      </c>
      <c r="Q8" s="674">
        <v>0.23731619698601314</v>
      </c>
      <c r="T8" s="667"/>
      <c r="U8" s="666"/>
      <c r="V8" s="667"/>
      <c r="W8" s="666"/>
      <c r="X8" s="667"/>
      <c r="Y8" s="668"/>
    </row>
    <row r="9" spans="2:26" x14ac:dyDescent="0.3">
      <c r="B9" s="351" t="s">
        <v>75</v>
      </c>
      <c r="C9" s="353">
        <v>86155</v>
      </c>
      <c r="D9" s="800">
        <v>77411</v>
      </c>
      <c r="E9" s="657">
        <v>89.85085021182752</v>
      </c>
      <c r="F9" s="800">
        <v>8321</v>
      </c>
      <c r="G9" s="386">
        <v>9.6581742208809711</v>
      </c>
      <c r="H9" s="800">
        <v>419</v>
      </c>
      <c r="I9" s="658">
        <v>0.48633277232894206</v>
      </c>
      <c r="J9" s="800">
        <v>4</v>
      </c>
      <c r="K9" s="659">
        <v>4.6427949625674663E-3</v>
      </c>
      <c r="L9" s="800">
        <v>8744</v>
      </c>
      <c r="M9" s="706">
        <v>10.14914978817248</v>
      </c>
      <c r="N9" s="658">
        <v>9.949279946691588</v>
      </c>
      <c r="O9" s="658">
        <v>10.352573191829148</v>
      </c>
      <c r="P9" s="674">
        <v>0.19986984148089171</v>
      </c>
      <c r="Q9" s="674">
        <v>0.203423403656668</v>
      </c>
      <c r="S9" s="17"/>
      <c r="T9" s="664"/>
      <c r="U9" s="666"/>
      <c r="V9" s="665"/>
      <c r="W9" s="666"/>
      <c r="X9" s="667"/>
      <c r="Y9" s="668"/>
    </row>
    <row r="10" spans="2:26" x14ac:dyDescent="0.3">
      <c r="B10" s="377" t="s">
        <v>69</v>
      </c>
      <c r="C10" s="499">
        <v>173842</v>
      </c>
      <c r="D10" s="499">
        <v>158882</v>
      </c>
      <c r="E10" s="657">
        <v>91.394484646978285</v>
      </c>
      <c r="F10" s="499">
        <v>14423</v>
      </c>
      <c r="G10" s="386">
        <v>8.2966141668871725</v>
      </c>
      <c r="H10" s="499">
        <v>522</v>
      </c>
      <c r="I10" s="658">
        <v>0.30027266138217462</v>
      </c>
      <c r="J10" s="499">
        <v>15</v>
      </c>
      <c r="K10" s="659">
        <v>8.6285247523613384E-3</v>
      </c>
      <c r="L10" s="499">
        <v>14960</v>
      </c>
      <c r="M10" s="706">
        <v>8.6055153530217083</v>
      </c>
      <c r="N10" s="658">
        <v>8.4745968337475119</v>
      </c>
      <c r="O10" s="658">
        <v>8.7382632540842877</v>
      </c>
      <c r="P10" s="674">
        <v>0.1309185192741964</v>
      </c>
      <c r="Q10" s="674">
        <v>0.13274790106257939</v>
      </c>
      <c r="T10" s="664"/>
      <c r="V10" s="664"/>
      <c r="X10" s="667"/>
      <c r="Y10" s="668"/>
    </row>
    <row r="11" spans="2:26" x14ac:dyDescent="0.3">
      <c r="B11" s="351" t="s">
        <v>73</v>
      </c>
      <c r="C11" s="353">
        <v>85459</v>
      </c>
      <c r="D11" s="800">
        <v>78530</v>
      </c>
      <c r="E11" s="657">
        <v>91.892018394785794</v>
      </c>
      <c r="F11" s="800">
        <v>6608</v>
      </c>
      <c r="G11" s="386">
        <v>7.732362887466504</v>
      </c>
      <c r="H11" s="800">
        <v>311</v>
      </c>
      <c r="I11" s="658">
        <v>0.36391720006084788</v>
      </c>
      <c r="J11" s="800">
        <v>10</v>
      </c>
      <c r="K11" s="659">
        <v>1.1701517686843983E-2</v>
      </c>
      <c r="L11" s="800">
        <v>6929</v>
      </c>
      <c r="M11" s="706">
        <v>8.1079816052141958</v>
      </c>
      <c r="N11" s="658">
        <v>7.9268533959263863</v>
      </c>
      <c r="O11" s="658">
        <v>8.2928758129367015</v>
      </c>
      <c r="P11" s="674">
        <v>0.18112820928780948</v>
      </c>
      <c r="Q11" s="674">
        <v>0.18489420772250575</v>
      </c>
      <c r="W11" s="96"/>
      <c r="X11" s="96"/>
    </row>
    <row r="12" spans="2:26" x14ac:dyDescent="0.3">
      <c r="B12" s="925" t="s">
        <v>68</v>
      </c>
      <c r="C12" s="928">
        <v>23436085</v>
      </c>
      <c r="D12" s="928">
        <v>21799706</v>
      </c>
      <c r="E12" s="926">
        <v>93.017694721622661</v>
      </c>
      <c r="F12" s="928">
        <v>1571339</v>
      </c>
      <c r="G12" s="927">
        <v>6.7047845235243004</v>
      </c>
      <c r="H12" s="928">
        <v>63401</v>
      </c>
      <c r="I12" s="989">
        <v>0.27052726596613724</v>
      </c>
      <c r="J12" s="928">
        <v>1639</v>
      </c>
      <c r="K12" s="990">
        <v>6.9934888869023987E-3</v>
      </c>
      <c r="L12" s="928">
        <v>1636379</v>
      </c>
      <c r="M12" s="991">
        <v>6.9823052783773401</v>
      </c>
      <c r="N12" s="989">
        <v>6.9719945123483535</v>
      </c>
      <c r="O12" s="989">
        <v>6.9926301466487244</v>
      </c>
      <c r="P12" s="674">
        <v>1.0310766028986507E-2</v>
      </c>
      <c r="Q12" s="674">
        <v>1.0324868271384346E-2</v>
      </c>
      <c r="S12" s="96"/>
      <c r="T12" s="96"/>
      <c r="U12" s="96"/>
      <c r="V12" s="96"/>
      <c r="W12" s="96"/>
      <c r="X12" s="96"/>
    </row>
    <row r="13" spans="2:26" x14ac:dyDescent="0.3">
      <c r="B13" s="351" t="s">
        <v>63</v>
      </c>
      <c r="C13" s="353">
        <v>79250</v>
      </c>
      <c r="D13" s="800">
        <v>73733</v>
      </c>
      <c r="E13" s="657">
        <v>93.03848580441641</v>
      </c>
      <c r="F13" s="800">
        <v>5333</v>
      </c>
      <c r="G13" s="386">
        <v>6.7293375394321764</v>
      </c>
      <c r="H13" s="800">
        <v>181</v>
      </c>
      <c r="I13" s="658">
        <v>0.22839116719242902</v>
      </c>
      <c r="J13" s="800">
        <v>3</v>
      </c>
      <c r="K13" s="659">
        <v>3.7854889589905363E-3</v>
      </c>
      <c r="L13" s="800">
        <v>5517</v>
      </c>
      <c r="M13" s="706">
        <v>6.9615141955835966</v>
      </c>
      <c r="N13" s="658">
        <v>6.7864053910559825</v>
      </c>
      <c r="O13" s="658">
        <v>7.140795178213355</v>
      </c>
      <c r="P13" s="674">
        <v>0.17510880452761413</v>
      </c>
      <c r="Q13" s="674">
        <v>0.17928098262975833</v>
      </c>
      <c r="S13" s="96"/>
      <c r="T13" s="96"/>
      <c r="U13" s="96"/>
      <c r="V13" s="96"/>
      <c r="W13" s="96"/>
      <c r="X13" s="96"/>
    </row>
    <row r="14" spans="2:26" x14ac:dyDescent="0.3">
      <c r="B14" s="377" t="s">
        <v>66</v>
      </c>
      <c r="C14" s="499">
        <v>122799</v>
      </c>
      <c r="D14" s="499">
        <v>114622</v>
      </c>
      <c r="E14" s="657">
        <v>93.341150986571549</v>
      </c>
      <c r="F14" s="499">
        <v>7930</v>
      </c>
      <c r="G14" s="386">
        <v>6.4577073103201164</v>
      </c>
      <c r="H14" s="499">
        <v>236</v>
      </c>
      <c r="I14" s="658">
        <v>0.19218397543953941</v>
      </c>
      <c r="J14" s="499">
        <v>11</v>
      </c>
      <c r="K14" s="659">
        <v>8.9577276687920915E-3</v>
      </c>
      <c r="L14" s="499">
        <v>8177</v>
      </c>
      <c r="M14" s="706">
        <v>6.6588490134284477</v>
      </c>
      <c r="N14" s="658">
        <v>6.520760553032094</v>
      </c>
      <c r="O14" s="658">
        <v>6.7996490274790755</v>
      </c>
      <c r="P14" s="674">
        <v>0.1380884603963537</v>
      </c>
      <c r="Q14" s="674">
        <v>0.14080001405062781</v>
      </c>
      <c r="S14" s="96"/>
      <c r="T14" s="96"/>
      <c r="U14" s="96"/>
      <c r="V14" s="96"/>
      <c r="W14" s="96"/>
      <c r="X14" s="96"/>
    </row>
    <row r="15" spans="2:26" x14ac:dyDescent="0.3">
      <c r="B15" s="986" t="s">
        <v>70</v>
      </c>
      <c r="C15" s="971">
        <v>102291</v>
      </c>
      <c r="D15" s="971">
        <v>96278</v>
      </c>
      <c r="E15" s="922">
        <v>94.121672483405192</v>
      </c>
      <c r="F15" s="971">
        <v>5828</v>
      </c>
      <c r="G15" s="923">
        <v>5.6974709407474755</v>
      </c>
      <c r="H15" s="971">
        <v>176</v>
      </c>
      <c r="I15" s="969">
        <v>0.17205814783314272</v>
      </c>
      <c r="J15" s="971">
        <v>9</v>
      </c>
      <c r="K15" s="987">
        <v>8.7984280141947969E-3</v>
      </c>
      <c r="L15" s="971">
        <v>6013</v>
      </c>
      <c r="M15" s="988">
        <v>5.8783275165948128</v>
      </c>
      <c r="N15" s="969">
        <v>5.7358320942673018</v>
      </c>
      <c r="O15" s="969">
        <v>6.0241367245546797</v>
      </c>
      <c r="P15" s="674">
        <v>0.142495422327511</v>
      </c>
      <c r="Q15" s="674">
        <v>0.14580920795986696</v>
      </c>
      <c r="S15" s="96"/>
      <c r="T15" s="96"/>
      <c r="U15" s="96"/>
      <c r="V15" s="96"/>
      <c r="W15" s="96"/>
      <c r="X15" s="96"/>
    </row>
    <row r="16" spans="2:26" x14ac:dyDescent="0.3">
      <c r="B16" s="351" t="s">
        <v>71</v>
      </c>
      <c r="C16" s="353">
        <v>207489</v>
      </c>
      <c r="D16" s="800">
        <v>195656</v>
      </c>
      <c r="E16" s="657">
        <v>94.297047072374923</v>
      </c>
      <c r="F16" s="800">
        <v>11516</v>
      </c>
      <c r="G16" s="386">
        <v>5.5501737441502925</v>
      </c>
      <c r="H16" s="800">
        <v>299</v>
      </c>
      <c r="I16" s="658">
        <v>0.14410402479167572</v>
      </c>
      <c r="J16" s="800">
        <v>18</v>
      </c>
      <c r="K16" s="659">
        <v>8.6751586831109121E-3</v>
      </c>
      <c r="L16" s="800">
        <v>11833</v>
      </c>
      <c r="M16" s="706">
        <v>5.7029529276250797</v>
      </c>
      <c r="N16" s="658">
        <v>5.6039892062442558</v>
      </c>
      <c r="O16" s="658">
        <v>5.8035568528896651</v>
      </c>
      <c r="P16" s="674">
        <v>9.8963721380823877E-2</v>
      </c>
      <c r="Q16" s="674">
        <v>0.10060392526458539</v>
      </c>
    </row>
    <row r="17" spans="2:17" x14ac:dyDescent="0.3">
      <c r="B17" s="351" t="s">
        <v>65</v>
      </c>
      <c r="C17" s="353">
        <v>341465</v>
      </c>
      <c r="D17" s="800">
        <v>322019</v>
      </c>
      <c r="E17" s="657">
        <v>94.305126440484386</v>
      </c>
      <c r="F17" s="800">
        <v>18898</v>
      </c>
      <c r="G17" s="386">
        <v>5.5343885903386871</v>
      </c>
      <c r="H17" s="800">
        <v>539</v>
      </c>
      <c r="I17" s="658">
        <v>0.15784926712840261</v>
      </c>
      <c r="J17" s="800">
        <v>9</v>
      </c>
      <c r="K17" s="659">
        <v>2.6357020485262032E-3</v>
      </c>
      <c r="L17" s="800">
        <v>19446</v>
      </c>
      <c r="M17" s="706">
        <v>5.6948735595156164</v>
      </c>
      <c r="N17" s="658">
        <v>5.6176415352923943</v>
      </c>
      <c r="O17" s="658">
        <v>5.7731024320488613</v>
      </c>
      <c r="P17" s="674">
        <v>7.7232024223222062E-2</v>
      </c>
      <c r="Q17" s="674">
        <v>7.8228872533244953E-2</v>
      </c>
    </row>
    <row r="18" spans="2:17" x14ac:dyDescent="0.3">
      <c r="B18" s="377" t="s">
        <v>76</v>
      </c>
      <c r="C18" s="499">
        <v>231950</v>
      </c>
      <c r="D18" s="499">
        <v>219446</v>
      </c>
      <c r="E18" s="657">
        <v>94.60918301358052</v>
      </c>
      <c r="F18" s="499">
        <v>12171</v>
      </c>
      <c r="G18" s="386">
        <v>5.2472515628368184</v>
      </c>
      <c r="H18" s="499">
        <v>312</v>
      </c>
      <c r="I18" s="658">
        <v>0.13451174822159948</v>
      </c>
      <c r="J18" s="499">
        <v>21</v>
      </c>
      <c r="K18" s="659">
        <v>9.053675361069196E-3</v>
      </c>
      <c r="L18" s="499">
        <v>12504</v>
      </c>
      <c r="M18" s="706">
        <v>5.3908169864194866</v>
      </c>
      <c r="N18" s="658">
        <v>5.299647357559329</v>
      </c>
      <c r="O18" s="658">
        <v>5.4834641880457928</v>
      </c>
      <c r="P18" s="674">
        <v>9.1169628860157559E-2</v>
      </c>
      <c r="Q18" s="674">
        <v>9.2647201626306241E-2</v>
      </c>
    </row>
    <row r="19" spans="2:17" x14ac:dyDescent="0.3">
      <c r="B19" s="351" t="s">
        <v>64</v>
      </c>
      <c r="C19" s="353">
        <v>134139</v>
      </c>
      <c r="D19" s="800">
        <v>127480</v>
      </c>
      <c r="E19" s="657">
        <v>95.035746501763086</v>
      </c>
      <c r="F19" s="800">
        <v>6464</v>
      </c>
      <c r="G19" s="386">
        <v>4.8188819060824963</v>
      </c>
      <c r="H19" s="800">
        <v>189</v>
      </c>
      <c r="I19" s="658">
        <v>0.14089862008811754</v>
      </c>
      <c r="J19" s="800">
        <v>6</v>
      </c>
      <c r="K19" s="659">
        <v>4.4729720662894457E-3</v>
      </c>
      <c r="L19" s="800">
        <v>6659</v>
      </c>
      <c r="M19" s="706">
        <v>4.9642534982369035</v>
      </c>
      <c r="N19" s="658">
        <v>4.8493016001206</v>
      </c>
      <c r="O19" s="658">
        <v>5.0817847805941305</v>
      </c>
      <c r="P19" s="674">
        <v>0.11495189811630357</v>
      </c>
      <c r="Q19" s="674">
        <v>0.11753128235722698</v>
      </c>
    </row>
    <row r="20" spans="2:17" ht="15" thickBot="1" x14ac:dyDescent="0.35">
      <c r="B20" s="354" t="s">
        <v>62</v>
      </c>
      <c r="C20" s="356">
        <v>191634</v>
      </c>
      <c r="D20" s="801">
        <v>182685</v>
      </c>
      <c r="E20" s="660">
        <v>95.330160618679358</v>
      </c>
      <c r="F20" s="801">
        <v>8697</v>
      </c>
      <c r="G20" s="387">
        <v>4.5383387081624349</v>
      </c>
      <c r="H20" s="801">
        <v>246</v>
      </c>
      <c r="I20" s="661">
        <v>0.12836970474967907</v>
      </c>
      <c r="J20" s="801">
        <v>6</v>
      </c>
      <c r="K20" s="662">
        <v>3.1309684085287582E-3</v>
      </c>
      <c r="L20" s="801">
        <v>8949</v>
      </c>
      <c r="M20" s="707">
        <v>4.6698393813206422</v>
      </c>
      <c r="N20" s="661">
        <v>4.5762780940303074</v>
      </c>
      <c r="O20" s="661">
        <v>4.7652179917870958</v>
      </c>
      <c r="P20" s="674">
        <v>9.356128729033486E-2</v>
      </c>
      <c r="Q20" s="674">
        <v>9.5378610466453573E-2</v>
      </c>
    </row>
    <row r="21" spans="2:17" x14ac:dyDescent="0.3">
      <c r="P21" s="272"/>
      <c r="Q21" s="272"/>
    </row>
    <row r="48" spans="2:10" x14ac:dyDescent="0.3">
      <c r="B48" s="1357" t="s">
        <v>78</v>
      </c>
      <c r="C48" s="1358"/>
      <c r="D48" s="1358"/>
      <c r="E48" s="1358"/>
      <c r="F48" s="1358"/>
      <c r="G48" s="1358"/>
      <c r="H48" s="1358"/>
      <c r="I48" s="1358"/>
      <c r="J48" s="1359"/>
    </row>
    <row r="49" spans="2:10" ht="6.6" customHeight="1" x14ac:dyDescent="0.3">
      <c r="B49" s="139"/>
      <c r="C49" s="139"/>
      <c r="D49" s="140"/>
      <c r="E49" s="140"/>
      <c r="F49" s="340"/>
      <c r="G49" s="340"/>
      <c r="H49" s="141"/>
      <c r="I49" s="142"/>
      <c r="J49" s="143"/>
    </row>
    <row r="50" spans="2:10" x14ac:dyDescent="0.3">
      <c r="B50" s="144" t="s">
        <v>79</v>
      </c>
      <c r="C50" s="1349" t="s">
        <v>828</v>
      </c>
      <c r="D50" s="1350"/>
      <c r="E50" s="1350"/>
      <c r="F50" s="1350"/>
      <c r="G50" s="1350"/>
      <c r="H50" s="1350"/>
      <c r="I50" s="1350"/>
      <c r="J50" s="1351"/>
    </row>
    <row r="51" spans="2:10" ht="7.8" customHeight="1" x14ac:dyDescent="0.3">
      <c r="B51" s="144"/>
      <c r="C51" s="145"/>
      <c r="D51" s="146"/>
      <c r="E51" s="146"/>
      <c r="F51" s="341"/>
      <c r="G51" s="341"/>
      <c r="H51" s="146"/>
      <c r="I51" s="147"/>
      <c r="J51" s="148"/>
    </row>
    <row r="52" spans="2:10" ht="51.6" customHeight="1" x14ac:dyDescent="0.3">
      <c r="B52" s="144" t="s">
        <v>80</v>
      </c>
      <c r="C52" s="1349" t="s">
        <v>836</v>
      </c>
      <c r="D52" s="1350"/>
      <c r="E52" s="1350"/>
      <c r="F52" s="1350"/>
      <c r="G52" s="1350"/>
      <c r="H52" s="1350"/>
      <c r="I52" s="1350"/>
      <c r="J52" s="1351"/>
    </row>
    <row r="53" spans="2:10" ht="5.4" customHeight="1" x14ac:dyDescent="0.3">
      <c r="B53" s="144"/>
      <c r="C53" s="145"/>
      <c r="D53" s="146"/>
      <c r="E53" s="146"/>
      <c r="F53" s="341"/>
      <c r="G53" s="341"/>
      <c r="H53" s="146"/>
      <c r="I53" s="147"/>
      <c r="J53" s="148"/>
    </row>
    <row r="54" spans="2:10" x14ac:dyDescent="0.3">
      <c r="B54" s="144" t="s">
        <v>82</v>
      </c>
      <c r="C54" s="145" t="s">
        <v>838</v>
      </c>
      <c r="D54" s="146"/>
      <c r="E54" s="146"/>
      <c r="F54" s="341"/>
      <c r="G54" s="341"/>
      <c r="H54" s="146"/>
      <c r="I54" s="147"/>
      <c r="J54" s="148"/>
    </row>
    <row r="55" spans="2:10" ht="5.4" customHeight="1" x14ac:dyDescent="0.3">
      <c r="B55" s="144"/>
      <c r="C55" s="145"/>
      <c r="D55" s="146"/>
      <c r="E55" s="146"/>
      <c r="F55" s="341"/>
      <c r="G55" s="341"/>
      <c r="H55" s="146"/>
      <c r="I55" s="147"/>
      <c r="J55" s="148"/>
    </row>
    <row r="56" spans="2:10" x14ac:dyDescent="0.3">
      <c r="B56" s="144" t="s">
        <v>84</v>
      </c>
      <c r="C56" s="145" t="s">
        <v>839</v>
      </c>
      <c r="D56" s="146"/>
      <c r="E56" s="146"/>
      <c r="F56" s="341"/>
      <c r="G56" s="341"/>
      <c r="H56" s="146"/>
      <c r="I56" s="147"/>
      <c r="J56" s="148"/>
    </row>
    <row r="57" spans="2:10" ht="8.4" customHeight="1" x14ac:dyDescent="0.3">
      <c r="B57" s="144"/>
      <c r="C57" s="145"/>
      <c r="D57" s="146"/>
      <c r="E57" s="146"/>
      <c r="F57" s="341"/>
      <c r="G57" s="341"/>
      <c r="H57" s="146"/>
      <c r="I57" s="147"/>
      <c r="J57" s="148"/>
    </row>
    <row r="58" spans="2:10" x14ac:dyDescent="0.3">
      <c r="B58" s="144" t="s">
        <v>86</v>
      </c>
      <c r="C58" s="145" t="s">
        <v>70</v>
      </c>
      <c r="D58" s="146"/>
      <c r="E58" s="146"/>
      <c r="F58" s="341"/>
      <c r="G58" s="341"/>
      <c r="H58" s="146"/>
      <c r="I58" s="147"/>
      <c r="J58" s="148"/>
    </row>
    <row r="59" spans="2:10" ht="9" customHeight="1" x14ac:dyDescent="0.3">
      <c r="B59" s="144"/>
      <c r="C59" s="145"/>
      <c r="D59" s="146"/>
      <c r="E59" s="146"/>
      <c r="F59" s="341"/>
      <c r="G59" s="341"/>
      <c r="H59" s="146"/>
      <c r="I59" s="147"/>
      <c r="J59" s="148"/>
    </row>
    <row r="60" spans="2:10" x14ac:dyDescent="0.3">
      <c r="B60" s="144" t="s">
        <v>88</v>
      </c>
      <c r="C60" s="149" t="s">
        <v>89</v>
      </c>
      <c r="D60" s="147"/>
      <c r="E60" s="147"/>
      <c r="F60" s="342"/>
      <c r="G60" s="341"/>
      <c r="H60" s="146"/>
      <c r="I60" s="147"/>
      <c r="J60" s="148"/>
    </row>
    <row r="61" spans="2:10" ht="6" customHeight="1" x14ac:dyDescent="0.3">
      <c r="B61" s="144"/>
      <c r="C61" s="149"/>
      <c r="D61" s="147"/>
      <c r="E61" s="147"/>
      <c r="F61" s="342"/>
      <c r="G61" s="341"/>
      <c r="H61" s="146"/>
      <c r="I61" s="147"/>
      <c r="J61" s="148"/>
    </row>
    <row r="62" spans="2:10" x14ac:dyDescent="0.3">
      <c r="B62" s="144" t="s">
        <v>90</v>
      </c>
      <c r="C62" s="602" t="s">
        <v>796</v>
      </c>
      <c r="D62" s="156"/>
      <c r="E62" s="156"/>
      <c r="F62" s="343"/>
      <c r="G62" s="341"/>
      <c r="H62" s="146"/>
      <c r="I62" s="147"/>
      <c r="J62" s="148"/>
    </row>
    <row r="63" spans="2:10" ht="7.2" customHeight="1" x14ac:dyDescent="0.3">
      <c r="B63" s="144"/>
      <c r="C63" s="145"/>
      <c r="D63" s="146"/>
      <c r="E63" s="146"/>
      <c r="F63" s="341"/>
      <c r="G63" s="341"/>
      <c r="H63" s="146"/>
      <c r="I63" s="147"/>
      <c r="J63" s="148"/>
    </row>
    <row r="64" spans="2:10" x14ac:dyDescent="0.3">
      <c r="B64" s="1352" t="s">
        <v>92</v>
      </c>
      <c r="C64" s="145" t="s">
        <v>93</v>
      </c>
      <c r="D64" s="146"/>
      <c r="E64" s="146"/>
      <c r="F64" s="341"/>
      <c r="G64" s="341"/>
      <c r="H64" s="146"/>
      <c r="I64" s="147"/>
      <c r="J64" s="148"/>
    </row>
    <row r="65" spans="2:10" x14ac:dyDescent="0.3">
      <c r="B65" s="1352"/>
      <c r="C65" s="201" t="s">
        <v>94</v>
      </c>
      <c r="D65" s="210"/>
      <c r="E65" s="210"/>
      <c r="F65" s="341"/>
      <c r="G65" s="341"/>
      <c r="H65" s="146"/>
      <c r="I65" s="147"/>
      <c r="J65" s="148"/>
    </row>
    <row r="66" spans="2:10" ht="10.199999999999999" customHeight="1" x14ac:dyDescent="0.3">
      <c r="B66" s="144"/>
      <c r="C66" s="145"/>
      <c r="D66" s="146"/>
      <c r="E66" s="146"/>
      <c r="F66" s="341"/>
      <c r="G66" s="341"/>
      <c r="H66" s="146"/>
      <c r="I66" s="147"/>
      <c r="J66" s="148"/>
    </row>
    <row r="67" spans="2:10" ht="60.6" customHeight="1" x14ac:dyDescent="0.3">
      <c r="B67" s="151" t="s">
        <v>95</v>
      </c>
      <c r="C67" s="1349" t="s">
        <v>1600</v>
      </c>
      <c r="D67" s="1350"/>
      <c r="E67" s="1350"/>
      <c r="F67" s="1350"/>
      <c r="G67" s="1350"/>
      <c r="H67" s="1350"/>
      <c r="I67" s="1350"/>
      <c r="J67" s="1351"/>
    </row>
    <row r="68" spans="2:10" ht="31.8" customHeight="1" x14ac:dyDescent="0.3">
      <c r="B68" s="151"/>
      <c r="C68" s="1411" t="s">
        <v>840</v>
      </c>
      <c r="D68" s="1412"/>
      <c r="E68" s="1412"/>
      <c r="F68" s="1412"/>
      <c r="G68" s="1412"/>
      <c r="H68" s="1412"/>
      <c r="I68" s="1412"/>
      <c r="J68" s="1413"/>
    </row>
    <row r="69" spans="2:10" ht="7.8" customHeight="1" x14ac:dyDescent="0.3">
      <c r="B69" s="151"/>
      <c r="C69" s="145"/>
      <c r="D69" s="146"/>
      <c r="E69" s="146"/>
      <c r="F69" s="341"/>
      <c r="G69" s="341"/>
      <c r="H69" s="146"/>
      <c r="I69" s="147"/>
      <c r="J69" s="148"/>
    </row>
    <row r="70" spans="2:10" x14ac:dyDescent="0.3">
      <c r="B70" s="151" t="s">
        <v>96</v>
      </c>
      <c r="C70" s="204">
        <v>44901</v>
      </c>
      <c r="D70" s="211"/>
      <c r="E70" s="211"/>
      <c r="F70" s="341"/>
      <c r="G70" s="341"/>
      <c r="H70" s="146"/>
      <c r="I70" s="147"/>
      <c r="J70" s="148"/>
    </row>
    <row r="71" spans="2:10" ht="6" customHeight="1" x14ac:dyDescent="0.3">
      <c r="B71" s="151"/>
      <c r="C71" s="145"/>
      <c r="D71" s="146"/>
      <c r="E71" s="146"/>
      <c r="F71" s="341"/>
      <c r="G71" s="341"/>
      <c r="H71" s="146"/>
      <c r="I71" s="147"/>
      <c r="J71" s="148"/>
    </row>
    <row r="72" spans="2:10" x14ac:dyDescent="0.3">
      <c r="B72" s="151" t="s">
        <v>97</v>
      </c>
      <c r="C72" s="145" t="s">
        <v>98</v>
      </c>
      <c r="D72" s="146"/>
      <c r="E72" s="146"/>
      <c r="F72" s="341"/>
      <c r="G72" s="341"/>
      <c r="H72" s="146"/>
      <c r="I72" s="147"/>
      <c r="J72" s="148"/>
    </row>
    <row r="73" spans="2:10" ht="5.4" customHeight="1" x14ac:dyDescent="0.3">
      <c r="B73" s="151"/>
      <c r="C73" s="145"/>
      <c r="D73" s="146"/>
      <c r="E73" s="146"/>
      <c r="F73" s="341"/>
      <c r="G73" s="341"/>
      <c r="H73" s="146"/>
      <c r="I73" s="147"/>
      <c r="J73" s="148"/>
    </row>
    <row r="74" spans="2:10" x14ac:dyDescent="0.3">
      <c r="B74" s="151" t="s">
        <v>99</v>
      </c>
      <c r="C74" s="149" t="s">
        <v>688</v>
      </c>
      <c r="D74" s="147"/>
      <c r="E74" s="147"/>
      <c r="F74" s="342"/>
      <c r="G74" s="342"/>
      <c r="H74" s="147"/>
      <c r="I74" s="147"/>
      <c r="J74" s="148"/>
    </row>
    <row r="75" spans="2:10" ht="9.6" customHeight="1" x14ac:dyDescent="0.3">
      <c r="B75" s="152"/>
      <c r="C75" s="152"/>
      <c r="D75" s="153"/>
      <c r="E75" s="153"/>
      <c r="F75" s="344"/>
      <c r="G75" s="344"/>
      <c r="H75" s="153"/>
      <c r="I75" s="153"/>
      <c r="J75" s="154"/>
    </row>
  </sheetData>
  <mergeCells count="15">
    <mergeCell ref="C68:J68"/>
    <mergeCell ref="T3:U3"/>
    <mergeCell ref="V3:W3"/>
    <mergeCell ref="D4:E4"/>
    <mergeCell ref="F4:G4"/>
    <mergeCell ref="H4:I4"/>
    <mergeCell ref="J4:K4"/>
    <mergeCell ref="L4:M4"/>
    <mergeCell ref="N4:O4"/>
    <mergeCell ref="P4:Q4"/>
    <mergeCell ref="B48:J48"/>
    <mergeCell ref="C50:J50"/>
    <mergeCell ref="C52:J52"/>
    <mergeCell ref="B64:B65"/>
    <mergeCell ref="C67:J67"/>
  </mergeCells>
  <hyperlinks>
    <hyperlink ref="C65" r:id="rId1" xr:uid="{17AFE98B-912F-4ADB-8B2A-73230CED47FD}"/>
    <hyperlink ref="B2" location="Index!A1" display="Return to Index" xr:uid="{C2218FE9-C8F8-4BD1-B993-9DC2B2193ADC}"/>
    <hyperlink ref="C68" r:id="rId2" xr:uid="{CB6CB7A9-4C03-46B3-BE9F-BEFC91CED9BE}"/>
  </hyperlinks>
  <pageMargins left="0.7" right="0.7" top="0.75" bottom="0.75" header="0.3" footer="0.3"/>
  <pageSetup paperSize="9" orientation="portrait" r:id="rId3"/>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2C225-8E86-4A5D-B4EA-FAB01A862BDC}">
  <dimension ref="B1:AH86"/>
  <sheetViews>
    <sheetView zoomScaleNormal="100" workbookViewId="0">
      <selection activeCell="I2" sqref="I2"/>
    </sheetView>
  </sheetViews>
  <sheetFormatPr defaultColWidth="8.88671875" defaultRowHeight="14.4" x14ac:dyDescent="0.3"/>
  <cols>
    <col min="1" max="1" width="3.21875" customWidth="1"/>
    <col min="2" max="2" width="21.21875" customWidth="1"/>
    <col min="3" max="3" width="12.88671875" customWidth="1"/>
    <col min="4" max="4" width="14.33203125" customWidth="1"/>
    <col min="5" max="5" width="13.21875" customWidth="1"/>
    <col min="6" max="6" width="13.109375" customWidth="1"/>
    <col min="7" max="7" width="12.21875" customWidth="1"/>
    <col min="8" max="8" width="12.109375" customWidth="1"/>
    <col min="9" max="9" width="30.77734375" customWidth="1"/>
    <col min="10" max="10" width="10.88671875" customWidth="1"/>
    <col min="11" max="11" width="11.44140625" customWidth="1"/>
    <col min="12" max="12" width="11.44140625" bestFit="1" customWidth="1"/>
    <col min="13" max="13" width="12.77734375" customWidth="1"/>
    <col min="14" max="14" width="11.77734375" customWidth="1"/>
    <col min="15" max="15" width="3" customWidth="1"/>
    <col min="16" max="16" width="14.33203125" customWidth="1"/>
    <col min="17" max="17" width="16" customWidth="1"/>
    <col min="18" max="18" width="12.77734375" bestFit="1" customWidth="1"/>
    <col min="19" max="19" width="13.21875" customWidth="1"/>
    <col min="24" max="24" width="18.44140625" customWidth="1"/>
  </cols>
  <sheetData>
    <row r="1" spans="2:34" x14ac:dyDescent="0.3">
      <c r="B1" s="686" t="s">
        <v>1653</v>
      </c>
    </row>
    <row r="2" spans="2:34" x14ac:dyDescent="0.3">
      <c r="B2" s="114" t="s">
        <v>48</v>
      </c>
    </row>
    <row r="3" spans="2:34" ht="15" thickBot="1" x14ac:dyDescent="0.35">
      <c r="F3" s="651"/>
      <c r="G3" s="651"/>
      <c r="H3" s="676"/>
      <c r="I3" s="676"/>
      <c r="J3" s="676"/>
      <c r="K3" s="676"/>
      <c r="T3" s="96"/>
      <c r="U3" s="1416"/>
      <c r="V3" s="1416"/>
      <c r="W3" s="1416"/>
      <c r="X3" s="1416"/>
    </row>
    <row r="4" spans="2:34" ht="31.2" customHeight="1" thickBot="1" x14ac:dyDescent="0.35">
      <c r="B4" s="1430" t="s">
        <v>153</v>
      </c>
      <c r="C4" s="1431"/>
      <c r="D4" s="1414" t="s">
        <v>849</v>
      </c>
      <c r="E4" s="1415"/>
      <c r="F4" s="1414" t="s">
        <v>850</v>
      </c>
      <c r="G4" s="1415"/>
      <c r="I4" s="1430" t="s">
        <v>154</v>
      </c>
      <c r="J4" s="1431"/>
      <c r="K4" s="1414" t="s">
        <v>849</v>
      </c>
      <c r="L4" s="1415"/>
      <c r="M4" s="1414" t="s">
        <v>850</v>
      </c>
      <c r="N4" s="1415"/>
      <c r="P4" s="1414" t="s">
        <v>849</v>
      </c>
      <c r="Q4" s="1415"/>
      <c r="R4" s="1414" t="s">
        <v>850</v>
      </c>
      <c r="S4" s="1415"/>
      <c r="T4" s="676"/>
      <c r="U4" s="676"/>
      <c r="V4" s="691"/>
      <c r="W4" s="272" t="s">
        <v>862</v>
      </c>
      <c r="X4" s="272"/>
      <c r="AA4" s="96"/>
      <c r="AB4" s="384"/>
      <c r="AC4" s="384"/>
      <c r="AD4" s="384"/>
      <c r="AE4" s="384"/>
    </row>
    <row r="5" spans="2:34" ht="69.599999999999994" thickBot="1" x14ac:dyDescent="0.35">
      <c r="B5" s="663" t="s">
        <v>950</v>
      </c>
      <c r="C5" s="663" t="s">
        <v>851</v>
      </c>
      <c r="D5" s="687" t="s">
        <v>714</v>
      </c>
      <c r="E5" s="687" t="s">
        <v>131</v>
      </c>
      <c r="F5" s="687" t="s">
        <v>714</v>
      </c>
      <c r="G5" s="687" t="s">
        <v>131</v>
      </c>
      <c r="I5" s="663" t="s">
        <v>950</v>
      </c>
      <c r="J5" s="663" t="s">
        <v>851</v>
      </c>
      <c r="K5" s="687" t="s">
        <v>714</v>
      </c>
      <c r="L5" s="687" t="s">
        <v>131</v>
      </c>
      <c r="M5" s="687" t="s">
        <v>714</v>
      </c>
      <c r="N5" s="687" t="s">
        <v>131</v>
      </c>
      <c r="P5" s="689" t="s">
        <v>860</v>
      </c>
      <c r="Q5" s="689" t="s">
        <v>859</v>
      </c>
      <c r="R5" s="689" t="s">
        <v>861</v>
      </c>
      <c r="S5" s="689" t="s">
        <v>859</v>
      </c>
      <c r="T5" s="567"/>
      <c r="U5" s="567"/>
      <c r="V5" s="680"/>
      <c r="W5" s="1026" t="s">
        <v>752</v>
      </c>
      <c r="X5" s="1057" t="s">
        <v>859</v>
      </c>
      <c r="AA5" s="670"/>
      <c r="AB5" s="384"/>
      <c r="AC5" s="384"/>
      <c r="AD5" s="384"/>
      <c r="AE5" s="384"/>
      <c r="AF5" s="384"/>
      <c r="AG5" s="384"/>
      <c r="AH5" s="384"/>
    </row>
    <row r="6" spans="2:34" x14ac:dyDescent="0.3">
      <c r="B6" s="497" t="s">
        <v>64</v>
      </c>
      <c r="C6" s="1206">
        <v>303130</v>
      </c>
      <c r="D6" s="1206">
        <v>261117</v>
      </c>
      <c r="E6" s="1184">
        <v>86.140269851218946</v>
      </c>
      <c r="F6" s="1206">
        <v>42013</v>
      </c>
      <c r="G6" s="198">
        <v>13.85973014878105</v>
      </c>
      <c r="I6" s="497" t="s">
        <v>64</v>
      </c>
      <c r="J6" s="1170">
        <v>333214</v>
      </c>
      <c r="K6" s="1170">
        <v>274880</v>
      </c>
      <c r="L6" s="1184">
        <v>82.493532684701123</v>
      </c>
      <c r="M6" s="1170">
        <v>58334</v>
      </c>
      <c r="N6" s="198">
        <v>17.506467315298877</v>
      </c>
      <c r="O6" s="17"/>
      <c r="P6" s="1170">
        <v>13763</v>
      </c>
      <c r="Q6" s="1213">
        <v>5.2708172964609732</v>
      </c>
      <c r="R6" s="1170">
        <v>16321</v>
      </c>
      <c r="S6" s="1213">
        <v>38.847499583462259</v>
      </c>
      <c r="T6" s="682"/>
      <c r="U6" s="672"/>
      <c r="V6" s="679"/>
      <c r="W6" s="272" t="s">
        <v>71</v>
      </c>
      <c r="X6" s="1058">
        <v>58.600387801868507</v>
      </c>
      <c r="Y6" s="672"/>
      <c r="AB6" s="768"/>
      <c r="AC6" s="666"/>
      <c r="AD6" s="669"/>
      <c r="AE6" s="666"/>
      <c r="AF6" s="667"/>
      <c r="AG6" s="668"/>
    </row>
    <row r="7" spans="2:34" x14ac:dyDescent="0.3">
      <c r="B7" s="1207" t="s">
        <v>70</v>
      </c>
      <c r="C7" s="1208">
        <v>227281</v>
      </c>
      <c r="D7" s="1208">
        <v>200352</v>
      </c>
      <c r="E7" s="1196">
        <v>88.151671279165441</v>
      </c>
      <c r="F7" s="1208">
        <v>26929</v>
      </c>
      <c r="G7" s="1014">
        <v>11.848328720834562</v>
      </c>
      <c r="I7" s="1207" t="s">
        <v>70</v>
      </c>
      <c r="J7" s="1198">
        <v>240645</v>
      </c>
      <c r="K7" s="1214">
        <v>203603</v>
      </c>
      <c r="L7" s="1196">
        <v>84.60720147935757</v>
      </c>
      <c r="M7" s="1198">
        <v>37042</v>
      </c>
      <c r="N7" s="1014">
        <v>15.392798520642442</v>
      </c>
      <c r="O7" s="17"/>
      <c r="P7" s="1198">
        <v>3251</v>
      </c>
      <c r="Q7" s="1215">
        <v>1.6226441463025076</v>
      </c>
      <c r="R7" s="1198">
        <v>10113</v>
      </c>
      <c r="S7" s="1215">
        <v>37.55430948048572</v>
      </c>
      <c r="T7" s="682"/>
      <c r="U7" s="672"/>
      <c r="V7" s="679"/>
      <c r="W7" s="272" t="s">
        <v>69</v>
      </c>
      <c r="X7" s="1058">
        <v>43.372796866654795</v>
      </c>
      <c r="Y7" s="672"/>
      <c r="AB7" s="768"/>
      <c r="AC7" s="666"/>
      <c r="AD7" s="669"/>
      <c r="AE7" s="666"/>
      <c r="AF7" s="667"/>
      <c r="AG7" s="668"/>
    </row>
    <row r="8" spans="2:34" x14ac:dyDescent="0.3">
      <c r="B8" s="1085" t="s">
        <v>66</v>
      </c>
      <c r="C8" s="1209">
        <v>269980</v>
      </c>
      <c r="D8" s="1209">
        <v>244445</v>
      </c>
      <c r="E8" s="1187">
        <v>90.541891991999407</v>
      </c>
      <c r="F8" s="1209">
        <v>25535</v>
      </c>
      <c r="G8" s="199">
        <v>9.4581080080005915</v>
      </c>
      <c r="I8" s="1085" t="s">
        <v>66</v>
      </c>
      <c r="J8" s="537">
        <v>290963</v>
      </c>
      <c r="K8" s="1216">
        <v>260069</v>
      </c>
      <c r="L8" s="1187">
        <v>89.382155119379433</v>
      </c>
      <c r="M8" s="537">
        <v>30894</v>
      </c>
      <c r="N8" s="199">
        <v>10.617844880620559</v>
      </c>
      <c r="O8" s="17"/>
      <c r="P8" s="537">
        <v>15624</v>
      </c>
      <c r="Q8" s="1087">
        <v>6.3916218372230977</v>
      </c>
      <c r="R8" s="537">
        <v>5359</v>
      </c>
      <c r="S8" s="1087">
        <v>20.986880751909144</v>
      </c>
      <c r="T8" s="682"/>
      <c r="U8" s="672"/>
      <c r="V8" s="679"/>
      <c r="W8" s="272" t="s">
        <v>65</v>
      </c>
      <c r="X8" s="1058">
        <v>39.157767321996836</v>
      </c>
      <c r="Y8" s="672"/>
      <c r="AB8" s="667"/>
      <c r="AC8" s="666"/>
      <c r="AD8" s="667"/>
      <c r="AE8" s="666"/>
      <c r="AF8" s="667"/>
      <c r="AG8" s="668"/>
    </row>
    <row r="9" spans="2:34" x14ac:dyDescent="0.3">
      <c r="B9" s="1085" t="s">
        <v>62</v>
      </c>
      <c r="C9" s="1209">
        <v>409698</v>
      </c>
      <c r="D9" s="1209">
        <v>374709</v>
      </c>
      <c r="E9" s="1187">
        <v>91.459806979775351</v>
      </c>
      <c r="F9" s="1209">
        <v>34989</v>
      </c>
      <c r="G9" s="199">
        <v>8.5401930202246543</v>
      </c>
      <c r="I9" s="1085" t="s">
        <v>62</v>
      </c>
      <c r="J9" s="537">
        <v>456936</v>
      </c>
      <c r="K9" s="1216">
        <v>410701</v>
      </c>
      <c r="L9" s="1187">
        <v>89.88151513559886</v>
      </c>
      <c r="M9" s="537">
        <v>46235</v>
      </c>
      <c r="N9" s="199">
        <v>10.118484864401141</v>
      </c>
      <c r="O9" s="17"/>
      <c r="P9" s="537">
        <v>35992</v>
      </c>
      <c r="Q9" s="1087">
        <v>9.6053203952934147</v>
      </c>
      <c r="R9" s="537">
        <v>11246</v>
      </c>
      <c r="S9" s="1087">
        <v>32.141530195204211</v>
      </c>
      <c r="T9" s="682"/>
      <c r="U9" s="672"/>
      <c r="V9" s="679"/>
      <c r="W9" s="272" t="s">
        <v>64</v>
      </c>
      <c r="X9" s="1058">
        <v>38.847499583462259</v>
      </c>
      <c r="Y9" s="672"/>
      <c r="AB9" s="768"/>
      <c r="AC9" s="666"/>
      <c r="AD9" s="669"/>
      <c r="AE9" s="666"/>
      <c r="AF9" s="667"/>
      <c r="AG9" s="668"/>
    </row>
    <row r="10" spans="2:34" x14ac:dyDescent="0.3">
      <c r="B10" s="1085" t="s">
        <v>71</v>
      </c>
      <c r="C10" s="1209">
        <v>450439</v>
      </c>
      <c r="D10" s="1209">
        <v>422074</v>
      </c>
      <c r="E10" s="1187">
        <v>93.702809925428298</v>
      </c>
      <c r="F10" s="1209">
        <v>28365</v>
      </c>
      <c r="G10" s="199">
        <v>6.2971900745716951</v>
      </c>
      <c r="I10" s="1085" t="s">
        <v>71</v>
      </c>
      <c r="J10" s="537">
        <v>470439</v>
      </c>
      <c r="K10" s="1216">
        <v>425452</v>
      </c>
      <c r="L10" s="1187">
        <v>90.4372299065341</v>
      </c>
      <c r="M10" s="537">
        <v>44987</v>
      </c>
      <c r="N10" s="199">
        <v>9.5627700934658897</v>
      </c>
      <c r="O10" s="17"/>
      <c r="P10" s="537">
        <v>3378</v>
      </c>
      <c r="Q10" s="1087">
        <v>0.80033359079213606</v>
      </c>
      <c r="R10" s="537">
        <v>16622</v>
      </c>
      <c r="S10" s="1087">
        <v>58.600387801868507</v>
      </c>
      <c r="T10" s="682"/>
      <c r="U10" s="672"/>
      <c r="V10" s="679"/>
      <c r="W10" s="272" t="s">
        <v>70</v>
      </c>
      <c r="X10" s="1058">
        <v>37.55430948048572</v>
      </c>
      <c r="Y10" s="672"/>
      <c r="AB10" s="768"/>
      <c r="AD10" s="768"/>
      <c r="AF10" s="667"/>
      <c r="AG10" s="668"/>
    </row>
    <row r="11" spans="2:34" x14ac:dyDescent="0.3">
      <c r="B11" s="1085" t="s">
        <v>75</v>
      </c>
      <c r="C11" s="1209">
        <v>196712</v>
      </c>
      <c r="D11" s="1209">
        <v>182705</v>
      </c>
      <c r="E11" s="1187">
        <v>92.879437960063441</v>
      </c>
      <c r="F11" s="1209">
        <v>14007</v>
      </c>
      <c r="G11" s="199">
        <v>7.1205620399365577</v>
      </c>
      <c r="I11" s="1085" t="s">
        <v>75</v>
      </c>
      <c r="J11" s="537">
        <v>201277</v>
      </c>
      <c r="K11" s="1216">
        <v>182731</v>
      </c>
      <c r="L11" s="1187">
        <v>90.785832459744526</v>
      </c>
      <c r="M11" s="537">
        <v>18546</v>
      </c>
      <c r="N11" s="199">
        <v>9.2141675402554686</v>
      </c>
      <c r="O11" s="17"/>
      <c r="P11" s="537">
        <v>26</v>
      </c>
      <c r="Q11" s="1087">
        <v>1.4230590295832079E-2</v>
      </c>
      <c r="R11" s="537">
        <v>4539</v>
      </c>
      <c r="S11" s="1087">
        <v>32.40522595844935</v>
      </c>
      <c r="T11" s="682"/>
      <c r="U11" s="672"/>
      <c r="V11" s="679"/>
      <c r="W11" s="272" t="s">
        <v>75</v>
      </c>
      <c r="X11" s="1058">
        <v>32.40522595844935</v>
      </c>
      <c r="Y11" s="672"/>
      <c r="AE11" s="96"/>
      <c r="AF11" s="96"/>
    </row>
    <row r="12" spans="2:34" x14ac:dyDescent="0.3">
      <c r="B12" s="1210" t="s">
        <v>68</v>
      </c>
      <c r="C12" s="1211">
        <v>51005610</v>
      </c>
      <c r="D12" s="1211">
        <v>46936780</v>
      </c>
      <c r="E12" s="1191">
        <v>92.022779455044258</v>
      </c>
      <c r="F12" s="1211">
        <v>4068830</v>
      </c>
      <c r="G12" s="1011">
        <v>7.9772205449557418</v>
      </c>
      <c r="I12" s="1210" t="s">
        <v>68</v>
      </c>
      <c r="J12" s="1217">
        <v>54686087</v>
      </c>
      <c r="K12" s="1217">
        <v>49652172</v>
      </c>
      <c r="L12" s="1191">
        <v>90.794889018115342</v>
      </c>
      <c r="M12" s="1217">
        <v>5033915</v>
      </c>
      <c r="N12" s="1011">
        <v>9.2051109818846619</v>
      </c>
      <c r="O12" s="17"/>
      <c r="P12" s="1217">
        <v>2715392</v>
      </c>
      <c r="Q12" s="1218">
        <v>5.7852115121659393</v>
      </c>
      <c r="R12" s="1217">
        <v>965085</v>
      </c>
      <c r="S12" s="1218">
        <v>23.71898064062642</v>
      </c>
      <c r="T12" s="682"/>
      <c r="U12" s="672"/>
      <c r="V12" s="679"/>
      <c r="W12" s="272" t="s">
        <v>62</v>
      </c>
      <c r="X12" s="1058">
        <v>32.141530195204211</v>
      </c>
      <c r="Y12" s="672"/>
      <c r="AA12" s="96"/>
      <c r="AB12" s="96"/>
      <c r="AC12" s="96"/>
      <c r="AD12" s="96"/>
      <c r="AE12" s="96"/>
      <c r="AF12" s="96"/>
    </row>
    <row r="13" spans="2:34" x14ac:dyDescent="0.3">
      <c r="B13" s="1108" t="s">
        <v>65</v>
      </c>
      <c r="C13" s="1209">
        <v>721871</v>
      </c>
      <c r="D13" s="1209">
        <v>670650</v>
      </c>
      <c r="E13" s="1187">
        <v>92.904410898900224</v>
      </c>
      <c r="F13" s="1209">
        <v>51221</v>
      </c>
      <c r="G13" s="199">
        <v>7.0955891010997814</v>
      </c>
      <c r="I13" s="1108" t="s">
        <v>65</v>
      </c>
      <c r="J13" s="1109">
        <v>784389</v>
      </c>
      <c r="K13" s="1109">
        <v>713111</v>
      </c>
      <c r="L13" s="1187">
        <v>90.91292713181852</v>
      </c>
      <c r="M13" s="1109">
        <v>71278</v>
      </c>
      <c r="N13" s="199">
        <v>9.0870728681814761</v>
      </c>
      <c r="O13" s="17"/>
      <c r="P13" s="1109">
        <v>42461</v>
      </c>
      <c r="Q13" s="1087">
        <v>6.3313203608439572</v>
      </c>
      <c r="R13" s="1109">
        <v>20057</v>
      </c>
      <c r="S13" s="1087">
        <v>39.157767321996836</v>
      </c>
      <c r="T13" s="682"/>
      <c r="U13" s="672"/>
      <c r="V13" s="679"/>
      <c r="W13" s="272" t="s">
        <v>72</v>
      </c>
      <c r="X13" s="1058">
        <v>31.755986316989738</v>
      </c>
      <c r="Y13" s="672"/>
      <c r="AB13" s="96"/>
      <c r="AC13" s="96"/>
      <c r="AD13" s="96"/>
      <c r="AE13" s="96"/>
      <c r="AF13" s="96"/>
    </row>
    <row r="14" spans="2:34" x14ac:dyDescent="0.3">
      <c r="B14" s="1085" t="s">
        <v>76</v>
      </c>
      <c r="C14" s="1209">
        <v>532164</v>
      </c>
      <c r="D14" s="1209">
        <v>490407</v>
      </c>
      <c r="E14" s="1187">
        <v>92.153358739035326</v>
      </c>
      <c r="F14" s="1209">
        <v>41757</v>
      </c>
      <c r="G14" s="199">
        <v>7.846641260964665</v>
      </c>
      <c r="I14" s="1085" t="s">
        <v>76</v>
      </c>
      <c r="J14" s="537">
        <v>538808</v>
      </c>
      <c r="K14" s="1216">
        <v>491478</v>
      </c>
      <c r="L14" s="1187">
        <v>91.215794865703558</v>
      </c>
      <c r="M14" s="537">
        <v>47330</v>
      </c>
      <c r="N14" s="199">
        <v>8.7842051342964478</v>
      </c>
      <c r="O14" s="17"/>
      <c r="P14" s="537">
        <v>1071</v>
      </c>
      <c r="Q14" s="1087">
        <v>0.21839003113740221</v>
      </c>
      <c r="R14" s="537">
        <v>5573</v>
      </c>
      <c r="S14" s="1087">
        <v>13.346265296836458</v>
      </c>
      <c r="T14" s="682"/>
      <c r="U14" s="672"/>
      <c r="V14" s="679"/>
      <c r="W14" s="272" t="s">
        <v>63</v>
      </c>
      <c r="X14" s="1058">
        <v>26.867519603796946</v>
      </c>
      <c r="Y14" s="672"/>
      <c r="AA14" s="96"/>
      <c r="AB14" s="96"/>
      <c r="AC14" s="96"/>
      <c r="AD14" s="96"/>
      <c r="AE14" s="96"/>
      <c r="AF14" s="96"/>
    </row>
    <row r="15" spans="2:34" x14ac:dyDescent="0.3">
      <c r="B15" s="1108" t="s">
        <v>69</v>
      </c>
      <c r="C15" s="1209">
        <v>366176</v>
      </c>
      <c r="D15" s="1209">
        <v>343708</v>
      </c>
      <c r="E15" s="1187">
        <v>93.864152757144097</v>
      </c>
      <c r="F15" s="1209">
        <v>22468</v>
      </c>
      <c r="G15" s="199">
        <v>6.1358472428558937</v>
      </c>
      <c r="I15" s="1108" t="s">
        <v>69</v>
      </c>
      <c r="J15" s="1109">
        <v>389186</v>
      </c>
      <c r="K15" s="1109">
        <v>356973</v>
      </c>
      <c r="L15" s="1187">
        <v>91.72298078553699</v>
      </c>
      <c r="M15" s="1109">
        <v>32213</v>
      </c>
      <c r="N15" s="199">
        <v>8.2770192144630066</v>
      </c>
      <c r="O15" s="17"/>
      <c r="P15" s="1109">
        <v>13265</v>
      </c>
      <c r="Q15" s="1087">
        <v>3.8593806370523818</v>
      </c>
      <c r="R15" s="1109">
        <v>9745</v>
      </c>
      <c r="S15" s="1087">
        <v>43.372796866654795</v>
      </c>
      <c r="T15" s="682"/>
      <c r="U15" s="672"/>
      <c r="V15" s="679"/>
      <c r="W15" s="272" t="s">
        <v>68</v>
      </c>
      <c r="X15" s="1058">
        <v>23.71898064062642</v>
      </c>
      <c r="Y15" s="672"/>
      <c r="AA15" s="96"/>
      <c r="AB15" s="96"/>
      <c r="AC15" s="96"/>
      <c r="AD15" s="96"/>
      <c r="AE15" s="96"/>
      <c r="AF15" s="96"/>
    </row>
    <row r="16" spans="2:34" x14ac:dyDescent="0.3">
      <c r="B16" s="1085" t="s">
        <v>73</v>
      </c>
      <c r="C16" s="1209">
        <v>191644</v>
      </c>
      <c r="D16" s="1209">
        <v>182213</v>
      </c>
      <c r="E16" s="1187">
        <v>95.078896286865231</v>
      </c>
      <c r="F16" s="1209">
        <v>9431</v>
      </c>
      <c r="G16" s="199">
        <v>4.9211037131347704</v>
      </c>
      <c r="I16" s="1085" t="s">
        <v>73</v>
      </c>
      <c r="J16" s="537">
        <v>197741</v>
      </c>
      <c r="K16" s="1216">
        <v>187680</v>
      </c>
      <c r="L16" s="1187">
        <v>94.912031394602025</v>
      </c>
      <c r="M16" s="537">
        <v>10061</v>
      </c>
      <c r="N16" s="199">
        <v>5.08796860539797</v>
      </c>
      <c r="O16" s="17"/>
      <c r="P16" s="537">
        <v>5467</v>
      </c>
      <c r="Q16" s="1087">
        <v>3.0003347730403429</v>
      </c>
      <c r="R16" s="537">
        <v>630</v>
      </c>
      <c r="S16" s="1087">
        <v>6.6800975506308982</v>
      </c>
      <c r="T16" s="682"/>
      <c r="U16" s="672"/>
      <c r="V16" s="679"/>
      <c r="W16" s="272" t="s">
        <v>66</v>
      </c>
      <c r="X16" s="1058">
        <v>20.986880751909144</v>
      </c>
      <c r="Y16" s="672"/>
    </row>
    <row r="17" spans="2:25" x14ac:dyDescent="0.3">
      <c r="B17" s="1085" t="s">
        <v>63</v>
      </c>
      <c r="C17" s="1209">
        <v>170629</v>
      </c>
      <c r="D17" s="1209">
        <v>163360</v>
      </c>
      <c r="E17" s="1187">
        <v>95.739880090723148</v>
      </c>
      <c r="F17" s="1209">
        <v>7269</v>
      </c>
      <c r="G17" s="199">
        <v>4.2601199092768525</v>
      </c>
      <c r="I17" s="1085" t="s">
        <v>63</v>
      </c>
      <c r="J17" s="537">
        <v>188175</v>
      </c>
      <c r="K17" s="1216">
        <v>178953</v>
      </c>
      <c r="L17" s="1187">
        <v>95.099242726185736</v>
      </c>
      <c r="M17" s="537">
        <v>9222</v>
      </c>
      <c r="N17" s="199">
        <v>4.9007572738142686</v>
      </c>
      <c r="O17" s="17"/>
      <c r="P17" s="537">
        <v>15593</v>
      </c>
      <c r="Q17" s="1087">
        <v>9.5451762977473074</v>
      </c>
      <c r="R17" s="537">
        <v>1953</v>
      </c>
      <c r="S17" s="1087">
        <v>26.867519603796946</v>
      </c>
      <c r="T17" s="682"/>
      <c r="U17" s="672"/>
      <c r="V17" s="679"/>
      <c r="W17" s="272" t="s">
        <v>76</v>
      </c>
      <c r="X17" s="1058">
        <v>13.346265296836458</v>
      </c>
      <c r="Y17" s="672"/>
    </row>
    <row r="18" spans="2:25" x14ac:dyDescent="0.3">
      <c r="B18" s="1085" t="s">
        <v>72</v>
      </c>
      <c r="C18" s="1209">
        <v>247025</v>
      </c>
      <c r="D18" s="1209">
        <v>238255</v>
      </c>
      <c r="E18" s="1187">
        <v>96.449752049387712</v>
      </c>
      <c r="F18" s="1209">
        <v>8770</v>
      </c>
      <c r="G18" s="199">
        <v>3.5502479506122864</v>
      </c>
      <c r="I18" s="1085" t="s">
        <v>72</v>
      </c>
      <c r="J18" s="537">
        <v>256929</v>
      </c>
      <c r="K18" s="1216">
        <v>245374</v>
      </c>
      <c r="L18" s="1187">
        <v>95.502648591634269</v>
      </c>
      <c r="M18" s="537">
        <v>11555</v>
      </c>
      <c r="N18" s="199">
        <v>4.4973514083657351</v>
      </c>
      <c r="O18" s="17"/>
      <c r="P18" s="537">
        <v>7119</v>
      </c>
      <c r="Q18" s="1087">
        <v>2.9879750687288826</v>
      </c>
      <c r="R18" s="537">
        <v>2785</v>
      </c>
      <c r="S18" s="1087">
        <v>31.755986316989738</v>
      </c>
      <c r="T18" s="682"/>
      <c r="U18" s="672"/>
      <c r="V18" s="679"/>
      <c r="W18" s="272" t="s">
        <v>73</v>
      </c>
      <c r="X18" s="1058">
        <v>6.6800975506308982</v>
      </c>
      <c r="Y18" s="672"/>
    </row>
    <row r="19" spans="2:25" x14ac:dyDescent="0.3">
      <c r="B19" s="1108" t="s">
        <v>67</v>
      </c>
      <c r="C19" s="1209">
        <v>1271724</v>
      </c>
      <c r="D19" s="1209">
        <v>1230827</v>
      </c>
      <c r="E19" s="1187">
        <v>96.784129260751541</v>
      </c>
      <c r="F19" s="1209">
        <v>40897</v>
      </c>
      <c r="G19" s="199">
        <v>3.2158707392484533</v>
      </c>
      <c r="I19" s="1108" t="s">
        <v>67</v>
      </c>
      <c r="J19" s="1109">
        <v>1359594</v>
      </c>
      <c r="K19" s="1109">
        <v>1301079</v>
      </c>
      <c r="L19" s="1187">
        <v>95.696141642284388</v>
      </c>
      <c r="M19" s="1109">
        <v>58515</v>
      </c>
      <c r="N19" s="199">
        <v>4.3038583577156118</v>
      </c>
      <c r="O19" s="17"/>
      <c r="P19" s="1109">
        <v>70252</v>
      </c>
      <c r="Q19" s="1087">
        <v>5.707707094498252</v>
      </c>
      <c r="R19" s="1109">
        <v>17618</v>
      </c>
      <c r="S19" s="1087">
        <v>43.078954446536414</v>
      </c>
      <c r="T19" s="682"/>
      <c r="U19" s="672"/>
      <c r="V19" s="679"/>
      <c r="W19" s="272" t="s">
        <v>67</v>
      </c>
      <c r="X19" s="1058">
        <v>43.078954446536414</v>
      </c>
      <c r="Y19" s="672"/>
    </row>
    <row r="20" spans="2:25" ht="15" thickBot="1" x14ac:dyDescent="0.35">
      <c r="B20" s="1089" t="s">
        <v>74</v>
      </c>
      <c r="C20" s="1212">
        <v>134503</v>
      </c>
      <c r="D20" s="1212">
        <v>132033</v>
      </c>
      <c r="E20" s="1200">
        <v>98.163609733611892</v>
      </c>
      <c r="F20" s="1212">
        <v>2470</v>
      </c>
      <c r="G20" s="200">
        <v>1.8363902663881104</v>
      </c>
      <c r="I20" s="1089" t="s">
        <v>74</v>
      </c>
      <c r="J20" s="538">
        <v>137294</v>
      </c>
      <c r="K20" s="1219">
        <v>134738</v>
      </c>
      <c r="L20" s="1200">
        <v>98.138301746616747</v>
      </c>
      <c r="M20" s="538">
        <v>2556</v>
      </c>
      <c r="N20" s="200">
        <v>1.8616982533832505</v>
      </c>
      <c r="O20" s="17"/>
      <c r="P20" s="538">
        <v>2705</v>
      </c>
      <c r="Q20" s="1091">
        <v>2.0487302416820037</v>
      </c>
      <c r="R20" s="538">
        <v>86</v>
      </c>
      <c r="S20" s="1091">
        <v>3.4817813765182186</v>
      </c>
      <c r="T20" s="682"/>
      <c r="U20" s="672"/>
      <c r="V20" s="679"/>
      <c r="W20" s="272" t="s">
        <v>74</v>
      </c>
      <c r="X20" s="1058">
        <v>3.4817813765182186</v>
      </c>
      <c r="Y20" s="672"/>
    </row>
    <row r="21" spans="2:25" x14ac:dyDescent="0.3">
      <c r="B21" t="s">
        <v>77</v>
      </c>
      <c r="D21" s="688"/>
      <c r="W21" s="272"/>
      <c r="X21" s="272"/>
    </row>
    <row r="60" spans="2:10" x14ac:dyDescent="0.3">
      <c r="B60" s="1357" t="s">
        <v>78</v>
      </c>
      <c r="C60" s="1358"/>
      <c r="D60" s="1358"/>
      <c r="E60" s="1358"/>
      <c r="F60" s="1358"/>
      <c r="G60" s="1358"/>
      <c r="H60" s="1358"/>
      <c r="I60" s="1358"/>
      <c r="J60" s="1359"/>
    </row>
    <row r="61" spans="2:10" ht="6.6" customHeight="1" x14ac:dyDescent="0.3">
      <c r="B61" s="139"/>
      <c r="C61" s="139"/>
      <c r="D61" s="140"/>
      <c r="E61" s="140"/>
      <c r="F61" s="340"/>
      <c r="G61" s="340"/>
      <c r="H61" s="141"/>
      <c r="I61" s="142"/>
      <c r="J61" s="143"/>
    </row>
    <row r="62" spans="2:10" x14ac:dyDescent="0.3">
      <c r="B62" s="144" t="s">
        <v>79</v>
      </c>
      <c r="C62" s="1349" t="s">
        <v>857</v>
      </c>
      <c r="D62" s="1350"/>
      <c r="E62" s="1350"/>
      <c r="F62" s="1350"/>
      <c r="G62" s="1350"/>
      <c r="H62" s="1350"/>
      <c r="I62" s="1350"/>
      <c r="J62" s="1351"/>
    </row>
    <row r="63" spans="2:10" ht="7.8" customHeight="1" x14ac:dyDescent="0.3">
      <c r="B63" s="144"/>
      <c r="C63" s="145"/>
      <c r="D63" s="146"/>
      <c r="E63" s="146"/>
      <c r="F63" s="341"/>
      <c r="G63" s="341"/>
      <c r="H63" s="146"/>
      <c r="I63" s="147"/>
      <c r="J63" s="148"/>
    </row>
    <row r="64" spans="2:10" x14ac:dyDescent="0.3">
      <c r="B64" s="144" t="s">
        <v>80</v>
      </c>
      <c r="C64" s="1349" t="s">
        <v>854</v>
      </c>
      <c r="D64" s="1350"/>
      <c r="E64" s="1350"/>
      <c r="F64" s="1350"/>
      <c r="G64" s="1350"/>
      <c r="H64" s="1350"/>
      <c r="I64" s="1350"/>
      <c r="J64" s="1351"/>
    </row>
    <row r="65" spans="2:10" ht="5.4" customHeight="1" x14ac:dyDescent="0.3">
      <c r="B65" s="144"/>
      <c r="C65" s="145"/>
      <c r="D65" s="146"/>
      <c r="E65" s="146"/>
      <c r="F65" s="341"/>
      <c r="G65" s="341"/>
      <c r="H65" s="146"/>
      <c r="I65" s="147"/>
      <c r="J65" s="148"/>
    </row>
    <row r="66" spans="2:10" x14ac:dyDescent="0.3">
      <c r="B66" s="144" t="s">
        <v>82</v>
      </c>
      <c r="C66" s="145" t="s">
        <v>855</v>
      </c>
      <c r="D66" s="146"/>
      <c r="E66" s="146"/>
      <c r="F66" s="341"/>
      <c r="G66" s="341"/>
      <c r="H66" s="146"/>
      <c r="I66" s="147"/>
      <c r="J66" s="148"/>
    </row>
    <row r="67" spans="2:10" ht="5.4" customHeight="1" x14ac:dyDescent="0.3">
      <c r="B67" s="144"/>
      <c r="C67" s="145"/>
      <c r="D67" s="146"/>
      <c r="E67" s="146"/>
      <c r="F67" s="341"/>
      <c r="G67" s="341"/>
      <c r="H67" s="146"/>
      <c r="I67" s="147"/>
      <c r="J67" s="148"/>
    </row>
    <row r="68" spans="2:10" x14ac:dyDescent="0.3">
      <c r="B68" s="144" t="s">
        <v>84</v>
      </c>
      <c r="C68" s="145" t="s">
        <v>856</v>
      </c>
      <c r="D68" s="146"/>
      <c r="E68" s="146"/>
      <c r="F68" s="341"/>
      <c r="G68" s="341"/>
      <c r="H68" s="146"/>
      <c r="I68" s="147"/>
      <c r="J68" s="148"/>
    </row>
    <row r="69" spans="2:10" ht="8.4" customHeight="1" x14ac:dyDescent="0.3">
      <c r="B69" s="144"/>
      <c r="C69" s="145"/>
      <c r="D69" s="146"/>
      <c r="E69" s="146"/>
      <c r="F69" s="341"/>
      <c r="G69" s="341"/>
      <c r="H69" s="146"/>
      <c r="I69" s="147"/>
      <c r="J69" s="148"/>
    </row>
    <row r="70" spans="2:10" x14ac:dyDescent="0.3">
      <c r="B70" s="144" t="s">
        <v>86</v>
      </c>
      <c r="C70" s="145" t="s">
        <v>70</v>
      </c>
      <c r="D70" s="146"/>
      <c r="E70" s="146"/>
      <c r="F70" s="341"/>
      <c r="G70" s="341"/>
      <c r="H70" s="146"/>
      <c r="I70" s="147"/>
      <c r="J70" s="148"/>
    </row>
    <row r="71" spans="2:10" ht="9" customHeight="1" x14ac:dyDescent="0.3">
      <c r="B71" s="144"/>
      <c r="C71" s="145"/>
      <c r="D71" s="146"/>
      <c r="E71" s="146"/>
      <c r="F71" s="341"/>
      <c r="G71" s="341"/>
      <c r="H71" s="146"/>
      <c r="I71" s="147"/>
      <c r="J71" s="148"/>
    </row>
    <row r="72" spans="2:10" x14ac:dyDescent="0.3">
      <c r="B72" s="144" t="s">
        <v>88</v>
      </c>
      <c r="C72" s="149" t="s">
        <v>89</v>
      </c>
      <c r="D72" s="147"/>
      <c r="E72" s="147"/>
      <c r="F72" s="342"/>
      <c r="G72" s="341"/>
      <c r="H72" s="146"/>
      <c r="I72" s="147"/>
      <c r="J72" s="148"/>
    </row>
    <row r="73" spans="2:10" ht="6" customHeight="1" x14ac:dyDescent="0.3">
      <c r="B73" s="144"/>
      <c r="C73" s="149"/>
      <c r="D73" s="147"/>
      <c r="E73" s="147"/>
      <c r="F73" s="342"/>
      <c r="G73" s="341"/>
      <c r="H73" s="146"/>
      <c r="I73" s="147"/>
      <c r="J73" s="148"/>
    </row>
    <row r="74" spans="2:10" x14ac:dyDescent="0.3">
      <c r="B74" s="144" t="s">
        <v>90</v>
      </c>
      <c r="C74" s="602" t="s">
        <v>858</v>
      </c>
      <c r="D74" s="156"/>
      <c r="E74" s="156"/>
      <c r="F74" s="343"/>
      <c r="G74" s="341"/>
      <c r="H74" s="146"/>
      <c r="I74" s="147"/>
      <c r="J74" s="148"/>
    </row>
    <row r="75" spans="2:10" ht="7.2" customHeight="1" x14ac:dyDescent="0.3">
      <c r="B75" s="144"/>
      <c r="C75" s="145"/>
      <c r="D75" s="146"/>
      <c r="E75" s="146"/>
      <c r="F75" s="341"/>
      <c r="G75" s="341"/>
      <c r="H75" s="146"/>
      <c r="I75" s="147"/>
      <c r="J75" s="148"/>
    </row>
    <row r="76" spans="2:10" x14ac:dyDescent="0.3">
      <c r="B76" s="1352" t="s">
        <v>92</v>
      </c>
      <c r="C76" s="145" t="s">
        <v>93</v>
      </c>
      <c r="D76" s="146"/>
      <c r="E76" s="146"/>
      <c r="F76" s="341"/>
      <c r="G76" s="341"/>
      <c r="H76" s="146"/>
      <c r="I76" s="147"/>
      <c r="J76" s="148"/>
    </row>
    <row r="77" spans="2:10" x14ac:dyDescent="0.3">
      <c r="B77" s="1352"/>
      <c r="C77" s="201" t="s">
        <v>94</v>
      </c>
      <c r="D77" s="210"/>
      <c r="E77" s="210"/>
      <c r="F77" s="341"/>
      <c r="G77" s="341"/>
      <c r="H77" s="146"/>
      <c r="I77" s="147"/>
      <c r="J77" s="148"/>
    </row>
    <row r="78" spans="2:10" ht="10.199999999999999" customHeight="1" x14ac:dyDescent="0.3">
      <c r="B78" s="144"/>
      <c r="C78" s="145"/>
      <c r="D78" s="146"/>
      <c r="E78" s="146"/>
      <c r="F78" s="341"/>
      <c r="G78" s="341"/>
      <c r="H78" s="146"/>
      <c r="I78" s="147"/>
      <c r="J78" s="148"/>
    </row>
    <row r="79" spans="2:10" ht="41.4" x14ac:dyDescent="0.3">
      <c r="B79" s="151" t="s">
        <v>95</v>
      </c>
      <c r="C79" s="1349" t="s">
        <v>1632</v>
      </c>
      <c r="D79" s="1350"/>
      <c r="E79" s="1350"/>
      <c r="F79" s="1350"/>
      <c r="G79" s="1350"/>
      <c r="H79" s="1350"/>
      <c r="I79" s="1350"/>
      <c r="J79" s="1351"/>
    </row>
    <row r="80" spans="2:10" ht="7.8" customHeight="1" x14ac:dyDescent="0.3">
      <c r="B80" s="151"/>
      <c r="C80" s="145"/>
      <c r="D80" s="146"/>
      <c r="E80" s="146"/>
      <c r="F80" s="341"/>
      <c r="G80" s="341"/>
      <c r="H80" s="146"/>
      <c r="I80" s="147"/>
      <c r="J80" s="148"/>
    </row>
    <row r="81" spans="2:10" x14ac:dyDescent="0.3">
      <c r="B81" s="151" t="s">
        <v>96</v>
      </c>
      <c r="C81" s="204">
        <v>44901</v>
      </c>
      <c r="D81" s="211"/>
      <c r="E81" s="211"/>
      <c r="F81" s="341"/>
      <c r="G81" s="341"/>
      <c r="H81" s="146"/>
      <c r="I81" s="147"/>
      <c r="J81" s="148"/>
    </row>
    <row r="82" spans="2:10" ht="6" customHeight="1" x14ac:dyDescent="0.3">
      <c r="B82" s="151"/>
      <c r="C82" s="145"/>
      <c r="D82" s="146"/>
      <c r="E82" s="146"/>
      <c r="F82" s="341"/>
      <c r="G82" s="341"/>
      <c r="H82" s="146"/>
      <c r="I82" s="147"/>
      <c r="J82" s="148"/>
    </row>
    <row r="83" spans="2:10" x14ac:dyDescent="0.3">
      <c r="B83" s="151" t="s">
        <v>97</v>
      </c>
      <c r="C83" s="145" t="s">
        <v>98</v>
      </c>
      <c r="D83" s="146"/>
      <c r="E83" s="146"/>
      <c r="F83" s="341"/>
      <c r="G83" s="341"/>
      <c r="H83" s="146"/>
      <c r="I83" s="147"/>
      <c r="J83" s="148"/>
    </row>
    <row r="84" spans="2:10" ht="5.4" customHeight="1" x14ac:dyDescent="0.3">
      <c r="B84" s="151"/>
      <c r="C84" s="145"/>
      <c r="D84" s="146"/>
      <c r="E84" s="146"/>
      <c r="F84" s="341"/>
      <c r="G84" s="341"/>
      <c r="H84" s="146"/>
      <c r="I84" s="147"/>
      <c r="J84" s="148"/>
    </row>
    <row r="85" spans="2:10" x14ac:dyDescent="0.3">
      <c r="B85" s="151" t="s">
        <v>99</v>
      </c>
      <c r="C85" s="149" t="s">
        <v>688</v>
      </c>
      <c r="D85" s="147"/>
      <c r="E85" s="147"/>
      <c r="F85" s="342"/>
      <c r="G85" s="342"/>
      <c r="H85" s="147"/>
      <c r="I85" s="147"/>
      <c r="J85" s="148"/>
    </row>
    <row r="86" spans="2:10" ht="9.6" customHeight="1" x14ac:dyDescent="0.3">
      <c r="B86" s="152"/>
      <c r="C86" s="152"/>
      <c r="D86" s="153"/>
      <c r="E86" s="153"/>
      <c r="F86" s="344"/>
      <c r="G86" s="344"/>
      <c r="H86" s="153"/>
      <c r="I86" s="153"/>
      <c r="J86" s="154"/>
    </row>
  </sheetData>
  <mergeCells count="15">
    <mergeCell ref="U3:V3"/>
    <mergeCell ref="W3:X3"/>
    <mergeCell ref="K4:L4"/>
    <mergeCell ref="M4:N4"/>
    <mergeCell ref="B60:J60"/>
    <mergeCell ref="P4:Q4"/>
    <mergeCell ref="R4:S4"/>
    <mergeCell ref="C62:J62"/>
    <mergeCell ref="C64:J64"/>
    <mergeCell ref="B76:B77"/>
    <mergeCell ref="C79:J79"/>
    <mergeCell ref="I4:J4"/>
    <mergeCell ref="B4:C4"/>
    <mergeCell ref="D4:E4"/>
    <mergeCell ref="F4:G4"/>
  </mergeCells>
  <phoneticPr fontId="45" type="noConversion"/>
  <hyperlinks>
    <hyperlink ref="C77" r:id="rId1" xr:uid="{19F6D54C-6A6B-405F-BF5A-1DDD72A4470F}"/>
    <hyperlink ref="B2" location="Index!A1" display="Return to Index" xr:uid="{7FC39320-F7C8-4D2C-B0A6-D4572AFE1E6D}"/>
  </hyperlinks>
  <pageMargins left="0.7" right="0.7" top="0.75" bottom="0.75" header="0.3" footer="0.3"/>
  <pageSetup paperSize="9"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AAF51-58CA-401A-9B53-F5808AD9FC1A}">
  <dimension ref="B1:AA129"/>
  <sheetViews>
    <sheetView zoomScaleNormal="100" workbookViewId="0">
      <selection activeCell="F1" sqref="F1"/>
    </sheetView>
  </sheetViews>
  <sheetFormatPr defaultColWidth="8.88671875" defaultRowHeight="14.4" x14ac:dyDescent="0.3"/>
  <cols>
    <col min="1" max="1" width="3.21875" customWidth="1"/>
    <col min="2" max="2" width="48.44140625" customWidth="1"/>
    <col min="3" max="3" width="13.88671875" customWidth="1"/>
    <col min="4" max="4" width="10.6640625" customWidth="1"/>
    <col min="5" max="6" width="9.5546875" customWidth="1"/>
    <col min="7" max="8" width="11.5546875" customWidth="1"/>
    <col min="9" max="9" width="6.77734375" customWidth="1"/>
    <col min="10" max="10" width="7.109375" customWidth="1"/>
    <col min="11" max="11" width="22" customWidth="1"/>
    <col min="12" max="12" width="11.77734375" customWidth="1"/>
    <col min="13" max="13" width="10.5546875" customWidth="1"/>
    <col min="14" max="14" width="11.88671875" customWidth="1"/>
    <col min="20" max="20" width="16.109375" customWidth="1"/>
    <col min="25" max="25" width="14.88671875" customWidth="1"/>
    <col min="26" max="26" width="12.88671875" customWidth="1"/>
  </cols>
  <sheetData>
    <row r="1" spans="2:27" x14ac:dyDescent="0.3">
      <c r="B1" s="686" t="s">
        <v>983</v>
      </c>
    </row>
    <row r="2" spans="2:27" x14ac:dyDescent="0.3">
      <c r="B2" s="711" t="s">
        <v>48</v>
      </c>
    </row>
    <row r="3" spans="2:27" x14ac:dyDescent="0.3">
      <c r="J3" s="676"/>
      <c r="K3" s="1416" t="s">
        <v>1626</v>
      </c>
      <c r="L3" s="1416"/>
      <c r="M3" s="1416"/>
      <c r="N3" s="1416"/>
      <c r="O3" s="1416"/>
      <c r="P3" s="1416"/>
      <c r="Q3" s="1416"/>
      <c r="R3" s="676"/>
      <c r="S3" s="272"/>
      <c r="T3" s="1416" t="s">
        <v>1626</v>
      </c>
      <c r="U3" s="1416"/>
      <c r="V3" s="1416"/>
      <c r="W3" s="1416"/>
      <c r="X3" s="1416"/>
      <c r="Y3" s="1416"/>
      <c r="Z3" s="1416"/>
      <c r="AA3" s="272"/>
    </row>
    <row r="4" spans="2:27" ht="16.2" customHeight="1" thickBot="1" x14ac:dyDescent="0.35">
      <c r="J4" s="691"/>
      <c r="K4" s="691"/>
      <c r="L4" s="1423"/>
      <c r="M4" s="1423"/>
      <c r="N4" s="272"/>
      <c r="O4" s="272"/>
      <c r="P4" s="272"/>
      <c r="Q4" s="272"/>
      <c r="R4" s="384"/>
      <c r="S4" s="272"/>
      <c r="T4" s="272"/>
      <c r="U4" s="272"/>
      <c r="V4" s="272"/>
      <c r="W4" s="272"/>
      <c r="X4" s="272"/>
      <c r="Y4" s="272"/>
      <c r="Z4" s="272"/>
      <c r="AA4" s="272"/>
    </row>
    <row r="5" spans="2:27" ht="15" customHeight="1" thickBot="1" x14ac:dyDescent="0.35">
      <c r="B5" s="1407" t="s">
        <v>848</v>
      </c>
      <c r="C5" s="1436" t="s">
        <v>153</v>
      </c>
      <c r="D5" s="1437"/>
      <c r="E5" s="1436" t="s">
        <v>154</v>
      </c>
      <c r="F5" s="1437"/>
      <c r="G5" s="1438" t="s">
        <v>802</v>
      </c>
      <c r="H5" s="1440" t="s">
        <v>57</v>
      </c>
      <c r="J5" s="567"/>
      <c r="K5" s="1423" t="s">
        <v>848</v>
      </c>
      <c r="L5" s="1423" t="s">
        <v>154</v>
      </c>
      <c r="M5" s="1429"/>
      <c r="N5" s="272" t="s">
        <v>129</v>
      </c>
      <c r="O5" s="272"/>
      <c r="P5" s="272" t="s">
        <v>862</v>
      </c>
      <c r="Q5" s="272"/>
      <c r="R5" s="384"/>
      <c r="S5" s="272"/>
      <c r="T5" s="1423" t="s">
        <v>848</v>
      </c>
      <c r="U5" s="1423" t="s">
        <v>153</v>
      </c>
      <c r="V5" s="1429"/>
      <c r="W5" s="1423" t="s">
        <v>154</v>
      </c>
      <c r="X5" s="1429"/>
      <c r="Y5" s="1423" t="s">
        <v>802</v>
      </c>
      <c r="Z5" s="1423" t="s">
        <v>57</v>
      </c>
      <c r="AA5" s="272"/>
    </row>
    <row r="6" spans="2:27" ht="15" thickBot="1" x14ac:dyDescent="0.35">
      <c r="B6" s="1408"/>
      <c r="C6" s="687" t="s">
        <v>714</v>
      </c>
      <c r="D6" s="687" t="s">
        <v>131</v>
      </c>
      <c r="E6" s="687" t="s">
        <v>714</v>
      </c>
      <c r="F6" s="687" t="s">
        <v>131</v>
      </c>
      <c r="G6" s="1439"/>
      <c r="H6" s="1441"/>
      <c r="J6" s="716"/>
      <c r="K6" s="1423"/>
      <c r="L6" s="739" t="s">
        <v>714</v>
      </c>
      <c r="M6" s="739" t="s">
        <v>131</v>
      </c>
      <c r="N6" s="272" t="s">
        <v>132</v>
      </c>
      <c r="O6" s="272" t="s">
        <v>133</v>
      </c>
      <c r="P6" s="272" t="s">
        <v>785</v>
      </c>
      <c r="Q6" s="272" t="s">
        <v>786</v>
      </c>
      <c r="R6" s="572"/>
      <c r="S6" s="272"/>
      <c r="T6" s="1423"/>
      <c r="U6" s="739" t="s">
        <v>714</v>
      </c>
      <c r="V6" s="739" t="s">
        <v>131</v>
      </c>
      <c r="W6" s="739" t="s">
        <v>714</v>
      </c>
      <c r="X6" s="739" t="s">
        <v>131</v>
      </c>
      <c r="Y6" s="1423"/>
      <c r="Z6" s="1423"/>
      <c r="AA6" s="272"/>
    </row>
    <row r="7" spans="2:27" ht="15" thickBot="1" x14ac:dyDescent="0.35">
      <c r="B7" s="725" t="s">
        <v>973</v>
      </c>
      <c r="C7" s="745">
        <v>227281</v>
      </c>
      <c r="D7" s="726"/>
      <c r="E7" s="727">
        <v>240645</v>
      </c>
      <c r="F7" s="501"/>
      <c r="G7" s="727">
        <v>13364</v>
      </c>
      <c r="H7" s="726">
        <v>5.8799459699666929</v>
      </c>
      <c r="K7" s="568" t="s">
        <v>973</v>
      </c>
      <c r="L7" s="572">
        <v>240645</v>
      </c>
      <c r="M7" s="272"/>
      <c r="N7" s="272"/>
      <c r="O7" s="272"/>
      <c r="P7" s="272"/>
      <c r="Q7" s="272"/>
      <c r="R7" s="272"/>
      <c r="S7" s="272"/>
      <c r="T7" s="568" t="s">
        <v>973</v>
      </c>
      <c r="U7" s="272">
        <v>227281</v>
      </c>
      <c r="V7" s="569"/>
      <c r="W7" s="572">
        <v>240645</v>
      </c>
      <c r="X7" s="272"/>
      <c r="Y7" s="572">
        <v>13364</v>
      </c>
      <c r="Z7" s="569">
        <v>5.8799459699666929</v>
      </c>
      <c r="AA7" s="272"/>
    </row>
    <row r="8" spans="2:27" x14ac:dyDescent="0.3">
      <c r="B8" s="585" t="s">
        <v>888</v>
      </c>
      <c r="C8" s="498">
        <v>1</v>
      </c>
      <c r="D8" s="728">
        <v>4.3998398458296119E-4</v>
      </c>
      <c r="E8" s="586">
        <v>12</v>
      </c>
      <c r="F8" s="729">
        <v>4.9865985164869418E-3</v>
      </c>
      <c r="G8" s="586">
        <v>11</v>
      </c>
      <c r="H8" s="576">
        <v>1100</v>
      </c>
      <c r="J8" s="716"/>
      <c r="K8" s="568" t="s">
        <v>853</v>
      </c>
      <c r="L8" s="572">
        <v>203603</v>
      </c>
      <c r="M8" s="866">
        <v>84.60720147935757</v>
      </c>
      <c r="N8" s="674">
        <v>84.462463460682557</v>
      </c>
      <c r="O8" s="674">
        <v>84.750834633878</v>
      </c>
      <c r="P8" s="275">
        <v>0.14473801867501379</v>
      </c>
      <c r="Q8" s="674">
        <v>0.14363315452042968</v>
      </c>
      <c r="R8" s="572"/>
      <c r="S8" s="272"/>
      <c r="T8" s="568" t="s">
        <v>877</v>
      </c>
      <c r="U8" s="272">
        <v>310</v>
      </c>
      <c r="V8" s="867">
        <v>0.13639503522071797</v>
      </c>
      <c r="W8" s="572">
        <v>3176</v>
      </c>
      <c r="X8" s="866">
        <v>1.3197864073635439</v>
      </c>
      <c r="Y8" s="572">
        <v>2866</v>
      </c>
      <c r="Z8" s="569">
        <v>924.51612903225805</v>
      </c>
      <c r="AA8" s="272"/>
    </row>
    <row r="9" spans="2:27" x14ac:dyDescent="0.3">
      <c r="B9" s="551" t="s">
        <v>877</v>
      </c>
      <c r="C9" s="499">
        <v>310</v>
      </c>
      <c r="D9" s="730">
        <v>0.13639503522071797</v>
      </c>
      <c r="E9" s="353">
        <v>3176</v>
      </c>
      <c r="F9" s="731">
        <v>1.3197864073635439</v>
      </c>
      <c r="G9" s="353">
        <v>2866</v>
      </c>
      <c r="H9" s="552">
        <v>924.51612903225805</v>
      </c>
      <c r="J9" s="716"/>
      <c r="K9" s="568" t="s">
        <v>874</v>
      </c>
      <c r="L9" s="572">
        <v>10436</v>
      </c>
      <c r="M9" s="866">
        <v>4.3366785098381433</v>
      </c>
      <c r="N9" s="674">
        <v>4.25602606553519</v>
      </c>
      <c r="O9" s="674">
        <v>4.4187887942707835</v>
      </c>
      <c r="P9" s="275">
        <v>8.0652444302953263E-2</v>
      </c>
      <c r="Q9" s="674">
        <v>8.2110284432640235E-2</v>
      </c>
      <c r="R9" s="572"/>
      <c r="S9" s="272"/>
      <c r="T9" s="272" t="s">
        <v>881</v>
      </c>
      <c r="U9" s="272">
        <v>222</v>
      </c>
      <c r="V9" s="867">
        <v>9.7676444577417379E-2</v>
      </c>
      <c r="W9" s="272">
        <v>799</v>
      </c>
      <c r="X9" s="866">
        <v>0.33202435122275553</v>
      </c>
      <c r="Y9" s="572">
        <v>577</v>
      </c>
      <c r="Z9" s="569">
        <v>259.90990990990991</v>
      </c>
      <c r="AA9" s="272"/>
    </row>
    <row r="10" spans="2:27" x14ac:dyDescent="0.3">
      <c r="B10" s="551" t="s">
        <v>881</v>
      </c>
      <c r="C10" s="499">
        <v>222</v>
      </c>
      <c r="D10" s="730">
        <v>9.7676444577417379E-2</v>
      </c>
      <c r="E10" s="353">
        <v>799</v>
      </c>
      <c r="F10" s="731">
        <v>0.33202435122275553</v>
      </c>
      <c r="G10" s="353">
        <v>577</v>
      </c>
      <c r="H10" s="552">
        <v>259.90990990990991</v>
      </c>
      <c r="J10" s="716"/>
      <c r="K10" s="568" t="s">
        <v>877</v>
      </c>
      <c r="L10" s="572">
        <v>3176</v>
      </c>
      <c r="M10" s="866">
        <v>1.3197864073635439</v>
      </c>
      <c r="N10" s="674">
        <v>1.2749612504043131</v>
      </c>
      <c r="O10" s="674">
        <v>1.3661657212824767</v>
      </c>
      <c r="P10" s="275">
        <v>4.4825156959230839E-2</v>
      </c>
      <c r="Q10" s="674">
        <v>4.6379313918932796E-2</v>
      </c>
      <c r="R10" s="956"/>
      <c r="S10" s="272"/>
      <c r="T10" s="568" t="s">
        <v>864</v>
      </c>
      <c r="U10" s="272">
        <v>545</v>
      </c>
      <c r="V10" s="867">
        <v>0.23979127159771385</v>
      </c>
      <c r="W10" s="572">
        <v>1936</v>
      </c>
      <c r="X10" s="866">
        <v>0.80450456065989329</v>
      </c>
      <c r="Y10" s="572">
        <v>1391</v>
      </c>
      <c r="Z10" s="569">
        <v>255.22935779816513</v>
      </c>
      <c r="AA10" s="272"/>
    </row>
    <row r="11" spans="2:27" x14ac:dyDescent="0.3">
      <c r="B11" s="551" t="s">
        <v>891</v>
      </c>
      <c r="C11" s="499">
        <v>51</v>
      </c>
      <c r="D11" s="730">
        <v>2.243918321373102E-2</v>
      </c>
      <c r="E11" s="353">
        <v>182</v>
      </c>
      <c r="F11" s="731">
        <v>7.5630077500051948E-2</v>
      </c>
      <c r="G11" s="353">
        <v>131</v>
      </c>
      <c r="H11" s="552">
        <v>256.86274509803923</v>
      </c>
      <c r="J11" s="716"/>
      <c r="K11" s="568" t="s">
        <v>1611</v>
      </c>
      <c r="L11" s="572">
        <v>2077</v>
      </c>
      <c r="M11" s="866">
        <v>0.86309709322861483</v>
      </c>
      <c r="N11" s="674">
        <v>0.82691554405403922</v>
      </c>
      <c r="O11" s="674">
        <v>0.90084737955520455</v>
      </c>
      <c r="P11" s="275">
        <v>3.6181549174575611E-2</v>
      </c>
      <c r="Q11" s="674">
        <v>3.7750286326589721E-2</v>
      </c>
      <c r="R11" s="572"/>
      <c r="S11" s="272"/>
      <c r="T11" s="568" t="s">
        <v>865</v>
      </c>
      <c r="U11" s="272">
        <v>530</v>
      </c>
      <c r="V11" s="867">
        <v>0.23319151182896944</v>
      </c>
      <c r="W11" s="572">
        <v>1274</v>
      </c>
      <c r="X11" s="866">
        <v>0.52941054250036368</v>
      </c>
      <c r="Y11" s="572">
        <v>744</v>
      </c>
      <c r="Z11" s="569">
        <v>140.37735849056605</v>
      </c>
      <c r="AA11" s="272"/>
    </row>
    <row r="12" spans="2:27" x14ac:dyDescent="0.3">
      <c r="B12" s="551" t="s">
        <v>929</v>
      </c>
      <c r="C12" s="499">
        <v>18</v>
      </c>
      <c r="D12" s="730">
        <v>7.9197117224933007E-3</v>
      </c>
      <c r="E12" s="353">
        <v>64</v>
      </c>
      <c r="F12" s="731">
        <v>2.6595192087930358E-2</v>
      </c>
      <c r="G12" s="353">
        <v>46</v>
      </c>
      <c r="H12" s="552">
        <v>255.55555555555557</v>
      </c>
      <c r="J12" s="716"/>
      <c r="K12" s="568" t="s">
        <v>864</v>
      </c>
      <c r="L12" s="572">
        <v>1936</v>
      </c>
      <c r="M12" s="866">
        <v>0.80450456065989329</v>
      </c>
      <c r="N12" s="674">
        <v>0.76958959201655497</v>
      </c>
      <c r="O12" s="674">
        <v>0.84099013707136583</v>
      </c>
      <c r="P12" s="275">
        <v>3.4914968643338318E-2</v>
      </c>
      <c r="Q12" s="674">
        <v>3.6485576411472542E-2</v>
      </c>
      <c r="R12" s="272"/>
      <c r="S12" s="272"/>
      <c r="T12" s="568" t="s">
        <v>882</v>
      </c>
      <c r="U12" s="272">
        <v>538</v>
      </c>
      <c r="V12" s="867">
        <v>0.23671138370563313</v>
      </c>
      <c r="W12" s="572">
        <v>815</v>
      </c>
      <c r="X12" s="866">
        <v>0.33867314924473813</v>
      </c>
      <c r="Y12" s="572">
        <v>277</v>
      </c>
      <c r="Z12" s="569">
        <v>51.486988847583646</v>
      </c>
      <c r="AA12" s="272"/>
    </row>
    <row r="13" spans="2:27" x14ac:dyDescent="0.3">
      <c r="B13" s="551" t="s">
        <v>864</v>
      </c>
      <c r="C13" s="499">
        <v>545</v>
      </c>
      <c r="D13" s="730">
        <v>0.23979127159771385</v>
      </c>
      <c r="E13" s="353">
        <v>1936</v>
      </c>
      <c r="F13" s="731">
        <v>0.80450456065989329</v>
      </c>
      <c r="G13" s="353">
        <v>1391</v>
      </c>
      <c r="H13" s="552">
        <v>255.22935779816513</v>
      </c>
      <c r="J13" s="716"/>
      <c r="K13" s="568" t="s">
        <v>902</v>
      </c>
      <c r="L13" s="572">
        <v>1626</v>
      </c>
      <c r="M13" s="866">
        <v>0.67568409898398063</v>
      </c>
      <c r="N13" s="674">
        <v>0.64373124885652855</v>
      </c>
      <c r="O13" s="674">
        <v>0.70921166958167514</v>
      </c>
      <c r="P13" s="275">
        <v>3.1952850127452082E-2</v>
      </c>
      <c r="Q13" s="674">
        <v>3.3527570597694512E-2</v>
      </c>
      <c r="R13" s="272"/>
      <c r="S13" s="272"/>
      <c r="T13" s="568" t="s">
        <v>874</v>
      </c>
      <c r="U13" s="272">
        <v>8262</v>
      </c>
      <c r="V13" s="867">
        <v>3.6351476806244252</v>
      </c>
      <c r="W13" s="572">
        <v>10436</v>
      </c>
      <c r="X13" s="866">
        <v>4.3366785098381433</v>
      </c>
      <c r="Y13" s="572">
        <v>2174</v>
      </c>
      <c r="Z13" s="569">
        <v>26.313241345921082</v>
      </c>
      <c r="AA13" s="272"/>
    </row>
    <row r="14" spans="2:27" x14ac:dyDescent="0.3">
      <c r="B14" s="551" t="s">
        <v>924</v>
      </c>
      <c r="C14" s="499">
        <v>12</v>
      </c>
      <c r="D14" s="730">
        <v>5.2798078149955347E-3</v>
      </c>
      <c r="E14" s="353">
        <v>42</v>
      </c>
      <c r="F14" s="731">
        <v>1.7453094807704295E-2</v>
      </c>
      <c r="G14" s="353">
        <v>30</v>
      </c>
      <c r="H14" s="552">
        <v>250</v>
      </c>
      <c r="J14" s="716"/>
      <c r="K14" s="568" t="s">
        <v>865</v>
      </c>
      <c r="L14" s="572">
        <v>1274</v>
      </c>
      <c r="M14" s="866">
        <v>0.52941054250036368</v>
      </c>
      <c r="N14" s="674">
        <v>0.50119603883186781</v>
      </c>
      <c r="O14" s="674">
        <v>0.55920443654601182</v>
      </c>
      <c r="P14" s="275">
        <v>2.8214503668495872E-2</v>
      </c>
      <c r="Q14" s="674">
        <v>2.9793894045648139E-2</v>
      </c>
      <c r="R14" s="272"/>
      <c r="S14" s="272"/>
      <c r="T14" s="568" t="s">
        <v>902</v>
      </c>
      <c r="U14" s="272">
        <v>1340</v>
      </c>
      <c r="V14" s="867">
        <v>0.589578539341168</v>
      </c>
      <c r="W14" s="572">
        <v>1626</v>
      </c>
      <c r="X14" s="866">
        <v>0.67568409898398063</v>
      </c>
      <c r="Y14" s="572">
        <v>286</v>
      </c>
      <c r="Z14" s="569">
        <v>21.343283582089551</v>
      </c>
      <c r="AA14" s="272"/>
    </row>
    <row r="15" spans="2:27" x14ac:dyDescent="0.3">
      <c r="B15" s="551" t="s">
        <v>980</v>
      </c>
      <c r="C15" s="499">
        <v>31</v>
      </c>
      <c r="D15" s="730">
        <v>1.3639503522071796E-2</v>
      </c>
      <c r="E15" s="353">
        <v>101</v>
      </c>
      <c r="F15" s="731">
        <v>4.1970537513765095E-2</v>
      </c>
      <c r="G15" s="353">
        <v>70</v>
      </c>
      <c r="H15" s="552">
        <v>225.80645161290323</v>
      </c>
      <c r="J15" s="716"/>
      <c r="K15" s="568" t="s">
        <v>897</v>
      </c>
      <c r="L15" s="572">
        <v>1223</v>
      </c>
      <c r="M15" s="866">
        <v>0.5082174988052941</v>
      </c>
      <c r="N15" s="674">
        <v>0.48058632847245109</v>
      </c>
      <c r="O15" s="674">
        <v>0.53742873612112019</v>
      </c>
      <c r="P15" s="275">
        <v>2.7631170332843014E-2</v>
      </c>
      <c r="Q15" s="674">
        <v>2.9211237315826089E-2</v>
      </c>
      <c r="R15" s="272"/>
      <c r="S15" s="272"/>
      <c r="T15" s="568" t="s">
        <v>1611</v>
      </c>
      <c r="U15" s="272">
        <v>1825</v>
      </c>
      <c r="V15" s="867">
        <v>0.8029707718639042</v>
      </c>
      <c r="W15" s="572">
        <v>2077</v>
      </c>
      <c r="X15" s="866">
        <v>0.86309709322861483</v>
      </c>
      <c r="Y15" s="572">
        <v>252</v>
      </c>
      <c r="Z15" s="569">
        <v>13.808219178082192</v>
      </c>
      <c r="AA15" s="272"/>
    </row>
    <row r="16" spans="2:27" x14ac:dyDescent="0.3">
      <c r="B16" s="551" t="s">
        <v>977</v>
      </c>
      <c r="C16" s="499">
        <v>1</v>
      </c>
      <c r="D16" s="730">
        <v>4.3998398458296119E-4</v>
      </c>
      <c r="E16" s="353">
        <v>3</v>
      </c>
      <c r="F16" s="731">
        <v>1.2466496291217355E-3</v>
      </c>
      <c r="G16" s="353">
        <v>2</v>
      </c>
      <c r="H16" s="552">
        <v>200</v>
      </c>
      <c r="J16" s="716"/>
      <c r="K16" s="568" t="s">
        <v>868</v>
      </c>
      <c r="L16" s="572">
        <v>938</v>
      </c>
      <c r="M16" s="866">
        <v>0.38978578403872927</v>
      </c>
      <c r="N16" s="674">
        <v>0.36566959936251392</v>
      </c>
      <c r="O16" s="674">
        <v>0.41548581673051072</v>
      </c>
      <c r="P16" s="275">
        <v>2.4116184676215346E-2</v>
      </c>
      <c r="Q16" s="674">
        <v>2.5700032691781449E-2</v>
      </c>
      <c r="R16" s="272"/>
      <c r="S16" s="272"/>
      <c r="T16" s="568" t="s">
        <v>897</v>
      </c>
      <c r="U16" s="272">
        <v>1084</v>
      </c>
      <c r="V16" s="867">
        <v>0.4769426392879299</v>
      </c>
      <c r="W16" s="572">
        <v>1223</v>
      </c>
      <c r="X16" s="866">
        <v>0.5082174988052941</v>
      </c>
      <c r="Y16" s="572">
        <v>139</v>
      </c>
      <c r="Z16" s="569">
        <v>12.822878228782288</v>
      </c>
      <c r="AA16" s="272"/>
    </row>
    <row r="17" spans="2:27" x14ac:dyDescent="0.3">
      <c r="B17" s="551" t="s">
        <v>880</v>
      </c>
      <c r="C17" s="499">
        <v>262</v>
      </c>
      <c r="D17" s="730">
        <v>0.11527580396073583</v>
      </c>
      <c r="E17" s="353">
        <v>679</v>
      </c>
      <c r="F17" s="731">
        <v>0.28215836605788613</v>
      </c>
      <c r="G17" s="353">
        <v>417</v>
      </c>
      <c r="H17" s="552">
        <v>159.16030534351145</v>
      </c>
      <c r="J17" s="716"/>
      <c r="K17" s="568" t="s">
        <v>882</v>
      </c>
      <c r="L17" s="572">
        <v>815</v>
      </c>
      <c r="M17" s="866">
        <v>0.33867314924473813</v>
      </c>
      <c r="N17" s="674">
        <v>0.31624049739094306</v>
      </c>
      <c r="O17" s="674">
        <v>0.36269128092816155</v>
      </c>
      <c r="P17" s="275">
        <v>2.243265185379506E-2</v>
      </c>
      <c r="Q17" s="674">
        <v>2.4018131683423427E-2</v>
      </c>
      <c r="R17" s="272"/>
      <c r="S17" s="272"/>
      <c r="T17" s="568" t="s">
        <v>853</v>
      </c>
      <c r="U17" s="572">
        <v>200352</v>
      </c>
      <c r="V17" s="867">
        <v>88.151671279165441</v>
      </c>
      <c r="W17" s="572">
        <v>203603</v>
      </c>
      <c r="X17" s="866">
        <v>84.60720147935757</v>
      </c>
      <c r="Y17" s="572">
        <v>3251</v>
      </c>
      <c r="Z17" s="569">
        <v>1.6226441463025076</v>
      </c>
      <c r="AA17" s="272"/>
    </row>
    <row r="18" spans="2:27" x14ac:dyDescent="0.3">
      <c r="B18" s="551" t="s">
        <v>903</v>
      </c>
      <c r="C18" s="499">
        <v>12</v>
      </c>
      <c r="D18" s="730">
        <v>5.2798078149955347E-3</v>
      </c>
      <c r="E18" s="353">
        <v>30</v>
      </c>
      <c r="F18" s="731">
        <v>1.2466496291217355E-2</v>
      </c>
      <c r="G18" s="353">
        <v>18</v>
      </c>
      <c r="H18" s="552">
        <v>150</v>
      </c>
      <c r="K18" s="568" t="s">
        <v>881</v>
      </c>
      <c r="L18" s="572">
        <v>799</v>
      </c>
      <c r="M18" s="866">
        <v>0.33202435122275553</v>
      </c>
      <c r="N18" s="674">
        <v>0.30981987676985373</v>
      </c>
      <c r="O18" s="674">
        <v>0.35581451777378165</v>
      </c>
      <c r="P18" s="275">
        <v>2.2204474452901801E-2</v>
      </c>
      <c r="Q18" s="674">
        <v>2.3790166551026115E-2</v>
      </c>
      <c r="R18" s="272"/>
      <c r="S18" s="272"/>
      <c r="T18" s="568" t="s">
        <v>868</v>
      </c>
      <c r="U18" s="272">
        <v>1019</v>
      </c>
      <c r="V18" s="867">
        <v>0.44834368029003746</v>
      </c>
      <c r="W18" s="572">
        <v>938</v>
      </c>
      <c r="X18" s="866">
        <v>0.38978578403872927</v>
      </c>
      <c r="Y18" s="572">
        <v>-81</v>
      </c>
      <c r="Z18" s="569">
        <v>-7.9489695780176648</v>
      </c>
      <c r="AA18" s="272"/>
    </row>
    <row r="19" spans="2:27" x14ac:dyDescent="0.3">
      <c r="B19" s="551" t="s">
        <v>865</v>
      </c>
      <c r="C19" s="499">
        <v>530</v>
      </c>
      <c r="D19" s="730">
        <v>0.23319151182896944</v>
      </c>
      <c r="E19" s="353">
        <v>1274</v>
      </c>
      <c r="F19" s="731">
        <v>0.52941054250036368</v>
      </c>
      <c r="G19" s="353">
        <v>744</v>
      </c>
      <c r="H19" s="552">
        <v>140.37735849056605</v>
      </c>
      <c r="K19" s="568" t="s">
        <v>866</v>
      </c>
      <c r="L19" s="572">
        <v>793</v>
      </c>
      <c r="M19" s="866">
        <v>0.32953105196451205</v>
      </c>
      <c r="N19" s="690"/>
      <c r="O19" s="690"/>
      <c r="P19" s="690"/>
      <c r="Q19" s="690"/>
      <c r="R19" s="690"/>
    </row>
    <row r="20" spans="2:27" x14ac:dyDescent="0.3">
      <c r="B20" s="551" t="s">
        <v>890</v>
      </c>
      <c r="C20" s="499">
        <v>22</v>
      </c>
      <c r="D20" s="730">
        <v>9.6796476608251459E-3</v>
      </c>
      <c r="E20" s="353">
        <v>48</v>
      </c>
      <c r="F20" s="731">
        <v>1.9946394065947767E-2</v>
      </c>
      <c r="G20" s="353">
        <v>26</v>
      </c>
      <c r="H20" s="552">
        <v>118.18181818181819</v>
      </c>
      <c r="K20" s="568" t="s">
        <v>921</v>
      </c>
      <c r="L20" s="572">
        <v>770</v>
      </c>
      <c r="M20" s="866">
        <v>0.31997340480791209</v>
      </c>
      <c r="N20" s="690"/>
      <c r="O20" s="690"/>
      <c r="P20" s="690"/>
      <c r="Q20" s="690"/>
      <c r="R20" s="690"/>
    </row>
    <row r="21" spans="2:27" x14ac:dyDescent="0.3">
      <c r="B21" s="551" t="s">
        <v>892</v>
      </c>
      <c r="C21" s="499">
        <v>26</v>
      </c>
      <c r="D21" s="730">
        <v>1.1439583599156991E-2</v>
      </c>
      <c r="E21" s="353">
        <v>55</v>
      </c>
      <c r="F21" s="731">
        <v>2.2855243200565149E-2</v>
      </c>
      <c r="G21" s="353">
        <v>29</v>
      </c>
      <c r="H21" s="552">
        <v>111.53846153846153</v>
      </c>
      <c r="K21" s="568" t="s">
        <v>872</v>
      </c>
      <c r="L21" s="572">
        <v>739</v>
      </c>
      <c r="M21" s="866">
        <v>0.30709135864032083</v>
      </c>
      <c r="N21" s="690"/>
      <c r="O21" s="690"/>
      <c r="P21" s="690"/>
      <c r="Q21" s="690"/>
      <c r="R21" s="690"/>
    </row>
    <row r="22" spans="2:27" x14ac:dyDescent="0.3">
      <c r="B22" s="551" t="s">
        <v>911</v>
      </c>
      <c r="C22" s="499">
        <v>78</v>
      </c>
      <c r="D22" s="730">
        <v>3.4318750797470973E-2</v>
      </c>
      <c r="E22" s="353">
        <v>154</v>
      </c>
      <c r="F22" s="731">
        <v>6.3994680961582423E-2</v>
      </c>
      <c r="G22" s="353">
        <v>76</v>
      </c>
      <c r="H22" s="552">
        <v>97.435897435897431</v>
      </c>
      <c r="K22" s="568" t="s">
        <v>898</v>
      </c>
      <c r="L22" s="572">
        <v>709</v>
      </c>
      <c r="M22" s="866">
        <v>0.29462486234910346</v>
      </c>
      <c r="N22" s="690"/>
      <c r="O22" s="690"/>
      <c r="P22" s="690"/>
      <c r="Q22" s="690"/>
      <c r="R22" s="690"/>
    </row>
    <row r="23" spans="2:27" x14ac:dyDescent="0.3">
      <c r="B23" s="551" t="s">
        <v>872</v>
      </c>
      <c r="C23" s="499">
        <v>386</v>
      </c>
      <c r="D23" s="730">
        <v>0.16983381804902303</v>
      </c>
      <c r="E23" s="353">
        <v>739</v>
      </c>
      <c r="F23" s="731">
        <v>0.30709135864032083</v>
      </c>
      <c r="G23" s="353">
        <v>353</v>
      </c>
      <c r="H23" s="552">
        <v>91.450777202072544</v>
      </c>
      <c r="K23" s="568" t="s">
        <v>904</v>
      </c>
      <c r="L23" s="572">
        <v>705</v>
      </c>
      <c r="M23" s="866">
        <v>0.29296266284360784</v>
      </c>
      <c r="N23" s="690"/>
      <c r="O23" s="690"/>
      <c r="P23" s="690"/>
      <c r="Q23" s="690"/>
      <c r="R23" s="690"/>
    </row>
    <row r="24" spans="2:27" x14ac:dyDescent="0.3">
      <c r="B24" s="551" t="s">
        <v>908</v>
      </c>
      <c r="C24" s="499">
        <v>162</v>
      </c>
      <c r="D24" s="730">
        <v>7.1277405502439717E-2</v>
      </c>
      <c r="E24" s="353">
        <v>307</v>
      </c>
      <c r="F24" s="731">
        <v>0.12757381204679091</v>
      </c>
      <c r="G24" s="353">
        <v>145</v>
      </c>
      <c r="H24" s="552">
        <v>89.506172839506164</v>
      </c>
      <c r="K24" s="568" t="s">
        <v>900</v>
      </c>
      <c r="L24" s="572">
        <v>689</v>
      </c>
      <c r="M24" s="866">
        <v>0.28631386482162524</v>
      </c>
      <c r="N24" s="690"/>
      <c r="O24" s="690"/>
      <c r="P24" s="690"/>
      <c r="Q24" s="690"/>
      <c r="R24" s="690"/>
    </row>
    <row r="25" spans="2:27" x14ac:dyDescent="0.3">
      <c r="B25" s="377" t="s">
        <v>936</v>
      </c>
      <c r="C25" s="353">
        <v>55</v>
      </c>
      <c r="D25" s="730">
        <v>2.4199119152062864E-2</v>
      </c>
      <c r="E25" s="377">
        <v>104</v>
      </c>
      <c r="F25" s="731">
        <v>4.3217187142886831E-2</v>
      </c>
      <c r="G25" s="353">
        <v>49</v>
      </c>
      <c r="H25" s="552">
        <v>89.090909090909079</v>
      </c>
      <c r="K25" s="568" t="s">
        <v>880</v>
      </c>
      <c r="L25" s="572">
        <v>679</v>
      </c>
      <c r="M25" s="866">
        <v>0.28215836605788613</v>
      </c>
      <c r="N25" s="690"/>
      <c r="O25" s="690"/>
      <c r="P25" s="690"/>
      <c r="Q25" s="690"/>
      <c r="R25" s="690"/>
    </row>
    <row r="26" spans="2:27" x14ac:dyDescent="0.3">
      <c r="B26" s="551" t="s">
        <v>878</v>
      </c>
      <c r="C26" s="499">
        <v>293</v>
      </c>
      <c r="D26" s="730">
        <v>0.12891530748280763</v>
      </c>
      <c r="E26" s="353">
        <v>487</v>
      </c>
      <c r="F26" s="731">
        <v>0.20237278979409506</v>
      </c>
      <c r="G26" s="353">
        <v>194</v>
      </c>
      <c r="H26" s="552">
        <v>66.211604095563132</v>
      </c>
      <c r="K26" s="568" t="s">
        <v>909</v>
      </c>
      <c r="L26" s="572">
        <v>490</v>
      </c>
      <c r="M26" s="866">
        <v>0.20361943942321678</v>
      </c>
      <c r="N26" s="690"/>
      <c r="O26" s="690"/>
      <c r="P26" s="690"/>
      <c r="Q26" s="690"/>
      <c r="R26" s="690"/>
    </row>
    <row r="27" spans="2:27" x14ac:dyDescent="0.3">
      <c r="B27" s="551" t="s">
        <v>913</v>
      </c>
      <c r="C27" s="499">
        <v>189</v>
      </c>
      <c r="D27" s="730">
        <v>8.315697308617967E-2</v>
      </c>
      <c r="E27" s="353">
        <v>312</v>
      </c>
      <c r="F27" s="731">
        <v>0.12965156142866049</v>
      </c>
      <c r="G27" s="353">
        <v>123</v>
      </c>
      <c r="H27" s="552">
        <v>65.07936507936509</v>
      </c>
      <c r="K27" s="568" t="s">
        <v>878</v>
      </c>
      <c r="L27" s="572">
        <v>487</v>
      </c>
      <c r="M27" s="866">
        <v>0.20237278979409506</v>
      </c>
      <c r="N27" s="690"/>
      <c r="O27" s="690"/>
      <c r="P27" s="690"/>
      <c r="Q27" s="690"/>
      <c r="R27" s="690"/>
    </row>
    <row r="28" spans="2:27" x14ac:dyDescent="0.3">
      <c r="B28" s="551" t="s">
        <v>927</v>
      </c>
      <c r="C28" s="499">
        <v>20</v>
      </c>
      <c r="D28" s="730">
        <v>8.7996796916592242E-3</v>
      </c>
      <c r="E28" s="353">
        <v>32</v>
      </c>
      <c r="F28" s="731">
        <v>1.3297596043965179E-2</v>
      </c>
      <c r="G28" s="353">
        <v>12</v>
      </c>
      <c r="H28" s="552">
        <v>60</v>
      </c>
      <c r="K28" s="568" t="s">
        <v>914</v>
      </c>
      <c r="L28" s="572">
        <v>392</v>
      </c>
      <c r="M28" s="866">
        <v>0.16289555153857344</v>
      </c>
      <c r="N28" s="690"/>
      <c r="O28" s="690"/>
      <c r="P28" s="690"/>
      <c r="Q28" s="690"/>
      <c r="R28" s="690"/>
    </row>
    <row r="29" spans="2:27" x14ac:dyDescent="0.3">
      <c r="B29" s="377" t="s">
        <v>938</v>
      </c>
      <c r="C29" s="499">
        <v>43</v>
      </c>
      <c r="D29" s="730">
        <v>1.891931133706733E-2</v>
      </c>
      <c r="E29" s="377">
        <v>67</v>
      </c>
      <c r="F29" s="731">
        <v>2.784184171705209E-2</v>
      </c>
      <c r="G29" s="353">
        <v>24</v>
      </c>
      <c r="H29" s="552">
        <v>55.813953488372093</v>
      </c>
      <c r="K29" s="568" t="s">
        <v>863</v>
      </c>
      <c r="L29" s="572">
        <v>380</v>
      </c>
      <c r="M29" s="866">
        <v>0.15790895302208649</v>
      </c>
      <c r="N29" s="690"/>
      <c r="O29" s="690"/>
      <c r="P29" s="690"/>
      <c r="Q29" s="690"/>
      <c r="R29" s="690"/>
    </row>
    <row r="30" spans="2:27" x14ac:dyDescent="0.3">
      <c r="B30" s="551" t="s">
        <v>876</v>
      </c>
      <c r="C30" s="499">
        <v>99</v>
      </c>
      <c r="D30" s="730">
        <v>4.3558414473713156E-2</v>
      </c>
      <c r="E30" s="353">
        <v>152</v>
      </c>
      <c r="F30" s="731">
        <v>6.3163581208834599E-2</v>
      </c>
      <c r="G30" s="353">
        <v>53</v>
      </c>
      <c r="H30" s="552">
        <v>53.535353535353536</v>
      </c>
      <c r="K30" s="568" t="s">
        <v>896</v>
      </c>
      <c r="L30" s="572">
        <v>375</v>
      </c>
      <c r="M30" s="866">
        <v>0.15583120364021694</v>
      </c>
      <c r="N30" s="690"/>
      <c r="O30" s="690"/>
      <c r="P30" s="690"/>
      <c r="Q30" s="690"/>
      <c r="R30" s="690"/>
    </row>
    <row r="31" spans="2:27" x14ac:dyDescent="0.3">
      <c r="B31" s="551" t="s">
        <v>909</v>
      </c>
      <c r="C31" s="499">
        <v>323</v>
      </c>
      <c r="D31" s="730">
        <v>0.14211482702029646</v>
      </c>
      <c r="E31" s="353">
        <v>490</v>
      </c>
      <c r="F31" s="731">
        <v>0.20361943942321678</v>
      </c>
      <c r="G31" s="353">
        <v>167</v>
      </c>
      <c r="H31" s="552">
        <v>51.702786377708982</v>
      </c>
      <c r="K31" s="568" t="s">
        <v>879</v>
      </c>
      <c r="L31" s="572">
        <v>341</v>
      </c>
      <c r="M31" s="866">
        <v>0.14170250784350394</v>
      </c>
      <c r="N31" s="690"/>
      <c r="O31" s="690"/>
      <c r="P31" s="690"/>
      <c r="Q31" s="690"/>
      <c r="R31" s="690"/>
    </row>
    <row r="32" spans="2:27" x14ac:dyDescent="0.3">
      <c r="B32" s="551" t="s">
        <v>882</v>
      </c>
      <c r="C32" s="499">
        <v>538</v>
      </c>
      <c r="D32" s="730">
        <v>0.23671138370563313</v>
      </c>
      <c r="E32" s="353">
        <v>815</v>
      </c>
      <c r="F32" s="731">
        <v>0.33867314924473813</v>
      </c>
      <c r="G32" s="353">
        <v>277</v>
      </c>
      <c r="H32" s="552">
        <v>51.486988847583646</v>
      </c>
      <c r="K32" s="568" t="s">
        <v>867</v>
      </c>
      <c r="L32" s="572">
        <v>321</v>
      </c>
      <c r="M32" s="866">
        <v>0.1333915103160257</v>
      </c>
      <c r="N32" s="690"/>
      <c r="O32" s="690"/>
      <c r="P32" s="690"/>
      <c r="Q32" s="690"/>
      <c r="R32" s="690"/>
    </row>
    <row r="33" spans="2:18" x14ac:dyDescent="0.3">
      <c r="B33" s="377" t="s">
        <v>932</v>
      </c>
      <c r="C33" s="499">
        <v>10</v>
      </c>
      <c r="D33" s="730">
        <v>4.3998398458296121E-3</v>
      </c>
      <c r="E33" s="377">
        <v>15</v>
      </c>
      <c r="F33" s="731">
        <v>6.2332481456086773E-3</v>
      </c>
      <c r="G33" s="353">
        <v>5</v>
      </c>
      <c r="H33" s="552">
        <v>50</v>
      </c>
      <c r="K33" s="568" t="s">
        <v>913</v>
      </c>
      <c r="L33" s="572">
        <v>312</v>
      </c>
      <c r="M33" s="866">
        <v>0.12965156142866049</v>
      </c>
      <c r="N33" s="690"/>
      <c r="O33" s="690"/>
      <c r="P33" s="690"/>
      <c r="Q33" s="690"/>
      <c r="R33" s="690"/>
    </row>
    <row r="34" spans="2:18" x14ac:dyDescent="0.3">
      <c r="B34" s="551" t="s">
        <v>907</v>
      </c>
      <c r="C34" s="499">
        <v>78</v>
      </c>
      <c r="D34" s="730">
        <v>3.4318750797470973E-2</v>
      </c>
      <c r="E34" s="353">
        <v>112</v>
      </c>
      <c r="F34" s="731">
        <v>4.6541586153878121E-2</v>
      </c>
      <c r="G34" s="353">
        <v>34</v>
      </c>
      <c r="H34" s="552">
        <v>43.589743589743591</v>
      </c>
      <c r="K34" s="568" t="s">
        <v>901</v>
      </c>
      <c r="L34" s="572">
        <v>309</v>
      </c>
      <c r="M34" s="866">
        <v>0.12840491179953875</v>
      </c>
      <c r="N34" s="690"/>
      <c r="O34" s="690"/>
      <c r="P34" s="690"/>
      <c r="Q34" s="690"/>
      <c r="R34" s="690"/>
    </row>
    <row r="35" spans="2:18" x14ac:dyDescent="0.3">
      <c r="B35" s="551" t="s">
        <v>866</v>
      </c>
      <c r="C35" s="499">
        <v>563</v>
      </c>
      <c r="D35" s="730">
        <v>0.24771098332020716</v>
      </c>
      <c r="E35" s="353">
        <v>793</v>
      </c>
      <c r="F35" s="731">
        <v>0.32953105196451205</v>
      </c>
      <c r="G35" s="353">
        <v>230</v>
      </c>
      <c r="H35" s="552">
        <v>40.852575488454711</v>
      </c>
      <c r="K35" s="568" t="s">
        <v>908</v>
      </c>
      <c r="L35" s="572">
        <v>307</v>
      </c>
      <c r="M35" s="866">
        <v>0.12757381204679091</v>
      </c>
    </row>
    <row r="36" spans="2:18" x14ac:dyDescent="0.3">
      <c r="B36" s="551" t="s">
        <v>906</v>
      </c>
      <c r="C36" s="499">
        <v>30</v>
      </c>
      <c r="D36" s="730">
        <v>1.3199519537488836E-2</v>
      </c>
      <c r="E36" s="353">
        <v>42</v>
      </c>
      <c r="F36" s="731">
        <v>1.7453094807704295E-2</v>
      </c>
      <c r="G36" s="353">
        <v>12</v>
      </c>
      <c r="H36" s="552">
        <v>40</v>
      </c>
      <c r="K36" s="568" t="s">
        <v>905</v>
      </c>
      <c r="L36" s="572">
        <v>263</v>
      </c>
      <c r="M36" s="866">
        <v>0.10928961748633881</v>
      </c>
    </row>
    <row r="37" spans="2:18" x14ac:dyDescent="0.3">
      <c r="B37" s="551" t="s">
        <v>879</v>
      </c>
      <c r="C37" s="499">
        <v>247</v>
      </c>
      <c r="D37" s="730">
        <v>0.10867604419199141</v>
      </c>
      <c r="E37" s="353">
        <v>341</v>
      </c>
      <c r="F37" s="731">
        <v>0.14170250784350394</v>
      </c>
      <c r="G37" s="353">
        <v>94</v>
      </c>
      <c r="H37" s="552">
        <v>38.056680161943319</v>
      </c>
      <c r="K37" s="568" t="s">
        <v>873</v>
      </c>
      <c r="L37" s="572">
        <v>253</v>
      </c>
      <c r="M37" s="866">
        <v>0.10513411872259969</v>
      </c>
    </row>
    <row r="38" spans="2:18" x14ac:dyDescent="0.3">
      <c r="B38" s="551" t="s">
        <v>921</v>
      </c>
      <c r="C38" s="353">
        <v>562</v>
      </c>
      <c r="D38" s="730">
        <v>0.24727099933562419</v>
      </c>
      <c r="E38" s="353">
        <v>770</v>
      </c>
      <c r="F38" s="731">
        <v>0.31997340480791209</v>
      </c>
      <c r="G38" s="353">
        <v>208</v>
      </c>
      <c r="H38" s="552">
        <v>37.010676156583628</v>
      </c>
      <c r="K38" s="568" t="s">
        <v>875</v>
      </c>
      <c r="L38" s="572">
        <v>241</v>
      </c>
      <c r="M38" s="866">
        <v>0.10014752020611274</v>
      </c>
    </row>
    <row r="39" spans="2:18" x14ac:dyDescent="0.3">
      <c r="B39" s="551" t="s">
        <v>914</v>
      </c>
      <c r="C39" s="499">
        <v>303</v>
      </c>
      <c r="D39" s="730">
        <v>0.13331514732863725</v>
      </c>
      <c r="E39" s="353">
        <v>392</v>
      </c>
      <c r="F39" s="731">
        <v>0.16289555153857344</v>
      </c>
      <c r="G39" s="353">
        <v>89</v>
      </c>
      <c r="H39" s="552">
        <v>29.372937293729375</v>
      </c>
      <c r="K39" s="568" t="s">
        <v>925</v>
      </c>
      <c r="L39" s="572">
        <v>228</v>
      </c>
      <c r="M39" s="866">
        <v>9.4745371813251891E-2</v>
      </c>
    </row>
    <row r="40" spans="2:18" x14ac:dyDescent="0.3">
      <c r="B40" s="551" t="s">
        <v>874</v>
      </c>
      <c r="C40" s="499">
        <v>8262</v>
      </c>
      <c r="D40" s="730">
        <v>3.6351476806244252</v>
      </c>
      <c r="E40" s="353">
        <v>10436</v>
      </c>
      <c r="F40" s="731">
        <v>4.3366785098381433</v>
      </c>
      <c r="G40" s="353">
        <v>2174</v>
      </c>
      <c r="H40" s="552">
        <v>26.313241345921082</v>
      </c>
      <c r="K40" s="568" t="s">
        <v>919</v>
      </c>
      <c r="L40" s="572">
        <v>201</v>
      </c>
      <c r="M40" s="866">
        <v>8.3525525151156271E-2</v>
      </c>
    </row>
    <row r="41" spans="2:18" x14ac:dyDescent="0.3">
      <c r="B41" s="551" t="s">
        <v>902</v>
      </c>
      <c r="C41" s="499">
        <v>1340</v>
      </c>
      <c r="D41" s="730">
        <v>0.589578539341168</v>
      </c>
      <c r="E41" s="353">
        <v>1626</v>
      </c>
      <c r="F41" s="731">
        <v>0.67568409898398063</v>
      </c>
      <c r="G41" s="353">
        <v>286</v>
      </c>
      <c r="H41" s="552">
        <v>21.343283582089551</v>
      </c>
      <c r="K41" s="568" t="s">
        <v>891</v>
      </c>
      <c r="L41" s="572">
        <v>182</v>
      </c>
      <c r="M41" s="866">
        <v>7.5630077500051948E-2</v>
      </c>
    </row>
    <row r="42" spans="2:18" x14ac:dyDescent="0.3">
      <c r="B42" s="551" t="s">
        <v>896</v>
      </c>
      <c r="C42" s="353">
        <v>310</v>
      </c>
      <c r="D42" s="730">
        <v>0.13639503522071797</v>
      </c>
      <c r="E42" s="353">
        <v>375</v>
      </c>
      <c r="F42" s="731">
        <v>0.15583120364021694</v>
      </c>
      <c r="G42" s="353">
        <v>65</v>
      </c>
      <c r="H42" s="552">
        <v>20.967741935483872</v>
      </c>
      <c r="K42" s="568" t="s">
        <v>912</v>
      </c>
      <c r="L42" s="572">
        <v>177</v>
      </c>
      <c r="M42" s="866">
        <v>7.3552328118182395E-2</v>
      </c>
    </row>
    <row r="43" spans="2:18" x14ac:dyDescent="0.3">
      <c r="B43" s="551" t="s">
        <v>898</v>
      </c>
      <c r="C43" s="353">
        <v>588</v>
      </c>
      <c r="D43" s="730">
        <v>0.25871058293478116</v>
      </c>
      <c r="E43" s="353">
        <v>709</v>
      </c>
      <c r="F43" s="731">
        <v>0.29462486234910346</v>
      </c>
      <c r="G43" s="353">
        <v>121</v>
      </c>
      <c r="H43" s="552">
        <v>20.578231292517007</v>
      </c>
      <c r="K43" s="568" t="s">
        <v>911</v>
      </c>
      <c r="L43" s="572">
        <v>154</v>
      </c>
      <c r="M43" s="866">
        <v>6.3994680961582423E-2</v>
      </c>
    </row>
    <row r="44" spans="2:18" x14ac:dyDescent="0.3">
      <c r="B44" s="551" t="s">
        <v>918</v>
      </c>
      <c r="C44" s="499">
        <v>107</v>
      </c>
      <c r="D44" s="730">
        <v>4.707828635037685E-2</v>
      </c>
      <c r="E44" s="353">
        <v>127</v>
      </c>
      <c r="F44" s="731">
        <v>5.2774834299486803E-2</v>
      </c>
      <c r="G44" s="353">
        <v>20</v>
      </c>
      <c r="H44" s="552">
        <v>18.691588785046729</v>
      </c>
      <c r="K44" s="568" t="s">
        <v>876</v>
      </c>
      <c r="L44" s="572">
        <v>152</v>
      </c>
      <c r="M44" s="866">
        <v>6.3163581208834599E-2</v>
      </c>
    </row>
    <row r="45" spans="2:18" x14ac:dyDescent="0.3">
      <c r="B45" s="551" t="s">
        <v>867</v>
      </c>
      <c r="C45" s="499">
        <v>273</v>
      </c>
      <c r="D45" s="730">
        <v>0.1201156277911484</v>
      </c>
      <c r="E45" s="353">
        <v>321</v>
      </c>
      <c r="F45" s="731">
        <v>0.1333915103160257</v>
      </c>
      <c r="G45" s="353">
        <v>48</v>
      </c>
      <c r="H45" s="552">
        <v>17.582417582417584</v>
      </c>
      <c r="K45" s="272" t="s">
        <v>937</v>
      </c>
      <c r="L45" s="272">
        <v>132</v>
      </c>
      <c r="M45" s="866">
        <v>5.4852583681356357E-2</v>
      </c>
    </row>
    <row r="46" spans="2:18" x14ac:dyDescent="0.3">
      <c r="B46" s="551" t="s">
        <v>912</v>
      </c>
      <c r="C46" s="353">
        <v>151</v>
      </c>
      <c r="D46" s="730">
        <v>6.6437581672027138E-2</v>
      </c>
      <c r="E46" s="353">
        <v>177</v>
      </c>
      <c r="F46" s="731">
        <v>7.3552328118182395E-2</v>
      </c>
      <c r="G46" s="353">
        <v>26</v>
      </c>
      <c r="H46" s="552">
        <v>17.218543046357617</v>
      </c>
      <c r="K46" s="568" t="s">
        <v>918</v>
      </c>
      <c r="L46" s="572">
        <v>127</v>
      </c>
      <c r="M46" s="866">
        <v>5.2774834299486803E-2</v>
      </c>
    </row>
    <row r="47" spans="2:18" x14ac:dyDescent="0.3">
      <c r="B47" s="551" t="s">
        <v>915</v>
      </c>
      <c r="C47" s="499">
        <v>1825</v>
      </c>
      <c r="D47" s="730">
        <v>0.8029707718639042</v>
      </c>
      <c r="E47" s="353">
        <v>2077</v>
      </c>
      <c r="F47" s="731">
        <v>0.86309709322861483</v>
      </c>
      <c r="G47" s="353">
        <v>252</v>
      </c>
      <c r="H47" s="552">
        <v>13.808219178082192</v>
      </c>
      <c r="K47" s="568" t="s">
        <v>920</v>
      </c>
      <c r="L47" s="572">
        <v>117</v>
      </c>
      <c r="M47" s="866">
        <v>4.8619335535747682E-2</v>
      </c>
    </row>
    <row r="48" spans="2:18" x14ac:dyDescent="0.3">
      <c r="B48" s="551" t="s">
        <v>897</v>
      </c>
      <c r="C48" s="353">
        <v>1084</v>
      </c>
      <c r="D48" s="730">
        <v>0.4769426392879299</v>
      </c>
      <c r="E48" s="353">
        <v>1223</v>
      </c>
      <c r="F48" s="731">
        <v>0.5082174988052941</v>
      </c>
      <c r="G48" s="353">
        <v>139</v>
      </c>
      <c r="H48" s="552">
        <v>12.822878228782288</v>
      </c>
      <c r="K48" s="568" t="s">
        <v>907</v>
      </c>
      <c r="L48" s="572">
        <v>112</v>
      </c>
      <c r="M48" s="866">
        <v>4.6541586153878121E-2</v>
      </c>
    </row>
    <row r="49" spans="2:13" x14ac:dyDescent="0.3">
      <c r="B49" s="551" t="s">
        <v>928</v>
      </c>
      <c r="C49" s="499">
        <v>40</v>
      </c>
      <c r="D49" s="730">
        <v>1.7599359383318448E-2</v>
      </c>
      <c r="E49" s="353">
        <v>42</v>
      </c>
      <c r="F49" s="731">
        <v>1.7453094807704295E-2</v>
      </c>
      <c r="G49" s="353">
        <v>2</v>
      </c>
      <c r="H49" s="552">
        <v>5</v>
      </c>
      <c r="K49" s="568" t="s">
        <v>899</v>
      </c>
      <c r="L49" s="572">
        <v>110</v>
      </c>
      <c r="M49" s="866">
        <v>4.5710486401130297E-2</v>
      </c>
    </row>
    <row r="50" spans="2:13" x14ac:dyDescent="0.3">
      <c r="B50" s="551" t="s">
        <v>853</v>
      </c>
      <c r="C50" s="353">
        <v>200352</v>
      </c>
      <c r="D50" s="730">
        <v>88.151671279165441</v>
      </c>
      <c r="E50" s="353">
        <v>203603</v>
      </c>
      <c r="F50" s="731">
        <v>84.60720147935757</v>
      </c>
      <c r="G50" s="353">
        <v>3251</v>
      </c>
      <c r="H50" s="552">
        <v>1.6226441463025076</v>
      </c>
      <c r="K50" s="272" t="s">
        <v>936</v>
      </c>
      <c r="L50" s="272">
        <v>104</v>
      </c>
      <c r="M50" s="866">
        <v>4.3217187142886831E-2</v>
      </c>
    </row>
    <row r="51" spans="2:13" x14ac:dyDescent="0.3">
      <c r="B51" s="377" t="s">
        <v>939</v>
      </c>
      <c r="C51" s="499">
        <v>3</v>
      </c>
      <c r="D51" s="730">
        <v>1.3199519537488837E-3</v>
      </c>
      <c r="E51" s="377">
        <v>3</v>
      </c>
      <c r="F51" s="731">
        <v>1.2466496291217355E-3</v>
      </c>
      <c r="G51" s="353">
        <v>0</v>
      </c>
      <c r="H51" s="552">
        <v>0</v>
      </c>
      <c r="K51" s="568" t="s">
        <v>980</v>
      </c>
      <c r="L51" s="572">
        <v>101</v>
      </c>
      <c r="M51" s="866">
        <v>4.1970537513765095E-2</v>
      </c>
    </row>
    <row r="52" spans="2:13" x14ac:dyDescent="0.3">
      <c r="B52" s="551" t="s">
        <v>904</v>
      </c>
      <c r="C52" s="499">
        <v>708</v>
      </c>
      <c r="D52" s="730">
        <v>0.31150866108473652</v>
      </c>
      <c r="E52" s="353">
        <v>705</v>
      </c>
      <c r="F52" s="731">
        <v>0.29296266284360784</v>
      </c>
      <c r="G52" s="353">
        <v>-3</v>
      </c>
      <c r="H52" s="552">
        <v>-0.42372881355932202</v>
      </c>
      <c r="K52" s="568" t="s">
        <v>883</v>
      </c>
      <c r="L52" s="572">
        <v>97</v>
      </c>
      <c r="M52" s="866">
        <v>4.0308338008269447E-2</v>
      </c>
    </row>
    <row r="53" spans="2:13" x14ac:dyDescent="0.3">
      <c r="B53" s="551" t="s">
        <v>875</v>
      </c>
      <c r="C53" s="499">
        <v>251</v>
      </c>
      <c r="D53" s="730">
        <v>0.11043598013032326</v>
      </c>
      <c r="E53" s="353">
        <v>241</v>
      </c>
      <c r="F53" s="731">
        <v>0.10014752020611274</v>
      </c>
      <c r="G53" s="353">
        <v>-10</v>
      </c>
      <c r="H53" s="552">
        <v>-3.9840637450199208</v>
      </c>
      <c r="K53" s="272" t="s">
        <v>933</v>
      </c>
      <c r="L53" s="272">
        <v>97</v>
      </c>
      <c r="M53" s="866">
        <v>4.0308338008269447E-2</v>
      </c>
    </row>
    <row r="54" spans="2:13" x14ac:dyDescent="0.3">
      <c r="B54" s="377" t="s">
        <v>940</v>
      </c>
      <c r="C54" s="499">
        <v>20</v>
      </c>
      <c r="D54" s="730">
        <v>8.7996796916592242E-3</v>
      </c>
      <c r="E54" s="377">
        <v>19</v>
      </c>
      <c r="F54" s="731">
        <v>7.8954476511043249E-3</v>
      </c>
      <c r="G54" s="353">
        <v>-1</v>
      </c>
      <c r="H54" s="552">
        <v>-5</v>
      </c>
      <c r="K54" s="568" t="s">
        <v>916</v>
      </c>
      <c r="L54" s="572">
        <v>71</v>
      </c>
      <c r="M54" s="866">
        <v>2.9504041222547739E-2</v>
      </c>
    </row>
    <row r="55" spans="2:13" x14ac:dyDescent="0.3">
      <c r="B55" s="551" t="s">
        <v>899</v>
      </c>
      <c r="C55" s="353">
        <v>116</v>
      </c>
      <c r="D55" s="730">
        <v>5.1038142211623498E-2</v>
      </c>
      <c r="E55" s="353">
        <v>110</v>
      </c>
      <c r="F55" s="731">
        <v>4.5710486401130297E-2</v>
      </c>
      <c r="G55" s="353">
        <v>-6</v>
      </c>
      <c r="H55" s="552">
        <v>-5.1724137931034484</v>
      </c>
      <c r="K55" s="272" t="s">
        <v>938</v>
      </c>
      <c r="L55" s="272">
        <v>67</v>
      </c>
      <c r="M55" s="866">
        <v>2.784184171705209E-2</v>
      </c>
    </row>
    <row r="56" spans="2:13" x14ac:dyDescent="0.3">
      <c r="B56" s="551" t="s">
        <v>910</v>
      </c>
      <c r="C56" s="499">
        <v>58</v>
      </c>
      <c r="D56" s="730">
        <v>2.5519071105811749E-2</v>
      </c>
      <c r="E56" s="353">
        <v>55</v>
      </c>
      <c r="F56" s="731">
        <v>2.2855243200565149E-2</v>
      </c>
      <c r="G56" s="353">
        <v>-3</v>
      </c>
      <c r="H56" s="552">
        <v>-5.1724137931034484</v>
      </c>
      <c r="K56" s="568" t="s">
        <v>917</v>
      </c>
      <c r="L56" s="572">
        <v>67</v>
      </c>
      <c r="M56" s="866">
        <v>2.784184171705209E-2</v>
      </c>
    </row>
    <row r="57" spans="2:13" x14ac:dyDescent="0.3">
      <c r="B57" s="551" t="s">
        <v>905</v>
      </c>
      <c r="C57" s="499">
        <v>281</v>
      </c>
      <c r="D57" s="730">
        <v>0.12363549966781209</v>
      </c>
      <c r="E57" s="353">
        <v>263</v>
      </c>
      <c r="F57" s="731">
        <v>0.10928961748633881</v>
      </c>
      <c r="G57" s="353">
        <v>-18</v>
      </c>
      <c r="H57" s="552">
        <v>-6.4056939501779357</v>
      </c>
      <c r="K57" s="568" t="s">
        <v>929</v>
      </c>
      <c r="L57" s="572">
        <v>64</v>
      </c>
      <c r="M57" s="866">
        <v>2.6595192087930358E-2</v>
      </c>
    </row>
    <row r="58" spans="2:13" x14ac:dyDescent="0.3">
      <c r="B58" s="551" t="s">
        <v>887</v>
      </c>
      <c r="C58" s="499">
        <v>40</v>
      </c>
      <c r="D58" s="730">
        <v>1.7599359383318448E-2</v>
      </c>
      <c r="E58" s="353">
        <v>37</v>
      </c>
      <c r="F58" s="731">
        <v>1.5375345425834738E-2</v>
      </c>
      <c r="G58" s="353">
        <v>-3</v>
      </c>
      <c r="H58" s="552">
        <v>-7.5</v>
      </c>
      <c r="K58" s="568" t="s">
        <v>892</v>
      </c>
      <c r="L58" s="572">
        <v>55</v>
      </c>
      <c r="M58" s="866">
        <v>2.2855243200565149E-2</v>
      </c>
    </row>
    <row r="59" spans="2:13" x14ac:dyDescent="0.3">
      <c r="B59" s="551" t="s">
        <v>868</v>
      </c>
      <c r="C59" s="499">
        <v>1019</v>
      </c>
      <c r="D59" s="730">
        <v>0.44834368029003746</v>
      </c>
      <c r="E59" s="353">
        <v>938</v>
      </c>
      <c r="F59" s="731">
        <v>0.38978578403872927</v>
      </c>
      <c r="G59" s="353">
        <v>-81</v>
      </c>
      <c r="H59" s="552">
        <v>-7.9489695780176648</v>
      </c>
      <c r="K59" s="568" t="s">
        <v>910</v>
      </c>
      <c r="L59" s="572">
        <v>55</v>
      </c>
      <c r="M59" s="866">
        <v>2.2855243200565149E-2</v>
      </c>
    </row>
    <row r="60" spans="2:13" x14ac:dyDescent="0.3">
      <c r="B60" s="551" t="s">
        <v>916</v>
      </c>
      <c r="C60" s="499">
        <v>78</v>
      </c>
      <c r="D60" s="730">
        <v>3.4318750797470973E-2</v>
      </c>
      <c r="E60" s="353">
        <v>71</v>
      </c>
      <c r="F60" s="731">
        <v>2.9504041222547739E-2</v>
      </c>
      <c r="G60" s="353">
        <v>-7</v>
      </c>
      <c r="H60" s="552">
        <v>-8.9743589743589745</v>
      </c>
      <c r="K60" s="568" t="s">
        <v>894</v>
      </c>
      <c r="L60" s="572">
        <v>52</v>
      </c>
      <c r="M60" s="866">
        <v>2.1608593571443416E-2</v>
      </c>
    </row>
    <row r="61" spans="2:13" x14ac:dyDescent="0.3">
      <c r="B61" s="551" t="s">
        <v>901</v>
      </c>
      <c r="C61" s="499">
        <v>340</v>
      </c>
      <c r="D61" s="730">
        <v>0.14959455475820679</v>
      </c>
      <c r="E61" s="353">
        <v>309</v>
      </c>
      <c r="F61" s="731">
        <v>0.12840491179953875</v>
      </c>
      <c r="G61" s="353">
        <v>-31</v>
      </c>
      <c r="H61" s="552">
        <v>-9.117647058823529</v>
      </c>
      <c r="K61" s="568" t="s">
        <v>922</v>
      </c>
      <c r="L61" s="572">
        <v>51</v>
      </c>
      <c r="M61" s="866">
        <v>2.1193043695069504E-2</v>
      </c>
    </row>
    <row r="62" spans="2:13" x14ac:dyDescent="0.3">
      <c r="B62" s="551" t="s">
        <v>900</v>
      </c>
      <c r="C62" s="499">
        <v>767</v>
      </c>
      <c r="D62" s="730">
        <v>0.33746771617513122</v>
      </c>
      <c r="E62" s="353">
        <v>689</v>
      </c>
      <c r="F62" s="731">
        <v>0.28631386482162524</v>
      </c>
      <c r="G62" s="353">
        <v>-78</v>
      </c>
      <c r="H62" s="552">
        <v>-10.169491525423728</v>
      </c>
      <c r="K62" s="568" t="s">
        <v>890</v>
      </c>
      <c r="L62" s="572">
        <v>48</v>
      </c>
      <c r="M62" s="866">
        <v>1.9946394065947767E-2</v>
      </c>
    </row>
    <row r="63" spans="2:13" x14ac:dyDescent="0.3">
      <c r="B63" s="551" t="s">
        <v>922</v>
      </c>
      <c r="C63" s="353">
        <v>58</v>
      </c>
      <c r="D63" s="730">
        <v>2.5519071105811749E-2</v>
      </c>
      <c r="E63" s="353">
        <v>51</v>
      </c>
      <c r="F63" s="731">
        <v>2.1193043695069504E-2</v>
      </c>
      <c r="G63" s="353">
        <v>-7</v>
      </c>
      <c r="H63" s="552">
        <v>-12.068965517241381</v>
      </c>
      <c r="K63" s="568" t="s">
        <v>884</v>
      </c>
      <c r="L63" s="572">
        <v>47</v>
      </c>
      <c r="M63" s="866">
        <v>1.9530844189573855E-2</v>
      </c>
    </row>
    <row r="64" spans="2:13" x14ac:dyDescent="0.3">
      <c r="B64" s="551" t="s">
        <v>919</v>
      </c>
      <c r="C64" s="499">
        <v>240</v>
      </c>
      <c r="D64" s="730">
        <v>0.10559615629991069</v>
      </c>
      <c r="E64" s="353">
        <v>201</v>
      </c>
      <c r="F64" s="731">
        <v>8.3525525151156271E-2</v>
      </c>
      <c r="G64" s="353">
        <v>-39</v>
      </c>
      <c r="H64" s="552">
        <v>-16.25</v>
      </c>
      <c r="K64" s="568" t="s">
        <v>924</v>
      </c>
      <c r="L64" s="572">
        <v>42</v>
      </c>
      <c r="M64" s="866">
        <v>1.7453094807704295E-2</v>
      </c>
    </row>
    <row r="65" spans="2:13" x14ac:dyDescent="0.3">
      <c r="B65" s="551" t="s">
        <v>883</v>
      </c>
      <c r="C65" s="499">
        <v>130</v>
      </c>
      <c r="D65" s="730">
        <v>5.7197917995784955E-2</v>
      </c>
      <c r="E65" s="353">
        <v>97</v>
      </c>
      <c r="F65" s="731">
        <v>4.0308338008269447E-2</v>
      </c>
      <c r="G65" s="353">
        <v>-33</v>
      </c>
      <c r="H65" s="552">
        <v>-25.384615384615383</v>
      </c>
      <c r="K65" s="568" t="s">
        <v>906</v>
      </c>
      <c r="L65" s="572">
        <v>42</v>
      </c>
      <c r="M65" s="866">
        <v>1.7453094807704295E-2</v>
      </c>
    </row>
    <row r="66" spans="2:13" x14ac:dyDescent="0.3">
      <c r="B66" s="377" t="s">
        <v>937</v>
      </c>
      <c r="C66" s="353">
        <v>177</v>
      </c>
      <c r="D66" s="730">
        <v>7.7877165271184129E-2</v>
      </c>
      <c r="E66" s="377">
        <v>132</v>
      </c>
      <c r="F66" s="731">
        <v>5.4852583681356357E-2</v>
      </c>
      <c r="G66" s="353">
        <v>-45</v>
      </c>
      <c r="H66" s="552">
        <v>-25.423728813559322</v>
      </c>
      <c r="K66" s="568" t="s">
        <v>928</v>
      </c>
      <c r="L66" s="572">
        <v>42</v>
      </c>
      <c r="M66" s="866">
        <v>1.7453094807704295E-2</v>
      </c>
    </row>
    <row r="67" spans="2:13" x14ac:dyDescent="0.3">
      <c r="B67" s="377" t="s">
        <v>933</v>
      </c>
      <c r="C67" s="499">
        <v>131</v>
      </c>
      <c r="D67" s="730">
        <v>5.7637901980367917E-2</v>
      </c>
      <c r="E67" s="377">
        <v>97</v>
      </c>
      <c r="F67" s="731">
        <v>4.0308338008269447E-2</v>
      </c>
      <c r="G67" s="353">
        <v>-34</v>
      </c>
      <c r="H67" s="552">
        <v>-25.954198473282442</v>
      </c>
      <c r="K67" s="568" t="s">
        <v>887</v>
      </c>
      <c r="L67" s="572">
        <v>37</v>
      </c>
      <c r="M67" s="866">
        <v>1.5375345425834738E-2</v>
      </c>
    </row>
    <row r="68" spans="2:13" x14ac:dyDescent="0.3">
      <c r="B68" s="551" t="s">
        <v>923</v>
      </c>
      <c r="C68" s="499">
        <v>26</v>
      </c>
      <c r="D68" s="730">
        <v>1.1439583599156991E-2</v>
      </c>
      <c r="E68" s="353">
        <v>18</v>
      </c>
      <c r="F68" s="731">
        <v>7.4798977747304127E-3</v>
      </c>
      <c r="G68" s="353">
        <v>-8</v>
      </c>
      <c r="H68" s="552">
        <v>-30.769230769230766</v>
      </c>
      <c r="K68" s="568" t="s">
        <v>927</v>
      </c>
      <c r="L68" s="572">
        <v>32</v>
      </c>
      <c r="M68" s="866">
        <v>1.3297596043965179E-2</v>
      </c>
    </row>
    <row r="69" spans="2:13" x14ac:dyDescent="0.3">
      <c r="B69" s="551" t="s">
        <v>925</v>
      </c>
      <c r="C69" s="499">
        <v>337</v>
      </c>
      <c r="D69" s="730">
        <v>0.14827460280445792</v>
      </c>
      <c r="E69" s="353">
        <v>228</v>
      </c>
      <c r="F69" s="731">
        <v>9.4745371813251891E-2</v>
      </c>
      <c r="G69" s="353">
        <v>-109</v>
      </c>
      <c r="H69" s="552">
        <v>-32.344213649851632</v>
      </c>
      <c r="K69" s="272" t="s">
        <v>934</v>
      </c>
      <c r="L69" s="272">
        <v>32</v>
      </c>
      <c r="M69" s="866">
        <v>1.3297596043965179E-2</v>
      </c>
    </row>
    <row r="70" spans="2:13" x14ac:dyDescent="0.3">
      <c r="B70" s="377" t="s">
        <v>934</v>
      </c>
      <c r="C70" s="499">
        <v>48</v>
      </c>
      <c r="D70" s="730">
        <v>2.1119231259982139E-2</v>
      </c>
      <c r="E70" s="377">
        <v>32</v>
      </c>
      <c r="F70" s="731">
        <v>1.3297596043965179E-2</v>
      </c>
      <c r="G70" s="353">
        <v>-16</v>
      </c>
      <c r="H70" s="552">
        <v>-33.333333333333336</v>
      </c>
      <c r="K70" s="568" t="s">
        <v>903</v>
      </c>
      <c r="L70" s="572">
        <v>30</v>
      </c>
      <c r="M70" s="866">
        <v>1.2466496291217355E-2</v>
      </c>
    </row>
    <row r="71" spans="2:13" x14ac:dyDescent="0.3">
      <c r="B71" s="551" t="s">
        <v>886</v>
      </c>
      <c r="C71" s="499">
        <v>45</v>
      </c>
      <c r="D71" s="730">
        <v>1.9799279306233254E-2</v>
      </c>
      <c r="E71" s="353">
        <v>28</v>
      </c>
      <c r="F71" s="731">
        <v>1.163539653846953E-2</v>
      </c>
      <c r="G71" s="353">
        <v>-17</v>
      </c>
      <c r="H71" s="552">
        <v>-37.777777777777779</v>
      </c>
      <c r="K71" s="568" t="s">
        <v>886</v>
      </c>
      <c r="L71" s="572">
        <v>28</v>
      </c>
      <c r="M71" s="866">
        <v>1.163539653846953E-2</v>
      </c>
    </row>
    <row r="72" spans="2:13" x14ac:dyDescent="0.3">
      <c r="B72" s="551" t="s">
        <v>863</v>
      </c>
      <c r="C72" s="499">
        <v>658</v>
      </c>
      <c r="D72" s="730">
        <v>0.28950946185558846</v>
      </c>
      <c r="E72" s="353">
        <v>380</v>
      </c>
      <c r="F72" s="731">
        <v>0.15790895302208649</v>
      </c>
      <c r="G72" s="353">
        <v>-278</v>
      </c>
      <c r="H72" s="552">
        <v>-42.249240121580549</v>
      </c>
      <c r="K72" s="568" t="s">
        <v>930</v>
      </c>
      <c r="L72" s="572">
        <v>26</v>
      </c>
      <c r="M72" s="866">
        <v>1.0804296785721708E-2</v>
      </c>
    </row>
    <row r="73" spans="2:13" x14ac:dyDescent="0.3">
      <c r="B73" s="551" t="s">
        <v>885</v>
      </c>
      <c r="C73" s="499">
        <v>26</v>
      </c>
      <c r="D73" s="730">
        <v>1.1439583599156991E-2</v>
      </c>
      <c r="E73" s="353">
        <v>15</v>
      </c>
      <c r="F73" s="731">
        <v>6.2332481456086773E-3</v>
      </c>
      <c r="G73" s="353">
        <v>-11</v>
      </c>
      <c r="H73" s="552">
        <v>-42.307692307692307</v>
      </c>
      <c r="K73" s="272" t="s">
        <v>935</v>
      </c>
      <c r="L73" s="272">
        <v>23</v>
      </c>
      <c r="M73" s="866">
        <v>9.5576471565999715E-3</v>
      </c>
    </row>
    <row r="74" spans="2:13" x14ac:dyDescent="0.3">
      <c r="B74" s="551" t="s">
        <v>917</v>
      </c>
      <c r="C74" s="499">
        <v>118</v>
      </c>
      <c r="D74" s="730">
        <v>5.1918110180789422E-2</v>
      </c>
      <c r="E74" s="353">
        <v>67</v>
      </c>
      <c r="F74" s="731">
        <v>2.784184171705209E-2</v>
      </c>
      <c r="G74" s="353">
        <v>-51</v>
      </c>
      <c r="H74" s="552">
        <v>-43.220338983050851</v>
      </c>
      <c r="K74" s="272" t="s">
        <v>871</v>
      </c>
      <c r="L74" s="272">
        <v>23</v>
      </c>
      <c r="M74" s="866">
        <v>9.5576471565999715E-3</v>
      </c>
    </row>
    <row r="75" spans="2:13" x14ac:dyDescent="0.3">
      <c r="B75" s="551" t="s">
        <v>873</v>
      </c>
      <c r="C75" s="499">
        <v>449</v>
      </c>
      <c r="D75" s="730">
        <v>0.19755280907774958</v>
      </c>
      <c r="E75" s="353">
        <v>253</v>
      </c>
      <c r="F75" s="731">
        <v>0.10513411872259969</v>
      </c>
      <c r="G75" s="353">
        <v>-196</v>
      </c>
      <c r="H75" s="552">
        <v>-43.652561247216035</v>
      </c>
      <c r="K75" s="568" t="s">
        <v>974</v>
      </c>
      <c r="L75" s="572">
        <v>20</v>
      </c>
      <c r="M75" s="866">
        <v>8.310997527478237E-3</v>
      </c>
    </row>
    <row r="76" spans="2:13" x14ac:dyDescent="0.3">
      <c r="B76" s="377" t="s">
        <v>935</v>
      </c>
      <c r="C76" s="499">
        <v>43</v>
      </c>
      <c r="D76" s="730">
        <v>1.891931133706733E-2</v>
      </c>
      <c r="E76" s="377">
        <v>23</v>
      </c>
      <c r="F76" s="731">
        <v>9.5576471565999715E-3</v>
      </c>
      <c r="G76" s="353">
        <v>-20</v>
      </c>
      <c r="H76" s="552">
        <v>-46.511627906976742</v>
      </c>
      <c r="K76" s="272" t="s">
        <v>940</v>
      </c>
      <c r="L76" s="272">
        <v>19</v>
      </c>
      <c r="M76" s="866">
        <v>7.8954476511043249E-3</v>
      </c>
    </row>
    <row r="77" spans="2:13" x14ac:dyDescent="0.3">
      <c r="B77" s="551" t="s">
        <v>974</v>
      </c>
      <c r="C77" s="499">
        <v>39</v>
      </c>
      <c r="D77" s="730">
        <v>1.7159375398735487E-2</v>
      </c>
      <c r="E77" s="353">
        <v>20</v>
      </c>
      <c r="F77" s="731">
        <v>8.310997527478237E-3</v>
      </c>
      <c r="G77" s="353">
        <v>-19</v>
      </c>
      <c r="H77" s="552">
        <v>-48.717948717948715</v>
      </c>
      <c r="K77" s="568" t="s">
        <v>923</v>
      </c>
      <c r="L77" s="572">
        <v>18</v>
      </c>
      <c r="M77" s="866">
        <v>7.4798977747304127E-3</v>
      </c>
    </row>
    <row r="78" spans="2:13" x14ac:dyDescent="0.3">
      <c r="B78" s="551" t="s">
        <v>895</v>
      </c>
      <c r="C78" s="353">
        <v>12</v>
      </c>
      <c r="D78" s="730">
        <v>5.2798078149955347E-3</v>
      </c>
      <c r="E78" s="353">
        <v>6</v>
      </c>
      <c r="F78" s="731">
        <v>2.4932992582434709E-3</v>
      </c>
      <c r="G78" s="353">
        <v>-6</v>
      </c>
      <c r="H78" s="552">
        <v>-50</v>
      </c>
      <c r="K78" s="272" t="s">
        <v>932</v>
      </c>
      <c r="L78" s="272">
        <v>15</v>
      </c>
      <c r="M78" s="866">
        <v>6.2332481456086773E-3</v>
      </c>
    </row>
    <row r="79" spans="2:13" x14ac:dyDescent="0.3">
      <c r="B79" s="551" t="s">
        <v>894</v>
      </c>
      <c r="C79" s="499">
        <v>109</v>
      </c>
      <c r="D79" s="730">
        <v>4.7958254319542773E-2</v>
      </c>
      <c r="E79" s="353">
        <v>52</v>
      </c>
      <c r="F79" s="731">
        <v>2.1608593571443416E-2</v>
      </c>
      <c r="G79" s="353">
        <v>-57</v>
      </c>
      <c r="H79" s="552">
        <v>-52.293577981651374</v>
      </c>
      <c r="K79" s="568" t="s">
        <v>885</v>
      </c>
      <c r="L79" s="572">
        <v>15</v>
      </c>
      <c r="M79" s="866">
        <v>6.2332481456086773E-3</v>
      </c>
    </row>
    <row r="80" spans="2:13" x14ac:dyDescent="0.3">
      <c r="B80" s="551" t="s">
        <v>920</v>
      </c>
      <c r="C80" s="499">
        <v>264</v>
      </c>
      <c r="D80" s="730">
        <v>0.11615577192990176</v>
      </c>
      <c r="E80" s="353">
        <v>117</v>
      </c>
      <c r="F80" s="731">
        <v>4.8619335535747682E-2</v>
      </c>
      <c r="G80" s="353">
        <v>-147</v>
      </c>
      <c r="H80" s="552">
        <v>-55.68181818181818</v>
      </c>
      <c r="K80" s="568" t="s">
        <v>888</v>
      </c>
      <c r="L80" s="572">
        <v>12</v>
      </c>
      <c r="M80" s="866">
        <v>4.9865985164869418E-3</v>
      </c>
    </row>
    <row r="81" spans="2:13" x14ac:dyDescent="0.3">
      <c r="B81" s="551" t="s">
        <v>931</v>
      </c>
      <c r="C81" s="499">
        <v>19</v>
      </c>
      <c r="D81" s="730">
        <v>8.3596957070762624E-3</v>
      </c>
      <c r="E81" s="353">
        <v>8</v>
      </c>
      <c r="F81" s="731">
        <v>3.3243990109912947E-3</v>
      </c>
      <c r="G81" s="353">
        <v>-11</v>
      </c>
      <c r="H81" s="552">
        <v>-57.89473684210526</v>
      </c>
      <c r="K81" s="568" t="s">
        <v>972</v>
      </c>
      <c r="L81" s="572">
        <v>11</v>
      </c>
      <c r="M81" s="866">
        <v>4.5710486401130297E-3</v>
      </c>
    </row>
    <row r="82" spans="2:13" x14ac:dyDescent="0.3">
      <c r="B82" s="551" t="s">
        <v>884</v>
      </c>
      <c r="C82" s="499">
        <v>118</v>
      </c>
      <c r="D82" s="730">
        <v>5.1918110180789422E-2</v>
      </c>
      <c r="E82" s="353">
        <v>47</v>
      </c>
      <c r="F82" s="731">
        <v>1.9530844189573855E-2</v>
      </c>
      <c r="G82" s="353">
        <v>-71</v>
      </c>
      <c r="H82" s="552">
        <v>-60.16949152542373</v>
      </c>
      <c r="K82" s="568" t="s">
        <v>869</v>
      </c>
      <c r="L82" s="572">
        <v>9</v>
      </c>
      <c r="M82" s="866">
        <v>3.7399488873652064E-3</v>
      </c>
    </row>
    <row r="83" spans="2:13" x14ac:dyDescent="0.3">
      <c r="B83" s="377" t="s">
        <v>871</v>
      </c>
      <c r="C83" s="499">
        <v>60</v>
      </c>
      <c r="D83" s="730">
        <v>2.6399039074977673E-2</v>
      </c>
      <c r="E83" s="377">
        <v>23</v>
      </c>
      <c r="F83" s="731">
        <v>9.5576471565999715E-3</v>
      </c>
      <c r="G83" s="353">
        <v>-37</v>
      </c>
      <c r="H83" s="552">
        <v>-61.666666666666671</v>
      </c>
      <c r="K83" s="568" t="s">
        <v>931</v>
      </c>
      <c r="L83" s="572">
        <v>8</v>
      </c>
      <c r="M83" s="866">
        <v>3.3243990109912947E-3</v>
      </c>
    </row>
    <row r="84" spans="2:13" x14ac:dyDescent="0.3">
      <c r="B84" s="551" t="s">
        <v>975</v>
      </c>
      <c r="C84" s="499">
        <v>11</v>
      </c>
      <c r="D84" s="730">
        <v>4.8398238304125729E-3</v>
      </c>
      <c r="E84" s="353">
        <v>4</v>
      </c>
      <c r="F84" s="731">
        <v>1.6621995054956473E-3</v>
      </c>
      <c r="G84" s="353">
        <v>-7</v>
      </c>
      <c r="H84" s="552">
        <v>-63.636363636363633</v>
      </c>
      <c r="K84" s="568" t="s">
        <v>889</v>
      </c>
      <c r="L84" s="572">
        <v>7</v>
      </c>
      <c r="M84" s="866">
        <v>2.9088491346173826E-3</v>
      </c>
    </row>
    <row r="85" spans="2:13" x14ac:dyDescent="0.3">
      <c r="B85" s="551" t="s">
        <v>930</v>
      </c>
      <c r="C85" s="499">
        <v>73</v>
      </c>
      <c r="D85" s="730">
        <v>3.2118830874556165E-2</v>
      </c>
      <c r="E85" s="353">
        <v>26</v>
      </c>
      <c r="F85" s="731">
        <v>1.0804296785721708E-2</v>
      </c>
      <c r="G85" s="353">
        <v>-47</v>
      </c>
      <c r="H85" s="552">
        <v>-64.38356164383562</v>
      </c>
      <c r="K85" s="568" t="s">
        <v>979</v>
      </c>
      <c r="L85" s="572">
        <v>7</v>
      </c>
      <c r="M85" s="866">
        <v>2.9088491346173826E-3</v>
      </c>
    </row>
    <row r="86" spans="2:13" x14ac:dyDescent="0.3">
      <c r="B86" s="551" t="s">
        <v>978</v>
      </c>
      <c r="C86" s="499">
        <v>9</v>
      </c>
      <c r="D86" s="730">
        <v>3.9598558612466504E-3</v>
      </c>
      <c r="E86" s="353">
        <v>2</v>
      </c>
      <c r="F86" s="731">
        <v>8.3109975274782367E-4</v>
      </c>
      <c r="G86" s="353">
        <v>-7</v>
      </c>
      <c r="H86" s="552">
        <v>-77.777777777777786</v>
      </c>
      <c r="K86" s="568" t="s">
        <v>895</v>
      </c>
      <c r="L86" s="572">
        <v>6</v>
      </c>
      <c r="M86" s="866">
        <v>2.4932992582434709E-3</v>
      </c>
    </row>
    <row r="87" spans="2:13" x14ac:dyDescent="0.3">
      <c r="B87" s="551" t="s">
        <v>889</v>
      </c>
      <c r="C87" s="499">
        <v>32</v>
      </c>
      <c r="D87" s="730">
        <v>1.4079487506654758E-2</v>
      </c>
      <c r="E87" s="353">
        <v>7</v>
      </c>
      <c r="F87" s="731">
        <v>2.9088491346173826E-3</v>
      </c>
      <c r="G87" s="353">
        <v>-25</v>
      </c>
      <c r="H87" s="552">
        <v>-78.125</v>
      </c>
      <c r="K87" s="568" t="s">
        <v>975</v>
      </c>
      <c r="L87" s="572">
        <v>4</v>
      </c>
      <c r="M87" s="866">
        <v>1.6621995054956473E-3</v>
      </c>
    </row>
    <row r="88" spans="2:13" x14ac:dyDescent="0.3">
      <c r="B88" s="551" t="s">
        <v>893</v>
      </c>
      <c r="C88" s="499">
        <v>8</v>
      </c>
      <c r="D88" s="730">
        <v>3.5198718766636895E-3</v>
      </c>
      <c r="E88" s="353">
        <v>1</v>
      </c>
      <c r="F88" s="731">
        <v>4.1554987637391184E-4</v>
      </c>
      <c r="G88" s="353">
        <v>-7</v>
      </c>
      <c r="H88" s="552">
        <v>-87.5</v>
      </c>
      <c r="K88" s="568" t="s">
        <v>977</v>
      </c>
      <c r="L88" s="572">
        <v>3</v>
      </c>
      <c r="M88" s="866">
        <v>1.2466496291217355E-3</v>
      </c>
    </row>
    <row r="89" spans="2:13" x14ac:dyDescent="0.3">
      <c r="B89" s="551" t="s">
        <v>976</v>
      </c>
      <c r="C89" s="499">
        <v>1</v>
      </c>
      <c r="D89" s="730">
        <v>4.3998398458296119E-4</v>
      </c>
      <c r="E89" s="353">
        <v>0</v>
      </c>
      <c r="F89" s="731">
        <v>0</v>
      </c>
      <c r="G89" s="353">
        <v>-1</v>
      </c>
      <c r="H89" s="552">
        <v>-100</v>
      </c>
      <c r="K89" s="272" t="s">
        <v>939</v>
      </c>
      <c r="L89" s="272">
        <v>3</v>
      </c>
      <c r="M89" s="866">
        <v>1.2466496291217355E-3</v>
      </c>
    </row>
    <row r="90" spans="2:13" x14ac:dyDescent="0.3">
      <c r="B90" s="551" t="s">
        <v>870</v>
      </c>
      <c r="C90" s="499">
        <v>5</v>
      </c>
      <c r="D90" s="730">
        <v>2.199919922914806E-3</v>
      </c>
      <c r="E90" s="353">
        <v>0</v>
      </c>
      <c r="F90" s="731">
        <v>0</v>
      </c>
      <c r="G90" s="353">
        <v>-5</v>
      </c>
      <c r="H90" s="552">
        <v>-100</v>
      </c>
      <c r="K90" s="568" t="s">
        <v>978</v>
      </c>
      <c r="L90" s="572">
        <v>2</v>
      </c>
      <c r="M90" s="866">
        <v>8.3109975274782367E-4</v>
      </c>
    </row>
    <row r="91" spans="2:13" x14ac:dyDescent="0.3">
      <c r="B91" s="551" t="s">
        <v>979</v>
      </c>
      <c r="C91" s="499">
        <v>0</v>
      </c>
      <c r="D91" s="730">
        <v>0</v>
      </c>
      <c r="E91" s="353">
        <v>7</v>
      </c>
      <c r="F91" s="731">
        <v>2.9088491346173826E-3</v>
      </c>
      <c r="G91" s="353">
        <v>7</v>
      </c>
      <c r="H91" s="1220" t="s">
        <v>1749</v>
      </c>
      <c r="K91" s="568" t="s">
        <v>893</v>
      </c>
      <c r="L91" s="572">
        <v>1</v>
      </c>
      <c r="M91" s="866">
        <v>4.1554987637391184E-4</v>
      </c>
    </row>
    <row r="92" spans="2:13" x14ac:dyDescent="0.3">
      <c r="B92" s="551" t="s">
        <v>869</v>
      </c>
      <c r="C92" s="499">
        <v>0</v>
      </c>
      <c r="D92" s="730">
        <v>0</v>
      </c>
      <c r="E92" s="353">
        <v>9</v>
      </c>
      <c r="F92" s="731">
        <v>3.7399488873652064E-3</v>
      </c>
      <c r="G92" s="353">
        <v>9</v>
      </c>
      <c r="H92" s="1220" t="s">
        <v>1749</v>
      </c>
      <c r="K92" s="568" t="s">
        <v>971</v>
      </c>
      <c r="L92" s="572">
        <v>1</v>
      </c>
      <c r="M92" s="866">
        <v>4.1554987637391184E-4</v>
      </c>
    </row>
    <row r="93" spans="2:13" x14ac:dyDescent="0.3">
      <c r="B93" s="551" t="s">
        <v>971</v>
      </c>
      <c r="C93" s="499">
        <v>0</v>
      </c>
      <c r="D93" s="730">
        <v>0</v>
      </c>
      <c r="E93" s="353">
        <v>1</v>
      </c>
      <c r="F93" s="731">
        <v>4.1554987637391184E-4</v>
      </c>
      <c r="G93" s="353">
        <v>1</v>
      </c>
      <c r="H93" s="1220" t="s">
        <v>1749</v>
      </c>
      <c r="K93" s="568" t="s">
        <v>926</v>
      </c>
      <c r="L93" s="572">
        <v>1</v>
      </c>
      <c r="M93" s="866">
        <v>4.1554987637391184E-4</v>
      </c>
    </row>
    <row r="94" spans="2:13" x14ac:dyDescent="0.3">
      <c r="B94" s="551" t="s">
        <v>972</v>
      </c>
      <c r="C94" s="499">
        <v>0</v>
      </c>
      <c r="D94" s="730">
        <v>0</v>
      </c>
      <c r="E94" s="353">
        <v>11</v>
      </c>
      <c r="F94" s="731">
        <v>4.5710486401130297E-3</v>
      </c>
      <c r="G94" s="353">
        <v>11</v>
      </c>
      <c r="H94" s="1220" t="s">
        <v>1749</v>
      </c>
      <c r="K94" s="568" t="s">
        <v>976</v>
      </c>
      <c r="L94" s="572">
        <v>0</v>
      </c>
      <c r="M94" s="866">
        <v>0</v>
      </c>
    </row>
    <row r="95" spans="2:13" ht="15" thickBot="1" x14ac:dyDescent="0.35">
      <c r="B95" s="732" t="s">
        <v>926</v>
      </c>
      <c r="C95" s="700">
        <v>0</v>
      </c>
      <c r="D95" s="733">
        <v>0</v>
      </c>
      <c r="E95" s="356">
        <v>1</v>
      </c>
      <c r="F95" s="734">
        <v>4.1554987637391184E-4</v>
      </c>
      <c r="G95" s="356">
        <v>1</v>
      </c>
      <c r="H95" s="1221" t="s">
        <v>1749</v>
      </c>
      <c r="K95" s="568" t="s">
        <v>870</v>
      </c>
      <c r="L95" s="572">
        <v>0</v>
      </c>
      <c r="M95" s="866">
        <v>0</v>
      </c>
    </row>
    <row r="96" spans="2:13" x14ac:dyDescent="0.3">
      <c r="B96" t="s">
        <v>981</v>
      </c>
      <c r="K96" s="272" t="s">
        <v>981</v>
      </c>
      <c r="L96" s="272"/>
      <c r="M96" s="272"/>
    </row>
    <row r="97" spans="2:13" x14ac:dyDescent="0.3">
      <c r="B97" s="372" t="s">
        <v>982</v>
      </c>
      <c r="K97" s="568" t="s">
        <v>982</v>
      </c>
      <c r="L97" s="272"/>
      <c r="M97" s="272"/>
    </row>
    <row r="101" spans="2:13" x14ac:dyDescent="0.3">
      <c r="B101" s="1442" t="s">
        <v>78</v>
      </c>
      <c r="C101" s="1443"/>
      <c r="D101" s="1443"/>
      <c r="E101" s="1443"/>
      <c r="F101" s="1443"/>
      <c r="G101" s="1443"/>
      <c r="H101" s="1444"/>
    </row>
    <row r="102" spans="2:13" x14ac:dyDescent="0.3">
      <c r="B102" s="712"/>
      <c r="C102" s="712"/>
      <c r="D102" s="340"/>
      <c r="E102" s="340"/>
      <c r="F102" s="340"/>
      <c r="G102" s="340"/>
      <c r="H102" s="777"/>
    </row>
    <row r="103" spans="2:13" ht="14.4" customHeight="1" x14ac:dyDescent="0.3">
      <c r="B103" s="713" t="s">
        <v>79</v>
      </c>
      <c r="C103" s="1432" t="s">
        <v>941</v>
      </c>
      <c r="D103" s="1433"/>
      <c r="E103" s="1433"/>
      <c r="F103" s="1433"/>
      <c r="G103" s="1433"/>
      <c r="H103" s="1434"/>
    </row>
    <row r="104" spans="2:13" x14ac:dyDescent="0.3">
      <c r="B104" s="713"/>
      <c r="C104" s="717"/>
      <c r="D104" s="341"/>
      <c r="E104" s="341"/>
      <c r="F104" s="341"/>
      <c r="G104" s="341"/>
      <c r="H104" s="738"/>
    </row>
    <row r="105" spans="2:13" ht="14.4" customHeight="1" x14ac:dyDescent="0.3">
      <c r="B105" s="713" t="s">
        <v>80</v>
      </c>
      <c r="C105" s="1432" t="s">
        <v>942</v>
      </c>
      <c r="D105" s="1433"/>
      <c r="E105" s="1433"/>
      <c r="F105" s="1433"/>
      <c r="G105" s="1433"/>
      <c r="H105" s="1434"/>
    </row>
    <row r="106" spans="2:13" x14ac:dyDescent="0.3">
      <c r="B106" s="713"/>
      <c r="C106" s="717"/>
      <c r="D106" s="341"/>
      <c r="E106" s="341"/>
      <c r="F106" s="341"/>
      <c r="G106" s="341"/>
      <c r="H106" s="738"/>
    </row>
    <row r="107" spans="2:13" ht="14.4" customHeight="1" x14ac:dyDescent="0.3">
      <c r="B107" s="713" t="s">
        <v>82</v>
      </c>
      <c r="C107" s="1432" t="s">
        <v>854</v>
      </c>
      <c r="D107" s="1433"/>
      <c r="E107" s="1433"/>
      <c r="F107" s="1433"/>
      <c r="G107" s="1433"/>
      <c r="H107" s="1434"/>
    </row>
    <row r="108" spans="2:13" x14ac:dyDescent="0.3">
      <c r="B108" s="713"/>
      <c r="C108" s="717"/>
      <c r="D108" s="341"/>
      <c r="E108" s="341"/>
      <c r="F108" s="341"/>
      <c r="G108" s="341"/>
      <c r="H108" s="738"/>
    </row>
    <row r="109" spans="2:13" x14ac:dyDescent="0.3">
      <c r="B109" s="713" t="s">
        <v>84</v>
      </c>
      <c r="C109" s="717" t="s">
        <v>855</v>
      </c>
      <c r="D109" s="341"/>
      <c r="E109" s="341"/>
      <c r="F109" s="341"/>
      <c r="G109" s="341"/>
      <c r="H109" s="738"/>
    </row>
    <row r="110" spans="2:13" x14ac:dyDescent="0.3">
      <c r="B110" s="713"/>
      <c r="C110" s="717"/>
      <c r="D110" s="341"/>
      <c r="E110" s="341"/>
      <c r="F110" s="341"/>
      <c r="G110" s="341"/>
      <c r="H110" s="738"/>
    </row>
    <row r="111" spans="2:13" x14ac:dyDescent="0.3">
      <c r="B111" s="713" t="s">
        <v>86</v>
      </c>
      <c r="C111" s="717" t="s">
        <v>856</v>
      </c>
      <c r="D111" s="341"/>
      <c r="E111" s="341"/>
      <c r="F111" s="341"/>
      <c r="G111" s="341"/>
      <c r="H111" s="738"/>
    </row>
    <row r="112" spans="2:13" x14ac:dyDescent="0.3">
      <c r="B112" s="713"/>
      <c r="C112" s="717"/>
      <c r="D112" s="341"/>
      <c r="E112" s="341"/>
      <c r="F112" s="341"/>
      <c r="G112" s="341"/>
      <c r="H112" s="738"/>
    </row>
    <row r="113" spans="2:8" x14ac:dyDescent="0.3">
      <c r="B113" s="713" t="s">
        <v>88</v>
      </c>
      <c r="C113" s="717" t="s">
        <v>70</v>
      </c>
      <c r="D113" s="341"/>
      <c r="E113" s="341"/>
      <c r="F113" s="341"/>
      <c r="G113" s="341"/>
      <c r="H113" s="738"/>
    </row>
    <row r="114" spans="2:8" x14ac:dyDescent="0.3">
      <c r="B114" s="713"/>
      <c r="C114" s="717"/>
      <c r="D114" s="341"/>
      <c r="E114" s="341"/>
      <c r="F114" s="341"/>
      <c r="G114" s="341"/>
      <c r="H114" s="738"/>
    </row>
    <row r="115" spans="2:8" x14ac:dyDescent="0.3">
      <c r="B115" s="713" t="s">
        <v>90</v>
      </c>
      <c r="C115" s="718" t="s">
        <v>89</v>
      </c>
      <c r="D115" s="342"/>
      <c r="E115" s="342"/>
      <c r="F115" s="342"/>
      <c r="G115" s="342"/>
      <c r="H115" s="738"/>
    </row>
    <row r="116" spans="2:8" x14ac:dyDescent="0.3">
      <c r="B116" s="713"/>
      <c r="C116" s="718"/>
      <c r="D116" s="342"/>
      <c r="E116" s="342"/>
      <c r="F116" s="342"/>
      <c r="G116" s="342"/>
      <c r="H116" s="738"/>
    </row>
    <row r="117" spans="2:8" x14ac:dyDescent="0.3">
      <c r="B117" s="1435" t="s">
        <v>92</v>
      </c>
      <c r="C117" s="719" t="s">
        <v>858</v>
      </c>
      <c r="D117" s="343"/>
      <c r="E117" s="343"/>
      <c r="F117" s="343"/>
      <c r="G117" s="343"/>
      <c r="H117" s="738"/>
    </row>
    <row r="118" spans="2:8" x14ac:dyDescent="0.3">
      <c r="B118" s="1435"/>
      <c r="C118" s="717"/>
      <c r="D118" s="341"/>
      <c r="E118" s="341"/>
      <c r="F118" s="341"/>
      <c r="G118" s="341"/>
      <c r="H118" s="738"/>
    </row>
    <row r="119" spans="2:8" x14ac:dyDescent="0.3">
      <c r="B119" s="713"/>
      <c r="C119" s="717" t="s">
        <v>93</v>
      </c>
      <c r="D119" s="341"/>
      <c r="E119" s="341"/>
      <c r="F119" s="341"/>
      <c r="G119" s="341"/>
      <c r="H119" s="738"/>
    </row>
    <row r="120" spans="2:8" ht="27.6" customHeight="1" x14ac:dyDescent="0.3">
      <c r="B120" s="714" t="s">
        <v>95</v>
      </c>
      <c r="C120" s="720" t="s">
        <v>94</v>
      </c>
      <c r="D120" s="721"/>
      <c r="E120" s="721"/>
      <c r="F120" s="341"/>
      <c r="G120" s="341"/>
      <c r="H120" s="738"/>
    </row>
    <row r="121" spans="2:8" ht="14.4" customHeight="1" x14ac:dyDescent="0.3">
      <c r="B121" s="714"/>
      <c r="C121" s="717"/>
      <c r="D121" s="341"/>
      <c r="E121" s="341"/>
      <c r="F121" s="341"/>
      <c r="G121" s="341"/>
      <c r="H121" s="738"/>
    </row>
    <row r="122" spans="2:8" ht="14.4" customHeight="1" x14ac:dyDescent="0.3">
      <c r="B122" s="714"/>
      <c r="C122" s="1432" t="s">
        <v>1632</v>
      </c>
      <c r="D122" s="1433"/>
      <c r="E122" s="1433"/>
      <c r="F122" s="1433"/>
      <c r="G122" s="1433"/>
      <c r="H122" s="1434"/>
    </row>
    <row r="123" spans="2:8" ht="14.4" customHeight="1" x14ac:dyDescent="0.3">
      <c r="B123" s="714"/>
      <c r="C123" s="1056"/>
      <c r="D123" s="782"/>
      <c r="E123" s="782"/>
      <c r="F123" s="782"/>
      <c r="G123" s="782"/>
      <c r="H123" s="783"/>
    </row>
    <row r="124" spans="2:8" x14ac:dyDescent="0.3">
      <c r="B124" s="714" t="s">
        <v>96</v>
      </c>
      <c r="C124" s="1059">
        <v>44902</v>
      </c>
      <c r="D124" s="341"/>
      <c r="E124" s="341"/>
      <c r="F124" s="341"/>
      <c r="G124" s="341"/>
      <c r="H124" s="738"/>
    </row>
    <row r="125" spans="2:8" x14ac:dyDescent="0.3">
      <c r="B125" s="714"/>
      <c r="C125" s="722"/>
      <c r="D125" s="723"/>
      <c r="E125" s="723"/>
      <c r="F125" s="341"/>
      <c r="G125" s="341"/>
      <c r="H125" s="738"/>
    </row>
    <row r="126" spans="2:8" x14ac:dyDescent="0.3">
      <c r="B126" s="714" t="s">
        <v>97</v>
      </c>
      <c r="C126" s="717" t="s">
        <v>98</v>
      </c>
      <c r="D126" s="341"/>
      <c r="E126" s="341"/>
      <c r="F126" s="341"/>
      <c r="G126" s="341"/>
      <c r="H126" s="738"/>
    </row>
    <row r="127" spans="2:8" x14ac:dyDescent="0.3">
      <c r="B127" s="714"/>
      <c r="C127" s="717"/>
      <c r="D127" s="341"/>
      <c r="E127" s="341"/>
      <c r="F127" s="341"/>
      <c r="G127" s="341"/>
      <c r="H127" s="738"/>
    </row>
    <row r="128" spans="2:8" x14ac:dyDescent="0.3">
      <c r="B128" s="714" t="s">
        <v>99</v>
      </c>
      <c r="C128" s="718" t="s">
        <v>688</v>
      </c>
      <c r="D128" s="342"/>
      <c r="E128" s="342"/>
      <c r="F128" s="342"/>
      <c r="G128" s="342"/>
      <c r="H128" s="738"/>
    </row>
    <row r="129" spans="2:8" x14ac:dyDescent="0.3">
      <c r="B129" s="715"/>
      <c r="C129" s="715"/>
      <c r="D129" s="344"/>
      <c r="E129" s="344"/>
      <c r="F129" s="344"/>
      <c r="G129" s="344"/>
      <c r="H129" s="778"/>
    </row>
  </sheetData>
  <mergeCells count="21">
    <mergeCell ref="T5:T6"/>
    <mergeCell ref="U5:V5"/>
    <mergeCell ref="W5:X5"/>
    <mergeCell ref="Y5:Y6"/>
    <mergeCell ref="Z5:Z6"/>
    <mergeCell ref="C122:H122"/>
    <mergeCell ref="K3:Q3"/>
    <mergeCell ref="T3:Z3"/>
    <mergeCell ref="L4:M4"/>
    <mergeCell ref="B117:B118"/>
    <mergeCell ref="C5:D5"/>
    <mergeCell ref="E5:F5"/>
    <mergeCell ref="B5:B6"/>
    <mergeCell ref="G5:G6"/>
    <mergeCell ref="H5:H6"/>
    <mergeCell ref="B101:H101"/>
    <mergeCell ref="C103:H103"/>
    <mergeCell ref="C105:H105"/>
    <mergeCell ref="K5:K6"/>
    <mergeCell ref="L5:M5"/>
    <mergeCell ref="C107:H107"/>
  </mergeCells>
  <hyperlinks>
    <hyperlink ref="B2" location="Index!A1" display="Return to Index" xr:uid="{0FDC52FE-AA71-4956-959D-03252464E7FD}"/>
    <hyperlink ref="C120" r:id="rId1" xr:uid="{8B5F62BD-AF96-4D21-AF9E-273EE06BA182}"/>
  </hyperlinks>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DF808-FD00-4E16-8CD9-9AE4A099DA0F}">
  <dimension ref="B1:AB96"/>
  <sheetViews>
    <sheetView topLeftCell="A6" zoomScaleNormal="100" workbookViewId="0">
      <selection activeCell="G11" sqref="G11:H11"/>
    </sheetView>
  </sheetViews>
  <sheetFormatPr defaultColWidth="8.88671875" defaultRowHeight="14.4" x14ac:dyDescent="0.3"/>
  <cols>
    <col min="1" max="1" width="3.21875" customWidth="1"/>
    <col min="2" max="2" width="34" customWidth="1"/>
    <col min="3" max="3" width="12.88671875" customWidth="1"/>
    <col min="4" max="4" width="14.33203125" customWidth="1"/>
    <col min="5" max="5" width="24" customWidth="1"/>
    <col min="6" max="6" width="13.109375" customWidth="1"/>
    <col min="7" max="7" width="12.21875" customWidth="1"/>
    <col min="8" max="8" width="12.109375" customWidth="1"/>
    <col min="9" max="9" width="12.77734375" customWidth="1"/>
    <col min="10" max="10" width="10.88671875" customWidth="1"/>
    <col min="11" max="11" width="11.44140625" customWidth="1"/>
    <col min="12" max="12" width="11.5546875" bestFit="1" customWidth="1"/>
    <col min="13" max="13" width="12.77734375" customWidth="1"/>
    <col min="14" max="14" width="11.77734375" customWidth="1"/>
    <col min="15" max="15" width="12.109375" customWidth="1"/>
    <col min="16" max="16" width="21.88671875" customWidth="1"/>
    <col min="17" max="17" width="13.44140625" customWidth="1"/>
    <col min="18" max="18" width="10.44140625" customWidth="1"/>
    <col min="19" max="19" width="13.21875" customWidth="1"/>
    <col min="20" max="20" width="14.33203125" customWidth="1"/>
    <col min="21" max="21" width="11.88671875" customWidth="1"/>
    <col min="22" max="22" width="14.33203125" customWidth="1"/>
    <col min="23" max="23" width="13.33203125" customWidth="1"/>
    <col min="24" max="24" width="15.109375" customWidth="1"/>
    <col min="25" max="27" width="9" bestFit="1" customWidth="1"/>
  </cols>
  <sheetData>
    <row r="1" spans="2:27" x14ac:dyDescent="0.3">
      <c r="B1" s="686" t="s">
        <v>1644</v>
      </c>
    </row>
    <row r="2" spans="2:27" x14ac:dyDescent="0.3">
      <c r="B2" s="114" t="s">
        <v>48</v>
      </c>
    </row>
    <row r="3" spans="2:27" x14ac:dyDescent="0.3">
      <c r="B3" s="114"/>
    </row>
    <row r="4" spans="2:27" x14ac:dyDescent="0.3">
      <c r="B4" s="114"/>
    </row>
    <row r="5" spans="2:27" ht="15" thickBot="1" x14ac:dyDescent="0.35">
      <c r="B5" s="114"/>
    </row>
    <row r="6" spans="2:27" ht="21" customHeight="1" thickTop="1" thickBot="1" x14ac:dyDescent="0.35">
      <c r="D6" s="1448" t="s">
        <v>989</v>
      </c>
      <c r="E6" s="1449"/>
      <c r="F6" s="1449"/>
      <c r="G6" s="1449"/>
      <c r="H6" s="1449"/>
      <c r="I6" s="1450"/>
      <c r="J6" s="1448" t="s">
        <v>997</v>
      </c>
      <c r="K6" s="1449"/>
      <c r="L6" s="1449"/>
      <c r="M6" s="1449"/>
      <c r="N6" s="1449"/>
      <c r="O6" s="1450"/>
      <c r="P6" s="1445" t="s">
        <v>998</v>
      </c>
      <c r="Q6" s="1446"/>
      <c r="R6" s="1446"/>
      <c r="S6" s="1447"/>
      <c r="T6" s="1445" t="s">
        <v>986</v>
      </c>
      <c r="U6" s="1446"/>
      <c r="V6" s="1446"/>
      <c r="W6" s="1446"/>
      <c r="X6" s="1447"/>
      <c r="Y6" s="1445" t="s">
        <v>994</v>
      </c>
      <c r="Z6" s="1446"/>
      <c r="AA6" s="1447"/>
    </row>
    <row r="7" spans="2:27" s="741" customFormat="1" ht="57.6" customHeight="1" thickBot="1" x14ac:dyDescent="0.35">
      <c r="B7" s="704" t="s">
        <v>1018</v>
      </c>
      <c r="C7" s="808" t="s">
        <v>846</v>
      </c>
      <c r="D7" s="839" t="s">
        <v>989</v>
      </c>
      <c r="E7" s="689" t="s">
        <v>1017</v>
      </c>
      <c r="F7" s="689" t="s">
        <v>1016</v>
      </c>
      <c r="G7" s="689" t="s">
        <v>1015</v>
      </c>
      <c r="H7" s="689" t="s">
        <v>1014</v>
      </c>
      <c r="I7" s="840" t="s">
        <v>1013</v>
      </c>
      <c r="J7" s="839" t="s">
        <v>997</v>
      </c>
      <c r="K7" s="689" t="s">
        <v>1012</v>
      </c>
      <c r="L7" s="689" t="s">
        <v>1011</v>
      </c>
      <c r="M7" s="689" t="s">
        <v>1010</v>
      </c>
      <c r="N7" s="689" t="s">
        <v>1009</v>
      </c>
      <c r="O7" s="840" t="s">
        <v>1008</v>
      </c>
      <c r="P7" s="839" t="s">
        <v>998</v>
      </c>
      <c r="Q7" s="689" t="s">
        <v>1007</v>
      </c>
      <c r="R7" s="689" t="s">
        <v>1006</v>
      </c>
      <c r="S7" s="840" t="s">
        <v>1005</v>
      </c>
      <c r="T7" s="839" t="s">
        <v>986</v>
      </c>
      <c r="U7" s="689" t="s">
        <v>1004</v>
      </c>
      <c r="V7" s="689" t="s">
        <v>1003</v>
      </c>
      <c r="W7" s="689" t="s">
        <v>1002</v>
      </c>
      <c r="X7" s="840" t="s">
        <v>1001</v>
      </c>
      <c r="Y7" s="839" t="s">
        <v>994</v>
      </c>
      <c r="Z7" s="689" t="s">
        <v>999</v>
      </c>
      <c r="AA7" s="840" t="s">
        <v>1000</v>
      </c>
    </row>
    <row r="8" spans="2:27" x14ac:dyDescent="0.3">
      <c r="B8" s="742" t="s">
        <v>67</v>
      </c>
      <c r="C8" s="835">
        <v>1400899</v>
      </c>
      <c r="D8" s="845">
        <v>1296733</v>
      </c>
      <c r="E8" s="586">
        <v>1231690</v>
      </c>
      <c r="F8" s="586">
        <v>7760</v>
      </c>
      <c r="G8" s="586">
        <v>2379</v>
      </c>
      <c r="H8" s="586">
        <v>1035</v>
      </c>
      <c r="I8" s="841">
        <v>53869</v>
      </c>
      <c r="J8" s="845">
        <v>52542</v>
      </c>
      <c r="K8" s="586">
        <v>2618</v>
      </c>
      <c r="L8" s="586">
        <v>6516</v>
      </c>
      <c r="M8" s="586">
        <v>16836</v>
      </c>
      <c r="N8" s="586">
        <v>3570</v>
      </c>
      <c r="O8" s="841">
        <v>23002</v>
      </c>
      <c r="P8" s="845">
        <v>14305</v>
      </c>
      <c r="Q8" s="586">
        <v>9048</v>
      </c>
      <c r="R8" s="586">
        <v>3215</v>
      </c>
      <c r="S8" s="841">
        <v>2042</v>
      </c>
      <c r="T8" s="845">
        <v>26198</v>
      </c>
      <c r="U8" s="586">
        <v>9500</v>
      </c>
      <c r="V8" s="586">
        <v>3963</v>
      </c>
      <c r="W8" s="586">
        <v>5869</v>
      </c>
      <c r="X8" s="841">
        <v>6866</v>
      </c>
      <c r="Y8" s="845">
        <v>11121</v>
      </c>
      <c r="Z8" s="586">
        <v>1661</v>
      </c>
      <c r="AA8" s="841">
        <v>9460</v>
      </c>
    </row>
    <row r="9" spans="2:27" x14ac:dyDescent="0.3">
      <c r="B9" s="743" t="s">
        <v>74</v>
      </c>
      <c r="C9" s="836">
        <v>140459</v>
      </c>
      <c r="D9" s="846">
        <v>136219</v>
      </c>
      <c r="E9" s="353">
        <v>131697</v>
      </c>
      <c r="F9" s="353">
        <v>830</v>
      </c>
      <c r="G9" s="353">
        <v>67</v>
      </c>
      <c r="H9" s="353">
        <v>75</v>
      </c>
      <c r="I9" s="842">
        <v>3550</v>
      </c>
      <c r="J9" s="846">
        <v>1663</v>
      </c>
      <c r="K9" s="353">
        <v>153</v>
      </c>
      <c r="L9" s="353">
        <v>250</v>
      </c>
      <c r="M9" s="353">
        <v>316</v>
      </c>
      <c r="N9" s="353">
        <v>98</v>
      </c>
      <c r="O9" s="842">
        <v>846</v>
      </c>
      <c r="P9" s="846">
        <v>478</v>
      </c>
      <c r="Q9" s="353">
        <v>296</v>
      </c>
      <c r="R9" s="353">
        <v>128</v>
      </c>
      <c r="S9" s="842">
        <v>54</v>
      </c>
      <c r="T9" s="846">
        <v>1720</v>
      </c>
      <c r="U9" s="353">
        <v>584</v>
      </c>
      <c r="V9" s="353">
        <v>207</v>
      </c>
      <c r="W9" s="353">
        <v>497</v>
      </c>
      <c r="X9" s="842">
        <v>432</v>
      </c>
      <c r="Y9" s="846">
        <v>379</v>
      </c>
      <c r="Z9" s="353">
        <v>88</v>
      </c>
      <c r="AA9" s="842">
        <v>291</v>
      </c>
    </row>
    <row r="10" spans="2:27" x14ac:dyDescent="0.3">
      <c r="B10" s="743" t="s">
        <v>75</v>
      </c>
      <c r="C10" s="836">
        <v>208001</v>
      </c>
      <c r="D10" s="846">
        <v>177277</v>
      </c>
      <c r="E10" s="353">
        <v>161664</v>
      </c>
      <c r="F10" s="353">
        <v>1066</v>
      </c>
      <c r="G10" s="353">
        <v>118</v>
      </c>
      <c r="H10" s="353">
        <v>324</v>
      </c>
      <c r="I10" s="842">
        <v>14105</v>
      </c>
      <c r="J10" s="846">
        <v>14370</v>
      </c>
      <c r="K10" s="353">
        <v>4742</v>
      </c>
      <c r="L10" s="353">
        <v>2116</v>
      </c>
      <c r="M10" s="353">
        <v>3104</v>
      </c>
      <c r="N10" s="353">
        <v>603</v>
      </c>
      <c r="O10" s="842">
        <v>3805</v>
      </c>
      <c r="P10" s="846">
        <v>7070</v>
      </c>
      <c r="Q10" s="353">
        <v>5369</v>
      </c>
      <c r="R10" s="353">
        <v>950</v>
      </c>
      <c r="S10" s="842">
        <v>751</v>
      </c>
      <c r="T10" s="846">
        <v>5487</v>
      </c>
      <c r="U10" s="353">
        <v>1540</v>
      </c>
      <c r="V10" s="353">
        <v>1244</v>
      </c>
      <c r="W10" s="353">
        <v>1176</v>
      </c>
      <c r="X10" s="842">
        <v>1527</v>
      </c>
      <c r="Y10" s="846">
        <v>3797</v>
      </c>
      <c r="Z10" s="353">
        <v>1007</v>
      </c>
      <c r="AA10" s="842">
        <v>2790</v>
      </c>
    </row>
    <row r="11" spans="2:27" x14ac:dyDescent="0.3">
      <c r="B11" s="874" t="s">
        <v>70</v>
      </c>
      <c r="C11" s="875">
        <v>248920</v>
      </c>
      <c r="D11" s="876">
        <v>200829</v>
      </c>
      <c r="E11" s="877">
        <v>169481</v>
      </c>
      <c r="F11" s="877">
        <v>1643</v>
      </c>
      <c r="G11" s="877">
        <v>340</v>
      </c>
      <c r="H11" s="877">
        <v>578</v>
      </c>
      <c r="I11" s="878">
        <v>28787</v>
      </c>
      <c r="J11" s="876">
        <v>26414</v>
      </c>
      <c r="K11" s="877">
        <v>2064</v>
      </c>
      <c r="L11" s="877">
        <v>4149</v>
      </c>
      <c r="M11" s="877">
        <v>9169</v>
      </c>
      <c r="N11" s="877">
        <v>4248</v>
      </c>
      <c r="O11" s="878">
        <v>6784</v>
      </c>
      <c r="P11" s="876">
        <v>7539</v>
      </c>
      <c r="Q11" s="877">
        <v>5627</v>
      </c>
      <c r="R11" s="877">
        <v>1103</v>
      </c>
      <c r="S11" s="878">
        <v>809</v>
      </c>
      <c r="T11" s="876">
        <v>8309</v>
      </c>
      <c r="U11" s="877">
        <v>2444</v>
      </c>
      <c r="V11" s="877">
        <v>1535</v>
      </c>
      <c r="W11" s="877">
        <v>2173</v>
      </c>
      <c r="X11" s="878">
        <v>2157</v>
      </c>
      <c r="Y11" s="876">
        <v>5829</v>
      </c>
      <c r="Z11" s="877">
        <v>1311</v>
      </c>
      <c r="AA11" s="878">
        <v>4518</v>
      </c>
    </row>
    <row r="12" spans="2:27" x14ac:dyDescent="0.3">
      <c r="B12" s="743" t="s">
        <v>66</v>
      </c>
      <c r="C12" s="836">
        <v>300127</v>
      </c>
      <c r="D12" s="846">
        <v>240002</v>
      </c>
      <c r="E12" s="353">
        <v>223567</v>
      </c>
      <c r="F12" s="353">
        <v>1895</v>
      </c>
      <c r="G12" s="353">
        <v>332</v>
      </c>
      <c r="H12" s="353">
        <v>1031</v>
      </c>
      <c r="I12" s="842">
        <v>13177</v>
      </c>
      <c r="J12" s="846">
        <v>34128</v>
      </c>
      <c r="K12" s="353">
        <v>7248</v>
      </c>
      <c r="L12" s="353">
        <v>5382</v>
      </c>
      <c r="M12" s="353">
        <v>7304</v>
      </c>
      <c r="N12" s="353">
        <v>8753</v>
      </c>
      <c r="O12" s="842">
        <v>5441</v>
      </c>
      <c r="P12" s="846">
        <v>9921</v>
      </c>
      <c r="Q12" s="353">
        <v>8555</v>
      </c>
      <c r="R12" s="353">
        <v>340</v>
      </c>
      <c r="S12" s="842">
        <v>1026</v>
      </c>
      <c r="T12" s="846">
        <v>6920</v>
      </c>
      <c r="U12" s="353">
        <v>2600</v>
      </c>
      <c r="V12" s="353">
        <v>1378</v>
      </c>
      <c r="W12" s="353">
        <v>915</v>
      </c>
      <c r="X12" s="842">
        <v>2027</v>
      </c>
      <c r="Y12" s="846">
        <v>9156</v>
      </c>
      <c r="Z12" s="353">
        <v>4175</v>
      </c>
      <c r="AA12" s="842">
        <v>4981</v>
      </c>
    </row>
    <row r="13" spans="2:27" x14ac:dyDescent="0.3">
      <c r="B13" s="743" t="s">
        <v>71</v>
      </c>
      <c r="C13" s="836">
        <v>486088</v>
      </c>
      <c r="D13" s="846">
        <v>408443</v>
      </c>
      <c r="E13" s="353">
        <v>375785</v>
      </c>
      <c r="F13" s="353">
        <v>6826</v>
      </c>
      <c r="G13" s="353">
        <v>501</v>
      </c>
      <c r="H13" s="353">
        <v>1169</v>
      </c>
      <c r="I13" s="842">
        <v>24162</v>
      </c>
      <c r="J13" s="846">
        <v>27767</v>
      </c>
      <c r="K13" s="353">
        <v>1917</v>
      </c>
      <c r="L13" s="353">
        <v>8841</v>
      </c>
      <c r="M13" s="353">
        <v>6251</v>
      </c>
      <c r="N13" s="353">
        <v>3673</v>
      </c>
      <c r="O13" s="842">
        <v>7085</v>
      </c>
      <c r="P13" s="846">
        <v>16964</v>
      </c>
      <c r="Q13" s="353">
        <v>12709</v>
      </c>
      <c r="R13" s="353">
        <v>1493</v>
      </c>
      <c r="S13" s="842">
        <v>2762</v>
      </c>
      <c r="T13" s="846">
        <v>16880</v>
      </c>
      <c r="U13" s="353">
        <v>3662</v>
      </c>
      <c r="V13" s="353">
        <v>4157</v>
      </c>
      <c r="W13" s="353">
        <v>4127</v>
      </c>
      <c r="X13" s="842">
        <v>4934</v>
      </c>
      <c r="Y13" s="846">
        <v>16034</v>
      </c>
      <c r="Z13" s="353">
        <v>8312</v>
      </c>
      <c r="AA13" s="842">
        <v>7722</v>
      </c>
    </row>
    <row r="14" spans="2:27" x14ac:dyDescent="0.3">
      <c r="B14" s="743" t="s">
        <v>63</v>
      </c>
      <c r="C14" s="836">
        <v>193409</v>
      </c>
      <c r="D14" s="846">
        <v>178308</v>
      </c>
      <c r="E14" s="353">
        <v>165478</v>
      </c>
      <c r="F14" s="353">
        <v>1427</v>
      </c>
      <c r="G14" s="353">
        <v>71</v>
      </c>
      <c r="H14" s="353">
        <v>218</v>
      </c>
      <c r="I14" s="842">
        <v>11114</v>
      </c>
      <c r="J14" s="846">
        <v>6389</v>
      </c>
      <c r="K14" s="353">
        <v>359</v>
      </c>
      <c r="L14" s="353">
        <v>2089</v>
      </c>
      <c r="M14" s="353">
        <v>1787</v>
      </c>
      <c r="N14" s="353">
        <v>278</v>
      </c>
      <c r="O14" s="842">
        <v>1876</v>
      </c>
      <c r="P14" s="846">
        <v>1846</v>
      </c>
      <c r="Q14" s="353">
        <v>980</v>
      </c>
      <c r="R14" s="353">
        <v>616</v>
      </c>
      <c r="S14" s="842">
        <v>250</v>
      </c>
      <c r="T14" s="846">
        <v>5256</v>
      </c>
      <c r="U14" s="353">
        <v>1846</v>
      </c>
      <c r="V14" s="353">
        <v>595</v>
      </c>
      <c r="W14" s="353">
        <v>1505</v>
      </c>
      <c r="X14" s="842">
        <v>1310</v>
      </c>
      <c r="Y14" s="846">
        <v>1610</v>
      </c>
      <c r="Z14" s="353">
        <v>552</v>
      </c>
      <c r="AA14" s="842">
        <v>1058</v>
      </c>
    </row>
    <row r="15" spans="2:27" x14ac:dyDescent="0.3">
      <c r="B15" s="743" t="s">
        <v>69</v>
      </c>
      <c r="C15" s="836">
        <v>400195</v>
      </c>
      <c r="D15" s="846">
        <v>365510</v>
      </c>
      <c r="E15" s="353">
        <v>329609</v>
      </c>
      <c r="F15" s="353">
        <v>2611</v>
      </c>
      <c r="G15" s="353">
        <v>489</v>
      </c>
      <c r="H15" s="353">
        <v>864</v>
      </c>
      <c r="I15" s="842">
        <v>31937</v>
      </c>
      <c r="J15" s="846">
        <v>13551</v>
      </c>
      <c r="K15" s="353">
        <v>1219</v>
      </c>
      <c r="L15" s="353">
        <v>2569</v>
      </c>
      <c r="M15" s="353">
        <v>4678</v>
      </c>
      <c r="N15" s="353">
        <v>596</v>
      </c>
      <c r="O15" s="842">
        <v>4489</v>
      </c>
      <c r="P15" s="846">
        <v>4233</v>
      </c>
      <c r="Q15" s="353">
        <v>2833</v>
      </c>
      <c r="R15" s="353">
        <v>917</v>
      </c>
      <c r="S15" s="842">
        <v>483</v>
      </c>
      <c r="T15" s="846">
        <v>11093</v>
      </c>
      <c r="U15" s="353">
        <v>3213</v>
      </c>
      <c r="V15" s="353">
        <v>1839</v>
      </c>
      <c r="W15" s="353">
        <v>2660</v>
      </c>
      <c r="X15" s="842">
        <v>3381</v>
      </c>
      <c r="Y15" s="846">
        <v>5808</v>
      </c>
      <c r="Z15" s="353">
        <v>1371</v>
      </c>
      <c r="AA15" s="842">
        <v>4437</v>
      </c>
    </row>
    <row r="16" spans="2:27" x14ac:dyDescent="0.3">
      <c r="B16" s="743" t="s">
        <v>62</v>
      </c>
      <c r="C16" s="836">
        <v>472467</v>
      </c>
      <c r="D16" s="846">
        <v>383142</v>
      </c>
      <c r="E16" s="353">
        <v>338452</v>
      </c>
      <c r="F16" s="353">
        <v>4288</v>
      </c>
      <c r="G16" s="353">
        <v>273</v>
      </c>
      <c r="H16" s="353">
        <v>966</v>
      </c>
      <c r="I16" s="842">
        <v>39163</v>
      </c>
      <c r="J16" s="846">
        <v>31269</v>
      </c>
      <c r="K16" s="353">
        <v>2616</v>
      </c>
      <c r="L16" s="353">
        <v>5466</v>
      </c>
      <c r="M16" s="353">
        <v>8302</v>
      </c>
      <c r="N16" s="353">
        <v>9064</v>
      </c>
      <c r="O16" s="842">
        <v>5821</v>
      </c>
      <c r="P16" s="846">
        <v>27890</v>
      </c>
      <c r="Q16" s="353">
        <v>18149</v>
      </c>
      <c r="R16" s="353">
        <v>6803</v>
      </c>
      <c r="S16" s="842">
        <v>2938</v>
      </c>
      <c r="T16" s="846">
        <v>21116</v>
      </c>
      <c r="U16" s="353">
        <v>5556</v>
      </c>
      <c r="V16" s="353">
        <v>2621</v>
      </c>
      <c r="W16" s="353">
        <v>7714</v>
      </c>
      <c r="X16" s="842">
        <v>5225</v>
      </c>
      <c r="Y16" s="846">
        <v>9050</v>
      </c>
      <c r="Z16" s="353">
        <v>2540</v>
      </c>
      <c r="AA16" s="842">
        <v>6510</v>
      </c>
    </row>
    <row r="17" spans="2:27" x14ac:dyDescent="0.3">
      <c r="B17" s="743" t="s">
        <v>72</v>
      </c>
      <c r="C17" s="836">
        <v>264695</v>
      </c>
      <c r="D17" s="846">
        <v>248727</v>
      </c>
      <c r="E17" s="353">
        <v>236802</v>
      </c>
      <c r="F17" s="353">
        <v>1055</v>
      </c>
      <c r="G17" s="353">
        <v>165</v>
      </c>
      <c r="H17" s="353">
        <v>168</v>
      </c>
      <c r="I17" s="842">
        <v>10537</v>
      </c>
      <c r="J17" s="846">
        <v>5947</v>
      </c>
      <c r="K17" s="353">
        <v>537</v>
      </c>
      <c r="L17" s="353">
        <v>1430</v>
      </c>
      <c r="M17" s="353">
        <v>1403</v>
      </c>
      <c r="N17" s="353">
        <v>389</v>
      </c>
      <c r="O17" s="842">
        <v>2188</v>
      </c>
      <c r="P17" s="846">
        <v>2786</v>
      </c>
      <c r="Q17" s="353">
        <v>2022</v>
      </c>
      <c r="R17" s="353">
        <v>460</v>
      </c>
      <c r="S17" s="842">
        <v>304</v>
      </c>
      <c r="T17" s="846">
        <v>4656</v>
      </c>
      <c r="U17" s="353">
        <v>1349</v>
      </c>
      <c r="V17" s="353">
        <v>860</v>
      </c>
      <c r="W17" s="353">
        <v>1108</v>
      </c>
      <c r="X17" s="842">
        <v>1339</v>
      </c>
      <c r="Y17" s="846">
        <v>2579</v>
      </c>
      <c r="Z17" s="353">
        <v>677</v>
      </c>
      <c r="AA17" s="842">
        <v>1902</v>
      </c>
    </row>
    <row r="18" spans="2:27" x14ac:dyDescent="0.3">
      <c r="B18" s="743" t="s">
        <v>64</v>
      </c>
      <c r="C18" s="836">
        <v>345321</v>
      </c>
      <c r="D18" s="846">
        <v>226246</v>
      </c>
      <c r="E18" s="353">
        <v>190889</v>
      </c>
      <c r="F18" s="353">
        <v>5662</v>
      </c>
      <c r="G18" s="353">
        <v>294</v>
      </c>
      <c r="H18" s="353">
        <v>1116</v>
      </c>
      <c r="I18" s="842">
        <v>28285</v>
      </c>
      <c r="J18" s="846">
        <v>63915</v>
      </c>
      <c r="K18" s="353">
        <v>4257</v>
      </c>
      <c r="L18" s="353">
        <v>4571</v>
      </c>
      <c r="M18" s="353">
        <v>32096</v>
      </c>
      <c r="N18" s="353">
        <v>12658</v>
      </c>
      <c r="O18" s="842">
        <v>10333</v>
      </c>
      <c r="P18" s="846">
        <v>30723</v>
      </c>
      <c r="Q18" s="353">
        <v>24109</v>
      </c>
      <c r="R18" s="353">
        <v>3459</v>
      </c>
      <c r="S18" s="842">
        <v>3155</v>
      </c>
      <c r="T18" s="846">
        <v>11731</v>
      </c>
      <c r="U18" s="353">
        <v>3182</v>
      </c>
      <c r="V18" s="353">
        <v>1663</v>
      </c>
      <c r="W18" s="353">
        <v>4597</v>
      </c>
      <c r="X18" s="842">
        <v>2289</v>
      </c>
      <c r="Y18" s="846">
        <v>12706</v>
      </c>
      <c r="Z18" s="353">
        <v>2482</v>
      </c>
      <c r="AA18" s="842">
        <v>10224</v>
      </c>
    </row>
    <row r="19" spans="2:27" x14ac:dyDescent="0.3">
      <c r="B19" s="743" t="s">
        <v>65</v>
      </c>
      <c r="C19" s="836">
        <v>811953</v>
      </c>
      <c r="D19" s="846">
        <v>641801</v>
      </c>
      <c r="E19" s="353">
        <v>595737</v>
      </c>
      <c r="F19" s="353">
        <v>6892</v>
      </c>
      <c r="G19" s="353">
        <v>878</v>
      </c>
      <c r="H19" s="353">
        <v>1610</v>
      </c>
      <c r="I19" s="842">
        <v>36684</v>
      </c>
      <c r="J19" s="846">
        <v>78503</v>
      </c>
      <c r="K19" s="353">
        <v>5876</v>
      </c>
      <c r="L19" s="353">
        <v>8117</v>
      </c>
      <c r="M19" s="353">
        <v>21087</v>
      </c>
      <c r="N19" s="353">
        <v>31405</v>
      </c>
      <c r="O19" s="842">
        <v>12018</v>
      </c>
      <c r="P19" s="846">
        <v>45376</v>
      </c>
      <c r="Q19" s="353">
        <v>32211</v>
      </c>
      <c r="R19" s="353">
        <v>7889</v>
      </c>
      <c r="S19" s="842">
        <v>5276</v>
      </c>
      <c r="T19" s="846">
        <v>27388</v>
      </c>
      <c r="U19" s="353">
        <v>7410</v>
      </c>
      <c r="V19" s="353">
        <v>4294</v>
      </c>
      <c r="W19" s="353">
        <v>10028</v>
      </c>
      <c r="X19" s="842">
        <v>5656</v>
      </c>
      <c r="Y19" s="846">
        <v>18885</v>
      </c>
      <c r="Z19" s="353">
        <v>5980</v>
      </c>
      <c r="AA19" s="842">
        <v>12905</v>
      </c>
    </row>
    <row r="20" spans="2:27" x14ac:dyDescent="0.3">
      <c r="B20" s="743" t="s">
        <v>76</v>
      </c>
      <c r="C20" s="836">
        <v>556523</v>
      </c>
      <c r="D20" s="846">
        <v>440216</v>
      </c>
      <c r="E20" s="353">
        <v>414698</v>
      </c>
      <c r="F20" s="353">
        <v>2750</v>
      </c>
      <c r="G20" s="353">
        <v>341</v>
      </c>
      <c r="H20" s="353">
        <v>2456</v>
      </c>
      <c r="I20" s="842">
        <v>19971</v>
      </c>
      <c r="J20" s="846">
        <v>53560</v>
      </c>
      <c r="K20" s="353">
        <v>4258</v>
      </c>
      <c r="L20" s="353">
        <v>7393</v>
      </c>
      <c r="M20" s="353">
        <v>6798</v>
      </c>
      <c r="N20" s="353">
        <v>27671</v>
      </c>
      <c r="O20" s="842">
        <v>7440</v>
      </c>
      <c r="P20" s="846">
        <v>25512</v>
      </c>
      <c r="Q20" s="353">
        <v>18237</v>
      </c>
      <c r="R20" s="353">
        <v>4647</v>
      </c>
      <c r="S20" s="842">
        <v>2628</v>
      </c>
      <c r="T20" s="846">
        <v>19704</v>
      </c>
      <c r="U20" s="353">
        <v>5214</v>
      </c>
      <c r="V20" s="353">
        <v>2431</v>
      </c>
      <c r="W20" s="353">
        <v>7524</v>
      </c>
      <c r="X20" s="842">
        <v>4535</v>
      </c>
      <c r="Y20" s="846">
        <v>17531</v>
      </c>
      <c r="Z20" s="353">
        <v>8956</v>
      </c>
      <c r="AA20" s="842">
        <v>8575</v>
      </c>
    </row>
    <row r="21" spans="2:27" x14ac:dyDescent="0.3">
      <c r="B21" s="743" t="s">
        <v>73</v>
      </c>
      <c r="C21" s="836">
        <v>202821</v>
      </c>
      <c r="D21" s="846">
        <v>188167</v>
      </c>
      <c r="E21" s="353">
        <v>176963</v>
      </c>
      <c r="F21" s="353">
        <v>1317</v>
      </c>
      <c r="G21" s="353">
        <v>368</v>
      </c>
      <c r="H21" s="353">
        <v>222</v>
      </c>
      <c r="I21" s="842">
        <v>9297</v>
      </c>
      <c r="J21" s="846">
        <v>7634</v>
      </c>
      <c r="K21" s="353">
        <v>413</v>
      </c>
      <c r="L21" s="353">
        <v>2889</v>
      </c>
      <c r="M21" s="353">
        <v>1853</v>
      </c>
      <c r="N21" s="353">
        <v>545</v>
      </c>
      <c r="O21" s="842">
        <v>1934</v>
      </c>
      <c r="P21" s="846">
        <v>1325</v>
      </c>
      <c r="Q21" s="353">
        <v>978</v>
      </c>
      <c r="R21" s="353">
        <v>208</v>
      </c>
      <c r="S21" s="842">
        <v>139</v>
      </c>
      <c r="T21" s="846">
        <v>3741</v>
      </c>
      <c r="U21" s="353">
        <v>1579</v>
      </c>
      <c r="V21" s="353">
        <v>494</v>
      </c>
      <c r="W21" s="353">
        <v>631</v>
      </c>
      <c r="X21" s="842">
        <v>1037</v>
      </c>
      <c r="Y21" s="846">
        <v>1954</v>
      </c>
      <c r="Z21" s="353">
        <v>623</v>
      </c>
      <c r="AA21" s="842">
        <v>1331</v>
      </c>
    </row>
    <row r="22" spans="2:27" ht="15" thickBot="1" x14ac:dyDescent="0.35">
      <c r="B22" s="879" t="s">
        <v>68</v>
      </c>
      <c r="C22" s="880">
        <v>56490048</v>
      </c>
      <c r="D22" s="881">
        <v>45783401</v>
      </c>
      <c r="E22" s="882">
        <v>41540791</v>
      </c>
      <c r="F22" s="882">
        <v>494251</v>
      </c>
      <c r="G22" s="882">
        <v>64218</v>
      </c>
      <c r="H22" s="882">
        <v>99138</v>
      </c>
      <c r="I22" s="883">
        <v>3585003</v>
      </c>
      <c r="J22" s="881">
        <v>5426392</v>
      </c>
      <c r="K22" s="882">
        <v>629567</v>
      </c>
      <c r="L22" s="882">
        <v>431165</v>
      </c>
      <c r="M22" s="882">
        <v>1843248</v>
      </c>
      <c r="N22" s="882">
        <v>1570285</v>
      </c>
      <c r="O22" s="883">
        <v>952127</v>
      </c>
      <c r="P22" s="881">
        <v>2381724</v>
      </c>
      <c r="Q22" s="882">
        <v>1468474</v>
      </c>
      <c r="R22" s="882">
        <v>619419</v>
      </c>
      <c r="S22" s="883">
        <v>293831</v>
      </c>
      <c r="T22" s="881">
        <v>1669378</v>
      </c>
      <c r="U22" s="882">
        <v>474190</v>
      </c>
      <c r="V22" s="882">
        <v>241528</v>
      </c>
      <c r="W22" s="882">
        <v>499310</v>
      </c>
      <c r="X22" s="883">
        <v>454350</v>
      </c>
      <c r="Y22" s="881">
        <v>1229153</v>
      </c>
      <c r="Z22" s="882">
        <v>320203</v>
      </c>
      <c r="AA22" s="883">
        <v>908950</v>
      </c>
    </row>
    <row r="23" spans="2:27" ht="15" thickBot="1" x14ac:dyDescent="0.35">
      <c r="F23" s="676"/>
      <c r="G23" s="676"/>
      <c r="H23" s="676"/>
      <c r="I23" s="676"/>
      <c r="J23" s="676"/>
      <c r="K23" s="676"/>
      <c r="T23" s="96"/>
      <c r="U23" s="384"/>
      <c r="V23" s="384"/>
      <c r="W23" s="384"/>
      <c r="X23" s="384"/>
    </row>
    <row r="24" spans="2:27" ht="15.6" thickTop="1" thickBot="1" x14ac:dyDescent="0.35">
      <c r="D24" s="1448" t="s">
        <v>989</v>
      </c>
      <c r="E24" s="1449"/>
      <c r="F24" s="1449"/>
      <c r="G24" s="1449"/>
      <c r="H24" s="1449"/>
      <c r="I24" s="1450"/>
      <c r="J24" s="1448" t="s">
        <v>997</v>
      </c>
      <c r="K24" s="1449"/>
      <c r="L24" s="1449"/>
      <c r="M24" s="1449"/>
      <c r="N24" s="1449"/>
      <c r="O24" s="1450"/>
      <c r="P24" s="1445" t="s">
        <v>998</v>
      </c>
      <c r="Q24" s="1446"/>
      <c r="R24" s="1446"/>
      <c r="S24" s="1447"/>
      <c r="T24" s="1445" t="s">
        <v>986</v>
      </c>
      <c r="U24" s="1446"/>
      <c r="V24" s="1446"/>
      <c r="W24" s="1446"/>
      <c r="X24" s="1447"/>
      <c r="Y24" s="1445" t="s">
        <v>994</v>
      </c>
      <c r="Z24" s="1446"/>
      <c r="AA24" s="1447"/>
    </row>
    <row r="25" spans="2:27" ht="58.2" thickBot="1" x14ac:dyDescent="0.35">
      <c r="B25" s="704" t="s">
        <v>1019</v>
      </c>
      <c r="C25" s="808" t="s">
        <v>846</v>
      </c>
      <c r="D25" s="839" t="s">
        <v>989</v>
      </c>
      <c r="E25" s="689" t="s">
        <v>1017</v>
      </c>
      <c r="F25" s="689" t="s">
        <v>1016</v>
      </c>
      <c r="G25" s="689" t="s">
        <v>1015</v>
      </c>
      <c r="H25" s="689" t="s">
        <v>1014</v>
      </c>
      <c r="I25" s="840" t="s">
        <v>1013</v>
      </c>
      <c r="J25" s="839" t="s">
        <v>997</v>
      </c>
      <c r="K25" s="689" t="s">
        <v>1012</v>
      </c>
      <c r="L25" s="689" t="s">
        <v>1011</v>
      </c>
      <c r="M25" s="689" t="s">
        <v>1010</v>
      </c>
      <c r="N25" s="689" t="s">
        <v>1009</v>
      </c>
      <c r="O25" s="840" t="s">
        <v>1008</v>
      </c>
      <c r="P25" s="839" t="s">
        <v>998</v>
      </c>
      <c r="Q25" s="689" t="s">
        <v>1007</v>
      </c>
      <c r="R25" s="689" t="s">
        <v>1006</v>
      </c>
      <c r="S25" s="840" t="s">
        <v>1005</v>
      </c>
      <c r="T25" s="839" t="s">
        <v>986</v>
      </c>
      <c r="U25" s="689" t="s">
        <v>1004</v>
      </c>
      <c r="V25" s="689" t="s">
        <v>1003</v>
      </c>
      <c r="W25" s="689" t="s">
        <v>1002</v>
      </c>
      <c r="X25" s="840" t="s">
        <v>1001</v>
      </c>
      <c r="Y25" s="839" t="s">
        <v>994</v>
      </c>
      <c r="Z25" s="689" t="s">
        <v>999</v>
      </c>
      <c r="AA25" s="840" t="s">
        <v>1000</v>
      </c>
    </row>
    <row r="26" spans="2:27" x14ac:dyDescent="0.3">
      <c r="B26" s="742" t="s">
        <v>67</v>
      </c>
      <c r="C26" s="835">
        <v>1400899</v>
      </c>
      <c r="D26" s="830">
        <v>92.564346180559767</v>
      </c>
      <c r="E26" s="576">
        <v>87.921399044470732</v>
      </c>
      <c r="F26" s="576">
        <v>0.55393001208509685</v>
      </c>
      <c r="G26" s="576">
        <v>0.16981952303485121</v>
      </c>
      <c r="H26" s="576">
        <v>7.3881129189184949E-2</v>
      </c>
      <c r="I26" s="759">
        <v>3.8453164717799071</v>
      </c>
      <c r="J26" s="830">
        <v>3.750591584404015</v>
      </c>
      <c r="K26" s="576">
        <v>0.18687999634520405</v>
      </c>
      <c r="L26" s="576">
        <v>0.46512989159104262</v>
      </c>
      <c r="M26" s="576">
        <v>1.2017997014774084</v>
      </c>
      <c r="N26" s="576">
        <v>0.254836358652551</v>
      </c>
      <c r="O26" s="759">
        <v>1.6419456363378089</v>
      </c>
      <c r="P26" s="830">
        <v>1.021130002948107</v>
      </c>
      <c r="Q26" s="576">
        <v>0.6458709728538603</v>
      </c>
      <c r="R26" s="576">
        <v>0.22949548825432811</v>
      </c>
      <c r="S26" s="759">
        <v>0.14576354183991852</v>
      </c>
      <c r="T26" s="830">
        <v>1.8700848526553306</v>
      </c>
      <c r="U26" s="576">
        <v>0.67813596840314683</v>
      </c>
      <c r="V26" s="576">
        <v>0.28288977292438644</v>
      </c>
      <c r="W26" s="576">
        <v>0.41894526300611251</v>
      </c>
      <c r="X26" s="759">
        <v>0.49011384832168486</v>
      </c>
      <c r="Y26" s="830">
        <v>0.7938473794327785</v>
      </c>
      <c r="Z26" s="576">
        <v>0.11856672037027652</v>
      </c>
      <c r="AA26" s="759">
        <v>0.67528065906250201</v>
      </c>
    </row>
    <row r="27" spans="2:27" x14ac:dyDescent="0.3">
      <c r="B27" s="743" t="s">
        <v>74</v>
      </c>
      <c r="C27" s="836">
        <v>140459</v>
      </c>
      <c r="D27" s="831">
        <v>96.981325511359188</v>
      </c>
      <c r="E27" s="552">
        <v>93.761880691162546</v>
      </c>
      <c r="F27" s="552">
        <v>0.590919770182046</v>
      </c>
      <c r="G27" s="552">
        <v>4.7700752532767572E-2</v>
      </c>
      <c r="H27" s="552">
        <v>5.3396364775486087E-2</v>
      </c>
      <c r="I27" s="761">
        <v>2.5274279327063414</v>
      </c>
      <c r="J27" s="831">
        <v>1.1839753949551115</v>
      </c>
      <c r="K27" s="552">
        <v>0.10892858414199162</v>
      </c>
      <c r="L27" s="552">
        <v>0.17798788258495363</v>
      </c>
      <c r="M27" s="552">
        <v>0.22497668358738138</v>
      </c>
      <c r="N27" s="552">
        <v>6.9771249973301822E-2</v>
      </c>
      <c r="O27" s="761">
        <v>0.60231099466748306</v>
      </c>
      <c r="P27" s="831">
        <v>0.34031283150243136</v>
      </c>
      <c r="Q27" s="552">
        <v>0.21073765298058508</v>
      </c>
      <c r="R27" s="552">
        <v>9.1129795883496262E-2</v>
      </c>
      <c r="S27" s="761">
        <v>3.8445382638349984E-2</v>
      </c>
      <c r="T27" s="831">
        <v>1.224556632184481</v>
      </c>
      <c r="U27" s="552">
        <v>0.41577969371845169</v>
      </c>
      <c r="V27" s="552">
        <v>0.14737396678034159</v>
      </c>
      <c r="W27" s="552">
        <v>0.35383991057888781</v>
      </c>
      <c r="X27" s="761">
        <v>0.30756306110679987</v>
      </c>
      <c r="Y27" s="831">
        <v>0.26982962999878968</v>
      </c>
      <c r="Z27" s="552">
        <v>6.2651734669903675E-2</v>
      </c>
      <c r="AA27" s="761">
        <v>0.20717789532888603</v>
      </c>
    </row>
    <row r="28" spans="2:27" x14ac:dyDescent="0.3">
      <c r="B28" s="743" t="s">
        <v>75</v>
      </c>
      <c r="C28" s="836">
        <v>208001</v>
      </c>
      <c r="D28" s="831">
        <v>85.228917168667451</v>
      </c>
      <c r="E28" s="552">
        <v>77.72270325623434</v>
      </c>
      <c r="F28" s="552">
        <v>0.51249753606953807</v>
      </c>
      <c r="G28" s="552">
        <v>5.6730496487997648E-2</v>
      </c>
      <c r="H28" s="552">
        <v>0.15576848188229864</v>
      </c>
      <c r="I28" s="761">
        <v>6.7812173979932782</v>
      </c>
      <c r="J28" s="831">
        <v>6.9086206316315781</v>
      </c>
      <c r="K28" s="552">
        <v>2.2797967317464818</v>
      </c>
      <c r="L28" s="552">
        <v>1.0173028014288392</v>
      </c>
      <c r="M28" s="552">
        <v>1.4923005177859721</v>
      </c>
      <c r="N28" s="552">
        <v>0.28990245239205575</v>
      </c>
      <c r="O28" s="761">
        <v>1.8293181282782291</v>
      </c>
      <c r="P28" s="831">
        <v>3.3990221200859607</v>
      </c>
      <c r="Q28" s="552">
        <v>2.5812375902038931</v>
      </c>
      <c r="R28" s="552">
        <v>0.45672857342032003</v>
      </c>
      <c r="S28" s="761">
        <v>0.36105595646174776</v>
      </c>
      <c r="T28" s="831">
        <v>2.6379680866918904</v>
      </c>
      <c r="U28" s="552">
        <v>0.74038105586030833</v>
      </c>
      <c r="V28" s="552">
        <v>0.59807404772092432</v>
      </c>
      <c r="W28" s="552">
        <v>0.56538189720241727</v>
      </c>
      <c r="X28" s="761">
        <v>0.73413108590824072</v>
      </c>
      <c r="Y28" s="831">
        <v>1.8254719929231107</v>
      </c>
      <c r="Z28" s="552">
        <v>0.48413228782553924</v>
      </c>
      <c r="AA28" s="761">
        <v>1.3413397050975715</v>
      </c>
    </row>
    <row r="29" spans="2:27" x14ac:dyDescent="0.3">
      <c r="B29" s="743" t="s">
        <v>70</v>
      </c>
      <c r="C29" s="836">
        <v>248920</v>
      </c>
      <c r="D29" s="831">
        <v>80.68013819701109</v>
      </c>
      <c r="E29" s="552">
        <v>68.086533826128885</v>
      </c>
      <c r="F29" s="552">
        <v>0.66005142214366064</v>
      </c>
      <c r="G29" s="552">
        <v>0.13659006909850555</v>
      </c>
      <c r="H29" s="552">
        <v>0.23220311746745945</v>
      </c>
      <c r="I29" s="761">
        <v>11.564759762172587</v>
      </c>
      <c r="J29" s="831">
        <v>10.611441426964488</v>
      </c>
      <c r="K29" s="552">
        <v>0.82918206652739845</v>
      </c>
      <c r="L29" s="552">
        <v>1.6668005784991162</v>
      </c>
      <c r="M29" s="552">
        <v>3.6835127751888161</v>
      </c>
      <c r="N29" s="552">
        <v>1.7065723927366223</v>
      </c>
      <c r="O29" s="761">
        <v>2.7253736140125344</v>
      </c>
      <c r="P29" s="831">
        <v>3.0286839145106863</v>
      </c>
      <c r="Q29" s="552">
        <v>2.260565643580267</v>
      </c>
      <c r="R29" s="552">
        <v>0.44311425357544598</v>
      </c>
      <c r="S29" s="761">
        <v>0.32500401735497353</v>
      </c>
      <c r="T29" s="831">
        <v>3.3380202474690668</v>
      </c>
      <c r="U29" s="552">
        <v>0.98184155551984575</v>
      </c>
      <c r="V29" s="552">
        <v>0.61666398843001768</v>
      </c>
      <c r="W29" s="552">
        <v>0.87297123573838986</v>
      </c>
      <c r="X29" s="761">
        <v>0.86654346778081315</v>
      </c>
      <c r="Y29" s="831">
        <v>2.341716214044673</v>
      </c>
      <c r="Z29" s="552">
        <v>0.52667523702394348</v>
      </c>
      <c r="AA29" s="761">
        <v>1.8150409770207296</v>
      </c>
    </row>
    <row r="30" spans="2:27" x14ac:dyDescent="0.3">
      <c r="B30" s="743" t="s">
        <v>66</v>
      </c>
      <c r="C30" s="836">
        <v>300127</v>
      </c>
      <c r="D30" s="831">
        <v>79.966814048719371</v>
      </c>
      <c r="E30" s="552">
        <v>74.49079889513439</v>
      </c>
      <c r="F30" s="552">
        <v>0.63139937426489456</v>
      </c>
      <c r="G30" s="552">
        <v>0.11061983760208179</v>
      </c>
      <c r="H30" s="552">
        <v>0.34352124267393469</v>
      </c>
      <c r="I30" s="761">
        <v>4.3904746990440717</v>
      </c>
      <c r="J30" s="831">
        <v>11.371186197842913</v>
      </c>
      <c r="K30" s="552">
        <v>2.4149776594574965</v>
      </c>
      <c r="L30" s="552">
        <v>1.7932408613686872</v>
      </c>
      <c r="M30" s="552">
        <v>2.4336364272457991</v>
      </c>
      <c r="N30" s="552">
        <v>2.9164320437681384</v>
      </c>
      <c r="O30" s="761">
        <v>1.8128992060027922</v>
      </c>
      <c r="P30" s="831">
        <v>3.3056006290670283</v>
      </c>
      <c r="Q30" s="552">
        <v>2.8504599719452099</v>
      </c>
      <c r="R30" s="552">
        <v>0.11328537585755363</v>
      </c>
      <c r="S30" s="761">
        <v>0.34185528126426479</v>
      </c>
      <c r="T30" s="831">
        <v>2.3056905909831507</v>
      </c>
      <c r="U30" s="552">
        <v>0.86629993302835129</v>
      </c>
      <c r="V30" s="552">
        <v>0.45913896450502623</v>
      </c>
      <c r="W30" s="552">
        <v>0.30487093796959286</v>
      </c>
      <c r="X30" s="761">
        <v>0.67538075548018006</v>
      </c>
      <c r="Y30" s="831">
        <v>3.0507085333875326</v>
      </c>
      <c r="Z30" s="552">
        <v>1.3910777770743719</v>
      </c>
      <c r="AA30" s="761">
        <v>1.6596307563131607</v>
      </c>
    </row>
    <row r="31" spans="2:27" x14ac:dyDescent="0.3">
      <c r="B31" s="743" t="s">
        <v>71</v>
      </c>
      <c r="C31" s="836">
        <v>486088</v>
      </c>
      <c r="D31" s="831">
        <v>84.026554862494038</v>
      </c>
      <c r="E31" s="552">
        <v>77.308018301212954</v>
      </c>
      <c r="F31" s="552">
        <v>1.4042724774114974</v>
      </c>
      <c r="G31" s="552">
        <v>0.10306775727851747</v>
      </c>
      <c r="H31" s="552">
        <v>0.2404914336498741</v>
      </c>
      <c r="I31" s="761">
        <v>4.9707048929411961</v>
      </c>
      <c r="J31" s="831">
        <v>5.7123401524003885</v>
      </c>
      <c r="K31" s="552">
        <v>0.39437303533516566</v>
      </c>
      <c r="L31" s="552">
        <v>1.8188064712562333</v>
      </c>
      <c r="M31" s="552">
        <v>1.2859811392175902</v>
      </c>
      <c r="N31" s="552">
        <v>0.7556244959760372</v>
      </c>
      <c r="O31" s="761">
        <v>1.4575550106153619</v>
      </c>
      <c r="P31" s="831">
        <v>3.4899030628199008</v>
      </c>
      <c r="Q31" s="552">
        <v>2.614547160184987</v>
      </c>
      <c r="R31" s="552">
        <v>0.30714603117131056</v>
      </c>
      <c r="S31" s="761">
        <v>0.56820987146360324</v>
      </c>
      <c r="T31" s="831">
        <v>3.472622241240269</v>
      </c>
      <c r="U31" s="552">
        <v>0.7533615312453712</v>
      </c>
      <c r="V31" s="552">
        <v>0.85519494412534358</v>
      </c>
      <c r="W31" s="552">
        <v>0.84902322213261794</v>
      </c>
      <c r="X31" s="761">
        <v>1.0150425437369366</v>
      </c>
      <c r="Y31" s="831">
        <v>3.2985796810454073</v>
      </c>
      <c r="Z31" s="552">
        <v>1.7099784401178386</v>
      </c>
      <c r="AA31" s="761">
        <v>1.5886012409275687</v>
      </c>
    </row>
    <row r="32" spans="2:27" x14ac:dyDescent="0.3">
      <c r="B32" s="743" t="s">
        <v>63</v>
      </c>
      <c r="C32" s="836">
        <v>193409</v>
      </c>
      <c r="D32" s="831">
        <v>92.192193744861925</v>
      </c>
      <c r="E32" s="552">
        <v>85.558583106267037</v>
      </c>
      <c r="F32" s="552">
        <v>0.73781468287411656</v>
      </c>
      <c r="G32" s="552">
        <v>3.6709770486378607E-2</v>
      </c>
      <c r="H32" s="552">
        <v>0.11271450656381038</v>
      </c>
      <c r="I32" s="761">
        <v>5.7463716786705898</v>
      </c>
      <c r="J32" s="831">
        <v>3.30336230475314</v>
      </c>
      <c r="K32" s="552">
        <v>0.18561700851563268</v>
      </c>
      <c r="L32" s="552">
        <v>1.080094514733027</v>
      </c>
      <c r="M32" s="552">
        <v>0.92394873041068415</v>
      </c>
      <c r="N32" s="552">
        <v>0.14373684781990498</v>
      </c>
      <c r="O32" s="761">
        <v>0.96996520327389113</v>
      </c>
      <c r="P32" s="831">
        <v>0.95445403264584383</v>
      </c>
      <c r="Q32" s="552">
        <v>0.50669824051621182</v>
      </c>
      <c r="R32" s="552">
        <v>0.31849603689590456</v>
      </c>
      <c r="S32" s="761">
        <v>0.12925975523372749</v>
      </c>
      <c r="T32" s="831">
        <v>2.7175570940338867</v>
      </c>
      <c r="U32" s="552">
        <v>0.95445403264584383</v>
      </c>
      <c r="V32" s="552">
        <v>0.30763821745627146</v>
      </c>
      <c r="W32" s="552">
        <v>0.77814372650703956</v>
      </c>
      <c r="X32" s="761">
        <v>0.67732111742473211</v>
      </c>
      <c r="Y32" s="831">
        <v>0.8324328237052051</v>
      </c>
      <c r="Z32" s="552">
        <v>0.28540553955607029</v>
      </c>
      <c r="AA32" s="761">
        <v>0.54702728414913471</v>
      </c>
    </row>
    <row r="33" spans="2:28" x14ac:dyDescent="0.3">
      <c r="B33" s="743" t="s">
        <v>69</v>
      </c>
      <c r="C33" s="836">
        <v>400195</v>
      </c>
      <c r="D33" s="831">
        <v>91.332975174602382</v>
      </c>
      <c r="E33" s="552">
        <v>82.362098476992472</v>
      </c>
      <c r="F33" s="552">
        <v>0.65243193942952815</v>
      </c>
      <c r="G33" s="552">
        <v>0.12219043216431991</v>
      </c>
      <c r="H33" s="552">
        <v>0.215894751308737</v>
      </c>
      <c r="I33" s="761">
        <v>7.9803595747073306</v>
      </c>
      <c r="J33" s="831">
        <v>3.3860992766026565</v>
      </c>
      <c r="K33" s="552">
        <v>0.30460150676545183</v>
      </c>
      <c r="L33" s="552">
        <v>0.64193705568535342</v>
      </c>
      <c r="M33" s="552">
        <v>1.1689301465535551</v>
      </c>
      <c r="N33" s="552">
        <v>0.14892739789352691</v>
      </c>
      <c r="O33" s="761">
        <v>1.121703169704769</v>
      </c>
      <c r="P33" s="831">
        <v>1.0577343545021802</v>
      </c>
      <c r="Q33" s="552">
        <v>0.70790489636302301</v>
      </c>
      <c r="R33" s="552">
        <v>0.22913829508114794</v>
      </c>
      <c r="S33" s="761">
        <v>0.12069116305800923</v>
      </c>
      <c r="T33" s="831">
        <v>2.7718986993840504</v>
      </c>
      <c r="U33" s="552">
        <v>0.80285860642936568</v>
      </c>
      <c r="V33" s="552">
        <v>0.45952598108422144</v>
      </c>
      <c r="W33" s="552">
        <v>0.66467597046439864</v>
      </c>
      <c r="X33" s="761">
        <v>0.84483814140606461</v>
      </c>
      <c r="Y33" s="831">
        <v>1.451292494908732</v>
      </c>
      <c r="Z33" s="552">
        <v>0.3425829907919889</v>
      </c>
      <c r="AA33" s="761">
        <v>1.1087095041167432</v>
      </c>
    </row>
    <row r="34" spans="2:28" x14ac:dyDescent="0.3">
      <c r="B34" s="743" t="s">
        <v>62</v>
      </c>
      <c r="C34" s="836">
        <v>472467</v>
      </c>
      <c r="D34" s="831">
        <v>81.093917670440476</v>
      </c>
      <c r="E34" s="552">
        <v>71.635055993328635</v>
      </c>
      <c r="F34" s="552">
        <v>0.90757661381641463</v>
      </c>
      <c r="G34" s="552">
        <v>5.7781813332994682E-2</v>
      </c>
      <c r="H34" s="552">
        <v>0.20445872410136581</v>
      </c>
      <c r="I34" s="761">
        <v>8.2890445258610654</v>
      </c>
      <c r="J34" s="831">
        <v>6.6182400040637761</v>
      </c>
      <c r="K34" s="552">
        <v>0.55368946402605901</v>
      </c>
      <c r="L34" s="552">
        <v>1.1569061966232561</v>
      </c>
      <c r="M34" s="552">
        <v>1.7571597593059409</v>
      </c>
      <c r="N34" s="552">
        <v>1.9184408646529809</v>
      </c>
      <c r="O34" s="761">
        <v>1.2320437194555387</v>
      </c>
      <c r="P34" s="831">
        <v>5.9030577796967831</v>
      </c>
      <c r="Q34" s="552">
        <v>3.8413264841777308</v>
      </c>
      <c r="R34" s="552">
        <v>1.4398889234592045</v>
      </c>
      <c r="S34" s="761">
        <v>0.6218423720598476</v>
      </c>
      <c r="T34" s="831">
        <v>4.4693068510604972</v>
      </c>
      <c r="U34" s="552">
        <v>1.1759551460736941</v>
      </c>
      <c r="V34" s="552">
        <v>0.55474773899552776</v>
      </c>
      <c r="W34" s="552">
        <v>1.632706622896414</v>
      </c>
      <c r="X34" s="761">
        <v>1.1058973430948615</v>
      </c>
      <c r="Y34" s="831">
        <v>1.9154776947384684</v>
      </c>
      <c r="Z34" s="552">
        <v>0.53760368449013374</v>
      </c>
      <c r="AA34" s="761">
        <v>1.3778740102483349</v>
      </c>
    </row>
    <row r="35" spans="2:28" x14ac:dyDescent="0.3">
      <c r="B35" s="743" t="s">
        <v>72</v>
      </c>
      <c r="C35" s="836">
        <v>264695</v>
      </c>
      <c r="D35" s="831">
        <v>93.967396437409093</v>
      </c>
      <c r="E35" s="552">
        <v>89.462211224239226</v>
      </c>
      <c r="F35" s="552">
        <v>0.39857194129091977</v>
      </c>
      <c r="G35" s="552">
        <v>6.2335896031281292E-2</v>
      </c>
      <c r="H35" s="552">
        <v>6.3469275959122773E-2</v>
      </c>
      <c r="I35" s="761">
        <v>3.9808080998885513</v>
      </c>
      <c r="J35" s="831">
        <v>2.2467368102910901</v>
      </c>
      <c r="K35" s="552">
        <v>0.20287500708362458</v>
      </c>
      <c r="L35" s="552">
        <v>0.54024443227110452</v>
      </c>
      <c r="M35" s="552">
        <v>0.53004401292053116</v>
      </c>
      <c r="N35" s="552">
        <v>0.14696159731011166</v>
      </c>
      <c r="O35" s="761">
        <v>0.82661176070571796</v>
      </c>
      <c r="P35" s="831">
        <v>1.0525321596554527</v>
      </c>
      <c r="Q35" s="552">
        <v>0.76389807136515619</v>
      </c>
      <c r="R35" s="552">
        <v>0.17378492226902661</v>
      </c>
      <c r="S35" s="761">
        <v>0.11484916602126977</v>
      </c>
      <c r="T35" s="831">
        <v>1.7590056480099738</v>
      </c>
      <c r="U35" s="552">
        <v>0.50964317421938465</v>
      </c>
      <c r="V35" s="552">
        <v>0.32490224598122369</v>
      </c>
      <c r="W35" s="552">
        <v>0.41859498668278589</v>
      </c>
      <c r="X35" s="761">
        <v>0.50586524112657971</v>
      </c>
      <c r="Y35" s="831">
        <v>0.97432894463439057</v>
      </c>
      <c r="Z35" s="552">
        <v>0.25576607038289356</v>
      </c>
      <c r="AA35" s="761">
        <v>0.71856287425149701</v>
      </c>
    </row>
    <row r="36" spans="2:28" x14ac:dyDescent="0.3">
      <c r="B36" s="743" t="s">
        <v>64</v>
      </c>
      <c r="C36" s="836">
        <v>345321</v>
      </c>
      <c r="D36" s="831">
        <v>65.517590879210942</v>
      </c>
      <c r="E36" s="552">
        <v>55.278711691440719</v>
      </c>
      <c r="F36" s="552">
        <v>1.6396338479270012</v>
      </c>
      <c r="G36" s="552">
        <v>8.5138175784270284E-2</v>
      </c>
      <c r="H36" s="552">
        <v>0.32317756522192392</v>
      </c>
      <c r="I36" s="761">
        <v>8.1909295988370232</v>
      </c>
      <c r="J36" s="831">
        <v>18.50886566412121</v>
      </c>
      <c r="K36" s="552">
        <v>1.2327660350804035</v>
      </c>
      <c r="L36" s="552">
        <v>1.3236959235030594</v>
      </c>
      <c r="M36" s="552">
        <v>9.2945404420814253</v>
      </c>
      <c r="N36" s="552">
        <v>3.6655749288343311</v>
      </c>
      <c r="O36" s="761">
        <v>2.9922883346219895</v>
      </c>
      <c r="P36" s="831">
        <v>8.8969393694562449</v>
      </c>
      <c r="Q36" s="552">
        <v>6.9816199999420832</v>
      </c>
      <c r="R36" s="552">
        <v>1.0016767008088128</v>
      </c>
      <c r="S36" s="761">
        <v>0.91364266870534949</v>
      </c>
      <c r="T36" s="831">
        <v>3.3971290480451524</v>
      </c>
      <c r="U36" s="552">
        <v>0.92146148076717027</v>
      </c>
      <c r="V36" s="552">
        <v>0.48158090588177377</v>
      </c>
      <c r="W36" s="552">
        <v>1.3312251499329608</v>
      </c>
      <c r="X36" s="761">
        <v>0.66286151146324723</v>
      </c>
      <c r="Y36" s="831">
        <v>3.6794750391664568</v>
      </c>
      <c r="Z36" s="552">
        <v>0.71875153842366957</v>
      </c>
      <c r="AA36" s="761">
        <v>2.960723500742787</v>
      </c>
    </row>
    <row r="37" spans="2:28" x14ac:dyDescent="0.3">
      <c r="B37" s="743" t="s">
        <v>65</v>
      </c>
      <c r="C37" s="836">
        <v>811953</v>
      </c>
      <c r="D37" s="831">
        <v>79.044107232807818</v>
      </c>
      <c r="E37" s="552">
        <v>73.370872451976908</v>
      </c>
      <c r="F37" s="552">
        <v>0.84881760397461437</v>
      </c>
      <c r="G37" s="552">
        <v>0.10813433782497263</v>
      </c>
      <c r="H37" s="552">
        <v>0.19828733929180631</v>
      </c>
      <c r="I37" s="761">
        <v>4.5179954997395173</v>
      </c>
      <c r="J37" s="831">
        <v>9.668416767965633</v>
      </c>
      <c r="K37" s="552">
        <v>0.72368720849605828</v>
      </c>
      <c r="L37" s="552">
        <v>0.99968840560968431</v>
      </c>
      <c r="M37" s="552">
        <v>2.5970715053703848</v>
      </c>
      <c r="N37" s="552">
        <v>3.8678347145709173</v>
      </c>
      <c r="O37" s="761">
        <v>1.480134933918589</v>
      </c>
      <c r="P37" s="831">
        <v>5.5885008122391326</v>
      </c>
      <c r="Q37" s="552">
        <v>3.96710154405489</v>
      </c>
      <c r="R37" s="552">
        <v>0.97160796252985093</v>
      </c>
      <c r="S37" s="761">
        <v>0.64979130565439136</v>
      </c>
      <c r="T37" s="831">
        <v>3.3731016450459572</v>
      </c>
      <c r="U37" s="552">
        <v>0.91261440009458683</v>
      </c>
      <c r="V37" s="552">
        <v>0.52884834467019648</v>
      </c>
      <c r="W37" s="552">
        <v>1.2350468561603936</v>
      </c>
      <c r="X37" s="761">
        <v>0.69659204412078046</v>
      </c>
      <c r="Y37" s="831">
        <v>2.3258735419414673</v>
      </c>
      <c r="Z37" s="552">
        <v>0.73649583165528054</v>
      </c>
      <c r="AA37" s="761">
        <v>1.5893777102861866</v>
      </c>
    </row>
    <row r="38" spans="2:28" x14ac:dyDescent="0.3">
      <c r="B38" s="743" t="s">
        <v>76</v>
      </c>
      <c r="C38" s="836">
        <v>556523</v>
      </c>
      <c r="D38" s="831">
        <v>79.1011332864949</v>
      </c>
      <c r="E38" s="552">
        <v>74.515878049963803</v>
      </c>
      <c r="F38" s="552">
        <v>0.49413950546518298</v>
      </c>
      <c r="G38" s="552">
        <v>6.1273298677682692E-2</v>
      </c>
      <c r="H38" s="552">
        <v>0.44131150015363252</v>
      </c>
      <c r="I38" s="761">
        <v>3.5885309322346068</v>
      </c>
      <c r="J38" s="831">
        <v>9.6240406955328002</v>
      </c>
      <c r="K38" s="552">
        <v>0.76510764155299971</v>
      </c>
      <c r="L38" s="552">
        <v>1.3284266777833083</v>
      </c>
      <c r="M38" s="552">
        <v>1.2215128575099323</v>
      </c>
      <c r="N38" s="552">
        <v>4.9721215475371192</v>
      </c>
      <c r="O38" s="761">
        <v>1.3368719711494406</v>
      </c>
      <c r="P38" s="831">
        <v>4.5841771139737268</v>
      </c>
      <c r="Q38" s="552">
        <v>3.276953513152197</v>
      </c>
      <c r="R38" s="552">
        <v>0.83500592068971102</v>
      </c>
      <c r="S38" s="761">
        <v>0.47221768013181847</v>
      </c>
      <c r="T38" s="831">
        <v>3.5405544784312601</v>
      </c>
      <c r="U38" s="552">
        <v>0.93688850236198695</v>
      </c>
      <c r="V38" s="552">
        <v>0.43681932283122177</v>
      </c>
      <c r="W38" s="552">
        <v>1.3519656869527406</v>
      </c>
      <c r="X38" s="761">
        <v>0.81488096628531081</v>
      </c>
      <c r="Y38" s="831">
        <v>3.1500944255673171</v>
      </c>
      <c r="Z38" s="552">
        <v>1.6092776039804286</v>
      </c>
      <c r="AA38" s="761">
        <v>1.5408168215868887</v>
      </c>
    </row>
    <row r="39" spans="2:28" x14ac:dyDescent="0.3">
      <c r="B39" s="743" t="s">
        <v>73</v>
      </c>
      <c r="C39" s="836">
        <v>202821</v>
      </c>
      <c r="D39" s="831">
        <v>92.774909895918071</v>
      </c>
      <c r="E39" s="552">
        <v>87.250827083980454</v>
      </c>
      <c r="F39" s="552">
        <v>0.64934104456639108</v>
      </c>
      <c r="G39" s="552">
        <v>0.18144077782872581</v>
      </c>
      <c r="H39" s="552">
        <v>0.10945612140754656</v>
      </c>
      <c r="I39" s="761">
        <v>4.583844868134956</v>
      </c>
      <c r="J39" s="831">
        <v>3.763910048762209</v>
      </c>
      <c r="K39" s="552">
        <v>0.20362782946539065</v>
      </c>
      <c r="L39" s="552">
        <v>1.4244087150738829</v>
      </c>
      <c r="M39" s="552">
        <v>0.91361348183866564</v>
      </c>
      <c r="N39" s="552">
        <v>0.26870984759960753</v>
      </c>
      <c r="O39" s="761">
        <v>0.95355017478466231</v>
      </c>
      <c r="P39" s="831">
        <v>0.65328540930179813</v>
      </c>
      <c r="Q39" s="552">
        <v>0.48219858890351591</v>
      </c>
      <c r="R39" s="552">
        <v>0.10255348312058415</v>
      </c>
      <c r="S39" s="761">
        <v>6.8533337277698073E-2</v>
      </c>
      <c r="T39" s="831">
        <v>1.8444835593947373</v>
      </c>
      <c r="U39" s="552">
        <v>0.77851898965097299</v>
      </c>
      <c r="V39" s="552">
        <v>0.24356452241138737</v>
      </c>
      <c r="W39" s="552">
        <v>0.3111117685052337</v>
      </c>
      <c r="X39" s="761">
        <v>0.51128827882714312</v>
      </c>
      <c r="Y39" s="831">
        <v>0.96341108662317998</v>
      </c>
      <c r="Z39" s="552">
        <v>0.3071674037698266</v>
      </c>
      <c r="AA39" s="761">
        <v>0.65624368285335344</v>
      </c>
    </row>
    <row r="40" spans="2:28" ht="15" thickBot="1" x14ac:dyDescent="0.35">
      <c r="B40" s="744" t="s">
        <v>68</v>
      </c>
      <c r="C40" s="838">
        <v>56490048</v>
      </c>
      <c r="D40" s="868">
        <v>81.046843861771904</v>
      </c>
      <c r="E40" s="869">
        <v>73.536476725953577</v>
      </c>
      <c r="F40" s="869">
        <v>0.87493464335523319</v>
      </c>
      <c r="G40" s="869">
        <v>0.11368020080280336</v>
      </c>
      <c r="H40" s="869">
        <v>0.17549639894092497</v>
      </c>
      <c r="I40" s="870">
        <v>6.3462558927193689</v>
      </c>
      <c r="J40" s="868">
        <v>9.6059256313607673</v>
      </c>
      <c r="K40" s="869">
        <v>1.1144741813637689</v>
      </c>
      <c r="L40" s="869">
        <v>0.76325833534430709</v>
      </c>
      <c r="M40" s="869">
        <v>3.2629605837828284</v>
      </c>
      <c r="N40" s="869">
        <v>2.7797551172199393</v>
      </c>
      <c r="O40" s="870">
        <v>1.6854774136499229</v>
      </c>
      <c r="P40" s="868">
        <v>4.2161833532164819</v>
      </c>
      <c r="Q40" s="869">
        <v>2.5995269113596788</v>
      </c>
      <c r="R40" s="869">
        <v>1.0965099551694486</v>
      </c>
      <c r="S40" s="870">
        <v>0.52014648668735419</v>
      </c>
      <c r="T40" s="868">
        <v>2.9551718561117175</v>
      </c>
      <c r="U40" s="869">
        <v>0.83942219344547209</v>
      </c>
      <c r="V40" s="869">
        <v>0.42755849667537899</v>
      </c>
      <c r="W40" s="869">
        <v>0.88389020310267752</v>
      </c>
      <c r="X40" s="870">
        <v>0.80430096288818875</v>
      </c>
      <c r="Y40" s="868">
        <v>2.1758752975391347</v>
      </c>
      <c r="Z40" s="869">
        <v>0.5668308159341624</v>
      </c>
      <c r="AA40" s="870">
        <v>1.6090444816049723</v>
      </c>
    </row>
    <row r="41" spans="2:28" x14ac:dyDescent="0.3">
      <c r="F41" s="676"/>
      <c r="G41" s="676"/>
      <c r="H41" s="676"/>
      <c r="I41" s="676"/>
      <c r="J41" s="676"/>
      <c r="K41" s="676"/>
      <c r="T41" s="96"/>
      <c r="U41" s="384"/>
      <c r="V41" s="384"/>
      <c r="W41" s="384"/>
      <c r="X41" s="384"/>
    </row>
    <row r="42" spans="2:28" x14ac:dyDescent="0.3">
      <c r="B42" s="272"/>
      <c r="C42" s="272"/>
      <c r="D42" s="272"/>
      <c r="E42" s="272"/>
      <c r="F42" s="676"/>
      <c r="G42" s="676"/>
      <c r="H42" s="676"/>
      <c r="I42" s="676"/>
      <c r="J42" s="676"/>
      <c r="K42" s="676"/>
      <c r="T42" s="96"/>
      <c r="U42" s="384"/>
      <c r="V42" s="384"/>
      <c r="W42" s="384"/>
      <c r="X42" s="384"/>
    </row>
    <row r="43" spans="2:28" x14ac:dyDescent="0.3">
      <c r="B43" s="272"/>
      <c r="C43" s="272"/>
      <c r="D43" s="272"/>
      <c r="E43" s="272"/>
      <c r="F43" s="272"/>
      <c r="G43" s="676"/>
      <c r="H43" s="676"/>
      <c r="I43" s="676"/>
      <c r="J43" s="676"/>
      <c r="K43" s="676"/>
      <c r="L43" s="676"/>
      <c r="U43" s="96"/>
      <c r="V43" s="384"/>
      <c r="W43" s="384"/>
      <c r="X43" s="384"/>
      <c r="Y43" s="384"/>
    </row>
    <row r="44" spans="2:28" ht="52.2" customHeight="1" x14ac:dyDescent="0.3">
      <c r="B44" s="739" t="s">
        <v>1020</v>
      </c>
      <c r="C44" s="781" t="s">
        <v>1400</v>
      </c>
      <c r="D44" s="781" t="s">
        <v>1401</v>
      </c>
      <c r="E44" s="781" t="s">
        <v>997</v>
      </c>
      <c r="F44" s="781" t="s">
        <v>998</v>
      </c>
      <c r="G44" s="781" t="s">
        <v>986</v>
      </c>
      <c r="H44" s="781" t="s">
        <v>994</v>
      </c>
      <c r="I44" s="272"/>
      <c r="J44" s="740"/>
      <c r="K44" s="740"/>
      <c r="L44" s="691"/>
      <c r="M44" s="691"/>
      <c r="N44" s="691"/>
      <c r="O44" s="691"/>
      <c r="Q44" s="690"/>
      <c r="R44" s="690"/>
      <c r="U44" s="96"/>
      <c r="V44" s="384"/>
      <c r="W44" s="384"/>
      <c r="X44" s="384"/>
      <c r="Y44" s="384"/>
    </row>
    <row r="45" spans="2:28" x14ac:dyDescent="0.3">
      <c r="B45" s="272" t="s">
        <v>74</v>
      </c>
      <c r="C45" s="273">
        <v>93.761880691162546</v>
      </c>
      <c r="D45" s="273">
        <v>3.219444820196641</v>
      </c>
      <c r="E45" s="273">
        <v>1.1839753949551115</v>
      </c>
      <c r="F45" s="273">
        <v>0.34031283150243136</v>
      </c>
      <c r="G45" s="273">
        <v>1.224556632184481</v>
      </c>
      <c r="H45" s="273">
        <v>0.26982962999878968</v>
      </c>
      <c r="I45" s="272"/>
      <c r="J45" s="670"/>
      <c r="K45" s="670"/>
      <c r="L45" s="739"/>
      <c r="M45" s="739"/>
      <c r="N45" s="739"/>
      <c r="O45" s="739"/>
      <c r="Q45" s="694"/>
      <c r="R45" s="692"/>
      <c r="U45" s="670"/>
      <c r="V45" s="384"/>
      <c r="W45" s="384"/>
      <c r="X45" s="384"/>
      <c r="Y45" s="384"/>
      <c r="Z45" s="384"/>
      <c r="AA45" s="384"/>
      <c r="AB45" s="384"/>
    </row>
    <row r="46" spans="2:28" x14ac:dyDescent="0.3">
      <c r="B46" s="272" t="s">
        <v>72</v>
      </c>
      <c r="C46" s="273">
        <v>89.462211224239226</v>
      </c>
      <c r="D46" s="273">
        <v>4.5051852131698746</v>
      </c>
      <c r="E46" s="273">
        <v>2.2467368102910901</v>
      </c>
      <c r="F46" s="273">
        <v>1.0525321596554527</v>
      </c>
      <c r="G46" s="273">
        <v>1.7590056480099738</v>
      </c>
      <c r="H46" s="273">
        <v>0.97432894463439057</v>
      </c>
      <c r="I46" s="272"/>
      <c r="J46" s="48"/>
      <c r="K46" s="716"/>
      <c r="L46" s="737"/>
      <c r="M46" s="736"/>
      <c r="N46" s="682"/>
      <c r="O46" s="482"/>
      <c r="Q46" s="690"/>
      <c r="R46" s="693"/>
      <c r="S46" s="672"/>
      <c r="U46" s="17"/>
      <c r="V46" s="664"/>
      <c r="W46" s="666"/>
      <c r="X46" s="665"/>
      <c r="Y46" s="666"/>
      <c r="Z46" s="667"/>
      <c r="AA46" s="668"/>
    </row>
    <row r="47" spans="2:28" x14ac:dyDescent="0.3">
      <c r="B47" s="272" t="s">
        <v>73</v>
      </c>
      <c r="C47" s="273">
        <v>87.250827083980454</v>
      </c>
      <c r="D47" s="273">
        <v>5.5240828119376202</v>
      </c>
      <c r="E47" s="273">
        <v>3.763910048762209</v>
      </c>
      <c r="F47" s="273">
        <v>0.65328540930179813</v>
      </c>
      <c r="G47" s="273">
        <v>1.8444835593947373</v>
      </c>
      <c r="H47" s="273">
        <v>0.96341108662317998</v>
      </c>
      <c r="I47" s="272"/>
      <c r="M47" s="736"/>
      <c r="O47" s="482"/>
      <c r="Q47" s="690"/>
      <c r="R47" s="693"/>
      <c r="S47" s="672"/>
      <c r="V47" s="664"/>
      <c r="W47" s="666"/>
      <c r="X47" s="669"/>
      <c r="Y47" s="666"/>
      <c r="Z47" s="667"/>
      <c r="AA47" s="668"/>
    </row>
    <row r="48" spans="2:28" x14ac:dyDescent="0.3">
      <c r="B48" s="272" t="s">
        <v>67</v>
      </c>
      <c r="C48" s="273">
        <v>87.921399044470732</v>
      </c>
      <c r="D48" s="273">
        <v>4.64294713608904</v>
      </c>
      <c r="E48" s="273">
        <v>3.750591584404015</v>
      </c>
      <c r="F48" s="273">
        <v>1.021130002948107</v>
      </c>
      <c r="G48" s="273">
        <v>1.8700848526553306</v>
      </c>
      <c r="H48" s="273">
        <v>0.7938473794327785</v>
      </c>
      <c r="I48" s="272"/>
      <c r="J48" s="48"/>
      <c r="K48" s="716"/>
      <c r="L48" s="737"/>
      <c r="M48" s="736"/>
      <c r="N48" s="682"/>
      <c r="O48" s="482"/>
      <c r="Q48" s="690"/>
      <c r="R48" s="693"/>
      <c r="S48" s="672"/>
      <c r="V48" s="667"/>
      <c r="W48" s="666"/>
      <c r="X48" s="667"/>
      <c r="Y48" s="666"/>
      <c r="Z48" s="667"/>
      <c r="AA48" s="668"/>
    </row>
    <row r="49" spans="2:27" x14ac:dyDescent="0.3">
      <c r="B49" s="272" t="s">
        <v>63</v>
      </c>
      <c r="C49" s="273">
        <v>85.558583106267037</v>
      </c>
      <c r="D49" s="273">
        <v>6.6336106385948952</v>
      </c>
      <c r="E49" s="273">
        <v>3.30336230475314</v>
      </c>
      <c r="F49" s="273">
        <v>0.95445403264584383</v>
      </c>
      <c r="G49" s="273">
        <v>2.7175570940338867</v>
      </c>
      <c r="H49" s="273">
        <v>0.8324328237052051</v>
      </c>
      <c r="I49" s="272"/>
      <c r="J49" s="48"/>
      <c r="K49" s="716"/>
      <c r="L49" s="737"/>
      <c r="M49" s="736"/>
      <c r="N49" s="682"/>
      <c r="O49" s="482"/>
      <c r="Q49" s="690"/>
      <c r="R49" s="693"/>
      <c r="S49" s="672"/>
      <c r="U49" s="17"/>
      <c r="V49" s="664"/>
      <c r="W49" s="666"/>
      <c r="X49" s="665"/>
      <c r="Y49" s="666"/>
      <c r="Z49" s="667"/>
      <c r="AA49" s="668"/>
    </row>
    <row r="50" spans="2:27" x14ac:dyDescent="0.3">
      <c r="B50" s="272" t="s">
        <v>69</v>
      </c>
      <c r="C50" s="273">
        <v>82.362098476992472</v>
      </c>
      <c r="D50" s="273">
        <v>8.9708766976099152</v>
      </c>
      <c r="E50" s="273">
        <v>3.3860992766026565</v>
      </c>
      <c r="F50" s="273">
        <v>1.0577343545021802</v>
      </c>
      <c r="G50" s="273">
        <v>2.7718986993840504</v>
      </c>
      <c r="H50" s="273">
        <v>1.451292494908732</v>
      </c>
      <c r="I50" s="272"/>
      <c r="J50" s="48"/>
      <c r="K50" s="716"/>
      <c r="L50" s="737"/>
      <c r="M50" s="736"/>
      <c r="N50" s="682"/>
      <c r="O50" s="482"/>
      <c r="Q50" s="690"/>
      <c r="R50" s="693"/>
      <c r="S50" s="672"/>
      <c r="V50" s="664"/>
      <c r="X50" s="664"/>
      <c r="Z50" s="667"/>
      <c r="AA50" s="668"/>
    </row>
    <row r="51" spans="2:27" x14ac:dyDescent="0.3">
      <c r="B51" s="272" t="s">
        <v>75</v>
      </c>
      <c r="C51" s="273">
        <v>77.72270325623434</v>
      </c>
      <c r="D51" s="273">
        <v>7.5062139124331129</v>
      </c>
      <c r="E51" s="273">
        <v>6.9086206316315781</v>
      </c>
      <c r="F51" s="273">
        <v>3.3990221200859607</v>
      </c>
      <c r="G51" s="273">
        <v>2.6379680866918904</v>
      </c>
      <c r="H51" s="273">
        <v>1.8254719929231107</v>
      </c>
      <c r="I51" s="272"/>
      <c r="M51" s="736"/>
      <c r="O51" s="482"/>
      <c r="Q51" s="690"/>
      <c r="R51" s="693"/>
      <c r="S51" s="672"/>
      <c r="Y51" s="96"/>
      <c r="Z51" s="96"/>
    </row>
    <row r="52" spans="2:27" x14ac:dyDescent="0.3">
      <c r="B52" s="272" t="s">
        <v>71</v>
      </c>
      <c r="C52" s="273">
        <v>77.308018301212954</v>
      </c>
      <c r="D52" s="273">
        <v>6.718536561281085</v>
      </c>
      <c r="E52" s="273">
        <v>5.7123401524003885</v>
      </c>
      <c r="F52" s="273">
        <v>3.4899030628199008</v>
      </c>
      <c r="G52" s="273">
        <v>3.472622241240269</v>
      </c>
      <c r="H52" s="273">
        <v>3.2985796810454073</v>
      </c>
      <c r="I52" s="272"/>
      <c r="J52" s="48"/>
      <c r="K52" s="716"/>
      <c r="L52" s="737"/>
      <c r="M52" s="736"/>
      <c r="N52" s="682"/>
      <c r="O52" s="482"/>
      <c r="Q52" s="690"/>
      <c r="R52" s="693"/>
      <c r="S52" s="672"/>
      <c r="U52" s="96"/>
      <c r="V52" s="96"/>
      <c r="W52" s="96"/>
      <c r="X52" s="96"/>
      <c r="Y52" s="96"/>
      <c r="Z52" s="96"/>
    </row>
    <row r="53" spans="2:27" x14ac:dyDescent="0.3">
      <c r="B53" s="272" t="s">
        <v>62</v>
      </c>
      <c r="C53" s="273">
        <v>71.635055993328635</v>
      </c>
      <c r="D53" s="273">
        <v>9.458861677111841</v>
      </c>
      <c r="E53" s="273">
        <v>6.6182400040637761</v>
      </c>
      <c r="F53" s="273">
        <v>5.9030577796967831</v>
      </c>
      <c r="G53" s="273">
        <v>4.4693068510604972</v>
      </c>
      <c r="H53" s="273">
        <v>1.9154776947384684</v>
      </c>
      <c r="I53" s="272"/>
      <c r="M53" s="736"/>
      <c r="O53" s="482"/>
      <c r="Q53" s="690"/>
      <c r="R53" s="693"/>
      <c r="S53" s="672"/>
      <c r="U53" s="96"/>
      <c r="V53" s="96"/>
      <c r="W53" s="96"/>
      <c r="X53" s="96"/>
      <c r="Y53" s="96"/>
      <c r="Z53" s="96"/>
    </row>
    <row r="54" spans="2:27" x14ac:dyDescent="0.3">
      <c r="B54" s="272" t="s">
        <v>68</v>
      </c>
      <c r="C54" s="273">
        <v>73.536476725953577</v>
      </c>
      <c r="D54" s="273">
        <v>7.5103671358183304</v>
      </c>
      <c r="E54" s="273">
        <v>9.6059256313607673</v>
      </c>
      <c r="F54" s="273">
        <v>4.2161833532164819</v>
      </c>
      <c r="G54" s="273">
        <v>2.9551718561117175</v>
      </c>
      <c r="H54" s="273">
        <v>2.1758752975391347</v>
      </c>
      <c r="I54" s="272"/>
      <c r="M54" s="736"/>
      <c r="O54" s="482"/>
      <c r="Q54" s="690"/>
      <c r="R54" s="693"/>
      <c r="S54" s="672"/>
      <c r="U54" s="96"/>
      <c r="V54" s="96"/>
      <c r="W54" s="96"/>
      <c r="X54" s="96"/>
      <c r="Y54" s="96"/>
      <c r="Z54" s="96"/>
    </row>
    <row r="55" spans="2:27" x14ac:dyDescent="0.3">
      <c r="B55" s="272" t="s">
        <v>70</v>
      </c>
      <c r="C55" s="273">
        <v>68.086533826128885</v>
      </c>
      <c r="D55" s="273">
        <v>12.593604370882211</v>
      </c>
      <c r="E55" s="273">
        <v>10.611441426964488</v>
      </c>
      <c r="F55" s="273">
        <v>3.0286839145106863</v>
      </c>
      <c r="G55" s="273">
        <v>3.3380202474690668</v>
      </c>
      <c r="H55" s="273">
        <v>2.341716214044673</v>
      </c>
      <c r="I55" s="272"/>
      <c r="J55" s="48"/>
      <c r="K55" s="716"/>
      <c r="L55" s="737"/>
      <c r="M55" s="736"/>
      <c r="N55" s="682"/>
      <c r="O55" s="482"/>
      <c r="Q55" s="690"/>
      <c r="R55" s="693"/>
      <c r="S55" s="672"/>
      <c r="U55" s="96"/>
      <c r="V55" s="96"/>
      <c r="W55" s="96"/>
      <c r="X55" s="96"/>
      <c r="Y55" s="96"/>
      <c r="Z55" s="96"/>
    </row>
    <row r="56" spans="2:27" x14ac:dyDescent="0.3">
      <c r="B56" s="272" t="s">
        <v>66</v>
      </c>
      <c r="C56" s="273">
        <v>74.49079889513439</v>
      </c>
      <c r="D56" s="273">
        <v>5.4760151535849824</v>
      </c>
      <c r="E56" s="273">
        <v>11.371186197842913</v>
      </c>
      <c r="F56" s="273">
        <v>3.3056006290670283</v>
      </c>
      <c r="G56" s="273">
        <v>2.3056905909831507</v>
      </c>
      <c r="H56" s="273">
        <v>3.0507085333875326</v>
      </c>
      <c r="I56" s="272"/>
      <c r="J56" s="48"/>
      <c r="K56" s="716"/>
      <c r="L56" s="737"/>
      <c r="M56" s="736"/>
      <c r="N56" s="682"/>
      <c r="O56" s="482"/>
      <c r="Q56" s="690"/>
      <c r="R56" s="693"/>
      <c r="S56" s="672"/>
    </row>
    <row r="57" spans="2:27" x14ac:dyDescent="0.3">
      <c r="B57" s="272" t="s">
        <v>76</v>
      </c>
      <c r="C57" s="273">
        <v>74.515878049963803</v>
      </c>
      <c r="D57" s="273">
        <v>4.585255236531105</v>
      </c>
      <c r="E57" s="273">
        <v>9.6240406955328002</v>
      </c>
      <c r="F57" s="273">
        <v>4.5841771139737268</v>
      </c>
      <c r="G57" s="273">
        <v>3.5405544784312601</v>
      </c>
      <c r="H57" s="273">
        <v>3.1500944255673171</v>
      </c>
      <c r="I57" s="272"/>
      <c r="J57" s="48"/>
      <c r="K57" s="716"/>
      <c r="L57" s="737"/>
      <c r="M57" s="736"/>
      <c r="N57" s="682"/>
      <c r="O57" s="482"/>
      <c r="Q57" s="690"/>
      <c r="R57" s="693"/>
      <c r="S57" s="672"/>
    </row>
    <row r="58" spans="2:27" x14ac:dyDescent="0.3">
      <c r="B58" s="272" t="s">
        <v>65</v>
      </c>
      <c r="C58" s="273">
        <v>73.370872451976908</v>
      </c>
      <c r="D58" s="273">
        <v>5.67323478083091</v>
      </c>
      <c r="E58" s="273">
        <v>9.668416767965633</v>
      </c>
      <c r="F58" s="273">
        <v>5.5885008122391326</v>
      </c>
      <c r="G58" s="273">
        <v>3.3731016450459572</v>
      </c>
      <c r="H58" s="273">
        <v>2.3258735419414673</v>
      </c>
      <c r="I58" s="272"/>
      <c r="J58" s="48"/>
      <c r="K58" s="716"/>
      <c r="L58" s="737"/>
      <c r="M58" s="736"/>
      <c r="N58" s="682"/>
      <c r="O58" s="482"/>
      <c r="Q58" s="690"/>
      <c r="R58" s="693"/>
      <c r="S58" s="672"/>
    </row>
    <row r="59" spans="2:27" x14ac:dyDescent="0.3">
      <c r="B59" s="272" t="s">
        <v>64</v>
      </c>
      <c r="C59" s="273">
        <v>55.278711691440719</v>
      </c>
      <c r="D59" s="273">
        <v>10.23887918777022</v>
      </c>
      <c r="E59" s="273">
        <v>18.50886566412121</v>
      </c>
      <c r="F59" s="273">
        <v>8.8969393694562449</v>
      </c>
      <c r="G59" s="273">
        <v>3.3971290480451524</v>
      </c>
      <c r="H59" s="273">
        <v>3.6794750391664568</v>
      </c>
      <c r="I59" s="272"/>
      <c r="J59" s="48"/>
      <c r="K59" s="716"/>
      <c r="L59" s="737"/>
      <c r="M59" s="736"/>
      <c r="N59" s="682"/>
      <c r="O59" s="482"/>
      <c r="Q59" s="690"/>
      <c r="R59" s="693"/>
      <c r="S59" s="672"/>
    </row>
    <row r="60" spans="2:27" x14ac:dyDescent="0.3">
      <c r="B60" s="272"/>
      <c r="C60" s="272"/>
      <c r="D60" s="272"/>
      <c r="E60" s="272"/>
      <c r="F60" s="272"/>
      <c r="G60" s="272"/>
      <c r="H60" s="272"/>
      <c r="I60" s="272"/>
      <c r="M60" s="736"/>
      <c r="O60" s="482"/>
      <c r="Q60" s="690"/>
      <c r="R60" s="693"/>
      <c r="S60" s="672"/>
    </row>
    <row r="61" spans="2:27" x14ac:dyDescent="0.3">
      <c r="B61" s="272"/>
      <c r="C61" s="272"/>
      <c r="D61" s="272"/>
      <c r="E61" s="272"/>
      <c r="F61" s="272"/>
      <c r="G61" s="272"/>
      <c r="H61" s="272"/>
      <c r="I61" s="272"/>
    </row>
    <row r="70" spans="2:10" x14ac:dyDescent="0.3">
      <c r="B70" s="1357" t="s">
        <v>78</v>
      </c>
      <c r="C70" s="1358"/>
      <c r="D70" s="1358"/>
      <c r="E70" s="1358"/>
      <c r="F70" s="1358"/>
      <c r="G70" s="1358"/>
      <c r="H70" s="1358"/>
      <c r="I70" s="1358"/>
      <c r="J70" s="1359"/>
    </row>
    <row r="71" spans="2:10" ht="6.6" customHeight="1" x14ac:dyDescent="0.3">
      <c r="B71" s="139"/>
      <c r="C71" s="139"/>
      <c r="D71" s="140"/>
      <c r="E71" s="140"/>
      <c r="F71" s="340"/>
      <c r="G71" s="340"/>
      <c r="H71" s="141"/>
      <c r="I71" s="142"/>
      <c r="J71" s="143"/>
    </row>
    <row r="72" spans="2:10" x14ac:dyDescent="0.3">
      <c r="B72" s="144" t="s">
        <v>79</v>
      </c>
      <c r="C72" s="1349" t="s">
        <v>1659</v>
      </c>
      <c r="D72" s="1350"/>
      <c r="E72" s="1350"/>
      <c r="F72" s="1350"/>
      <c r="G72" s="1350"/>
      <c r="H72" s="1350"/>
      <c r="I72" s="1350"/>
      <c r="J72" s="1351"/>
    </row>
    <row r="73" spans="2:10" ht="7.8" customHeight="1" x14ac:dyDescent="0.3">
      <c r="B73" s="144"/>
      <c r="C73" s="145"/>
      <c r="D73" s="146"/>
      <c r="E73" s="146"/>
      <c r="F73" s="341"/>
      <c r="G73" s="341"/>
      <c r="H73" s="146"/>
      <c r="I73" s="147"/>
      <c r="J73" s="148"/>
    </row>
    <row r="74" spans="2:10" ht="37.799999999999997" customHeight="1" x14ac:dyDescent="0.3">
      <c r="B74" s="144" t="s">
        <v>80</v>
      </c>
      <c r="C74" s="1349" t="s">
        <v>1022</v>
      </c>
      <c r="D74" s="1350"/>
      <c r="E74" s="1350"/>
      <c r="F74" s="1350"/>
      <c r="G74" s="1350"/>
      <c r="H74" s="1350"/>
      <c r="I74" s="1350"/>
      <c r="J74" s="1351"/>
    </row>
    <row r="75" spans="2:10" ht="5.4" customHeight="1" x14ac:dyDescent="0.3">
      <c r="B75" s="144"/>
      <c r="C75" s="145"/>
      <c r="D75" s="146"/>
      <c r="E75" s="146"/>
      <c r="F75" s="341"/>
      <c r="G75" s="341"/>
      <c r="H75" s="146"/>
      <c r="I75" s="147"/>
      <c r="J75" s="148"/>
    </row>
    <row r="76" spans="2:10" x14ac:dyDescent="0.3">
      <c r="B76" s="144" t="s">
        <v>82</v>
      </c>
      <c r="C76" s="145" t="s">
        <v>984</v>
      </c>
      <c r="D76" s="146"/>
      <c r="E76" s="146"/>
      <c r="F76" s="341"/>
      <c r="G76" s="341"/>
      <c r="H76" s="146"/>
      <c r="I76" s="147"/>
      <c r="J76" s="148"/>
    </row>
    <row r="77" spans="2:10" ht="5.4" customHeight="1" x14ac:dyDescent="0.3">
      <c r="B77" s="144"/>
      <c r="C77" s="145"/>
      <c r="D77" s="146"/>
      <c r="E77" s="146"/>
      <c r="F77" s="341"/>
      <c r="G77" s="341"/>
      <c r="H77" s="146"/>
      <c r="I77" s="147"/>
      <c r="J77" s="148"/>
    </row>
    <row r="78" spans="2:10" x14ac:dyDescent="0.3">
      <c r="B78" s="144" t="s">
        <v>84</v>
      </c>
      <c r="C78" s="145" t="s">
        <v>846</v>
      </c>
      <c r="D78" s="146"/>
      <c r="E78" s="146"/>
      <c r="F78" s="341"/>
      <c r="G78" s="341"/>
      <c r="H78" s="146"/>
      <c r="I78" s="147"/>
      <c r="J78" s="148"/>
    </row>
    <row r="79" spans="2:10" ht="8.4" customHeight="1" x14ac:dyDescent="0.3">
      <c r="B79" s="144"/>
      <c r="C79" s="145"/>
      <c r="D79" s="146"/>
      <c r="E79" s="146"/>
      <c r="F79" s="341"/>
      <c r="G79" s="341"/>
      <c r="H79" s="146"/>
      <c r="I79" s="147"/>
      <c r="J79" s="148"/>
    </row>
    <row r="80" spans="2:10" x14ac:dyDescent="0.3">
      <c r="B80" s="144" t="s">
        <v>86</v>
      </c>
      <c r="C80" s="145" t="s">
        <v>70</v>
      </c>
      <c r="D80" s="146"/>
      <c r="E80" s="146"/>
      <c r="F80" s="341"/>
      <c r="G80" s="341"/>
      <c r="H80" s="146"/>
      <c r="I80" s="147"/>
      <c r="J80" s="148"/>
    </row>
    <row r="81" spans="2:10" ht="9" customHeight="1" x14ac:dyDescent="0.3">
      <c r="B81" s="144"/>
      <c r="C81" s="145"/>
      <c r="D81" s="146"/>
      <c r="E81" s="146"/>
      <c r="F81" s="341"/>
      <c r="G81" s="341"/>
      <c r="H81" s="146"/>
      <c r="I81" s="147"/>
      <c r="J81" s="148"/>
    </row>
    <row r="82" spans="2:10" x14ac:dyDescent="0.3">
      <c r="B82" s="144" t="s">
        <v>88</v>
      </c>
      <c r="C82" s="149" t="s">
        <v>89</v>
      </c>
      <c r="D82" s="147"/>
      <c r="E82" s="147"/>
      <c r="F82" s="342"/>
      <c r="G82" s="341"/>
      <c r="H82" s="146"/>
      <c r="I82" s="147"/>
      <c r="J82" s="148"/>
    </row>
    <row r="83" spans="2:10" ht="6" customHeight="1" x14ac:dyDescent="0.3">
      <c r="B83" s="144"/>
      <c r="C83" s="149"/>
      <c r="D83" s="147"/>
      <c r="E83" s="147"/>
      <c r="F83" s="342"/>
      <c r="G83" s="341"/>
      <c r="H83" s="146"/>
      <c r="I83" s="147"/>
      <c r="J83" s="148"/>
    </row>
    <row r="84" spans="2:10" x14ac:dyDescent="0.3">
      <c r="B84" s="144" t="s">
        <v>90</v>
      </c>
      <c r="C84" s="602" t="s">
        <v>154</v>
      </c>
      <c r="D84" s="156"/>
      <c r="E84" s="156"/>
      <c r="F84" s="343"/>
      <c r="G84" s="341"/>
      <c r="H84" s="146"/>
      <c r="I84" s="147"/>
      <c r="J84" s="148"/>
    </row>
    <row r="85" spans="2:10" ht="7.2" customHeight="1" x14ac:dyDescent="0.3">
      <c r="B85" s="144"/>
      <c r="C85" s="145"/>
      <c r="D85" s="146"/>
      <c r="E85" s="146"/>
      <c r="F85" s="341"/>
      <c r="G85" s="341"/>
      <c r="H85" s="146"/>
      <c r="I85" s="147"/>
      <c r="J85" s="148"/>
    </row>
    <row r="86" spans="2:10" x14ac:dyDescent="0.3">
      <c r="B86" s="1352" t="s">
        <v>92</v>
      </c>
      <c r="C86" s="145" t="s">
        <v>93</v>
      </c>
      <c r="D86" s="146"/>
      <c r="E86" s="146"/>
      <c r="F86" s="341"/>
      <c r="G86" s="341"/>
      <c r="H86" s="146"/>
      <c r="I86" s="147"/>
      <c r="J86" s="148"/>
    </row>
    <row r="87" spans="2:10" x14ac:dyDescent="0.3">
      <c r="B87" s="1352"/>
      <c r="C87" s="201" t="s">
        <v>94</v>
      </c>
      <c r="D87" s="210"/>
      <c r="E87" s="210"/>
      <c r="F87" s="341"/>
      <c r="G87" s="341"/>
      <c r="H87" s="146"/>
      <c r="I87" s="147"/>
      <c r="J87" s="148"/>
    </row>
    <row r="88" spans="2:10" ht="10.199999999999999" customHeight="1" x14ac:dyDescent="0.3">
      <c r="B88" s="144"/>
      <c r="C88" s="145"/>
      <c r="D88" s="146"/>
      <c r="E88" s="146"/>
      <c r="F88" s="341"/>
      <c r="G88" s="341"/>
      <c r="H88" s="146"/>
      <c r="I88" s="147"/>
      <c r="J88" s="148"/>
    </row>
    <row r="89" spans="2:10" ht="42.6" customHeight="1" x14ac:dyDescent="0.3">
      <c r="B89" s="151" t="s">
        <v>95</v>
      </c>
      <c r="C89" s="1349" t="s">
        <v>1021</v>
      </c>
      <c r="D89" s="1350"/>
      <c r="E89" s="1350"/>
      <c r="F89" s="1350"/>
      <c r="G89" s="1350"/>
      <c r="H89" s="1350"/>
      <c r="I89" s="1350"/>
      <c r="J89" s="1351"/>
    </row>
    <row r="90" spans="2:10" ht="7.8" customHeight="1" x14ac:dyDescent="0.3">
      <c r="B90" s="151"/>
      <c r="C90" s="145"/>
      <c r="D90" s="146"/>
      <c r="E90" s="146"/>
      <c r="F90" s="341"/>
      <c r="G90" s="341"/>
      <c r="H90" s="146"/>
      <c r="I90" s="147"/>
      <c r="J90" s="148"/>
    </row>
    <row r="91" spans="2:10" x14ac:dyDescent="0.3">
      <c r="B91" s="151" t="s">
        <v>96</v>
      </c>
      <c r="C91" s="204">
        <v>44902</v>
      </c>
      <c r="D91" s="211"/>
      <c r="E91" s="211"/>
      <c r="F91" s="341"/>
      <c r="G91" s="341"/>
      <c r="H91" s="146"/>
      <c r="I91" s="147"/>
      <c r="J91" s="148"/>
    </row>
    <row r="92" spans="2:10" ht="6" customHeight="1" x14ac:dyDescent="0.3">
      <c r="B92" s="151"/>
      <c r="C92" s="145"/>
      <c r="D92" s="146"/>
      <c r="E92" s="146"/>
      <c r="F92" s="341"/>
      <c r="G92" s="341"/>
      <c r="H92" s="146"/>
      <c r="I92" s="147"/>
      <c r="J92" s="148"/>
    </row>
    <row r="93" spans="2:10" x14ac:dyDescent="0.3">
      <c r="B93" s="151" t="s">
        <v>97</v>
      </c>
      <c r="C93" s="145" t="s">
        <v>98</v>
      </c>
      <c r="D93" s="146"/>
      <c r="E93" s="146"/>
      <c r="F93" s="341"/>
      <c r="G93" s="341"/>
      <c r="H93" s="146"/>
      <c r="I93" s="147"/>
      <c r="J93" s="148"/>
    </row>
    <row r="94" spans="2:10" ht="5.4" customHeight="1" x14ac:dyDescent="0.3">
      <c r="B94" s="151"/>
      <c r="C94" s="145"/>
      <c r="D94" s="146"/>
      <c r="E94" s="146"/>
      <c r="F94" s="341"/>
      <c r="G94" s="341"/>
      <c r="H94" s="146"/>
      <c r="I94" s="147"/>
      <c r="J94" s="148"/>
    </row>
    <row r="95" spans="2:10" x14ac:dyDescent="0.3">
      <c r="B95" s="151" t="s">
        <v>99</v>
      </c>
      <c r="C95" s="149" t="s">
        <v>688</v>
      </c>
      <c r="D95" s="147"/>
      <c r="E95" s="147"/>
      <c r="F95" s="342"/>
      <c r="G95" s="342"/>
      <c r="H95" s="147"/>
      <c r="I95" s="147"/>
      <c r="J95" s="148"/>
    </row>
    <row r="96" spans="2:10" ht="9.6" customHeight="1" x14ac:dyDescent="0.3">
      <c r="B96" s="152"/>
      <c r="C96" s="152"/>
      <c r="D96" s="153"/>
      <c r="E96" s="153"/>
      <c r="F96" s="344"/>
      <c r="G96" s="344"/>
      <c r="H96" s="153"/>
      <c r="I96" s="153"/>
      <c r="J96" s="154"/>
    </row>
  </sheetData>
  <mergeCells count="15">
    <mergeCell ref="B70:J70"/>
    <mergeCell ref="C72:J72"/>
    <mergeCell ref="C74:J74"/>
    <mergeCell ref="B86:B87"/>
    <mergeCell ref="C89:J89"/>
    <mergeCell ref="P6:S6"/>
    <mergeCell ref="T6:X6"/>
    <mergeCell ref="Y6:AA6"/>
    <mergeCell ref="D24:I24"/>
    <mergeCell ref="J24:O24"/>
    <mergeCell ref="P24:S24"/>
    <mergeCell ref="T24:X24"/>
    <mergeCell ref="Y24:AA24"/>
    <mergeCell ref="D6:I6"/>
    <mergeCell ref="J6:O6"/>
  </mergeCells>
  <hyperlinks>
    <hyperlink ref="C87" r:id="rId1" xr:uid="{2C4E1014-C272-4563-81AE-521BC12B88B6}"/>
    <hyperlink ref="B2" location="Index!A1" display="Return to Index" xr:uid="{15CA2022-5802-4EFE-BAB8-6B2FB76E5A11}"/>
  </hyperlinks>
  <pageMargins left="0.7" right="0.7" top="0.75" bottom="0.75" header="0.3" footer="0.3"/>
  <pageSetup paperSize="9"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F2A79-45A6-499D-BAC0-6B2FF16D8FBF}">
  <dimension ref="B1:AA95"/>
  <sheetViews>
    <sheetView zoomScaleNormal="100" workbookViewId="0">
      <selection activeCell="J3" sqref="J3"/>
    </sheetView>
  </sheetViews>
  <sheetFormatPr defaultColWidth="8.88671875" defaultRowHeight="14.4" x14ac:dyDescent="0.3"/>
  <cols>
    <col min="1" max="1" width="3.21875" customWidth="1"/>
    <col min="2" max="2" width="34" customWidth="1"/>
    <col min="3" max="3" width="12.88671875" customWidth="1"/>
    <col min="4" max="4" width="14.33203125" customWidth="1"/>
    <col min="5" max="6" width="18.109375" customWidth="1"/>
    <col min="7" max="7" width="13.109375" customWidth="1"/>
    <col min="8" max="8" width="12.21875" customWidth="1"/>
    <col min="9" max="9" width="12.109375" customWidth="1"/>
    <col min="10" max="10" width="12.77734375" customWidth="1"/>
    <col min="11" max="11" width="14" customWidth="1"/>
    <col min="12" max="12" width="11.44140625" customWidth="1"/>
    <col min="13" max="13" width="11.5546875" bestFit="1" customWidth="1"/>
    <col min="14" max="14" width="12.77734375" customWidth="1"/>
    <col min="15" max="15" width="11.77734375" customWidth="1"/>
    <col min="16" max="16" width="12.109375" customWidth="1"/>
    <col min="17" max="17" width="21.88671875" customWidth="1"/>
    <col min="18" max="18" width="13.44140625" customWidth="1"/>
    <col min="19" max="19" width="10.44140625" customWidth="1"/>
    <col min="20" max="20" width="13.21875" customWidth="1"/>
    <col min="21" max="21" width="14.33203125" customWidth="1"/>
    <col min="22" max="22" width="11.88671875" customWidth="1"/>
    <col min="23" max="23" width="14.33203125" customWidth="1"/>
    <col min="24" max="24" width="13.33203125" customWidth="1"/>
    <col min="25" max="25" width="15.109375" customWidth="1"/>
    <col min="26" max="26" width="9" bestFit="1" customWidth="1"/>
    <col min="27" max="27" width="12.5546875" customWidth="1"/>
    <col min="28" max="28" width="9" bestFit="1" customWidth="1"/>
  </cols>
  <sheetData>
    <row r="1" spans="2:27" x14ac:dyDescent="0.3">
      <c r="B1" s="686" t="s">
        <v>1616</v>
      </c>
    </row>
    <row r="2" spans="2:27" x14ac:dyDescent="0.3">
      <c r="B2" s="114" t="s">
        <v>48</v>
      </c>
    </row>
    <row r="3" spans="2:27" x14ac:dyDescent="0.3">
      <c r="G3" s="676"/>
      <c r="H3" s="676"/>
      <c r="I3" s="676"/>
      <c r="J3" s="676"/>
      <c r="K3" s="676"/>
      <c r="L3" s="676"/>
      <c r="U3" s="96"/>
      <c r="V3" s="384"/>
      <c r="W3" s="384"/>
      <c r="X3" s="384"/>
      <c r="Y3" s="384"/>
    </row>
    <row r="4" spans="2:27" x14ac:dyDescent="0.3">
      <c r="G4" s="676"/>
      <c r="H4" s="676"/>
      <c r="I4" s="676"/>
      <c r="J4" s="676"/>
      <c r="K4" s="676"/>
      <c r="L4" s="676"/>
      <c r="U4" s="96"/>
      <c r="V4" s="384"/>
      <c r="W4" s="384"/>
      <c r="X4" s="384"/>
      <c r="Y4" s="384"/>
    </row>
    <row r="5" spans="2:27" ht="15" thickBot="1" x14ac:dyDescent="0.35">
      <c r="G5" s="676"/>
      <c r="H5" s="676"/>
      <c r="I5" s="676"/>
      <c r="J5" s="676"/>
      <c r="K5" s="676"/>
      <c r="L5" s="676"/>
      <c r="U5" s="96"/>
      <c r="V5" s="384"/>
      <c r="W5" s="384"/>
      <c r="X5" s="384"/>
      <c r="Y5" s="384"/>
    </row>
    <row r="6" spans="2:27" ht="15.6" thickTop="1" thickBot="1" x14ac:dyDescent="0.35">
      <c r="D6" s="1451" t="s">
        <v>989</v>
      </c>
      <c r="E6" s="1452"/>
      <c r="F6" s="1452"/>
      <c r="G6" s="1452"/>
      <c r="H6" s="1452"/>
      <c r="I6" s="1453"/>
      <c r="J6" s="1448" t="s">
        <v>997</v>
      </c>
      <c r="K6" s="1449"/>
      <c r="L6" s="1449"/>
      <c r="M6" s="1449"/>
      <c r="N6" s="1449"/>
      <c r="O6" s="1450"/>
      <c r="P6" s="1445" t="s">
        <v>998</v>
      </c>
      <c r="Q6" s="1446"/>
      <c r="R6" s="1446"/>
      <c r="S6" s="1447"/>
      <c r="T6" s="1445" t="s">
        <v>986</v>
      </c>
      <c r="U6" s="1446"/>
      <c r="V6" s="1446"/>
      <c r="W6" s="1446"/>
      <c r="X6" s="1447"/>
      <c r="Y6" s="1445" t="s">
        <v>994</v>
      </c>
      <c r="Z6" s="1446"/>
      <c r="AA6" s="1447"/>
    </row>
    <row r="7" spans="2:27" ht="58.2" thickBot="1" x14ac:dyDescent="0.35">
      <c r="B7" s="704" t="s">
        <v>1608</v>
      </c>
      <c r="C7" s="808" t="s">
        <v>846</v>
      </c>
      <c r="D7" s="839" t="s">
        <v>989</v>
      </c>
      <c r="E7" s="689" t="s">
        <v>1017</v>
      </c>
      <c r="F7" s="689" t="s">
        <v>1641</v>
      </c>
      <c r="G7" s="689" t="s">
        <v>1016</v>
      </c>
      <c r="H7" s="689" t="s">
        <v>1015</v>
      </c>
      <c r="I7" s="840" t="s">
        <v>1013</v>
      </c>
      <c r="J7" s="839" t="s">
        <v>997</v>
      </c>
      <c r="K7" s="689" t="s">
        <v>1012</v>
      </c>
      <c r="L7" s="689" t="s">
        <v>1011</v>
      </c>
      <c r="M7" s="689" t="s">
        <v>1010</v>
      </c>
      <c r="N7" s="689" t="s">
        <v>1009</v>
      </c>
      <c r="O7" s="840" t="s">
        <v>1008</v>
      </c>
      <c r="P7" s="839" t="s">
        <v>998</v>
      </c>
      <c r="Q7" s="689" t="s">
        <v>1007</v>
      </c>
      <c r="R7" s="689" t="s">
        <v>1006</v>
      </c>
      <c r="S7" s="840" t="s">
        <v>1005</v>
      </c>
      <c r="T7" s="839" t="s">
        <v>986</v>
      </c>
      <c r="U7" s="689" t="s">
        <v>1004</v>
      </c>
      <c r="V7" s="689" t="s">
        <v>1003</v>
      </c>
      <c r="W7" s="689" t="s">
        <v>1002</v>
      </c>
      <c r="X7" s="840" t="s">
        <v>1001</v>
      </c>
      <c r="Y7" s="839" t="s">
        <v>994</v>
      </c>
      <c r="Z7" s="689" t="s">
        <v>999</v>
      </c>
      <c r="AA7" s="840" t="s">
        <v>1000</v>
      </c>
    </row>
    <row r="8" spans="2:27" x14ac:dyDescent="0.3">
      <c r="B8" s="742" t="s">
        <v>223</v>
      </c>
      <c r="C8" s="835">
        <v>18762</v>
      </c>
      <c r="D8" s="845">
        <v>14445</v>
      </c>
      <c r="E8" s="586">
        <v>12100</v>
      </c>
      <c r="F8" s="586">
        <v>2345</v>
      </c>
      <c r="G8" s="586">
        <v>168</v>
      </c>
      <c r="H8" s="586">
        <v>24</v>
      </c>
      <c r="I8" s="841">
        <v>2153</v>
      </c>
      <c r="J8" s="845">
        <v>2254</v>
      </c>
      <c r="K8" s="586">
        <v>257</v>
      </c>
      <c r="L8" s="586">
        <v>376</v>
      </c>
      <c r="M8" s="586">
        <v>678</v>
      </c>
      <c r="N8" s="586">
        <v>279</v>
      </c>
      <c r="O8" s="841">
        <v>664</v>
      </c>
      <c r="P8" s="845">
        <v>786</v>
      </c>
      <c r="Q8" s="586">
        <v>512</v>
      </c>
      <c r="R8" s="586">
        <v>170</v>
      </c>
      <c r="S8" s="841">
        <v>104</v>
      </c>
      <c r="T8" s="845">
        <v>660</v>
      </c>
      <c r="U8" s="586">
        <v>786</v>
      </c>
      <c r="V8" s="586">
        <v>119</v>
      </c>
      <c r="W8" s="586">
        <v>187</v>
      </c>
      <c r="X8" s="841">
        <v>139</v>
      </c>
      <c r="Y8" s="845">
        <v>617</v>
      </c>
      <c r="Z8" s="586">
        <v>420</v>
      </c>
      <c r="AA8" s="841">
        <v>197</v>
      </c>
    </row>
    <row r="9" spans="2:27" x14ac:dyDescent="0.3">
      <c r="B9" s="743" t="s">
        <v>232</v>
      </c>
      <c r="C9" s="836">
        <v>14532</v>
      </c>
      <c r="D9" s="846">
        <v>11400</v>
      </c>
      <c r="E9" s="353">
        <v>10196</v>
      </c>
      <c r="F9" s="353">
        <v>1204</v>
      </c>
      <c r="G9" s="353">
        <v>111</v>
      </c>
      <c r="H9" s="353">
        <v>6</v>
      </c>
      <c r="I9" s="842">
        <v>1087</v>
      </c>
      <c r="J9" s="846">
        <v>2169</v>
      </c>
      <c r="K9" s="353">
        <v>126</v>
      </c>
      <c r="L9" s="353">
        <v>571</v>
      </c>
      <c r="M9" s="353">
        <v>739</v>
      </c>
      <c r="N9" s="353">
        <v>243</v>
      </c>
      <c r="O9" s="842">
        <v>490</v>
      </c>
      <c r="P9" s="846">
        <v>307</v>
      </c>
      <c r="Q9" s="353">
        <v>232</v>
      </c>
      <c r="R9" s="353">
        <v>53</v>
      </c>
      <c r="S9" s="842">
        <v>22</v>
      </c>
      <c r="T9" s="846">
        <v>276</v>
      </c>
      <c r="U9" s="353">
        <v>307</v>
      </c>
      <c r="V9" s="353">
        <v>29</v>
      </c>
      <c r="W9" s="353">
        <v>52</v>
      </c>
      <c r="X9" s="842">
        <v>65</v>
      </c>
      <c r="Y9" s="846">
        <v>380</v>
      </c>
      <c r="Z9" s="353">
        <v>201</v>
      </c>
      <c r="AA9" s="842">
        <v>179</v>
      </c>
    </row>
    <row r="10" spans="2:27" x14ac:dyDescent="0.3">
      <c r="B10" s="743" t="s">
        <v>242</v>
      </c>
      <c r="C10" s="836">
        <v>16844</v>
      </c>
      <c r="D10" s="846">
        <v>10082</v>
      </c>
      <c r="E10" s="353">
        <v>7506</v>
      </c>
      <c r="F10" s="353">
        <v>2576</v>
      </c>
      <c r="G10" s="353">
        <v>133</v>
      </c>
      <c r="H10" s="353">
        <v>22</v>
      </c>
      <c r="I10" s="842">
        <v>2421</v>
      </c>
      <c r="J10" s="846">
        <v>4746</v>
      </c>
      <c r="K10" s="353">
        <v>369</v>
      </c>
      <c r="L10" s="353">
        <v>255</v>
      </c>
      <c r="M10" s="353">
        <v>1639</v>
      </c>
      <c r="N10" s="353">
        <v>1352</v>
      </c>
      <c r="O10" s="842">
        <v>1131</v>
      </c>
      <c r="P10" s="846">
        <v>1029</v>
      </c>
      <c r="Q10" s="353">
        <v>772</v>
      </c>
      <c r="R10" s="353">
        <v>173</v>
      </c>
      <c r="S10" s="842">
        <v>84</v>
      </c>
      <c r="T10" s="846">
        <v>597</v>
      </c>
      <c r="U10" s="353">
        <v>1029</v>
      </c>
      <c r="V10" s="353">
        <v>101</v>
      </c>
      <c r="W10" s="353">
        <v>147</v>
      </c>
      <c r="X10" s="842">
        <v>152</v>
      </c>
      <c r="Y10" s="846">
        <v>390</v>
      </c>
      <c r="Z10" s="353">
        <v>127</v>
      </c>
      <c r="AA10" s="842">
        <v>263</v>
      </c>
    </row>
    <row r="11" spans="2:27" x14ac:dyDescent="0.3">
      <c r="B11" s="743" t="s">
        <v>252</v>
      </c>
      <c r="C11" s="836">
        <v>13800</v>
      </c>
      <c r="D11" s="846">
        <v>13045</v>
      </c>
      <c r="E11" s="353">
        <v>12565</v>
      </c>
      <c r="F11" s="353">
        <v>480</v>
      </c>
      <c r="G11" s="353">
        <v>74</v>
      </c>
      <c r="H11" s="353">
        <v>48</v>
      </c>
      <c r="I11" s="842">
        <v>358</v>
      </c>
      <c r="J11" s="846">
        <v>252</v>
      </c>
      <c r="K11" s="353">
        <v>10</v>
      </c>
      <c r="L11" s="353">
        <v>29</v>
      </c>
      <c r="M11" s="353">
        <v>77</v>
      </c>
      <c r="N11" s="353">
        <v>19</v>
      </c>
      <c r="O11" s="842">
        <v>117</v>
      </c>
      <c r="P11" s="846">
        <v>148</v>
      </c>
      <c r="Q11" s="353">
        <v>83</v>
      </c>
      <c r="R11" s="353">
        <v>60</v>
      </c>
      <c r="S11" s="842">
        <v>5</v>
      </c>
      <c r="T11" s="846">
        <v>317</v>
      </c>
      <c r="U11" s="353">
        <v>148</v>
      </c>
      <c r="V11" s="353">
        <v>62</v>
      </c>
      <c r="W11" s="353">
        <v>114</v>
      </c>
      <c r="X11" s="842">
        <v>61</v>
      </c>
      <c r="Y11" s="846">
        <v>38</v>
      </c>
      <c r="Z11" s="353">
        <v>10</v>
      </c>
      <c r="AA11" s="842">
        <v>28</v>
      </c>
    </row>
    <row r="12" spans="2:27" x14ac:dyDescent="0.3">
      <c r="B12" s="743" t="s">
        <v>258</v>
      </c>
      <c r="C12" s="836">
        <v>14026</v>
      </c>
      <c r="D12" s="846">
        <v>12718</v>
      </c>
      <c r="E12" s="353">
        <v>11762</v>
      </c>
      <c r="F12" s="353">
        <v>956</v>
      </c>
      <c r="G12" s="353">
        <v>109</v>
      </c>
      <c r="H12" s="353">
        <v>12</v>
      </c>
      <c r="I12" s="842">
        <v>835</v>
      </c>
      <c r="J12" s="846">
        <v>666</v>
      </c>
      <c r="K12" s="353">
        <v>31</v>
      </c>
      <c r="L12" s="353">
        <v>112</v>
      </c>
      <c r="M12" s="353">
        <v>267</v>
      </c>
      <c r="N12" s="353">
        <v>91</v>
      </c>
      <c r="O12" s="842">
        <v>165</v>
      </c>
      <c r="P12" s="846">
        <v>236</v>
      </c>
      <c r="Q12" s="353">
        <v>166</v>
      </c>
      <c r="R12" s="353">
        <v>50</v>
      </c>
      <c r="S12" s="842">
        <v>20</v>
      </c>
      <c r="T12" s="846">
        <v>331</v>
      </c>
      <c r="U12" s="353">
        <v>236</v>
      </c>
      <c r="V12" s="353">
        <v>69</v>
      </c>
      <c r="W12" s="353">
        <v>106</v>
      </c>
      <c r="X12" s="842">
        <v>73</v>
      </c>
      <c r="Y12" s="846">
        <v>75</v>
      </c>
      <c r="Z12" s="353">
        <v>23</v>
      </c>
      <c r="AA12" s="842">
        <v>52</v>
      </c>
    </row>
    <row r="13" spans="2:27" x14ac:dyDescent="0.3">
      <c r="B13" s="743" t="s">
        <v>263</v>
      </c>
      <c r="C13" s="836">
        <v>14046</v>
      </c>
      <c r="D13" s="846">
        <v>12718</v>
      </c>
      <c r="E13" s="353">
        <v>12055</v>
      </c>
      <c r="F13" s="353">
        <v>663</v>
      </c>
      <c r="G13" s="353">
        <v>78</v>
      </c>
      <c r="H13" s="353">
        <v>21</v>
      </c>
      <c r="I13" s="842">
        <v>564</v>
      </c>
      <c r="J13" s="846">
        <v>782</v>
      </c>
      <c r="K13" s="353">
        <v>14</v>
      </c>
      <c r="L13" s="353">
        <v>93</v>
      </c>
      <c r="M13" s="353">
        <v>258</v>
      </c>
      <c r="N13" s="353">
        <v>30</v>
      </c>
      <c r="O13" s="842">
        <v>387</v>
      </c>
      <c r="P13" s="846">
        <v>189</v>
      </c>
      <c r="Q13" s="353">
        <v>125</v>
      </c>
      <c r="R13" s="353">
        <v>55</v>
      </c>
      <c r="S13" s="842">
        <v>9</v>
      </c>
      <c r="T13" s="846">
        <v>265</v>
      </c>
      <c r="U13" s="353">
        <v>189</v>
      </c>
      <c r="V13" s="353">
        <v>46</v>
      </c>
      <c r="W13" s="353">
        <v>104</v>
      </c>
      <c r="X13" s="842">
        <v>51</v>
      </c>
      <c r="Y13" s="846">
        <v>92</v>
      </c>
      <c r="Z13" s="353">
        <v>35</v>
      </c>
      <c r="AA13" s="842">
        <v>57</v>
      </c>
    </row>
    <row r="14" spans="2:27" x14ac:dyDescent="0.3">
      <c r="B14" s="743" t="s">
        <v>268</v>
      </c>
      <c r="C14" s="836">
        <v>15937</v>
      </c>
      <c r="D14" s="846">
        <v>13367</v>
      </c>
      <c r="E14" s="353">
        <v>10728</v>
      </c>
      <c r="F14" s="353">
        <v>2639</v>
      </c>
      <c r="G14" s="353">
        <v>172</v>
      </c>
      <c r="H14" s="353">
        <v>14</v>
      </c>
      <c r="I14" s="842">
        <v>2453</v>
      </c>
      <c r="J14" s="846">
        <v>1468</v>
      </c>
      <c r="K14" s="353">
        <v>117</v>
      </c>
      <c r="L14" s="353">
        <v>281</v>
      </c>
      <c r="M14" s="353">
        <v>631</v>
      </c>
      <c r="N14" s="353">
        <v>166</v>
      </c>
      <c r="O14" s="842">
        <v>273</v>
      </c>
      <c r="P14" s="846">
        <v>443</v>
      </c>
      <c r="Q14" s="353">
        <v>352</v>
      </c>
      <c r="R14" s="353">
        <v>60</v>
      </c>
      <c r="S14" s="842">
        <v>31</v>
      </c>
      <c r="T14" s="846">
        <v>496</v>
      </c>
      <c r="U14" s="353">
        <v>443</v>
      </c>
      <c r="V14" s="353">
        <v>85</v>
      </c>
      <c r="W14" s="353">
        <v>141</v>
      </c>
      <c r="X14" s="842">
        <v>116</v>
      </c>
      <c r="Y14" s="846">
        <v>163</v>
      </c>
      <c r="Z14" s="353">
        <v>73</v>
      </c>
      <c r="AA14" s="842">
        <v>90</v>
      </c>
    </row>
    <row r="15" spans="2:27" x14ac:dyDescent="0.3">
      <c r="B15" s="743" t="s">
        <v>274</v>
      </c>
      <c r="C15" s="836">
        <v>14035</v>
      </c>
      <c r="D15" s="846">
        <v>13120</v>
      </c>
      <c r="E15" s="353">
        <v>12539</v>
      </c>
      <c r="F15" s="353">
        <v>581</v>
      </c>
      <c r="G15" s="353">
        <v>114</v>
      </c>
      <c r="H15" s="353">
        <v>7</v>
      </c>
      <c r="I15" s="842">
        <v>460</v>
      </c>
      <c r="J15" s="846">
        <v>415</v>
      </c>
      <c r="K15" s="353">
        <v>27</v>
      </c>
      <c r="L15" s="353">
        <v>82</v>
      </c>
      <c r="M15" s="353">
        <v>129</v>
      </c>
      <c r="N15" s="353">
        <v>65</v>
      </c>
      <c r="O15" s="842">
        <v>112</v>
      </c>
      <c r="P15" s="846">
        <v>166</v>
      </c>
      <c r="Q15" s="353">
        <v>84</v>
      </c>
      <c r="R15" s="353">
        <v>61</v>
      </c>
      <c r="S15" s="842">
        <v>21</v>
      </c>
      <c r="T15" s="846">
        <v>290</v>
      </c>
      <c r="U15" s="353">
        <v>166</v>
      </c>
      <c r="V15" s="353">
        <v>52</v>
      </c>
      <c r="W15" s="353">
        <v>121</v>
      </c>
      <c r="X15" s="842">
        <v>54</v>
      </c>
      <c r="Y15" s="846">
        <v>44</v>
      </c>
      <c r="Z15" s="353">
        <v>23</v>
      </c>
      <c r="AA15" s="842">
        <v>21</v>
      </c>
    </row>
    <row r="16" spans="2:27" x14ac:dyDescent="0.3">
      <c r="B16" s="743" t="s">
        <v>281</v>
      </c>
      <c r="C16" s="836">
        <v>15382</v>
      </c>
      <c r="D16" s="846">
        <v>13800</v>
      </c>
      <c r="E16" s="353">
        <v>12588</v>
      </c>
      <c r="F16" s="353">
        <v>1212</v>
      </c>
      <c r="G16" s="353">
        <v>115</v>
      </c>
      <c r="H16" s="353">
        <v>9</v>
      </c>
      <c r="I16" s="842">
        <v>1088</v>
      </c>
      <c r="J16" s="846">
        <v>841</v>
      </c>
      <c r="K16" s="353">
        <v>74</v>
      </c>
      <c r="L16" s="353">
        <v>105</v>
      </c>
      <c r="M16" s="353">
        <v>352</v>
      </c>
      <c r="N16" s="353">
        <v>107</v>
      </c>
      <c r="O16" s="842">
        <v>203</v>
      </c>
      <c r="P16" s="846">
        <v>297</v>
      </c>
      <c r="Q16" s="353">
        <v>211</v>
      </c>
      <c r="R16" s="353">
        <v>71</v>
      </c>
      <c r="S16" s="842">
        <v>15</v>
      </c>
      <c r="T16" s="846">
        <v>334</v>
      </c>
      <c r="U16" s="353">
        <v>297</v>
      </c>
      <c r="V16" s="353">
        <v>49</v>
      </c>
      <c r="W16" s="353">
        <v>117</v>
      </c>
      <c r="X16" s="842">
        <v>62</v>
      </c>
      <c r="Y16" s="846">
        <v>110</v>
      </c>
      <c r="Z16" s="353">
        <v>42</v>
      </c>
      <c r="AA16" s="842">
        <v>68</v>
      </c>
    </row>
    <row r="17" spans="2:27" x14ac:dyDescent="0.3">
      <c r="B17" s="743" t="s">
        <v>286</v>
      </c>
      <c r="C17" s="836">
        <v>14203</v>
      </c>
      <c r="D17" s="846">
        <v>13310</v>
      </c>
      <c r="E17" s="353">
        <v>12653</v>
      </c>
      <c r="F17" s="353">
        <v>657</v>
      </c>
      <c r="G17" s="353">
        <v>69</v>
      </c>
      <c r="H17" s="353">
        <v>16</v>
      </c>
      <c r="I17" s="842">
        <v>572</v>
      </c>
      <c r="J17" s="846">
        <v>392</v>
      </c>
      <c r="K17" s="353">
        <v>25</v>
      </c>
      <c r="L17" s="353">
        <v>65</v>
      </c>
      <c r="M17" s="353">
        <v>158</v>
      </c>
      <c r="N17" s="353">
        <v>31</v>
      </c>
      <c r="O17" s="842">
        <v>113</v>
      </c>
      <c r="P17" s="846">
        <v>163</v>
      </c>
      <c r="Q17" s="353">
        <v>82</v>
      </c>
      <c r="R17" s="353">
        <v>58</v>
      </c>
      <c r="S17" s="842">
        <v>23</v>
      </c>
      <c r="T17" s="846">
        <v>265</v>
      </c>
      <c r="U17" s="353">
        <v>163</v>
      </c>
      <c r="V17" s="353">
        <v>23</v>
      </c>
      <c r="W17" s="353">
        <v>116</v>
      </c>
      <c r="X17" s="842">
        <v>61</v>
      </c>
      <c r="Y17" s="846">
        <v>73</v>
      </c>
      <c r="Z17" s="353">
        <v>35</v>
      </c>
      <c r="AA17" s="842">
        <v>38</v>
      </c>
    </row>
    <row r="18" spans="2:27" x14ac:dyDescent="0.3">
      <c r="B18" s="743" t="s">
        <v>291</v>
      </c>
      <c r="C18" s="836">
        <v>14831</v>
      </c>
      <c r="D18" s="846">
        <v>12121</v>
      </c>
      <c r="E18" s="353">
        <v>10525</v>
      </c>
      <c r="F18" s="353">
        <v>1596</v>
      </c>
      <c r="G18" s="353">
        <v>150</v>
      </c>
      <c r="H18" s="353">
        <v>6</v>
      </c>
      <c r="I18" s="842">
        <v>1440</v>
      </c>
      <c r="J18" s="846">
        <v>1723</v>
      </c>
      <c r="K18" s="353">
        <v>58</v>
      </c>
      <c r="L18" s="353">
        <v>455</v>
      </c>
      <c r="M18" s="353">
        <v>484</v>
      </c>
      <c r="N18" s="353">
        <v>342</v>
      </c>
      <c r="O18" s="842">
        <v>384</v>
      </c>
      <c r="P18" s="846">
        <v>285</v>
      </c>
      <c r="Q18" s="353">
        <v>166</v>
      </c>
      <c r="R18" s="353">
        <v>87</v>
      </c>
      <c r="S18" s="842">
        <v>32</v>
      </c>
      <c r="T18" s="846">
        <v>421</v>
      </c>
      <c r="U18" s="353">
        <v>285</v>
      </c>
      <c r="V18" s="353">
        <v>55</v>
      </c>
      <c r="W18" s="353">
        <v>89</v>
      </c>
      <c r="X18" s="842">
        <v>103</v>
      </c>
      <c r="Y18" s="846">
        <v>281</v>
      </c>
      <c r="Z18" s="353">
        <v>140</v>
      </c>
      <c r="AA18" s="842">
        <v>141</v>
      </c>
    </row>
    <row r="19" spans="2:27" x14ac:dyDescent="0.3">
      <c r="B19" s="743" t="s">
        <v>296</v>
      </c>
      <c r="C19" s="836">
        <v>14490</v>
      </c>
      <c r="D19" s="846">
        <v>13673</v>
      </c>
      <c r="E19" s="353">
        <v>12999</v>
      </c>
      <c r="F19" s="353">
        <v>674</v>
      </c>
      <c r="G19" s="353">
        <v>68</v>
      </c>
      <c r="H19" s="353">
        <v>27</v>
      </c>
      <c r="I19" s="842">
        <v>579</v>
      </c>
      <c r="J19" s="846">
        <v>357</v>
      </c>
      <c r="K19" s="353">
        <v>44</v>
      </c>
      <c r="L19" s="353">
        <v>28</v>
      </c>
      <c r="M19" s="353">
        <v>120</v>
      </c>
      <c r="N19" s="353">
        <v>8</v>
      </c>
      <c r="O19" s="842">
        <v>157</v>
      </c>
      <c r="P19" s="846">
        <v>190</v>
      </c>
      <c r="Q19" s="353">
        <v>116</v>
      </c>
      <c r="R19" s="353">
        <v>55</v>
      </c>
      <c r="S19" s="842">
        <v>19</v>
      </c>
      <c r="T19" s="846">
        <v>227</v>
      </c>
      <c r="U19" s="353">
        <v>190</v>
      </c>
      <c r="V19" s="353">
        <v>33</v>
      </c>
      <c r="W19" s="353">
        <v>88</v>
      </c>
      <c r="X19" s="842">
        <v>44</v>
      </c>
      <c r="Y19" s="846">
        <v>43</v>
      </c>
      <c r="Z19" s="353">
        <v>15</v>
      </c>
      <c r="AA19" s="842">
        <v>28</v>
      </c>
    </row>
    <row r="20" spans="2:27" x14ac:dyDescent="0.3">
      <c r="B20" s="743" t="s">
        <v>301</v>
      </c>
      <c r="C20" s="836">
        <v>14425</v>
      </c>
      <c r="D20" s="846">
        <v>12241</v>
      </c>
      <c r="E20" s="353">
        <v>10734</v>
      </c>
      <c r="F20" s="353">
        <v>1507</v>
      </c>
      <c r="G20" s="353">
        <v>159</v>
      </c>
      <c r="H20" s="353">
        <v>32</v>
      </c>
      <c r="I20" s="842">
        <v>1316</v>
      </c>
      <c r="J20" s="846">
        <v>1468</v>
      </c>
      <c r="K20" s="353">
        <v>94</v>
      </c>
      <c r="L20" s="353">
        <v>137</v>
      </c>
      <c r="M20" s="353">
        <v>685</v>
      </c>
      <c r="N20" s="353">
        <v>74</v>
      </c>
      <c r="O20" s="842">
        <v>478</v>
      </c>
      <c r="P20" s="846">
        <v>261</v>
      </c>
      <c r="Q20" s="353">
        <v>196</v>
      </c>
      <c r="R20" s="353">
        <v>60</v>
      </c>
      <c r="S20" s="842">
        <v>5</v>
      </c>
      <c r="T20" s="846">
        <v>309</v>
      </c>
      <c r="U20" s="353">
        <v>261</v>
      </c>
      <c r="V20" s="353">
        <v>54</v>
      </c>
      <c r="W20" s="353">
        <v>62</v>
      </c>
      <c r="X20" s="842">
        <v>93</v>
      </c>
      <c r="Y20" s="846">
        <v>146</v>
      </c>
      <c r="Z20" s="353">
        <v>31</v>
      </c>
      <c r="AA20" s="842">
        <v>115</v>
      </c>
    </row>
    <row r="21" spans="2:27" x14ac:dyDescent="0.3">
      <c r="B21" s="743" t="s">
        <v>306</v>
      </c>
      <c r="C21" s="836">
        <v>14053</v>
      </c>
      <c r="D21" s="846">
        <v>13463</v>
      </c>
      <c r="E21" s="353">
        <v>12979</v>
      </c>
      <c r="F21" s="353">
        <v>484</v>
      </c>
      <c r="G21" s="353">
        <v>68</v>
      </c>
      <c r="H21" s="353">
        <v>44</v>
      </c>
      <c r="I21" s="842">
        <v>372</v>
      </c>
      <c r="J21" s="846">
        <v>173</v>
      </c>
      <c r="K21" s="353">
        <v>6</v>
      </c>
      <c r="L21" s="353">
        <v>39</v>
      </c>
      <c r="M21" s="353">
        <v>69</v>
      </c>
      <c r="N21" s="353">
        <v>14</v>
      </c>
      <c r="O21" s="842">
        <v>45</v>
      </c>
      <c r="P21" s="846">
        <v>119</v>
      </c>
      <c r="Q21" s="353">
        <v>89</v>
      </c>
      <c r="R21" s="353">
        <v>23</v>
      </c>
      <c r="S21" s="842">
        <v>7</v>
      </c>
      <c r="T21" s="846">
        <v>249</v>
      </c>
      <c r="U21" s="353">
        <v>119</v>
      </c>
      <c r="V21" s="353">
        <v>68</v>
      </c>
      <c r="W21" s="353">
        <v>62</v>
      </c>
      <c r="X21" s="842">
        <v>66</v>
      </c>
      <c r="Y21" s="846">
        <v>49</v>
      </c>
      <c r="Z21" s="353">
        <v>27</v>
      </c>
      <c r="AA21" s="842">
        <v>22</v>
      </c>
    </row>
    <row r="22" spans="2:27" x14ac:dyDescent="0.3">
      <c r="B22" s="798" t="s">
        <v>311</v>
      </c>
      <c r="C22" s="837">
        <v>13664</v>
      </c>
      <c r="D22" s="847">
        <v>10844</v>
      </c>
      <c r="E22" s="554">
        <v>9600</v>
      </c>
      <c r="F22" s="554">
        <v>1244</v>
      </c>
      <c r="G22" s="554">
        <v>80</v>
      </c>
      <c r="H22" s="554">
        <v>21</v>
      </c>
      <c r="I22" s="843">
        <v>1143</v>
      </c>
      <c r="J22" s="847">
        <v>2007</v>
      </c>
      <c r="K22" s="554">
        <v>132</v>
      </c>
      <c r="L22" s="554">
        <v>791</v>
      </c>
      <c r="M22" s="554">
        <v>413</v>
      </c>
      <c r="N22" s="554">
        <v>185</v>
      </c>
      <c r="O22" s="843">
        <v>486</v>
      </c>
      <c r="P22" s="847">
        <v>291</v>
      </c>
      <c r="Q22" s="554">
        <v>223</v>
      </c>
      <c r="R22" s="554">
        <v>45</v>
      </c>
      <c r="S22" s="843">
        <v>23</v>
      </c>
      <c r="T22" s="847">
        <v>350</v>
      </c>
      <c r="U22" s="554">
        <v>291</v>
      </c>
      <c r="V22" s="554">
        <v>48</v>
      </c>
      <c r="W22" s="554">
        <v>64</v>
      </c>
      <c r="X22" s="843">
        <v>69</v>
      </c>
      <c r="Y22" s="847">
        <v>172</v>
      </c>
      <c r="Z22" s="554">
        <v>104</v>
      </c>
      <c r="AA22" s="843">
        <v>68</v>
      </c>
    </row>
    <row r="23" spans="2:27" ht="15" thickBot="1" x14ac:dyDescent="0.35">
      <c r="B23" s="378" t="s">
        <v>316</v>
      </c>
      <c r="C23" s="838">
        <v>13852</v>
      </c>
      <c r="D23" s="848">
        <v>13181</v>
      </c>
      <c r="E23" s="356">
        <v>12451</v>
      </c>
      <c r="F23" s="356">
        <v>730</v>
      </c>
      <c r="G23" s="356">
        <v>78</v>
      </c>
      <c r="H23" s="356">
        <v>32</v>
      </c>
      <c r="I23" s="844">
        <v>620</v>
      </c>
      <c r="J23" s="848">
        <v>179</v>
      </c>
      <c r="K23" s="356">
        <v>17</v>
      </c>
      <c r="L23" s="356">
        <v>30</v>
      </c>
      <c r="M23" s="356">
        <v>43</v>
      </c>
      <c r="N23" s="356">
        <v>13</v>
      </c>
      <c r="O23" s="844">
        <v>76</v>
      </c>
      <c r="P23" s="848">
        <v>157</v>
      </c>
      <c r="Q23" s="356">
        <v>99</v>
      </c>
      <c r="R23" s="356">
        <v>51</v>
      </c>
      <c r="S23" s="844">
        <v>7</v>
      </c>
      <c r="T23" s="848">
        <v>291</v>
      </c>
      <c r="U23" s="356">
        <v>157</v>
      </c>
      <c r="V23" s="356">
        <v>48</v>
      </c>
      <c r="W23" s="356">
        <v>108</v>
      </c>
      <c r="X23" s="844">
        <v>54</v>
      </c>
      <c r="Y23" s="848">
        <v>44</v>
      </c>
      <c r="Z23" s="356">
        <v>6</v>
      </c>
      <c r="AA23" s="844">
        <v>38</v>
      </c>
    </row>
    <row r="24" spans="2:27" ht="15" thickBot="1" x14ac:dyDescent="0.35">
      <c r="B24" s="884" t="s">
        <v>70</v>
      </c>
      <c r="C24" s="957">
        <v>236882</v>
      </c>
      <c r="D24" s="958">
        <v>203528</v>
      </c>
      <c r="E24" s="959">
        <v>183980</v>
      </c>
      <c r="F24" s="959">
        <v>19548</v>
      </c>
      <c r="G24" s="959">
        <v>1746</v>
      </c>
      <c r="H24" s="959">
        <v>341</v>
      </c>
      <c r="I24" s="960">
        <v>17461</v>
      </c>
      <c r="J24" s="958">
        <v>19892</v>
      </c>
      <c r="K24" s="959">
        <v>1401</v>
      </c>
      <c r="L24" s="959">
        <v>3449</v>
      </c>
      <c r="M24" s="959">
        <v>6742</v>
      </c>
      <c r="N24" s="959">
        <v>3019</v>
      </c>
      <c r="O24" s="960">
        <v>5281</v>
      </c>
      <c r="P24" s="958">
        <v>5067</v>
      </c>
      <c r="Q24" s="959">
        <v>3508</v>
      </c>
      <c r="R24" s="959">
        <v>1132</v>
      </c>
      <c r="S24" s="960">
        <v>427</v>
      </c>
      <c r="T24" s="958">
        <v>5678</v>
      </c>
      <c r="U24" s="959">
        <v>5067</v>
      </c>
      <c r="V24" s="959">
        <v>941</v>
      </c>
      <c r="W24" s="959">
        <v>1678</v>
      </c>
      <c r="X24" s="960">
        <v>1263</v>
      </c>
      <c r="Y24" s="958">
        <v>2717</v>
      </c>
      <c r="Z24" s="959">
        <v>1312</v>
      </c>
      <c r="AA24" s="960">
        <v>1405</v>
      </c>
    </row>
    <row r="25" spans="2:27" ht="15" thickBot="1" x14ac:dyDescent="0.35"/>
    <row r="26" spans="2:27" ht="15.6" thickTop="1" thickBot="1" x14ac:dyDescent="0.35">
      <c r="D26" s="1448" t="s">
        <v>989</v>
      </c>
      <c r="E26" s="1449"/>
      <c r="F26" s="1449"/>
      <c r="G26" s="1449"/>
      <c r="H26" s="1449"/>
      <c r="I26" s="1450"/>
      <c r="J26" s="1448" t="s">
        <v>997</v>
      </c>
      <c r="K26" s="1449"/>
      <c r="L26" s="1449"/>
      <c r="M26" s="1449"/>
      <c r="N26" s="1449"/>
      <c r="O26" s="1450"/>
      <c r="P26" s="1445" t="s">
        <v>998</v>
      </c>
      <c r="Q26" s="1446"/>
      <c r="R26" s="1446"/>
      <c r="S26" s="1447"/>
      <c r="T26" s="1445" t="s">
        <v>986</v>
      </c>
      <c r="U26" s="1446"/>
      <c r="V26" s="1446"/>
      <c r="W26" s="1446"/>
      <c r="X26" s="1447"/>
      <c r="Y26" s="1445" t="s">
        <v>994</v>
      </c>
      <c r="Z26" s="1446"/>
      <c r="AA26" s="1447"/>
    </row>
    <row r="27" spans="2:27" ht="58.8" thickTop="1" thickBot="1" x14ac:dyDescent="0.35">
      <c r="B27" s="704" t="s">
        <v>1608</v>
      </c>
      <c r="C27" s="808" t="s">
        <v>846</v>
      </c>
      <c r="D27" s="827" t="s">
        <v>989</v>
      </c>
      <c r="E27" s="828" t="s">
        <v>1017</v>
      </c>
      <c r="F27" s="828" t="s">
        <v>1641</v>
      </c>
      <c r="G27" s="828" t="s">
        <v>1016</v>
      </c>
      <c r="H27" s="828" t="s">
        <v>1015</v>
      </c>
      <c r="I27" s="829" t="s">
        <v>1013</v>
      </c>
      <c r="J27" s="827" t="s">
        <v>997</v>
      </c>
      <c r="K27" s="828" t="s">
        <v>1012</v>
      </c>
      <c r="L27" s="828" t="s">
        <v>1011</v>
      </c>
      <c r="M27" s="828" t="s">
        <v>1010</v>
      </c>
      <c r="N27" s="828" t="s">
        <v>1009</v>
      </c>
      <c r="O27" s="829" t="s">
        <v>1008</v>
      </c>
      <c r="P27" s="839" t="s">
        <v>998</v>
      </c>
      <c r="Q27" s="689" t="s">
        <v>1007</v>
      </c>
      <c r="R27" s="689" t="s">
        <v>1006</v>
      </c>
      <c r="S27" s="840" t="s">
        <v>1005</v>
      </c>
      <c r="T27" s="839" t="s">
        <v>986</v>
      </c>
      <c r="U27" s="689" t="s">
        <v>1004</v>
      </c>
      <c r="V27" s="689" t="s">
        <v>1003</v>
      </c>
      <c r="W27" s="689" t="s">
        <v>1002</v>
      </c>
      <c r="X27" s="840" t="s">
        <v>1001</v>
      </c>
      <c r="Y27" s="839" t="s">
        <v>994</v>
      </c>
      <c r="Z27" s="689" t="s">
        <v>999</v>
      </c>
      <c r="AA27" s="840" t="s">
        <v>1000</v>
      </c>
    </row>
    <row r="28" spans="2:27" x14ac:dyDescent="0.3">
      <c r="B28" s="742" t="s">
        <v>223</v>
      </c>
      <c r="C28" s="835">
        <v>18762</v>
      </c>
      <c r="D28" s="830">
        <v>76.990725935401343</v>
      </c>
      <c r="E28" s="576">
        <v>64.492058415947128</v>
      </c>
      <c r="F28" s="576">
        <v>12.498667519454216</v>
      </c>
      <c r="G28" s="576">
        <v>0.89542692676686919</v>
      </c>
      <c r="H28" s="576">
        <v>0.12791813239526703</v>
      </c>
      <c r="I28" s="759">
        <v>11.47532246029208</v>
      </c>
      <c r="J28" s="830">
        <v>12.013644600788828</v>
      </c>
      <c r="K28" s="576">
        <v>1.3697900010659845</v>
      </c>
      <c r="L28" s="576">
        <v>2.0040507408591832</v>
      </c>
      <c r="M28" s="576">
        <v>3.6136872401662936</v>
      </c>
      <c r="N28" s="576">
        <v>1.4870482890949792</v>
      </c>
      <c r="O28" s="759">
        <v>3.5390683296023879</v>
      </c>
      <c r="P28" s="830">
        <v>4.1893188359449951</v>
      </c>
      <c r="Q28" s="576">
        <v>2.7289201577656965</v>
      </c>
      <c r="R28" s="576">
        <v>0.9060867711331414</v>
      </c>
      <c r="S28" s="759">
        <v>0.55431190704615707</v>
      </c>
      <c r="T28" s="830">
        <v>3.5177486408698431</v>
      </c>
      <c r="U28" s="576">
        <v>4.1893188359449951</v>
      </c>
      <c r="V28" s="576">
        <v>0.63426073979319897</v>
      </c>
      <c r="W28" s="576">
        <v>0.99669544824645562</v>
      </c>
      <c r="X28" s="759">
        <v>0.7408591834559215</v>
      </c>
      <c r="Y28" s="830">
        <v>3.2885619869949898</v>
      </c>
      <c r="Z28" s="576">
        <v>2.2385673169171731</v>
      </c>
      <c r="AA28" s="759">
        <v>1.0499946700778169</v>
      </c>
    </row>
    <row r="29" spans="2:27" x14ac:dyDescent="0.3">
      <c r="B29" s="743" t="s">
        <v>232</v>
      </c>
      <c r="C29" s="836">
        <v>14532</v>
      </c>
      <c r="D29" s="831">
        <v>78.447563996696942</v>
      </c>
      <c r="E29" s="552">
        <v>70.162400220203693</v>
      </c>
      <c r="F29" s="552">
        <v>8.2851637764932562</v>
      </c>
      <c r="G29" s="552">
        <v>0.76383154417836507</v>
      </c>
      <c r="H29" s="552">
        <v>4.1288191577208921E-2</v>
      </c>
      <c r="I29" s="761">
        <v>7.4800440407376829</v>
      </c>
      <c r="J29" s="831">
        <v>14.925681255161024</v>
      </c>
      <c r="K29" s="552">
        <v>0.86705202312138729</v>
      </c>
      <c r="L29" s="552">
        <v>3.9292595650977158</v>
      </c>
      <c r="M29" s="552">
        <v>5.0853289292595649</v>
      </c>
      <c r="N29" s="552">
        <v>1.6721717588769613</v>
      </c>
      <c r="O29" s="761">
        <v>3.371868978805395</v>
      </c>
      <c r="P29" s="831">
        <v>2.112579135700523</v>
      </c>
      <c r="Q29" s="552">
        <v>1.5964767409854115</v>
      </c>
      <c r="R29" s="552">
        <v>0.36471235893201215</v>
      </c>
      <c r="S29" s="761">
        <v>0.15139003578309937</v>
      </c>
      <c r="T29" s="831">
        <v>1.8992568125516103</v>
      </c>
      <c r="U29" s="552">
        <v>2.112579135700523</v>
      </c>
      <c r="V29" s="552">
        <v>0.19955959262317643</v>
      </c>
      <c r="W29" s="552">
        <v>0.35783099366914395</v>
      </c>
      <c r="X29" s="761">
        <v>0.44728874208642999</v>
      </c>
      <c r="Y29" s="831">
        <v>2.6149187998898982</v>
      </c>
      <c r="Z29" s="552">
        <v>1.3831544178364987</v>
      </c>
      <c r="AA29" s="761">
        <v>1.2317643820533994</v>
      </c>
    </row>
    <row r="30" spans="2:27" x14ac:dyDescent="0.3">
      <c r="B30" s="743" t="s">
        <v>242</v>
      </c>
      <c r="C30" s="836">
        <v>16844</v>
      </c>
      <c r="D30" s="831">
        <v>59.855141296604131</v>
      </c>
      <c r="E30" s="552">
        <v>44.561861790548562</v>
      </c>
      <c r="F30" s="552">
        <v>15.293279506055569</v>
      </c>
      <c r="G30" s="552">
        <v>0.78959867014960816</v>
      </c>
      <c r="H30" s="552">
        <v>0.13061030634053669</v>
      </c>
      <c r="I30" s="761">
        <v>14.373070529565425</v>
      </c>
      <c r="J30" s="831">
        <v>28.176205176917598</v>
      </c>
      <c r="K30" s="552">
        <v>2.1906910472571837</v>
      </c>
      <c r="L30" s="552">
        <v>1.5138921871289479</v>
      </c>
      <c r="M30" s="552">
        <v>9.7304678223699828</v>
      </c>
      <c r="N30" s="552">
        <v>8.0265970078366191</v>
      </c>
      <c r="O30" s="761">
        <v>6.7145571123248633</v>
      </c>
      <c r="P30" s="831">
        <v>6.1090002374732846</v>
      </c>
      <c r="Q30" s="552">
        <v>4.5832343861315605</v>
      </c>
      <c r="R30" s="552">
        <v>1.0270719544051294</v>
      </c>
      <c r="S30" s="761">
        <v>0.49869389693659466</v>
      </c>
      <c r="T30" s="831">
        <v>3.5442887675136547</v>
      </c>
      <c r="U30" s="552">
        <v>6.1090002374732846</v>
      </c>
      <c r="V30" s="552">
        <v>0.59962004274519121</v>
      </c>
      <c r="W30" s="552">
        <v>0.87271431963904067</v>
      </c>
      <c r="X30" s="761">
        <v>0.90239848017098079</v>
      </c>
      <c r="Y30" s="831">
        <v>2.3153645214913321</v>
      </c>
      <c r="Z30" s="552">
        <v>0.75397767751127998</v>
      </c>
      <c r="AA30" s="761">
        <v>1.5613868439800522</v>
      </c>
    </row>
    <row r="31" spans="2:27" x14ac:dyDescent="0.3">
      <c r="B31" s="743" t="s">
        <v>252</v>
      </c>
      <c r="C31" s="836">
        <v>13800</v>
      </c>
      <c r="D31" s="831">
        <v>94.528985507246375</v>
      </c>
      <c r="E31" s="552">
        <v>91.050724637681157</v>
      </c>
      <c r="F31" s="552">
        <v>3.4782608695652173</v>
      </c>
      <c r="G31" s="552">
        <v>0.53623188405797106</v>
      </c>
      <c r="H31" s="552">
        <v>0.34782608695652173</v>
      </c>
      <c r="I31" s="761">
        <v>2.5942028985507246</v>
      </c>
      <c r="J31" s="831">
        <v>1.826086956521739</v>
      </c>
      <c r="K31" s="552">
        <v>7.2463768115942032E-2</v>
      </c>
      <c r="L31" s="552">
        <v>0.21014492753623187</v>
      </c>
      <c r="M31" s="552">
        <v>0.55797101449275366</v>
      </c>
      <c r="N31" s="552">
        <v>0.13768115942028986</v>
      </c>
      <c r="O31" s="761">
        <v>0.84782608695652173</v>
      </c>
      <c r="P31" s="831">
        <v>1.0724637681159421</v>
      </c>
      <c r="Q31" s="552">
        <v>0.60144927536231885</v>
      </c>
      <c r="R31" s="552">
        <v>0.43478260869565216</v>
      </c>
      <c r="S31" s="761">
        <v>3.6231884057971016E-2</v>
      </c>
      <c r="T31" s="831">
        <v>2.2971014492753623</v>
      </c>
      <c r="U31" s="552">
        <v>1.0724637681159421</v>
      </c>
      <c r="V31" s="552">
        <v>0.44927536231884058</v>
      </c>
      <c r="W31" s="552">
        <v>0.82608695652173914</v>
      </c>
      <c r="X31" s="761">
        <v>0.4420289855072464</v>
      </c>
      <c r="Y31" s="831">
        <v>0.27536231884057971</v>
      </c>
      <c r="Z31" s="552">
        <v>7.2463768115942032E-2</v>
      </c>
      <c r="AA31" s="761">
        <v>0.20289855072463769</v>
      </c>
    </row>
    <row r="32" spans="2:27" x14ac:dyDescent="0.3">
      <c r="B32" s="743" t="s">
        <v>258</v>
      </c>
      <c r="C32" s="836">
        <v>14026</v>
      </c>
      <c r="D32" s="831">
        <v>90.674461713959801</v>
      </c>
      <c r="E32" s="552">
        <v>83.858548410095537</v>
      </c>
      <c r="F32" s="552">
        <v>6.815913303864253</v>
      </c>
      <c r="G32" s="552">
        <v>0.77712819050335102</v>
      </c>
      <c r="H32" s="552">
        <v>8.5555397119634974E-2</v>
      </c>
      <c r="I32" s="761">
        <v>5.9532297162412666</v>
      </c>
      <c r="J32" s="831">
        <v>4.7483245401397411</v>
      </c>
      <c r="K32" s="552">
        <v>0.22101810922572368</v>
      </c>
      <c r="L32" s="552">
        <v>0.79851703978325972</v>
      </c>
      <c r="M32" s="552">
        <v>1.9036075859118782</v>
      </c>
      <c r="N32" s="552">
        <v>0.64879509482389852</v>
      </c>
      <c r="O32" s="761">
        <v>1.1763867103949808</v>
      </c>
      <c r="P32" s="831">
        <v>1.6825894766861544</v>
      </c>
      <c r="Q32" s="552">
        <v>1.1835163268216171</v>
      </c>
      <c r="R32" s="552">
        <v>0.35648082133181236</v>
      </c>
      <c r="S32" s="761">
        <v>0.14259232853272494</v>
      </c>
      <c r="T32" s="831">
        <v>2.3599030372165979</v>
      </c>
      <c r="U32" s="552">
        <v>1.6825894766861544</v>
      </c>
      <c r="V32" s="552">
        <v>0.49194353343790109</v>
      </c>
      <c r="W32" s="552">
        <v>0.75573934122344222</v>
      </c>
      <c r="X32" s="761">
        <v>0.52046199914444602</v>
      </c>
      <c r="Y32" s="831">
        <v>0.53472123199771859</v>
      </c>
      <c r="Z32" s="552">
        <v>0.16398117781263369</v>
      </c>
      <c r="AA32" s="761">
        <v>0.37074005418508488</v>
      </c>
    </row>
    <row r="33" spans="2:27" x14ac:dyDescent="0.3">
      <c r="B33" s="743" t="s">
        <v>263</v>
      </c>
      <c r="C33" s="836">
        <v>14046</v>
      </c>
      <c r="D33" s="831">
        <v>90.545350989605581</v>
      </c>
      <c r="E33" s="552">
        <v>85.82514594902463</v>
      </c>
      <c r="F33" s="552">
        <v>4.7202050405809484</v>
      </c>
      <c r="G33" s="552">
        <v>0.55531824006834685</v>
      </c>
      <c r="H33" s="552">
        <v>0.149508756941478</v>
      </c>
      <c r="I33" s="761">
        <v>4.0153780435711228</v>
      </c>
      <c r="J33" s="831">
        <v>5.56742132991599</v>
      </c>
      <c r="K33" s="552">
        <v>9.9672504627651995E-2</v>
      </c>
      <c r="L33" s="552">
        <v>0.66211020931225972</v>
      </c>
      <c r="M33" s="552">
        <v>1.836821870995301</v>
      </c>
      <c r="N33" s="552">
        <v>0.2135839384878257</v>
      </c>
      <c r="O33" s="761">
        <v>2.7552328064929514</v>
      </c>
      <c r="P33" s="831">
        <v>1.3455788124733019</v>
      </c>
      <c r="Q33" s="552">
        <v>0.88993307703260704</v>
      </c>
      <c r="R33" s="552">
        <v>0.39157055389434714</v>
      </c>
      <c r="S33" s="761">
        <v>6.4075181546347712E-2</v>
      </c>
      <c r="T33" s="831">
        <v>1.8866581233091271</v>
      </c>
      <c r="U33" s="552">
        <v>1.3455788124733019</v>
      </c>
      <c r="V33" s="552">
        <v>0.32749537234799941</v>
      </c>
      <c r="W33" s="552">
        <v>0.74042432009112913</v>
      </c>
      <c r="X33" s="761">
        <v>0.36309269542930367</v>
      </c>
      <c r="Y33" s="831">
        <v>0.65499074469599883</v>
      </c>
      <c r="Z33" s="552">
        <v>0.24918126156912998</v>
      </c>
      <c r="AA33" s="761">
        <v>0.40580948312686882</v>
      </c>
    </row>
    <row r="34" spans="2:27" x14ac:dyDescent="0.3">
      <c r="B34" s="743" t="s">
        <v>268</v>
      </c>
      <c r="C34" s="836">
        <v>15937</v>
      </c>
      <c r="D34" s="831">
        <v>83.874003890318122</v>
      </c>
      <c r="E34" s="552">
        <v>67.315053021271254</v>
      </c>
      <c r="F34" s="552">
        <v>16.558950869046871</v>
      </c>
      <c r="G34" s="552">
        <v>1.0792495450837674</v>
      </c>
      <c r="H34" s="552">
        <v>8.7845893204492681E-2</v>
      </c>
      <c r="I34" s="761">
        <v>15.391855430758612</v>
      </c>
      <c r="J34" s="831">
        <v>9.2112693731568047</v>
      </c>
      <c r="K34" s="552">
        <v>0.73414067892326029</v>
      </c>
      <c r="L34" s="552">
        <v>1.7631925707473175</v>
      </c>
      <c r="M34" s="552">
        <v>3.9593399008596348</v>
      </c>
      <c r="N34" s="552">
        <v>1.0416013051389847</v>
      </c>
      <c r="O34" s="761">
        <v>1.7129949174876073</v>
      </c>
      <c r="P34" s="831">
        <v>2.7796950492564472</v>
      </c>
      <c r="Q34" s="552">
        <v>2.2086967434272449</v>
      </c>
      <c r="R34" s="552">
        <v>0.3764823994478258</v>
      </c>
      <c r="S34" s="761">
        <v>0.19451590638137667</v>
      </c>
      <c r="T34" s="831">
        <v>3.1122545021020267</v>
      </c>
      <c r="U34" s="552">
        <v>2.7796950492564472</v>
      </c>
      <c r="V34" s="552">
        <v>0.53335006588441991</v>
      </c>
      <c r="W34" s="552">
        <v>0.88473363870239063</v>
      </c>
      <c r="X34" s="761">
        <v>0.72786597226579652</v>
      </c>
      <c r="Y34" s="831">
        <v>1.0227771851665934</v>
      </c>
      <c r="Z34" s="552">
        <v>0.45805358599485474</v>
      </c>
      <c r="AA34" s="761">
        <v>0.56472359917173875</v>
      </c>
    </row>
    <row r="35" spans="2:27" x14ac:dyDescent="0.3">
      <c r="B35" s="743" t="s">
        <v>274</v>
      </c>
      <c r="C35" s="836">
        <v>14035</v>
      </c>
      <c r="D35" s="831">
        <v>93.480584253651585</v>
      </c>
      <c r="E35" s="552">
        <v>89.340933380833633</v>
      </c>
      <c r="F35" s="552">
        <v>4.1396508728179553</v>
      </c>
      <c r="G35" s="552">
        <v>0.8122550765942288</v>
      </c>
      <c r="H35" s="552">
        <v>4.9875311720698257E-2</v>
      </c>
      <c r="I35" s="761">
        <v>3.2775204845030284</v>
      </c>
      <c r="J35" s="831">
        <v>2.9568934805842537</v>
      </c>
      <c r="K35" s="552">
        <v>0.19237620235126471</v>
      </c>
      <c r="L35" s="552">
        <v>0.58425365158532239</v>
      </c>
      <c r="M35" s="552">
        <v>0.9191307445671536</v>
      </c>
      <c r="N35" s="552">
        <v>0.46312789454934095</v>
      </c>
      <c r="O35" s="761">
        <v>0.79800498753117211</v>
      </c>
      <c r="P35" s="831">
        <v>1.1827573922337016</v>
      </c>
      <c r="Q35" s="552">
        <v>0.59850374064837908</v>
      </c>
      <c r="R35" s="552">
        <v>0.43462771642322767</v>
      </c>
      <c r="S35" s="761">
        <v>0.14962593516209477</v>
      </c>
      <c r="T35" s="831">
        <v>2.0662629141432136</v>
      </c>
      <c r="U35" s="552">
        <v>1.1827573922337016</v>
      </c>
      <c r="V35" s="552">
        <v>0.37050231563947278</v>
      </c>
      <c r="W35" s="552">
        <v>0.86213038831492705</v>
      </c>
      <c r="X35" s="761">
        <v>0.38475240470252942</v>
      </c>
      <c r="Y35" s="831">
        <v>0.31350195938724618</v>
      </c>
      <c r="Z35" s="552">
        <v>0.16387602422515141</v>
      </c>
      <c r="AA35" s="761">
        <v>0.14962593516209477</v>
      </c>
    </row>
    <row r="36" spans="2:27" x14ac:dyDescent="0.3">
      <c r="B36" s="743" t="s">
        <v>281</v>
      </c>
      <c r="C36" s="836">
        <v>15382</v>
      </c>
      <c r="D36" s="831">
        <v>89.71525159277077</v>
      </c>
      <c r="E36" s="552">
        <v>81.835912105057858</v>
      </c>
      <c r="F36" s="552">
        <v>7.8793394877129117</v>
      </c>
      <c r="G36" s="552">
        <v>0.74762709660642312</v>
      </c>
      <c r="H36" s="552">
        <v>5.850994669093746E-2</v>
      </c>
      <c r="I36" s="761">
        <v>7.0732024444155508</v>
      </c>
      <c r="J36" s="831">
        <v>5.4674294630087115</v>
      </c>
      <c r="K36" s="552">
        <v>0.48108178390326356</v>
      </c>
      <c r="L36" s="552">
        <v>0.68261604472760373</v>
      </c>
      <c r="M36" s="552">
        <v>2.2883890261344431</v>
      </c>
      <c r="N36" s="552">
        <v>0.69561825510336761</v>
      </c>
      <c r="O36" s="761">
        <v>1.3197243531400338</v>
      </c>
      <c r="P36" s="831">
        <v>1.9308282408009363</v>
      </c>
      <c r="Q36" s="552">
        <v>1.3717331946430893</v>
      </c>
      <c r="R36" s="552">
        <v>0.46157846833961774</v>
      </c>
      <c r="S36" s="761">
        <v>9.7516577818229103E-2</v>
      </c>
      <c r="T36" s="831">
        <v>2.1713691327525679</v>
      </c>
      <c r="U36" s="552">
        <v>1.9308282408009363</v>
      </c>
      <c r="V36" s="552">
        <v>0.31855415420621508</v>
      </c>
      <c r="W36" s="552">
        <v>0.760629306982187</v>
      </c>
      <c r="X36" s="761">
        <v>0.40306852164868029</v>
      </c>
      <c r="Y36" s="831">
        <v>0.71512157066701343</v>
      </c>
      <c r="Z36" s="552">
        <v>0.2730464178910415</v>
      </c>
      <c r="AA36" s="761">
        <v>0.44207515277597192</v>
      </c>
    </row>
    <row r="37" spans="2:27" x14ac:dyDescent="0.3">
      <c r="B37" s="743" t="s">
        <v>286</v>
      </c>
      <c r="C37" s="836">
        <v>14203</v>
      </c>
      <c r="D37" s="831">
        <v>93.712595930437232</v>
      </c>
      <c r="E37" s="552">
        <v>89.086812645215801</v>
      </c>
      <c r="F37" s="552">
        <v>4.6257832852214325</v>
      </c>
      <c r="G37" s="552">
        <v>0.48581285643878053</v>
      </c>
      <c r="H37" s="552">
        <v>0.11265225656551432</v>
      </c>
      <c r="I37" s="761">
        <v>4.0273181722171376</v>
      </c>
      <c r="J37" s="831">
        <v>2.759980285855101</v>
      </c>
      <c r="K37" s="552">
        <v>0.17601915088361614</v>
      </c>
      <c r="L37" s="552">
        <v>0.45764979229740194</v>
      </c>
      <c r="M37" s="552">
        <v>1.1124410335844539</v>
      </c>
      <c r="N37" s="552">
        <v>0.218263747095684</v>
      </c>
      <c r="O37" s="761">
        <v>0.79560656199394497</v>
      </c>
      <c r="P37" s="831">
        <v>1.1476448637611771</v>
      </c>
      <c r="Q37" s="552">
        <v>0.57734281489826089</v>
      </c>
      <c r="R37" s="552">
        <v>0.40836443004998946</v>
      </c>
      <c r="S37" s="761">
        <v>0.16193761881292684</v>
      </c>
      <c r="T37" s="831">
        <v>1.865802999366331</v>
      </c>
      <c r="U37" s="552">
        <v>1.1476448637611771</v>
      </c>
      <c r="V37" s="552">
        <v>0.16193761881292684</v>
      </c>
      <c r="W37" s="552">
        <v>0.81672886009997891</v>
      </c>
      <c r="X37" s="761">
        <v>0.42948672815602335</v>
      </c>
      <c r="Y37" s="831">
        <v>0.51397592058015906</v>
      </c>
      <c r="Z37" s="552">
        <v>0.24642681123706259</v>
      </c>
      <c r="AA37" s="761">
        <v>0.2675491093430965</v>
      </c>
    </row>
    <row r="38" spans="2:27" x14ac:dyDescent="0.3">
      <c r="B38" s="743" t="s">
        <v>291</v>
      </c>
      <c r="C38" s="836">
        <v>14831</v>
      </c>
      <c r="D38" s="831">
        <v>81.727462746948959</v>
      </c>
      <c r="E38" s="552">
        <v>70.966219405299711</v>
      </c>
      <c r="F38" s="552">
        <v>10.761243341649248</v>
      </c>
      <c r="G38" s="552">
        <v>1.0113950509068843</v>
      </c>
      <c r="H38" s="552">
        <v>4.0455802036275371E-2</v>
      </c>
      <c r="I38" s="761">
        <v>9.7093924887060883</v>
      </c>
      <c r="J38" s="831">
        <v>11.617557818083743</v>
      </c>
      <c r="K38" s="552">
        <v>0.39107275301732858</v>
      </c>
      <c r="L38" s="552">
        <v>3.0678983210842152</v>
      </c>
      <c r="M38" s="552">
        <v>3.2634346975928796</v>
      </c>
      <c r="N38" s="552">
        <v>2.3059807160676962</v>
      </c>
      <c r="O38" s="761">
        <v>2.5891713303216237</v>
      </c>
      <c r="P38" s="831">
        <v>1.9216505967230799</v>
      </c>
      <c r="Q38" s="552">
        <v>1.1192771896702851</v>
      </c>
      <c r="R38" s="552">
        <v>0.58660912952599287</v>
      </c>
      <c r="S38" s="761">
        <v>0.21576427752680197</v>
      </c>
      <c r="T38" s="831">
        <v>2.8386487762119885</v>
      </c>
      <c r="U38" s="552">
        <v>1.9216505967230799</v>
      </c>
      <c r="V38" s="552">
        <v>0.37084485199919087</v>
      </c>
      <c r="W38" s="552">
        <v>0.60009439687141797</v>
      </c>
      <c r="X38" s="761">
        <v>0.69449126828939378</v>
      </c>
      <c r="Y38" s="831">
        <v>1.8946800620322297</v>
      </c>
      <c r="Z38" s="552">
        <v>0.94396871417975858</v>
      </c>
      <c r="AA38" s="761">
        <v>0.95071134785247113</v>
      </c>
    </row>
    <row r="39" spans="2:27" x14ac:dyDescent="0.3">
      <c r="B39" s="743" t="s">
        <v>296</v>
      </c>
      <c r="C39" s="836">
        <v>14490</v>
      </c>
      <c r="D39" s="831">
        <v>94.361628709454791</v>
      </c>
      <c r="E39" s="552">
        <v>89.710144927536234</v>
      </c>
      <c r="F39" s="552">
        <v>4.6514837819185644</v>
      </c>
      <c r="G39" s="552">
        <v>0.46928916494133882</v>
      </c>
      <c r="H39" s="552">
        <v>0.18633540372670807</v>
      </c>
      <c r="I39" s="761">
        <v>3.9958592132505175</v>
      </c>
      <c r="J39" s="831">
        <v>2.4637681159420288</v>
      </c>
      <c r="K39" s="552">
        <v>0.30365769496204276</v>
      </c>
      <c r="L39" s="552">
        <v>0.19323671497584541</v>
      </c>
      <c r="M39" s="552">
        <v>0.82815734989648027</v>
      </c>
      <c r="N39" s="552">
        <v>5.5210489993098688E-2</v>
      </c>
      <c r="O39" s="761">
        <v>1.0835058661145618</v>
      </c>
      <c r="P39" s="831">
        <v>1.3112491373360937</v>
      </c>
      <c r="Q39" s="552">
        <v>0.80055210489993101</v>
      </c>
      <c r="R39" s="552">
        <v>0.37957211870255347</v>
      </c>
      <c r="S39" s="761">
        <v>0.13112491373360938</v>
      </c>
      <c r="T39" s="831">
        <v>1.5665976535541752</v>
      </c>
      <c r="U39" s="552">
        <v>1.3112491373360937</v>
      </c>
      <c r="V39" s="552">
        <v>0.2277432712215321</v>
      </c>
      <c r="W39" s="552">
        <v>0.60731538992408551</v>
      </c>
      <c r="X39" s="761">
        <v>0.30365769496204276</v>
      </c>
      <c r="Y39" s="831">
        <v>0.29675638371290541</v>
      </c>
      <c r="Z39" s="552">
        <v>0.10351966873706003</v>
      </c>
      <c r="AA39" s="761">
        <v>0.19323671497584541</v>
      </c>
    </row>
    <row r="40" spans="2:27" x14ac:dyDescent="0.3">
      <c r="B40" s="743" t="s">
        <v>301</v>
      </c>
      <c r="C40" s="836">
        <v>14425</v>
      </c>
      <c r="D40" s="831">
        <v>84.859618717504333</v>
      </c>
      <c r="E40" s="552">
        <v>74.412478336221838</v>
      </c>
      <c r="F40" s="552">
        <v>10.447140381282496</v>
      </c>
      <c r="G40" s="552">
        <v>1.1022530329289428</v>
      </c>
      <c r="H40" s="552">
        <v>0.22183708838821489</v>
      </c>
      <c r="I40" s="761">
        <v>9.1230502599653374</v>
      </c>
      <c r="J40" s="831">
        <v>10.176776429809358</v>
      </c>
      <c r="K40" s="552">
        <v>0.65164644714038134</v>
      </c>
      <c r="L40" s="552">
        <v>0.94974003466204504</v>
      </c>
      <c r="M40" s="552">
        <v>4.7487001733102252</v>
      </c>
      <c r="N40" s="552">
        <v>0.51299826689774697</v>
      </c>
      <c r="O40" s="761">
        <v>3.3136915077989602</v>
      </c>
      <c r="P40" s="831">
        <v>1.8093587521663779</v>
      </c>
      <c r="Q40" s="552">
        <v>1.3587521663778164</v>
      </c>
      <c r="R40" s="552">
        <v>0.41594454072790293</v>
      </c>
      <c r="S40" s="761">
        <v>3.4662045060658578E-2</v>
      </c>
      <c r="T40" s="831">
        <v>2.1421143847487003</v>
      </c>
      <c r="U40" s="552">
        <v>1.8093587521663779</v>
      </c>
      <c r="V40" s="552">
        <v>0.37435008665511266</v>
      </c>
      <c r="W40" s="552">
        <v>0.42980935875216636</v>
      </c>
      <c r="X40" s="761">
        <v>0.64471403812824957</v>
      </c>
      <c r="Y40" s="831">
        <v>1.0121317157712304</v>
      </c>
      <c r="Z40" s="552">
        <v>0.21490467937608318</v>
      </c>
      <c r="AA40" s="761">
        <v>0.79722703639514736</v>
      </c>
    </row>
    <row r="41" spans="2:27" x14ac:dyDescent="0.3">
      <c r="B41" s="743" t="s">
        <v>306</v>
      </c>
      <c r="C41" s="836">
        <v>14053</v>
      </c>
      <c r="D41" s="831">
        <v>95.801608197537888</v>
      </c>
      <c r="E41" s="552">
        <v>92.357503735857108</v>
      </c>
      <c r="F41" s="552">
        <v>3.4441044616807797</v>
      </c>
      <c r="G41" s="552">
        <v>0.48388244502953104</v>
      </c>
      <c r="H41" s="552">
        <v>0.31310040560734365</v>
      </c>
      <c r="I41" s="761">
        <v>2.6471216110439051</v>
      </c>
      <c r="J41" s="831">
        <v>1.2310538675016012</v>
      </c>
      <c r="K41" s="552">
        <v>4.2695509855546855E-2</v>
      </c>
      <c r="L41" s="552">
        <v>0.27752081406105455</v>
      </c>
      <c r="M41" s="552">
        <v>0.49099836333878888</v>
      </c>
      <c r="N41" s="552">
        <v>9.9622856329609336E-2</v>
      </c>
      <c r="O41" s="761">
        <v>0.32021632391660143</v>
      </c>
      <c r="P41" s="831">
        <v>0.84679427880167935</v>
      </c>
      <c r="Q41" s="552">
        <v>0.63331672952394502</v>
      </c>
      <c r="R41" s="552">
        <v>0.16366612111292964</v>
      </c>
      <c r="S41" s="761">
        <v>4.9811428164804668E-2</v>
      </c>
      <c r="T41" s="831">
        <v>1.7718636590051946</v>
      </c>
      <c r="U41" s="552">
        <v>0.84679427880167935</v>
      </c>
      <c r="V41" s="552">
        <v>0.48388244502953104</v>
      </c>
      <c r="W41" s="552">
        <v>0.44118693517398422</v>
      </c>
      <c r="X41" s="761">
        <v>0.46965060841101541</v>
      </c>
      <c r="Y41" s="831">
        <v>0.34867999715363268</v>
      </c>
      <c r="Z41" s="552">
        <v>0.19212979434996086</v>
      </c>
      <c r="AA41" s="761">
        <v>0.15655020280367182</v>
      </c>
    </row>
    <row r="42" spans="2:27" x14ac:dyDescent="0.3">
      <c r="B42" s="798" t="s">
        <v>311</v>
      </c>
      <c r="C42" s="837">
        <v>13664</v>
      </c>
      <c r="D42" s="832">
        <v>79.361826697892283</v>
      </c>
      <c r="E42" s="555">
        <v>70.257611241217802</v>
      </c>
      <c r="F42" s="555">
        <v>9.1042154566744742</v>
      </c>
      <c r="G42" s="555">
        <v>0.58548009367681508</v>
      </c>
      <c r="H42" s="555">
        <v>0.15368852459016394</v>
      </c>
      <c r="I42" s="814">
        <v>8.3650468384074959</v>
      </c>
      <c r="J42" s="832">
        <v>14.688231850117097</v>
      </c>
      <c r="K42" s="555">
        <v>0.9660421545667448</v>
      </c>
      <c r="L42" s="555">
        <v>5.7889344262295088</v>
      </c>
      <c r="M42" s="555">
        <v>3.0225409836065578</v>
      </c>
      <c r="N42" s="555">
        <v>1.3539227166276349</v>
      </c>
      <c r="O42" s="814">
        <v>3.5567915690866516</v>
      </c>
      <c r="P42" s="832">
        <v>2.1296838407494145</v>
      </c>
      <c r="Q42" s="555">
        <v>1.632025761124122</v>
      </c>
      <c r="R42" s="555">
        <v>0.32933255269320849</v>
      </c>
      <c r="S42" s="814">
        <v>0.16832552693208433</v>
      </c>
      <c r="T42" s="832">
        <v>2.5614754098360657</v>
      </c>
      <c r="U42" s="555">
        <v>2.1296838407494145</v>
      </c>
      <c r="V42" s="555">
        <v>0.35128805620608905</v>
      </c>
      <c r="W42" s="555">
        <v>0.46838407494145201</v>
      </c>
      <c r="X42" s="814">
        <v>0.50497658079625296</v>
      </c>
      <c r="Y42" s="832">
        <v>1.2587822014051524</v>
      </c>
      <c r="Z42" s="555">
        <v>0.76112412177985955</v>
      </c>
      <c r="AA42" s="814">
        <v>0.49765807962529279</v>
      </c>
    </row>
    <row r="43" spans="2:27" ht="15" thickBot="1" x14ac:dyDescent="0.35">
      <c r="B43" s="378" t="s">
        <v>316</v>
      </c>
      <c r="C43" s="838">
        <v>13852</v>
      </c>
      <c r="D43" s="833">
        <v>95.155934161131952</v>
      </c>
      <c r="E43" s="735">
        <v>89.885937048801608</v>
      </c>
      <c r="F43" s="735">
        <v>5.2699971123303486</v>
      </c>
      <c r="G43" s="735">
        <v>0.56309558186543451</v>
      </c>
      <c r="H43" s="735">
        <v>0.23101357204735776</v>
      </c>
      <c r="I43" s="834">
        <v>4.475887958417557</v>
      </c>
      <c r="J43" s="833">
        <v>1.2922321686399074</v>
      </c>
      <c r="K43" s="735">
        <v>0.12272596015015881</v>
      </c>
      <c r="L43" s="735">
        <v>0.21657522379439789</v>
      </c>
      <c r="M43" s="735">
        <v>0.31042448743863699</v>
      </c>
      <c r="N43" s="735">
        <v>9.3849263644239095E-2</v>
      </c>
      <c r="O43" s="834">
        <v>0.54865723361247465</v>
      </c>
      <c r="P43" s="833">
        <v>1.133410337857349</v>
      </c>
      <c r="Q43" s="735">
        <v>0.71469823852151304</v>
      </c>
      <c r="R43" s="735">
        <v>0.36817788045047645</v>
      </c>
      <c r="S43" s="834">
        <v>5.0534218885359514E-2</v>
      </c>
      <c r="T43" s="833">
        <v>2.1007796708056596</v>
      </c>
      <c r="U43" s="735">
        <v>1.133410337857349</v>
      </c>
      <c r="V43" s="735">
        <v>0.34652035807103665</v>
      </c>
      <c r="W43" s="735">
        <v>0.77967080565983249</v>
      </c>
      <c r="X43" s="834">
        <v>0.38983540282991624</v>
      </c>
      <c r="Y43" s="833">
        <v>0.31764366156511692</v>
      </c>
      <c r="Z43" s="735">
        <v>4.3315044758879581E-2</v>
      </c>
      <c r="AA43" s="834">
        <v>0.27432861680623732</v>
      </c>
    </row>
    <row r="44" spans="2:27" ht="15" thickBot="1" x14ac:dyDescent="0.35">
      <c r="B44" s="884" t="s">
        <v>70</v>
      </c>
      <c r="C44" s="933">
        <v>236882</v>
      </c>
      <c r="D44" s="961">
        <v>85.919571769910746</v>
      </c>
      <c r="E44" s="962">
        <v>77.667361808833078</v>
      </c>
      <c r="F44" s="962">
        <v>8.252209961077666</v>
      </c>
      <c r="G44" s="962">
        <v>0.7370758436689997</v>
      </c>
      <c r="H44" s="962">
        <v>0.14395352960545757</v>
      </c>
      <c r="I44" s="963">
        <v>7.3711805878032095</v>
      </c>
      <c r="J44" s="961">
        <v>8.3974299440227611</v>
      </c>
      <c r="K44" s="962">
        <v>0.59143370961069219</v>
      </c>
      <c r="L44" s="962">
        <v>1.4559991894698625</v>
      </c>
      <c r="M44" s="962">
        <v>2.8461428052785771</v>
      </c>
      <c r="N44" s="962">
        <v>1.2744742107884937</v>
      </c>
      <c r="O44" s="963">
        <v>2.229380028875136</v>
      </c>
      <c r="P44" s="961">
        <v>2.1390396906476643</v>
      </c>
      <c r="Q44" s="962">
        <v>1.4809061051493992</v>
      </c>
      <c r="R44" s="962">
        <v>0.47787506015653358</v>
      </c>
      <c r="S44" s="963">
        <v>0.18025852534173131</v>
      </c>
      <c r="T44" s="961">
        <v>2.3969740208204926</v>
      </c>
      <c r="U44" s="962">
        <v>2.1390396906476643</v>
      </c>
      <c r="V44" s="962">
        <v>0.39724419753294887</v>
      </c>
      <c r="W44" s="962">
        <v>0.70836956797055073</v>
      </c>
      <c r="X44" s="963">
        <v>0.53317685598736919</v>
      </c>
      <c r="Y44" s="961">
        <v>1.1469845745983231</v>
      </c>
      <c r="Z44" s="962">
        <v>0.55386226053478094</v>
      </c>
      <c r="AA44" s="963">
        <v>0.5931223140635421</v>
      </c>
    </row>
    <row r="46" spans="2:27" x14ac:dyDescent="0.3">
      <c r="B46" s="739" t="s">
        <v>1020</v>
      </c>
      <c r="C46" s="272"/>
      <c r="D46" s="272"/>
      <c r="E46" s="272"/>
      <c r="F46" s="272"/>
      <c r="G46" s="272"/>
      <c r="H46" s="272"/>
    </row>
    <row r="47" spans="2:27" ht="43.2" x14ac:dyDescent="0.3">
      <c r="B47" s="272"/>
      <c r="C47" s="781" t="s">
        <v>1400</v>
      </c>
      <c r="D47" s="781" t="s">
        <v>1401</v>
      </c>
      <c r="E47" s="781" t="s">
        <v>997</v>
      </c>
      <c r="F47" s="781" t="s">
        <v>998</v>
      </c>
      <c r="G47" s="781" t="s">
        <v>986</v>
      </c>
      <c r="H47" s="781" t="s">
        <v>994</v>
      </c>
    </row>
    <row r="48" spans="2:27" x14ac:dyDescent="0.3">
      <c r="B48" s="272" t="s">
        <v>306</v>
      </c>
      <c r="C48" s="273">
        <v>92.357503735857108</v>
      </c>
      <c r="D48" s="273">
        <v>3.4441044616807797</v>
      </c>
      <c r="E48" s="273">
        <v>1.2310538675016012</v>
      </c>
      <c r="F48" s="273">
        <v>0.84679427880167935</v>
      </c>
      <c r="G48" s="273">
        <v>1.7718636590051946</v>
      </c>
      <c r="H48" s="273">
        <v>0.34867999715363268</v>
      </c>
    </row>
    <row r="49" spans="2:8" x14ac:dyDescent="0.3">
      <c r="B49" s="272" t="s">
        <v>252</v>
      </c>
      <c r="C49" s="273">
        <v>91.050724637681157</v>
      </c>
      <c r="D49" s="273">
        <v>3.4782608695652173</v>
      </c>
      <c r="E49" s="273">
        <v>1.826086956521739</v>
      </c>
      <c r="F49" s="273">
        <v>1.0724637681159421</v>
      </c>
      <c r="G49" s="273">
        <v>2.2971014492753623</v>
      </c>
      <c r="H49" s="273">
        <v>0.27536231884057971</v>
      </c>
    </row>
    <row r="50" spans="2:8" x14ac:dyDescent="0.3">
      <c r="B50" s="272" t="s">
        <v>286</v>
      </c>
      <c r="C50" s="273">
        <v>89.086812645215801</v>
      </c>
      <c r="D50" s="273">
        <v>4.6257832852214325</v>
      </c>
      <c r="E50" s="273">
        <v>2.759980285855101</v>
      </c>
      <c r="F50" s="273">
        <v>1.1476448637611771</v>
      </c>
      <c r="G50" s="273">
        <v>1.865802999366331</v>
      </c>
      <c r="H50" s="273">
        <v>0.51397592058015906</v>
      </c>
    </row>
    <row r="51" spans="2:8" x14ac:dyDescent="0.3">
      <c r="B51" s="272" t="s">
        <v>274</v>
      </c>
      <c r="C51" s="273">
        <v>89.340933380833633</v>
      </c>
      <c r="D51" s="273">
        <v>4.1396508728179553</v>
      </c>
      <c r="E51" s="273">
        <v>2.9568934805842537</v>
      </c>
      <c r="F51" s="273">
        <v>1.1827573922337016</v>
      </c>
      <c r="G51" s="273">
        <v>2.0662629141432136</v>
      </c>
      <c r="H51" s="273">
        <v>0.31350195938724618</v>
      </c>
    </row>
    <row r="52" spans="2:8" x14ac:dyDescent="0.3">
      <c r="B52" s="272" t="s">
        <v>316</v>
      </c>
      <c r="C52" s="273">
        <v>89.885937048801608</v>
      </c>
      <c r="D52" s="273">
        <v>5.2699971123303486</v>
      </c>
      <c r="E52" s="273">
        <v>1.2922321686399074</v>
      </c>
      <c r="F52" s="273">
        <v>1.133410337857349</v>
      </c>
      <c r="G52" s="273">
        <v>2.1007796708056596</v>
      </c>
      <c r="H52" s="273">
        <v>0.31764366156511692</v>
      </c>
    </row>
    <row r="53" spans="2:8" x14ac:dyDescent="0.3">
      <c r="B53" s="272" t="s">
        <v>296</v>
      </c>
      <c r="C53" s="273">
        <v>89.710144927536234</v>
      </c>
      <c r="D53" s="273">
        <v>4.6514837819185644</v>
      </c>
      <c r="E53" s="273">
        <v>2.4637681159420288</v>
      </c>
      <c r="F53" s="273">
        <v>1.3112491373360937</v>
      </c>
      <c r="G53" s="273">
        <v>1.5665976535541752</v>
      </c>
      <c r="H53" s="273">
        <v>0.29675638371290541</v>
      </c>
    </row>
    <row r="54" spans="2:8" x14ac:dyDescent="0.3">
      <c r="B54" s="272" t="s">
        <v>258</v>
      </c>
      <c r="C54" s="273">
        <v>83.858548410095537</v>
      </c>
      <c r="D54" s="273">
        <v>6.815913303864253</v>
      </c>
      <c r="E54" s="273">
        <v>4.7483245401397411</v>
      </c>
      <c r="F54" s="273">
        <v>1.6825894766861544</v>
      </c>
      <c r="G54" s="273">
        <v>2.3599030372165979</v>
      </c>
      <c r="H54" s="273">
        <v>0.53472123199771859</v>
      </c>
    </row>
    <row r="55" spans="2:8" x14ac:dyDescent="0.3">
      <c r="B55" s="272" t="s">
        <v>263</v>
      </c>
      <c r="C55" s="273">
        <v>85.82514594902463</v>
      </c>
      <c r="D55" s="273">
        <v>4.7202050405809484</v>
      </c>
      <c r="E55" s="273">
        <v>5.56742132991599</v>
      </c>
      <c r="F55" s="273">
        <v>1.3455788124733019</v>
      </c>
      <c r="G55" s="273">
        <v>1.8866581233091271</v>
      </c>
      <c r="H55" s="273">
        <v>0.65499074469599883</v>
      </c>
    </row>
    <row r="56" spans="2:8" x14ac:dyDescent="0.3">
      <c r="B56" s="272" t="s">
        <v>281</v>
      </c>
      <c r="C56" s="273">
        <v>81.835912105057858</v>
      </c>
      <c r="D56" s="273">
        <v>7.8793394877129117</v>
      </c>
      <c r="E56" s="273">
        <v>5.4674294630087115</v>
      </c>
      <c r="F56" s="273">
        <v>1.9308282408009363</v>
      </c>
      <c r="G56" s="273">
        <v>2.1713691327525679</v>
      </c>
      <c r="H56" s="273">
        <v>0.71512157066701343</v>
      </c>
    </row>
    <row r="57" spans="2:8" x14ac:dyDescent="0.3">
      <c r="B57" s="272" t="s">
        <v>70</v>
      </c>
      <c r="C57" s="273">
        <v>77.667361808833078</v>
      </c>
      <c r="D57" s="273">
        <v>8.252209961077666</v>
      </c>
      <c r="E57" s="273">
        <v>8.3974299440227611</v>
      </c>
      <c r="F57" s="273">
        <v>2.1390396906476643</v>
      </c>
      <c r="G57" s="273">
        <v>2.3969740208204926</v>
      </c>
      <c r="H57" s="273">
        <v>1.1469845745983231</v>
      </c>
    </row>
    <row r="58" spans="2:8" x14ac:dyDescent="0.3">
      <c r="B58" s="272" t="s">
        <v>301</v>
      </c>
      <c r="C58" s="273">
        <v>74.412478336221838</v>
      </c>
      <c r="D58" s="273">
        <v>10.447140381282496</v>
      </c>
      <c r="E58" s="273">
        <v>10.176776429809358</v>
      </c>
      <c r="F58" s="273">
        <v>1.8093587521663779</v>
      </c>
      <c r="G58" s="273">
        <v>2.1421143847487003</v>
      </c>
      <c r="H58" s="273">
        <v>1.0121317157712304</v>
      </c>
    </row>
    <row r="59" spans="2:8" x14ac:dyDescent="0.3">
      <c r="B59" s="272" t="s">
        <v>232</v>
      </c>
      <c r="C59" s="273">
        <v>70.162400220203693</v>
      </c>
      <c r="D59" s="273">
        <v>8.2851637764932562</v>
      </c>
      <c r="E59" s="273">
        <v>14.925681255161024</v>
      </c>
      <c r="F59" s="273">
        <v>2.112579135700523</v>
      </c>
      <c r="G59" s="273">
        <v>1.8992568125516103</v>
      </c>
      <c r="H59" s="273">
        <v>2.6149187998898982</v>
      </c>
    </row>
    <row r="60" spans="2:8" x14ac:dyDescent="0.3">
      <c r="B60" s="272" t="s">
        <v>291</v>
      </c>
      <c r="C60" s="273">
        <v>70.966219405299711</v>
      </c>
      <c r="D60" s="273">
        <v>10.761243341649248</v>
      </c>
      <c r="E60" s="273">
        <v>11.617557818083743</v>
      </c>
      <c r="F60" s="273">
        <v>1.9216505967230799</v>
      </c>
      <c r="G60" s="273">
        <v>2.8386487762119885</v>
      </c>
      <c r="H60" s="273">
        <v>1.8946800620322297</v>
      </c>
    </row>
    <row r="61" spans="2:8" x14ac:dyDescent="0.3">
      <c r="B61" s="272" t="s">
        <v>311</v>
      </c>
      <c r="C61" s="273">
        <v>70.257611241217802</v>
      </c>
      <c r="D61" s="273">
        <v>9.1042154566744742</v>
      </c>
      <c r="E61" s="273">
        <v>14.688231850117097</v>
      </c>
      <c r="F61" s="273">
        <v>2.1296838407494145</v>
      </c>
      <c r="G61" s="273">
        <v>2.5614754098360657</v>
      </c>
      <c r="H61" s="273">
        <v>1.2587822014051524</v>
      </c>
    </row>
    <row r="62" spans="2:8" x14ac:dyDescent="0.3">
      <c r="B62" s="272" t="s">
        <v>268</v>
      </c>
      <c r="C62" s="273">
        <v>67.315053021271254</v>
      </c>
      <c r="D62" s="273">
        <v>16.558950869046871</v>
      </c>
      <c r="E62" s="273">
        <v>9.2112693731568047</v>
      </c>
      <c r="F62" s="273">
        <v>2.7796950492564472</v>
      </c>
      <c r="G62" s="273">
        <v>3.1122545021020267</v>
      </c>
      <c r="H62" s="273">
        <v>1.0227771851665934</v>
      </c>
    </row>
    <row r="63" spans="2:8" x14ac:dyDescent="0.3">
      <c r="B63" s="272" t="s">
        <v>223</v>
      </c>
      <c r="C63" s="273">
        <v>64.492058415947128</v>
      </c>
      <c r="D63" s="273">
        <v>12.498667519454216</v>
      </c>
      <c r="E63" s="273">
        <v>12.013644600788828</v>
      </c>
      <c r="F63" s="273">
        <v>4.1893188359449951</v>
      </c>
      <c r="G63" s="273">
        <v>3.5177486408698431</v>
      </c>
      <c r="H63" s="273">
        <v>3.2885619869949898</v>
      </c>
    </row>
    <row r="64" spans="2:8" x14ac:dyDescent="0.3">
      <c r="B64" s="272" t="s">
        <v>242</v>
      </c>
      <c r="C64" s="273">
        <v>44.561861790548562</v>
      </c>
      <c r="D64" s="273">
        <v>15.293279506055569</v>
      </c>
      <c r="E64" s="273">
        <v>28.176205176917598</v>
      </c>
      <c r="F64" s="273">
        <v>6.1090002374732846</v>
      </c>
      <c r="G64" s="273">
        <v>3.5442887675136547</v>
      </c>
      <c r="H64" s="273">
        <v>2.3153645214913321</v>
      </c>
    </row>
    <row r="69" spans="2:11" x14ac:dyDescent="0.3">
      <c r="B69" s="1357" t="s">
        <v>78</v>
      </c>
      <c r="C69" s="1358"/>
      <c r="D69" s="1358"/>
      <c r="E69" s="1358"/>
      <c r="F69" s="1358"/>
      <c r="G69" s="1358"/>
      <c r="H69" s="1358"/>
      <c r="I69" s="1358"/>
      <c r="J69" s="1358"/>
      <c r="K69" s="1359"/>
    </row>
    <row r="70" spans="2:11" ht="6.6" customHeight="1" x14ac:dyDescent="0.3">
      <c r="B70" s="139"/>
      <c r="C70" s="139"/>
      <c r="D70" s="140"/>
      <c r="E70" s="140"/>
      <c r="F70" s="140"/>
      <c r="G70" s="340"/>
      <c r="H70" s="340"/>
      <c r="I70" s="141"/>
      <c r="J70" s="142"/>
      <c r="K70" s="143"/>
    </row>
    <row r="71" spans="2:11" x14ac:dyDescent="0.3">
      <c r="B71" s="144" t="s">
        <v>79</v>
      </c>
      <c r="C71" s="1349" t="s">
        <v>1627</v>
      </c>
      <c r="D71" s="1350"/>
      <c r="E71" s="1350"/>
      <c r="F71" s="1350"/>
      <c r="G71" s="1350"/>
      <c r="H71" s="1350"/>
      <c r="I71" s="1350"/>
      <c r="J71" s="1350"/>
      <c r="K71" s="1351"/>
    </row>
    <row r="72" spans="2:11" ht="7.8" customHeight="1" x14ac:dyDescent="0.3">
      <c r="B72" s="144"/>
      <c r="C72" s="145"/>
      <c r="D72" s="146"/>
      <c r="E72" s="146"/>
      <c r="F72" s="146"/>
      <c r="G72" s="341"/>
      <c r="H72" s="341"/>
      <c r="I72" s="146"/>
      <c r="J72" s="147"/>
      <c r="K72" s="148"/>
    </row>
    <row r="73" spans="2:11" ht="37.799999999999997" customHeight="1" x14ac:dyDescent="0.3">
      <c r="B73" s="144" t="s">
        <v>80</v>
      </c>
      <c r="C73" s="1349" t="s">
        <v>1022</v>
      </c>
      <c r="D73" s="1350"/>
      <c r="E73" s="1350"/>
      <c r="F73" s="1350"/>
      <c r="G73" s="1350"/>
      <c r="H73" s="1350"/>
      <c r="I73" s="1350"/>
      <c r="J73" s="1350"/>
      <c r="K73" s="1351"/>
    </row>
    <row r="74" spans="2:11" ht="5.4" customHeight="1" x14ac:dyDescent="0.3">
      <c r="B74" s="144"/>
      <c r="C74" s="145"/>
      <c r="D74" s="146"/>
      <c r="E74" s="146"/>
      <c r="F74" s="146"/>
      <c r="G74" s="341"/>
      <c r="H74" s="341"/>
      <c r="I74" s="146"/>
      <c r="J74" s="147"/>
      <c r="K74" s="148"/>
    </row>
    <row r="75" spans="2:11" x14ac:dyDescent="0.3">
      <c r="B75" s="144" t="s">
        <v>82</v>
      </c>
      <c r="C75" s="145" t="s">
        <v>984</v>
      </c>
      <c r="D75" s="146"/>
      <c r="E75" s="146"/>
      <c r="F75" s="146"/>
      <c r="G75" s="341"/>
      <c r="H75" s="341"/>
      <c r="I75" s="146"/>
      <c r="J75" s="147"/>
      <c r="K75" s="148"/>
    </row>
    <row r="76" spans="2:11" ht="5.4" customHeight="1" x14ac:dyDescent="0.3">
      <c r="B76" s="144"/>
      <c r="C76" s="145"/>
      <c r="D76" s="146"/>
      <c r="E76" s="146"/>
      <c r="F76" s="146"/>
      <c r="G76" s="341"/>
      <c r="H76" s="341"/>
      <c r="I76" s="146"/>
      <c r="J76" s="147"/>
      <c r="K76" s="148"/>
    </row>
    <row r="77" spans="2:11" x14ac:dyDescent="0.3">
      <c r="B77" s="144" t="s">
        <v>84</v>
      </c>
      <c r="C77" s="145" t="s">
        <v>846</v>
      </c>
      <c r="D77" s="146"/>
      <c r="E77" s="146"/>
      <c r="F77" s="146"/>
      <c r="G77" s="341"/>
      <c r="H77" s="341"/>
      <c r="I77" s="146"/>
      <c r="J77" s="147"/>
      <c r="K77" s="148"/>
    </row>
    <row r="78" spans="2:11" ht="8.4" customHeight="1" x14ac:dyDescent="0.3">
      <c r="B78" s="144"/>
      <c r="C78" s="145"/>
      <c r="D78" s="146"/>
      <c r="E78" s="146"/>
      <c r="F78" s="146"/>
      <c r="G78" s="341"/>
      <c r="H78" s="341"/>
      <c r="I78" s="146"/>
      <c r="J78" s="147"/>
      <c r="K78" s="148"/>
    </row>
    <row r="79" spans="2:11" x14ac:dyDescent="0.3">
      <c r="B79" s="144" t="s">
        <v>86</v>
      </c>
      <c r="C79" s="145" t="s">
        <v>1604</v>
      </c>
      <c r="D79" s="146"/>
      <c r="E79" s="146"/>
      <c r="F79" s="146"/>
      <c r="G79" s="341"/>
      <c r="H79" s="341"/>
      <c r="I79" s="146"/>
      <c r="J79" s="147"/>
      <c r="K79" s="148"/>
    </row>
    <row r="80" spans="2:11" ht="9" customHeight="1" x14ac:dyDescent="0.3">
      <c r="B80" s="144"/>
      <c r="C80" s="145"/>
      <c r="D80" s="146"/>
      <c r="E80" s="146"/>
      <c r="F80" s="146"/>
      <c r="G80" s="341"/>
      <c r="H80" s="341"/>
      <c r="I80" s="146"/>
      <c r="J80" s="147"/>
      <c r="K80" s="148"/>
    </row>
    <row r="81" spans="2:11" x14ac:dyDescent="0.3">
      <c r="B81" s="144" t="s">
        <v>88</v>
      </c>
      <c r="C81" s="149" t="s">
        <v>89</v>
      </c>
      <c r="D81" s="147"/>
      <c r="E81" s="147"/>
      <c r="F81" s="147"/>
      <c r="G81" s="342"/>
      <c r="H81" s="341"/>
      <c r="I81" s="146"/>
      <c r="J81" s="147"/>
      <c r="K81" s="148"/>
    </row>
    <row r="82" spans="2:11" ht="6" customHeight="1" x14ac:dyDescent="0.3">
      <c r="B82" s="144"/>
      <c r="C82" s="149"/>
      <c r="D82" s="147"/>
      <c r="E82" s="147"/>
      <c r="F82" s="147"/>
      <c r="G82" s="342"/>
      <c r="H82" s="341"/>
      <c r="I82" s="146"/>
      <c r="J82" s="147"/>
      <c r="K82" s="148"/>
    </row>
    <row r="83" spans="2:11" x14ac:dyDescent="0.3">
      <c r="B83" s="144" t="s">
        <v>90</v>
      </c>
      <c r="C83" s="602" t="s">
        <v>154</v>
      </c>
      <c r="D83" s="156"/>
      <c r="E83" s="156"/>
      <c r="F83" s="156"/>
      <c r="G83" s="343"/>
      <c r="H83" s="341"/>
      <c r="I83" s="146"/>
      <c r="J83" s="147"/>
      <c r="K83" s="148"/>
    </row>
    <row r="84" spans="2:11" ht="7.2" customHeight="1" x14ac:dyDescent="0.3">
      <c r="B84" s="144"/>
      <c r="C84" s="145"/>
      <c r="D84" s="146"/>
      <c r="E84" s="146"/>
      <c r="F84" s="146"/>
      <c r="G84" s="341"/>
      <c r="H84" s="341"/>
      <c r="I84" s="146"/>
      <c r="J84" s="147"/>
      <c r="K84" s="148"/>
    </row>
    <row r="85" spans="2:11" x14ac:dyDescent="0.3">
      <c r="B85" s="1352" t="s">
        <v>92</v>
      </c>
      <c r="C85" s="145" t="s">
        <v>93</v>
      </c>
      <c r="D85" s="146"/>
      <c r="E85" s="146"/>
      <c r="F85" s="146"/>
      <c r="G85" s="341"/>
      <c r="H85" s="341"/>
      <c r="I85" s="146"/>
      <c r="J85" s="147"/>
      <c r="K85" s="148"/>
    </row>
    <row r="86" spans="2:11" x14ac:dyDescent="0.3">
      <c r="B86" s="1352"/>
      <c r="C86" s="201" t="s">
        <v>94</v>
      </c>
      <c r="D86" s="210"/>
      <c r="E86" s="210"/>
      <c r="F86" s="210"/>
      <c r="G86" s="341"/>
      <c r="H86" s="341"/>
      <c r="I86" s="146"/>
      <c r="J86" s="147"/>
      <c r="K86" s="148"/>
    </row>
    <row r="87" spans="2:11" ht="10.199999999999999" customHeight="1" x14ac:dyDescent="0.3">
      <c r="B87" s="144"/>
      <c r="C87" s="145"/>
      <c r="D87" s="146"/>
      <c r="E87" s="146"/>
      <c r="F87" s="146"/>
      <c r="G87" s="341"/>
      <c r="H87" s="341"/>
      <c r="I87" s="146"/>
      <c r="J87" s="147"/>
      <c r="K87" s="148"/>
    </row>
    <row r="88" spans="2:11" ht="42.6" customHeight="1" x14ac:dyDescent="0.3">
      <c r="B88" s="151" t="s">
        <v>95</v>
      </c>
      <c r="C88" s="1349" t="s">
        <v>1021</v>
      </c>
      <c r="D88" s="1350"/>
      <c r="E88" s="1350"/>
      <c r="F88" s="1350"/>
      <c r="G88" s="1350"/>
      <c r="H88" s="1350"/>
      <c r="I88" s="1350"/>
      <c r="J88" s="1350"/>
      <c r="K88" s="1351"/>
    </row>
    <row r="89" spans="2:11" ht="7.8" customHeight="1" x14ac:dyDescent="0.3">
      <c r="B89" s="151"/>
      <c r="C89" s="145"/>
      <c r="D89" s="146"/>
      <c r="E89" s="146"/>
      <c r="F89" s="146"/>
      <c r="G89" s="341"/>
      <c r="H89" s="341"/>
      <c r="I89" s="146"/>
      <c r="J89" s="147"/>
      <c r="K89" s="148"/>
    </row>
    <row r="90" spans="2:11" x14ac:dyDescent="0.3">
      <c r="B90" s="151" t="s">
        <v>96</v>
      </c>
      <c r="C90" s="204">
        <v>44903</v>
      </c>
      <c r="D90" s="211"/>
      <c r="E90" s="211"/>
      <c r="F90" s="211"/>
      <c r="G90" s="341"/>
      <c r="H90" s="341"/>
      <c r="I90" s="146"/>
      <c r="J90" s="147"/>
      <c r="K90" s="148"/>
    </row>
    <row r="91" spans="2:11" ht="6" customHeight="1" x14ac:dyDescent="0.3">
      <c r="B91" s="151"/>
      <c r="C91" s="145"/>
      <c r="D91" s="146"/>
      <c r="E91" s="146"/>
      <c r="F91" s="146"/>
      <c r="G91" s="341"/>
      <c r="H91" s="341"/>
      <c r="I91" s="146"/>
      <c r="J91" s="147"/>
      <c r="K91" s="148"/>
    </row>
    <row r="92" spans="2:11" x14ac:dyDescent="0.3">
      <c r="B92" s="151" t="s">
        <v>97</v>
      </c>
      <c r="C92" s="145" t="s">
        <v>98</v>
      </c>
      <c r="D92" s="146"/>
      <c r="E92" s="146"/>
      <c r="F92" s="146"/>
      <c r="G92" s="341"/>
      <c r="H92" s="341"/>
      <c r="I92" s="146"/>
      <c r="J92" s="147"/>
      <c r="K92" s="148"/>
    </row>
    <row r="93" spans="2:11" ht="5.4" customHeight="1" x14ac:dyDescent="0.3">
      <c r="B93" s="151"/>
      <c r="C93" s="145"/>
      <c r="D93" s="146"/>
      <c r="E93" s="146"/>
      <c r="F93" s="146"/>
      <c r="G93" s="341"/>
      <c r="H93" s="341"/>
      <c r="I93" s="146"/>
      <c r="J93" s="147"/>
      <c r="K93" s="148"/>
    </row>
    <row r="94" spans="2:11" x14ac:dyDescent="0.3">
      <c r="B94" s="151" t="s">
        <v>99</v>
      </c>
      <c r="C94" s="149" t="s">
        <v>688</v>
      </c>
      <c r="D94" s="147"/>
      <c r="E94" s="147"/>
      <c r="F94" s="147"/>
      <c r="G94" s="342"/>
      <c r="H94" s="342"/>
      <c r="I94" s="147"/>
      <c r="J94" s="147"/>
      <c r="K94" s="148"/>
    </row>
    <row r="95" spans="2:11" ht="9.6" customHeight="1" x14ac:dyDescent="0.3">
      <c r="B95" s="152"/>
      <c r="C95" s="152"/>
      <c r="D95" s="153"/>
      <c r="E95" s="153"/>
      <c r="F95" s="153"/>
      <c r="G95" s="344"/>
      <c r="H95" s="344"/>
      <c r="I95" s="153"/>
      <c r="J95" s="153"/>
      <c r="K95" s="154"/>
    </row>
  </sheetData>
  <mergeCells count="15">
    <mergeCell ref="T6:X6"/>
    <mergeCell ref="Y6:AA6"/>
    <mergeCell ref="C71:K71"/>
    <mergeCell ref="C73:K73"/>
    <mergeCell ref="J6:O6"/>
    <mergeCell ref="T26:X26"/>
    <mergeCell ref="Y26:AA26"/>
    <mergeCell ref="C88:K88"/>
    <mergeCell ref="D6:I6"/>
    <mergeCell ref="B69:K69"/>
    <mergeCell ref="D26:I26"/>
    <mergeCell ref="P6:S6"/>
    <mergeCell ref="J26:O26"/>
    <mergeCell ref="P26:S26"/>
    <mergeCell ref="B85:B86"/>
  </mergeCells>
  <hyperlinks>
    <hyperlink ref="B2" location="Index!A1" display="Return to Index" xr:uid="{8DD68A89-E36F-4EE2-B40F-ED322294ABFB}"/>
    <hyperlink ref="C86" r:id="rId1" xr:uid="{80D69881-FD9C-4662-A942-3FAE4CBA068E}"/>
  </hyperlinks>
  <pageMargins left="0.7" right="0.7" top="0.75" bottom="0.75" header="0.3" footer="0.3"/>
  <pageSetup paperSize="9"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8100E-98B8-4FBF-8370-A2AA5D9C2BAE}">
  <dimension ref="B1:AC93"/>
  <sheetViews>
    <sheetView zoomScaleNormal="100" workbookViewId="0">
      <selection activeCell="F1" sqref="F1"/>
    </sheetView>
  </sheetViews>
  <sheetFormatPr defaultColWidth="8.88671875" defaultRowHeight="14.4" x14ac:dyDescent="0.3"/>
  <cols>
    <col min="1" max="1" width="3.21875" customWidth="1"/>
    <col min="2" max="2" width="34" customWidth="1"/>
    <col min="3" max="3" width="25.33203125" customWidth="1"/>
    <col min="4" max="4" width="14.33203125" customWidth="1"/>
    <col min="5" max="5" width="11.77734375" customWidth="1"/>
    <col min="6" max="6" width="13.109375" customWidth="1"/>
    <col min="7" max="7" width="4.44140625" customWidth="1"/>
    <col min="8" max="8" width="19.88671875" customWidth="1"/>
    <col min="9" max="9" width="12.77734375" customWidth="1"/>
    <col min="10" max="10" width="10.88671875" customWidth="1"/>
    <col min="11" max="11" width="15.6640625" customWidth="1"/>
    <col min="12" max="12" width="11.5546875" bestFit="1" customWidth="1"/>
    <col min="13" max="13" width="58.77734375" customWidth="1"/>
    <col min="14" max="14" width="11.77734375" customWidth="1"/>
    <col min="15" max="15" width="12.109375" customWidth="1"/>
    <col min="16" max="16" width="13.44140625" customWidth="1"/>
    <col min="17" max="17" width="10.44140625" customWidth="1"/>
    <col min="18" max="18" width="13.21875" customWidth="1"/>
    <col min="19" max="19" width="14.33203125" customWidth="1"/>
    <col min="20" max="20" width="11.88671875" customWidth="1"/>
    <col min="21" max="21" width="14.33203125" customWidth="1"/>
    <col min="22" max="22" width="13.33203125" customWidth="1"/>
    <col min="23" max="23" width="15.109375" customWidth="1"/>
    <col min="24" max="26" width="9" bestFit="1" customWidth="1"/>
  </cols>
  <sheetData>
    <row r="1" spans="2:29" x14ac:dyDescent="0.3">
      <c r="B1" s="686" t="s">
        <v>1023</v>
      </c>
    </row>
    <row r="2" spans="2:29" x14ac:dyDescent="0.3">
      <c r="B2" s="114" t="s">
        <v>48</v>
      </c>
    </row>
    <row r="3" spans="2:29" ht="15" thickBot="1" x14ac:dyDescent="0.35">
      <c r="F3" s="676"/>
      <c r="G3" s="676"/>
      <c r="H3" s="676"/>
      <c r="I3" s="676"/>
      <c r="J3" s="676"/>
      <c r="K3" s="676"/>
      <c r="L3" s="676"/>
      <c r="M3" s="676"/>
      <c r="N3" s="676"/>
      <c r="O3" s="676"/>
      <c r="P3" s="676"/>
      <c r="Y3" s="96"/>
      <c r="Z3" s="384"/>
      <c r="AA3" s="384"/>
      <c r="AB3" s="384"/>
      <c r="AC3" s="384"/>
    </row>
    <row r="4" spans="2:29" ht="15" thickBot="1" x14ac:dyDescent="0.35">
      <c r="C4" s="1454" t="s">
        <v>70</v>
      </c>
      <c r="D4" s="1455"/>
      <c r="E4" s="1455"/>
      <c r="F4" s="1456"/>
      <c r="H4" s="1454" t="s">
        <v>68</v>
      </c>
      <c r="I4" s="1455"/>
      <c r="J4" s="1455"/>
      <c r="K4" s="1456"/>
    </row>
    <row r="5" spans="2:29" ht="29.4" thickBot="1" x14ac:dyDescent="0.35">
      <c r="B5" s="704" t="s">
        <v>984</v>
      </c>
      <c r="C5" s="704" t="s">
        <v>153</v>
      </c>
      <c r="D5" s="704" t="s">
        <v>154</v>
      </c>
      <c r="E5" s="704" t="s">
        <v>802</v>
      </c>
      <c r="F5" s="704" t="s">
        <v>57</v>
      </c>
      <c r="H5" s="704" t="s">
        <v>153</v>
      </c>
      <c r="I5" s="704" t="s">
        <v>154</v>
      </c>
      <c r="J5" s="704" t="s">
        <v>802</v>
      </c>
      <c r="K5" s="704" t="s">
        <v>57</v>
      </c>
      <c r="M5" s="787"/>
      <c r="N5" s="790"/>
      <c r="O5" s="747"/>
    </row>
    <row r="6" spans="2:29" ht="15" thickBot="1" x14ac:dyDescent="0.35">
      <c r="B6" s="748" t="s">
        <v>846</v>
      </c>
      <c r="C6" s="727">
        <v>236882</v>
      </c>
      <c r="D6" s="727">
        <v>248920</v>
      </c>
      <c r="E6" s="745">
        <v>12038</v>
      </c>
      <c r="F6" s="746">
        <v>5.0818551008519002</v>
      </c>
      <c r="H6" s="791">
        <v>53012456</v>
      </c>
      <c r="I6" s="727">
        <v>56490048</v>
      </c>
      <c r="J6" s="745">
        <v>3477592</v>
      </c>
      <c r="K6" s="746">
        <v>6.5599526269826089</v>
      </c>
      <c r="M6" s="788"/>
      <c r="O6" s="716"/>
    </row>
    <row r="7" spans="2:29" x14ac:dyDescent="0.3">
      <c r="B7" s="749" t="s">
        <v>1000</v>
      </c>
      <c r="C7" s="586">
        <v>1405</v>
      </c>
      <c r="D7" s="586">
        <v>4518</v>
      </c>
      <c r="E7" s="498">
        <v>3113</v>
      </c>
      <c r="F7" s="655">
        <v>221.56583629893237</v>
      </c>
      <c r="H7" s="792">
        <v>327433</v>
      </c>
      <c r="I7" s="695">
        <v>908950</v>
      </c>
      <c r="J7" s="498">
        <v>581517</v>
      </c>
      <c r="K7" s="655">
        <v>177.59877593278625</v>
      </c>
      <c r="M7" s="788"/>
      <c r="O7" s="716"/>
    </row>
    <row r="8" spans="2:29" x14ac:dyDescent="0.3">
      <c r="B8" s="750" t="s">
        <v>1005</v>
      </c>
      <c r="C8" s="353">
        <v>427</v>
      </c>
      <c r="D8" s="353">
        <v>809</v>
      </c>
      <c r="E8" s="499">
        <v>382</v>
      </c>
      <c r="F8" s="658">
        <v>89.461358313817342</v>
      </c>
      <c r="H8" s="793">
        <v>277857</v>
      </c>
      <c r="I8" s="353">
        <v>293831</v>
      </c>
      <c r="J8" s="499">
        <v>15974</v>
      </c>
      <c r="K8" s="658">
        <v>5.7490003850901719</v>
      </c>
      <c r="M8" s="788"/>
      <c r="O8" s="716"/>
    </row>
    <row r="9" spans="2:29" x14ac:dyDescent="0.3">
      <c r="B9" s="750" t="s">
        <v>1001</v>
      </c>
      <c r="C9" s="353">
        <v>1263</v>
      </c>
      <c r="D9" s="353">
        <v>2157</v>
      </c>
      <c r="E9" s="499">
        <v>894</v>
      </c>
      <c r="F9" s="658">
        <v>70.783847980997621</v>
      </c>
      <c r="H9" s="793">
        <v>283005</v>
      </c>
      <c r="I9" s="353">
        <v>1669378</v>
      </c>
      <c r="J9" s="499">
        <v>1386373</v>
      </c>
      <c r="K9" s="658">
        <v>489.87579724739845</v>
      </c>
      <c r="M9" s="788"/>
      <c r="O9" s="716"/>
    </row>
    <row r="10" spans="2:29" x14ac:dyDescent="0.3">
      <c r="B10" s="750" t="s">
        <v>1401</v>
      </c>
      <c r="C10" s="499">
        <v>17802</v>
      </c>
      <c r="D10" s="499">
        <v>29705</v>
      </c>
      <c r="E10" s="499">
        <v>11903</v>
      </c>
      <c r="F10" s="658">
        <v>66.863273789461857</v>
      </c>
      <c r="H10" s="499">
        <v>3001906</v>
      </c>
      <c r="I10" s="499">
        <v>4242610</v>
      </c>
      <c r="J10" s="499">
        <v>1240704</v>
      </c>
      <c r="K10" s="658">
        <v>41.330541329408717</v>
      </c>
      <c r="M10" s="789"/>
      <c r="O10" s="716"/>
    </row>
    <row r="11" spans="2:29" x14ac:dyDescent="0.3">
      <c r="B11" s="750" t="s">
        <v>1003</v>
      </c>
      <c r="C11" s="353">
        <v>941</v>
      </c>
      <c r="D11" s="353">
        <v>1535</v>
      </c>
      <c r="E11" s="499">
        <v>594</v>
      </c>
      <c r="F11" s="658">
        <v>63.124335812964929</v>
      </c>
      <c r="H11" s="793">
        <v>161550</v>
      </c>
      <c r="I11" s="353">
        <v>241528</v>
      </c>
      <c r="J11" s="499">
        <v>79978</v>
      </c>
      <c r="K11" s="658">
        <v>49.506654286598575</v>
      </c>
      <c r="M11" s="789"/>
      <c r="O11" s="716"/>
    </row>
    <row r="12" spans="2:29" x14ac:dyDescent="0.3">
      <c r="B12" s="750" t="s">
        <v>1007</v>
      </c>
      <c r="C12" s="353">
        <v>3508</v>
      </c>
      <c r="D12" s="353">
        <v>5627</v>
      </c>
      <c r="E12" s="499">
        <v>2119</v>
      </c>
      <c r="F12" s="658">
        <v>60.404789053591792</v>
      </c>
      <c r="H12" s="793">
        <v>977741</v>
      </c>
      <c r="I12" s="353">
        <v>1468474</v>
      </c>
      <c r="J12" s="499">
        <v>490733</v>
      </c>
      <c r="K12" s="658">
        <v>50.190490119571542</v>
      </c>
      <c r="M12" s="789"/>
      <c r="O12" s="716"/>
    </row>
    <row r="13" spans="2:29" x14ac:dyDescent="0.3">
      <c r="B13" s="750" t="s">
        <v>1012</v>
      </c>
      <c r="C13" s="353">
        <v>1401</v>
      </c>
      <c r="D13" s="353">
        <v>2064</v>
      </c>
      <c r="E13" s="499">
        <v>663</v>
      </c>
      <c r="F13" s="658">
        <v>47.323340471092081</v>
      </c>
      <c r="H13" s="793">
        <v>436514</v>
      </c>
      <c r="I13" s="353">
        <v>629567</v>
      </c>
      <c r="J13" s="499">
        <v>193053</v>
      </c>
      <c r="K13" s="658">
        <v>44.226072932368716</v>
      </c>
      <c r="M13" s="789"/>
      <c r="O13" s="716"/>
    </row>
    <row r="14" spans="2:29" x14ac:dyDescent="0.3">
      <c r="B14" s="750" t="s">
        <v>1009</v>
      </c>
      <c r="C14" s="353">
        <v>3019</v>
      </c>
      <c r="D14" s="353">
        <v>4248</v>
      </c>
      <c r="E14" s="499">
        <v>1229</v>
      </c>
      <c r="F14" s="658">
        <v>40.708843988075522</v>
      </c>
      <c r="H14" s="793">
        <v>1112282</v>
      </c>
      <c r="I14" s="353">
        <v>1570285</v>
      </c>
      <c r="J14" s="499">
        <v>458003</v>
      </c>
      <c r="K14" s="658">
        <v>41.176877806167859</v>
      </c>
      <c r="M14" s="789"/>
      <c r="O14" s="716"/>
    </row>
    <row r="15" spans="2:29" x14ac:dyDescent="0.3">
      <c r="B15" s="750" t="s">
        <v>1004</v>
      </c>
      <c r="C15" s="353">
        <v>1796</v>
      </c>
      <c r="D15" s="353">
        <v>2444</v>
      </c>
      <c r="E15" s="499">
        <v>648</v>
      </c>
      <c r="F15" s="658">
        <v>36.080178173719375</v>
      </c>
      <c r="H15" s="793">
        <v>332708</v>
      </c>
      <c r="I15" s="353">
        <v>474190</v>
      </c>
      <c r="J15" s="499">
        <v>141482</v>
      </c>
      <c r="K15" s="658">
        <v>42.524375728867355</v>
      </c>
      <c r="M15" s="789"/>
      <c r="O15" s="716"/>
    </row>
    <row r="16" spans="2:29" x14ac:dyDescent="0.3">
      <c r="B16" s="750" t="s">
        <v>1010</v>
      </c>
      <c r="C16" s="353">
        <v>6742</v>
      </c>
      <c r="D16" s="353">
        <v>9169</v>
      </c>
      <c r="E16" s="499">
        <v>2427</v>
      </c>
      <c r="F16" s="658">
        <v>35.998220112726194</v>
      </c>
      <c r="H16" s="793">
        <v>1395702</v>
      </c>
      <c r="I16" s="353">
        <v>1843248</v>
      </c>
      <c r="J16" s="499">
        <v>447546</v>
      </c>
      <c r="K16" s="658">
        <v>32.066014091833352</v>
      </c>
      <c r="M16" s="789"/>
      <c r="O16" s="716"/>
    </row>
    <row r="17" spans="2:15" x14ac:dyDescent="0.3">
      <c r="B17" s="750" t="s">
        <v>997</v>
      </c>
      <c r="C17" s="353">
        <v>19892</v>
      </c>
      <c r="D17" s="353">
        <v>26414</v>
      </c>
      <c r="E17" s="499">
        <v>6522</v>
      </c>
      <c r="F17" s="658">
        <v>32.787050070380054</v>
      </c>
      <c r="H17" s="793">
        <v>4143403</v>
      </c>
      <c r="I17" s="353">
        <v>5426392</v>
      </c>
      <c r="J17" s="499">
        <v>1282989</v>
      </c>
      <c r="K17" s="658">
        <v>30.9646201443596</v>
      </c>
      <c r="M17" s="789"/>
      <c r="O17" s="716"/>
    </row>
    <row r="18" spans="2:15" x14ac:dyDescent="0.3">
      <c r="B18" s="750" t="s">
        <v>1002</v>
      </c>
      <c r="C18" s="353">
        <v>1678</v>
      </c>
      <c r="D18" s="353">
        <v>2173</v>
      </c>
      <c r="E18" s="499">
        <v>495</v>
      </c>
      <c r="F18" s="658">
        <v>29.499404052443381</v>
      </c>
      <c r="H18" s="793">
        <v>415616</v>
      </c>
      <c r="I18" s="353">
        <v>499310</v>
      </c>
      <c r="J18" s="499">
        <v>83694</v>
      </c>
      <c r="K18" s="658">
        <v>20.137338312288268</v>
      </c>
      <c r="M18" s="789"/>
      <c r="O18" s="716"/>
    </row>
    <row r="19" spans="2:15" x14ac:dyDescent="0.3">
      <c r="B19" s="750" t="s">
        <v>1008</v>
      </c>
      <c r="C19" s="353">
        <v>5281</v>
      </c>
      <c r="D19" s="353">
        <v>6784</v>
      </c>
      <c r="E19" s="499">
        <v>1503</v>
      </c>
      <c r="F19" s="658">
        <v>28.460518841128572</v>
      </c>
      <c r="H19" s="793">
        <v>819402</v>
      </c>
      <c r="I19" s="353">
        <v>952127</v>
      </c>
      <c r="J19" s="499">
        <v>132725</v>
      </c>
      <c r="K19" s="658">
        <v>16.197788143060425</v>
      </c>
      <c r="M19" s="789"/>
      <c r="O19" s="716"/>
    </row>
    <row r="20" spans="2:15" x14ac:dyDescent="0.3">
      <c r="B20" s="750" t="s">
        <v>1011</v>
      </c>
      <c r="C20" s="353">
        <v>3449</v>
      </c>
      <c r="D20" s="353">
        <v>4149</v>
      </c>
      <c r="E20" s="499">
        <v>700</v>
      </c>
      <c r="F20" s="658">
        <v>20.295737895042041</v>
      </c>
      <c r="H20" s="793">
        <v>379503</v>
      </c>
      <c r="I20" s="353">
        <v>431165</v>
      </c>
      <c r="J20" s="499">
        <v>51662</v>
      </c>
      <c r="K20" s="658">
        <v>13.613067617383788</v>
      </c>
      <c r="M20" s="789"/>
      <c r="O20" s="716"/>
    </row>
    <row r="21" spans="2:15" x14ac:dyDescent="0.3">
      <c r="B21" s="750" t="s">
        <v>999</v>
      </c>
      <c r="C21" s="353">
        <v>1312</v>
      </c>
      <c r="D21" s="353">
        <v>1311</v>
      </c>
      <c r="E21" s="499">
        <v>-1</v>
      </c>
      <c r="F21" s="658">
        <v>-7.621951219512195E-2</v>
      </c>
      <c r="H21" s="793">
        <v>220985</v>
      </c>
      <c r="I21" s="353">
        <v>320203</v>
      </c>
      <c r="J21" s="499">
        <v>99218</v>
      </c>
      <c r="K21" s="658">
        <v>44.898070004751453</v>
      </c>
      <c r="M21" s="789"/>
      <c r="O21" s="716"/>
    </row>
    <row r="22" spans="2:15" x14ac:dyDescent="0.3">
      <c r="B22" s="750" t="s">
        <v>1006</v>
      </c>
      <c r="C22" s="353">
        <v>1132</v>
      </c>
      <c r="D22" s="353">
        <v>1103</v>
      </c>
      <c r="E22" s="499">
        <v>-29</v>
      </c>
      <c r="F22" s="658">
        <v>-2.5618374558303887</v>
      </c>
      <c r="H22" s="793">
        <v>591016</v>
      </c>
      <c r="I22" s="353">
        <v>619419</v>
      </c>
      <c r="J22" s="499">
        <v>28403</v>
      </c>
      <c r="K22" s="658">
        <v>4.8057920597750314</v>
      </c>
      <c r="M22" s="789"/>
      <c r="O22" s="716"/>
    </row>
    <row r="23" spans="2:15" ht="30.6" customHeight="1" thickBot="1" x14ac:dyDescent="0.35">
      <c r="B23" s="751" t="s">
        <v>1017</v>
      </c>
      <c r="C23" s="356">
        <v>183980</v>
      </c>
      <c r="D23" s="356">
        <v>169481</v>
      </c>
      <c r="E23" s="700">
        <v>-14499</v>
      </c>
      <c r="F23" s="661">
        <v>-7.8807479073812372</v>
      </c>
      <c r="H23" s="873">
        <v>42279236</v>
      </c>
      <c r="I23" s="356">
        <v>41540791</v>
      </c>
      <c r="J23" s="700">
        <v>-738445</v>
      </c>
      <c r="K23" s="661">
        <v>-1.7465902174769667</v>
      </c>
      <c r="M23" s="789"/>
    </row>
    <row r="24" spans="2:15" x14ac:dyDescent="0.3">
      <c r="B24" s="872"/>
      <c r="D24" s="716"/>
      <c r="E24" s="667"/>
      <c r="F24" s="679"/>
      <c r="H24" s="444"/>
      <c r="I24" s="716"/>
      <c r="J24" s="667"/>
      <c r="K24" s="679"/>
      <c r="M24" s="789"/>
    </row>
    <row r="25" spans="2:15" x14ac:dyDescent="0.3">
      <c r="B25" s="872"/>
      <c r="D25" s="716"/>
      <c r="E25" s="667"/>
      <c r="F25" s="679"/>
      <c r="H25" s="444"/>
      <c r="I25" s="716"/>
      <c r="J25" s="667"/>
      <c r="K25" s="679"/>
      <c r="M25" s="789"/>
    </row>
    <row r="26" spans="2:15" x14ac:dyDescent="0.3">
      <c r="B26" s="872"/>
      <c r="D26" s="716"/>
      <c r="E26" s="667"/>
      <c r="F26" s="679"/>
      <c r="H26" s="444"/>
      <c r="I26" s="716"/>
      <c r="J26" s="667"/>
      <c r="K26" s="679"/>
      <c r="M26" s="789"/>
    </row>
    <row r="27" spans="2:15" x14ac:dyDescent="0.3">
      <c r="B27" s="872"/>
      <c r="D27" s="716"/>
      <c r="E27" s="667"/>
      <c r="F27" s="679"/>
      <c r="H27" s="444"/>
      <c r="I27" s="716"/>
      <c r="J27" s="667"/>
      <c r="K27" s="679"/>
      <c r="M27" s="789"/>
    </row>
    <row r="28" spans="2:15" x14ac:dyDescent="0.3">
      <c r="B28" s="872"/>
      <c r="D28" s="716"/>
      <c r="E28" s="667"/>
      <c r="F28" s="679"/>
      <c r="H28" s="444"/>
      <c r="I28" s="716"/>
      <c r="J28" s="667"/>
      <c r="K28" s="679"/>
      <c r="M28" s="789"/>
    </row>
    <row r="29" spans="2:15" x14ac:dyDescent="0.3">
      <c r="B29" s="872"/>
      <c r="D29" s="716"/>
      <c r="E29" s="667"/>
      <c r="F29" s="679"/>
      <c r="H29" s="444"/>
      <c r="I29" s="716"/>
      <c r="J29" s="667"/>
      <c r="K29" s="679"/>
      <c r="M29" s="789"/>
    </row>
    <row r="30" spans="2:15" x14ac:dyDescent="0.3">
      <c r="B30" s="872"/>
      <c r="D30" s="716"/>
      <c r="E30" s="667"/>
      <c r="F30" s="679"/>
      <c r="H30" s="444"/>
      <c r="I30" s="716"/>
      <c r="J30" s="667"/>
      <c r="K30" s="679"/>
      <c r="M30" s="789"/>
    </row>
    <row r="31" spans="2:15" x14ac:dyDescent="0.3">
      <c r="B31" s="872"/>
      <c r="D31" s="716"/>
      <c r="E31" s="667"/>
      <c r="F31" s="679"/>
      <c r="H31" s="444"/>
      <c r="I31" s="716"/>
      <c r="J31" s="667"/>
      <c r="K31" s="679"/>
      <c r="M31" s="789"/>
    </row>
    <row r="32" spans="2:15" x14ac:dyDescent="0.3">
      <c r="B32" s="872"/>
      <c r="D32" s="716"/>
      <c r="E32" s="667"/>
      <c r="F32" s="679"/>
      <c r="H32" s="444"/>
      <c r="I32" s="716"/>
      <c r="J32" s="667"/>
      <c r="K32" s="679"/>
      <c r="M32" s="789"/>
    </row>
    <row r="33" spans="2:13" x14ac:dyDescent="0.3">
      <c r="B33" s="872"/>
      <c r="D33" s="716"/>
      <c r="E33" s="667"/>
      <c r="F33" s="679"/>
      <c r="H33" s="444"/>
      <c r="I33" s="716"/>
      <c r="J33" s="667"/>
      <c r="K33" s="679"/>
      <c r="M33" s="789"/>
    </row>
    <row r="34" spans="2:13" x14ac:dyDescent="0.3">
      <c r="B34" s="872"/>
      <c r="D34" s="716"/>
      <c r="E34" s="667"/>
      <c r="F34" s="679"/>
      <c r="H34" s="444"/>
      <c r="I34" s="716"/>
      <c r="J34" s="667"/>
      <c r="K34" s="679"/>
      <c r="M34" s="789"/>
    </row>
    <row r="35" spans="2:13" x14ac:dyDescent="0.3">
      <c r="B35" s="872"/>
      <c r="D35" s="716"/>
      <c r="E35" s="667"/>
      <c r="F35" s="679"/>
      <c r="H35" s="444"/>
      <c r="I35" s="716"/>
      <c r="J35" s="667"/>
      <c r="K35" s="679"/>
      <c r="M35" s="789"/>
    </row>
    <row r="36" spans="2:13" x14ac:dyDescent="0.3">
      <c r="B36" s="872"/>
      <c r="D36" s="716"/>
      <c r="E36" s="667"/>
      <c r="F36" s="679"/>
      <c r="H36" s="444"/>
      <c r="I36" s="716"/>
      <c r="J36" s="667"/>
      <c r="K36" s="679"/>
      <c r="M36" s="789"/>
    </row>
    <row r="37" spans="2:13" x14ac:dyDescent="0.3">
      <c r="B37" s="872"/>
      <c r="D37" s="716"/>
      <c r="E37" s="667"/>
      <c r="F37" s="679"/>
      <c r="H37" s="444"/>
      <c r="I37" s="716"/>
      <c r="J37" s="667"/>
      <c r="K37" s="679"/>
      <c r="M37" s="789"/>
    </row>
    <row r="38" spans="2:13" x14ac:dyDescent="0.3">
      <c r="B38" s="872"/>
      <c r="D38" s="716"/>
      <c r="E38" s="667"/>
      <c r="F38" s="679"/>
      <c r="H38" s="444"/>
      <c r="I38" s="716"/>
      <c r="J38" s="667"/>
      <c r="K38" s="679"/>
      <c r="M38" s="789"/>
    </row>
    <row r="39" spans="2:13" x14ac:dyDescent="0.3">
      <c r="B39" s="872"/>
      <c r="D39" s="716"/>
      <c r="E39" s="667"/>
      <c r="F39" s="679"/>
      <c r="H39" s="444"/>
      <c r="I39" s="716"/>
      <c r="J39" s="667"/>
      <c r="K39" s="679"/>
      <c r="M39" s="789"/>
    </row>
    <row r="40" spans="2:13" x14ac:dyDescent="0.3">
      <c r="B40" s="872"/>
      <c r="D40" s="716"/>
      <c r="E40" s="667"/>
      <c r="F40" s="679"/>
      <c r="H40" s="444"/>
      <c r="I40" s="716"/>
      <c r="J40" s="667"/>
      <c r="K40" s="679"/>
      <c r="M40" s="789"/>
    </row>
    <row r="41" spans="2:13" x14ac:dyDescent="0.3">
      <c r="B41" s="872"/>
      <c r="D41" s="716"/>
      <c r="E41" s="667"/>
      <c r="F41" s="679"/>
      <c r="H41" s="444"/>
      <c r="I41" s="716"/>
      <c r="J41" s="667"/>
      <c r="K41" s="679"/>
      <c r="M41" s="789"/>
    </row>
    <row r="42" spans="2:13" x14ac:dyDescent="0.3">
      <c r="B42" s="872"/>
      <c r="D42" s="716"/>
      <c r="E42" s="667"/>
      <c r="F42" s="679"/>
      <c r="H42" s="444"/>
      <c r="I42" s="716"/>
      <c r="J42" s="667"/>
      <c r="K42" s="679"/>
      <c r="M42" s="789"/>
    </row>
    <row r="43" spans="2:13" x14ac:dyDescent="0.3">
      <c r="B43" s="872"/>
      <c r="D43" s="716"/>
      <c r="E43" s="667"/>
      <c r="F43" s="679"/>
      <c r="H43" s="444"/>
      <c r="I43" s="716"/>
      <c r="J43" s="667"/>
      <c r="K43" s="679"/>
      <c r="M43" s="789"/>
    </row>
    <row r="44" spans="2:13" x14ac:dyDescent="0.3">
      <c r="B44" s="872"/>
      <c r="D44" s="716"/>
      <c r="E44" s="667"/>
      <c r="F44" s="679"/>
      <c r="H44" s="444"/>
      <c r="I44" s="716"/>
      <c r="J44" s="667"/>
      <c r="K44" s="679"/>
      <c r="M44" s="789"/>
    </row>
    <row r="45" spans="2:13" x14ac:dyDescent="0.3">
      <c r="B45" s="872"/>
      <c r="D45" s="716"/>
      <c r="E45" s="667"/>
      <c r="F45" s="679"/>
      <c r="H45" s="444"/>
      <c r="I45" s="716"/>
      <c r="J45" s="667"/>
      <c r="K45" s="679"/>
      <c r="M45" s="789"/>
    </row>
    <row r="46" spans="2:13" x14ac:dyDescent="0.3">
      <c r="B46" s="872"/>
      <c r="D46" s="716"/>
      <c r="E46" s="667"/>
      <c r="F46" s="679"/>
      <c r="H46" s="444"/>
      <c r="I46" s="716"/>
      <c r="J46" s="667"/>
      <c r="K46" s="679"/>
      <c r="M46" s="789"/>
    </row>
    <row r="47" spans="2:13" x14ac:dyDescent="0.3">
      <c r="B47" s="872"/>
      <c r="D47" s="716"/>
      <c r="E47" s="667"/>
      <c r="F47" s="679"/>
      <c r="H47" s="444"/>
      <c r="I47" s="716"/>
      <c r="J47" s="667"/>
      <c r="K47" s="679"/>
      <c r="M47" s="789"/>
    </row>
    <row r="48" spans="2:13" x14ac:dyDescent="0.3">
      <c r="B48" s="872"/>
      <c r="D48" s="716"/>
      <c r="E48" s="667"/>
      <c r="F48" s="679"/>
      <c r="H48" s="444"/>
      <c r="I48" s="716"/>
      <c r="J48" s="667"/>
      <c r="K48" s="679"/>
      <c r="M48" s="789"/>
    </row>
    <row r="49" spans="2:13" x14ac:dyDescent="0.3">
      <c r="B49" s="872"/>
      <c r="D49" s="716"/>
      <c r="E49" s="667"/>
      <c r="F49" s="679"/>
      <c r="H49" s="444"/>
      <c r="I49" s="716"/>
      <c r="J49" s="667"/>
      <c r="K49" s="679"/>
      <c r="M49" s="789"/>
    </row>
    <row r="50" spans="2:13" x14ac:dyDescent="0.3">
      <c r="B50" s="872"/>
      <c r="D50" s="716"/>
      <c r="E50" s="667"/>
      <c r="F50" s="679"/>
      <c r="H50" s="444"/>
      <c r="I50" s="716"/>
      <c r="J50" s="667"/>
      <c r="K50" s="679"/>
      <c r="M50" s="789"/>
    </row>
    <row r="51" spans="2:13" x14ac:dyDescent="0.3">
      <c r="B51" s="872"/>
      <c r="D51" s="716"/>
      <c r="E51" s="667"/>
      <c r="F51" s="679"/>
      <c r="H51" s="444"/>
      <c r="I51" s="716"/>
      <c r="J51" s="667"/>
      <c r="K51" s="679"/>
      <c r="M51" s="789"/>
    </row>
    <row r="52" spans="2:13" x14ac:dyDescent="0.3">
      <c r="B52" s="872"/>
      <c r="D52" s="716"/>
      <c r="E52" s="667"/>
      <c r="F52" s="679"/>
      <c r="H52" s="444"/>
      <c r="I52" s="716"/>
      <c r="J52" s="667"/>
      <c r="K52" s="679"/>
      <c r="M52" s="789"/>
    </row>
    <row r="53" spans="2:13" x14ac:dyDescent="0.3">
      <c r="B53" s="872"/>
      <c r="D53" s="716"/>
      <c r="E53" s="667"/>
      <c r="F53" s="679"/>
      <c r="H53" s="444"/>
      <c r="I53" s="716"/>
      <c r="J53" s="667"/>
      <c r="K53" s="679"/>
      <c r="M53" s="789"/>
    </row>
    <row r="54" spans="2:13" x14ac:dyDescent="0.3">
      <c r="B54" s="872"/>
      <c r="D54" s="716"/>
      <c r="E54" s="667"/>
      <c r="F54" s="679"/>
      <c r="H54" s="444"/>
      <c r="I54" s="716"/>
      <c r="J54" s="667"/>
      <c r="K54" s="679"/>
      <c r="M54" s="789"/>
    </row>
    <row r="55" spans="2:13" x14ac:dyDescent="0.3">
      <c r="B55" s="872"/>
      <c r="D55" s="716"/>
      <c r="E55" s="667"/>
      <c r="F55" s="679"/>
      <c r="H55" s="444"/>
      <c r="I55" s="716"/>
      <c r="J55" s="667"/>
      <c r="K55" s="679"/>
      <c r="M55" s="789"/>
    </row>
    <row r="56" spans="2:13" x14ac:dyDescent="0.3">
      <c r="B56" s="872"/>
      <c r="D56" s="716"/>
      <c r="E56" s="667"/>
      <c r="F56" s="679"/>
      <c r="H56" s="444"/>
      <c r="I56" s="716"/>
      <c r="J56" s="667"/>
      <c r="K56" s="679"/>
      <c r="M56" s="789"/>
    </row>
    <row r="57" spans="2:13" x14ac:dyDescent="0.3">
      <c r="B57" s="872"/>
      <c r="D57" s="716"/>
      <c r="E57" s="667"/>
      <c r="F57" s="679"/>
      <c r="H57" s="444"/>
      <c r="I57" s="716"/>
      <c r="J57" s="667"/>
      <c r="K57" s="679"/>
      <c r="M57" s="789"/>
    </row>
    <row r="58" spans="2:13" x14ac:dyDescent="0.3">
      <c r="B58" s="872"/>
      <c r="D58" s="716"/>
      <c r="E58" s="667"/>
      <c r="F58" s="679"/>
      <c r="H58" s="444"/>
      <c r="I58" s="716"/>
      <c r="J58" s="667"/>
      <c r="K58" s="679"/>
      <c r="M58" s="789"/>
    </row>
    <row r="59" spans="2:13" x14ac:dyDescent="0.3">
      <c r="B59" s="872"/>
      <c r="D59" s="716"/>
      <c r="E59" s="667"/>
      <c r="F59" s="679"/>
      <c r="H59" s="444"/>
      <c r="I59" s="716"/>
      <c r="J59" s="667"/>
      <c r="K59" s="679"/>
      <c r="M59" s="789"/>
    </row>
    <row r="60" spans="2:13" x14ac:dyDescent="0.3">
      <c r="B60" s="872"/>
      <c r="D60" s="716"/>
      <c r="E60" s="667"/>
      <c r="F60" s="679"/>
      <c r="H60" s="444"/>
      <c r="I60" s="716"/>
      <c r="J60" s="667"/>
      <c r="K60" s="679"/>
      <c r="M60" s="789"/>
    </row>
    <row r="61" spans="2:13" x14ac:dyDescent="0.3">
      <c r="B61" s="872"/>
      <c r="D61" s="716"/>
      <c r="E61" s="667"/>
      <c r="F61" s="679"/>
      <c r="H61" s="444"/>
      <c r="I61" s="716"/>
      <c r="J61" s="667"/>
      <c r="K61" s="679"/>
      <c r="M61" s="789"/>
    </row>
    <row r="62" spans="2:13" x14ac:dyDescent="0.3">
      <c r="M62" s="789"/>
    </row>
    <row r="63" spans="2:13" x14ac:dyDescent="0.3">
      <c r="B63" s="872"/>
      <c r="D63" s="716"/>
      <c r="E63" s="667"/>
      <c r="F63" s="679"/>
      <c r="H63" s="444"/>
      <c r="I63" s="716"/>
      <c r="J63" s="667"/>
      <c r="K63" s="679"/>
      <c r="M63" s="789"/>
    </row>
    <row r="64" spans="2:13" x14ac:dyDescent="0.3">
      <c r="B64" s="872"/>
      <c r="D64" s="716"/>
      <c r="E64" s="667"/>
      <c r="F64" s="679"/>
      <c r="H64" s="444"/>
      <c r="I64" s="716"/>
      <c r="J64" s="667"/>
      <c r="K64" s="679"/>
      <c r="M64" s="789"/>
    </row>
    <row r="67" spans="2:10" x14ac:dyDescent="0.3">
      <c r="B67" s="1357" t="s">
        <v>78</v>
      </c>
      <c r="C67" s="1358"/>
      <c r="D67" s="1358"/>
      <c r="E67" s="1358"/>
      <c r="F67" s="1358"/>
      <c r="G67" s="1358"/>
      <c r="H67" s="1358"/>
      <c r="I67" s="1358"/>
      <c r="J67" s="1359"/>
    </row>
    <row r="68" spans="2:10" ht="6.6" customHeight="1" x14ac:dyDescent="0.3">
      <c r="B68" s="139"/>
      <c r="C68" s="139"/>
      <c r="D68" s="140"/>
      <c r="E68" s="140"/>
      <c r="F68" s="340"/>
      <c r="G68" s="340"/>
      <c r="H68" s="141"/>
      <c r="I68" s="142"/>
      <c r="J68" s="143"/>
    </row>
    <row r="69" spans="2:10" x14ac:dyDescent="0.3">
      <c r="B69" s="144" t="s">
        <v>79</v>
      </c>
      <c r="C69" s="1349" t="s">
        <v>1658</v>
      </c>
      <c r="D69" s="1350"/>
      <c r="E69" s="1350"/>
      <c r="F69" s="1350"/>
      <c r="G69" s="1350"/>
      <c r="H69" s="1350"/>
      <c r="I69" s="1350"/>
      <c r="J69" s="1351"/>
    </row>
    <row r="70" spans="2:10" ht="7.8" customHeight="1" x14ac:dyDescent="0.3">
      <c r="B70" s="144"/>
      <c r="C70" s="145"/>
      <c r="D70" s="146"/>
      <c r="E70" s="146"/>
      <c r="F70" s="341"/>
      <c r="G70" s="341"/>
      <c r="H70" s="146"/>
      <c r="I70" s="147"/>
      <c r="J70" s="148"/>
    </row>
    <row r="71" spans="2:10" ht="37.799999999999997" customHeight="1" x14ac:dyDescent="0.3">
      <c r="B71" s="144" t="s">
        <v>80</v>
      </c>
      <c r="C71" s="1349" t="s">
        <v>1022</v>
      </c>
      <c r="D71" s="1350"/>
      <c r="E71" s="1350"/>
      <c r="F71" s="1350"/>
      <c r="G71" s="1350"/>
      <c r="H71" s="1350"/>
      <c r="I71" s="1350"/>
      <c r="J71" s="1351"/>
    </row>
    <row r="72" spans="2:10" ht="5.4" customHeight="1" x14ac:dyDescent="0.3">
      <c r="B72" s="144"/>
      <c r="C72" s="145"/>
      <c r="D72" s="146"/>
      <c r="E72" s="146"/>
      <c r="F72" s="341"/>
      <c r="G72" s="341"/>
      <c r="H72" s="146"/>
      <c r="I72" s="147"/>
      <c r="J72" s="148"/>
    </row>
    <row r="73" spans="2:10" x14ac:dyDescent="0.3">
      <c r="B73" s="144" t="s">
        <v>82</v>
      </c>
      <c r="C73" s="145" t="s">
        <v>984</v>
      </c>
      <c r="D73" s="146"/>
      <c r="E73" s="146"/>
      <c r="F73" s="341"/>
      <c r="G73" s="341"/>
      <c r="H73" s="146"/>
      <c r="I73" s="147"/>
      <c r="J73" s="148"/>
    </row>
    <row r="74" spans="2:10" ht="5.4" customHeight="1" x14ac:dyDescent="0.3">
      <c r="B74" s="144"/>
      <c r="C74" s="145"/>
      <c r="D74" s="146"/>
      <c r="E74" s="146"/>
      <c r="F74" s="341"/>
      <c r="G74" s="341"/>
      <c r="H74" s="146"/>
      <c r="I74" s="147"/>
      <c r="J74" s="148"/>
    </row>
    <row r="75" spans="2:10" x14ac:dyDescent="0.3">
      <c r="B75" s="144" t="s">
        <v>84</v>
      </c>
      <c r="C75" s="145" t="s">
        <v>846</v>
      </c>
      <c r="D75" s="146"/>
      <c r="E75" s="146"/>
      <c r="F75" s="341"/>
      <c r="G75" s="341"/>
      <c r="H75" s="146"/>
      <c r="I75" s="147"/>
      <c r="J75" s="148"/>
    </row>
    <row r="76" spans="2:10" ht="8.4" customHeight="1" x14ac:dyDescent="0.3">
      <c r="B76" s="144"/>
      <c r="C76" s="145"/>
      <c r="D76" s="146"/>
      <c r="E76" s="146"/>
      <c r="F76" s="341"/>
      <c r="G76" s="341"/>
      <c r="H76" s="146"/>
      <c r="I76" s="147"/>
      <c r="J76" s="148"/>
    </row>
    <row r="77" spans="2:10" x14ac:dyDescent="0.3">
      <c r="B77" s="144" t="s">
        <v>86</v>
      </c>
      <c r="C77" s="145" t="s">
        <v>70</v>
      </c>
      <c r="D77" s="146"/>
      <c r="E77" s="146"/>
      <c r="F77" s="341"/>
      <c r="G77" s="341"/>
      <c r="H77" s="146"/>
      <c r="I77" s="147"/>
      <c r="J77" s="148"/>
    </row>
    <row r="78" spans="2:10" ht="9" customHeight="1" x14ac:dyDescent="0.3">
      <c r="B78" s="144"/>
      <c r="C78" s="145"/>
      <c r="D78" s="146"/>
      <c r="E78" s="146"/>
      <c r="F78" s="341"/>
      <c r="G78" s="341"/>
      <c r="H78" s="146"/>
      <c r="I78" s="147"/>
      <c r="J78" s="148"/>
    </row>
    <row r="79" spans="2:10" x14ac:dyDescent="0.3">
      <c r="B79" s="144" t="s">
        <v>88</v>
      </c>
      <c r="C79" s="149" t="s">
        <v>89</v>
      </c>
      <c r="D79" s="147"/>
      <c r="E79" s="147"/>
      <c r="F79" s="342"/>
      <c r="G79" s="341"/>
      <c r="H79" s="146"/>
      <c r="I79" s="147"/>
      <c r="J79" s="148"/>
    </row>
    <row r="80" spans="2:10" ht="6" customHeight="1" x14ac:dyDescent="0.3">
      <c r="B80" s="144"/>
      <c r="C80" s="149"/>
      <c r="D80" s="147"/>
      <c r="E80" s="147"/>
      <c r="F80" s="342"/>
      <c r="G80" s="341"/>
      <c r="H80" s="146"/>
      <c r="I80" s="147"/>
      <c r="J80" s="148"/>
    </row>
    <row r="81" spans="2:10" x14ac:dyDescent="0.3">
      <c r="B81" s="144" t="s">
        <v>90</v>
      </c>
      <c r="C81" s="602" t="s">
        <v>858</v>
      </c>
      <c r="D81" s="156"/>
      <c r="E81" s="156"/>
      <c r="F81" s="343"/>
      <c r="G81" s="341"/>
      <c r="H81" s="146"/>
      <c r="I81" s="147"/>
      <c r="J81" s="148"/>
    </row>
    <row r="82" spans="2:10" ht="7.2" customHeight="1" x14ac:dyDescent="0.3">
      <c r="B82" s="144"/>
      <c r="C82" s="145"/>
      <c r="D82" s="146"/>
      <c r="E82" s="146"/>
      <c r="F82" s="341"/>
      <c r="G82" s="341"/>
      <c r="H82" s="146"/>
      <c r="I82" s="147"/>
      <c r="J82" s="148"/>
    </row>
    <row r="83" spans="2:10" x14ac:dyDescent="0.3">
      <c r="B83" s="1352" t="s">
        <v>92</v>
      </c>
      <c r="C83" s="145" t="s">
        <v>93</v>
      </c>
      <c r="D83" s="146"/>
      <c r="E83" s="146"/>
      <c r="F83" s="341"/>
      <c r="G83" s="341"/>
      <c r="H83" s="146"/>
      <c r="I83" s="147"/>
      <c r="J83" s="148"/>
    </row>
    <row r="84" spans="2:10" x14ac:dyDescent="0.3">
      <c r="B84" s="1352"/>
      <c r="C84" s="201" t="s">
        <v>94</v>
      </c>
      <c r="D84" s="210"/>
      <c r="E84" s="210"/>
      <c r="F84" s="341"/>
      <c r="G84" s="341"/>
      <c r="H84" s="146"/>
      <c r="I84" s="147"/>
      <c r="J84" s="148"/>
    </row>
    <row r="85" spans="2:10" ht="10.199999999999999" customHeight="1" x14ac:dyDescent="0.3">
      <c r="B85" s="144"/>
      <c r="C85" s="145"/>
      <c r="D85" s="146"/>
      <c r="E85" s="146"/>
      <c r="F85" s="341"/>
      <c r="G85" s="341"/>
      <c r="H85" s="146"/>
      <c r="I85" s="147"/>
      <c r="J85" s="148"/>
    </row>
    <row r="86" spans="2:10" ht="42.6" customHeight="1" x14ac:dyDescent="0.3">
      <c r="B86" s="151" t="s">
        <v>95</v>
      </c>
      <c r="C86" s="1349" t="s">
        <v>1307</v>
      </c>
      <c r="D86" s="1350"/>
      <c r="E86" s="1350"/>
      <c r="F86" s="1350"/>
      <c r="G86" s="1350"/>
      <c r="H86" s="1350"/>
      <c r="I86" s="1350"/>
      <c r="J86" s="1351"/>
    </row>
    <row r="87" spans="2:10" ht="7.8" customHeight="1" x14ac:dyDescent="0.3">
      <c r="B87" s="151"/>
      <c r="C87" s="145"/>
      <c r="D87" s="146"/>
      <c r="E87" s="146"/>
      <c r="F87" s="341"/>
      <c r="G87" s="341"/>
      <c r="H87" s="146"/>
      <c r="I87" s="147"/>
      <c r="J87" s="148"/>
    </row>
    <row r="88" spans="2:10" x14ac:dyDescent="0.3">
      <c r="B88" s="151" t="s">
        <v>96</v>
      </c>
      <c r="C88" s="204">
        <v>44902</v>
      </c>
      <c r="D88" s="211"/>
      <c r="E88" s="211"/>
      <c r="F88" s="341"/>
      <c r="G88" s="341"/>
      <c r="H88" s="146"/>
      <c r="I88" s="147"/>
      <c r="J88" s="148"/>
    </row>
    <row r="89" spans="2:10" ht="6" customHeight="1" x14ac:dyDescent="0.3">
      <c r="B89" s="151"/>
      <c r="C89" s="145"/>
      <c r="D89" s="146"/>
      <c r="E89" s="146"/>
      <c r="F89" s="341"/>
      <c r="G89" s="341"/>
      <c r="H89" s="146"/>
      <c r="I89" s="147"/>
      <c r="J89" s="148"/>
    </row>
    <row r="90" spans="2:10" x14ac:dyDescent="0.3">
      <c r="B90" s="151" t="s">
        <v>97</v>
      </c>
      <c r="C90" s="145" t="s">
        <v>98</v>
      </c>
      <c r="D90" s="146"/>
      <c r="E90" s="146"/>
      <c r="F90" s="341"/>
      <c r="G90" s="341"/>
      <c r="H90" s="146"/>
      <c r="I90" s="147"/>
      <c r="J90" s="148"/>
    </row>
    <row r="91" spans="2:10" ht="5.4" customHeight="1" x14ac:dyDescent="0.3">
      <c r="B91" s="151"/>
      <c r="C91" s="145"/>
      <c r="D91" s="146"/>
      <c r="E91" s="146"/>
      <c r="F91" s="341"/>
      <c r="G91" s="341"/>
      <c r="H91" s="146"/>
      <c r="I91" s="147"/>
      <c r="J91" s="148"/>
    </row>
    <row r="92" spans="2:10" x14ac:dyDescent="0.3">
      <c r="B92" s="151" t="s">
        <v>99</v>
      </c>
      <c r="C92" s="149" t="s">
        <v>688</v>
      </c>
      <c r="D92" s="147"/>
      <c r="E92" s="147"/>
      <c r="F92" s="342"/>
      <c r="G92" s="342"/>
      <c r="H92" s="147"/>
      <c r="I92" s="147"/>
      <c r="J92" s="148"/>
    </row>
    <row r="93" spans="2:10" ht="9.6" customHeight="1" x14ac:dyDescent="0.3">
      <c r="B93" s="152"/>
      <c r="C93" s="152"/>
      <c r="D93" s="153"/>
      <c r="E93" s="153"/>
      <c r="F93" s="344"/>
      <c r="G93" s="344"/>
      <c r="H93" s="153"/>
      <c r="I93" s="153"/>
      <c r="J93" s="154"/>
    </row>
  </sheetData>
  <mergeCells count="7">
    <mergeCell ref="B83:B84"/>
    <mergeCell ref="C86:J86"/>
    <mergeCell ref="C4:F4"/>
    <mergeCell ref="H4:K4"/>
    <mergeCell ref="B67:J67"/>
    <mergeCell ref="C69:J69"/>
    <mergeCell ref="C71:J71"/>
  </mergeCells>
  <hyperlinks>
    <hyperlink ref="C84" r:id="rId1" xr:uid="{C232312A-816E-43A4-92D5-9B9B5D2658FB}"/>
    <hyperlink ref="B2" location="Index!A1" display="Return to Index" xr:uid="{3CDE7F36-7591-4DB8-A7DB-4A10CE277B32}"/>
  </hyperlinks>
  <pageMargins left="0.7" right="0.7" top="0.75" bottom="0.75" header="0.3" footer="0.3"/>
  <pageSetup paperSize="9" orientation="portrait"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18113-0365-4C4F-9AF8-70FA0D3189B3}">
  <sheetPr>
    <tabColor rgb="FFD50057"/>
  </sheetPr>
  <dimension ref="D1:J37"/>
  <sheetViews>
    <sheetView topLeftCell="A19" workbookViewId="0">
      <selection activeCell="J23" sqref="J23:J37"/>
    </sheetView>
  </sheetViews>
  <sheetFormatPr defaultColWidth="8.88671875" defaultRowHeight="14.4" x14ac:dyDescent="0.3"/>
  <cols>
    <col min="4" max="4" width="26.6640625" customWidth="1"/>
  </cols>
  <sheetData>
    <row r="1" spans="4:10" x14ac:dyDescent="0.3">
      <c r="D1" t="s">
        <v>1403</v>
      </c>
    </row>
    <row r="2" spans="4:10" ht="15" thickBot="1" x14ac:dyDescent="0.35"/>
    <row r="3" spans="4:10" ht="87" thickBot="1" x14ac:dyDescent="0.35">
      <c r="D3" s="704" t="s">
        <v>1018</v>
      </c>
      <c r="E3" s="704" t="s">
        <v>846</v>
      </c>
      <c r="F3" s="689" t="s">
        <v>989</v>
      </c>
      <c r="G3" s="689" t="s">
        <v>1017</v>
      </c>
      <c r="I3" s="741" t="s">
        <v>1401</v>
      </c>
      <c r="J3" s="741" t="s">
        <v>1402</v>
      </c>
    </row>
    <row r="4" spans="4:10" x14ac:dyDescent="0.3">
      <c r="D4" s="375" t="s">
        <v>223</v>
      </c>
      <c r="E4" s="498">
        <v>23009</v>
      </c>
      <c r="F4" s="498">
        <v>15684</v>
      </c>
      <c r="G4" s="498">
        <v>11185</v>
      </c>
      <c r="I4" s="667">
        <f t="shared" ref="I4:I20" si="0">F4-G4</f>
        <v>4499</v>
      </c>
      <c r="J4" s="679">
        <f t="shared" ref="J4:J20" si="1">I4/E4%</f>
        <v>19.553218305880307</v>
      </c>
    </row>
    <row r="5" spans="4:10" x14ac:dyDescent="0.3">
      <c r="D5" s="377" t="s">
        <v>232</v>
      </c>
      <c r="E5" s="499">
        <v>14561</v>
      </c>
      <c r="F5" s="499">
        <v>10770</v>
      </c>
      <c r="G5" s="499">
        <v>9047</v>
      </c>
      <c r="I5" s="667">
        <f t="shared" si="0"/>
        <v>1723</v>
      </c>
      <c r="J5" s="679">
        <f t="shared" si="1"/>
        <v>11.832978504223609</v>
      </c>
    </row>
    <row r="6" spans="4:10" x14ac:dyDescent="0.3">
      <c r="D6" s="377" t="s">
        <v>242</v>
      </c>
      <c r="E6" s="499">
        <v>18365</v>
      </c>
      <c r="F6" s="499">
        <v>9973</v>
      </c>
      <c r="G6" s="499">
        <v>6627</v>
      </c>
      <c r="I6" s="667">
        <f t="shared" si="0"/>
        <v>3346</v>
      </c>
      <c r="J6" s="679">
        <f t="shared" si="1"/>
        <v>18.219439150558127</v>
      </c>
    </row>
    <row r="7" spans="4:10" x14ac:dyDescent="0.3">
      <c r="D7" s="377" t="s">
        <v>252</v>
      </c>
      <c r="E7" s="499">
        <v>14409</v>
      </c>
      <c r="F7" s="499">
        <v>13275</v>
      </c>
      <c r="G7" s="499">
        <v>12223</v>
      </c>
      <c r="I7" s="667">
        <f t="shared" si="0"/>
        <v>1052</v>
      </c>
      <c r="J7" s="679">
        <f t="shared" si="1"/>
        <v>7.3009924352835034</v>
      </c>
    </row>
    <row r="8" spans="4:10" x14ac:dyDescent="0.3">
      <c r="D8" s="377" t="s">
        <v>258</v>
      </c>
      <c r="E8" s="499">
        <v>14069</v>
      </c>
      <c r="F8" s="499">
        <v>12382</v>
      </c>
      <c r="G8" s="499">
        <v>10975</v>
      </c>
      <c r="I8" s="667">
        <f t="shared" si="0"/>
        <v>1407</v>
      </c>
      <c r="J8" s="679">
        <f t="shared" si="1"/>
        <v>10.000710782571611</v>
      </c>
    </row>
    <row r="9" spans="4:10" x14ac:dyDescent="0.3">
      <c r="D9" s="377" t="s">
        <v>263</v>
      </c>
      <c r="E9" s="499">
        <v>14023</v>
      </c>
      <c r="F9" s="499">
        <v>12073</v>
      </c>
      <c r="G9" s="499">
        <v>10812</v>
      </c>
      <c r="I9" s="667">
        <f t="shared" si="0"/>
        <v>1261</v>
      </c>
      <c r="J9" s="679">
        <f t="shared" si="1"/>
        <v>8.9923696783855096</v>
      </c>
    </row>
    <row r="10" spans="4:10" x14ac:dyDescent="0.3">
      <c r="D10" s="377" t="s">
        <v>268</v>
      </c>
      <c r="E10" s="499">
        <v>16082</v>
      </c>
      <c r="F10" s="499">
        <v>12474</v>
      </c>
      <c r="G10" s="499">
        <v>9018</v>
      </c>
      <c r="I10" s="667">
        <f t="shared" si="0"/>
        <v>3456</v>
      </c>
      <c r="J10" s="679">
        <f t="shared" si="1"/>
        <v>21.489864444720808</v>
      </c>
    </row>
    <row r="11" spans="4:10" x14ac:dyDescent="0.3">
      <c r="D11" s="377" t="s">
        <v>274</v>
      </c>
      <c r="E11" s="499">
        <v>14488</v>
      </c>
      <c r="F11" s="499">
        <v>12860</v>
      </c>
      <c r="G11" s="499">
        <v>11631</v>
      </c>
      <c r="I11" s="667">
        <f t="shared" si="0"/>
        <v>1229</v>
      </c>
      <c r="J11" s="679">
        <f t="shared" si="1"/>
        <v>8.4828823854224193</v>
      </c>
    </row>
    <row r="12" spans="4:10" x14ac:dyDescent="0.3">
      <c r="D12" s="377" t="s">
        <v>281</v>
      </c>
      <c r="E12" s="499">
        <v>16079</v>
      </c>
      <c r="F12" s="499">
        <v>13560</v>
      </c>
      <c r="G12" s="499">
        <v>11569</v>
      </c>
      <c r="I12" s="667">
        <f t="shared" si="0"/>
        <v>1991</v>
      </c>
      <c r="J12" s="679">
        <f t="shared" si="1"/>
        <v>12.382610858884259</v>
      </c>
    </row>
    <row r="13" spans="4:10" x14ac:dyDescent="0.3">
      <c r="D13" s="377" t="s">
        <v>286</v>
      </c>
      <c r="E13" s="499">
        <v>14306</v>
      </c>
      <c r="F13" s="499">
        <v>12938</v>
      </c>
      <c r="G13" s="499">
        <v>11787</v>
      </c>
      <c r="I13" s="667">
        <f t="shared" si="0"/>
        <v>1151</v>
      </c>
      <c r="J13" s="679">
        <f t="shared" si="1"/>
        <v>8.0455752830980014</v>
      </c>
    </row>
    <row r="14" spans="4:10" x14ac:dyDescent="0.3">
      <c r="D14" s="377" t="s">
        <v>291</v>
      </c>
      <c r="E14" s="499">
        <v>14719</v>
      </c>
      <c r="F14" s="499">
        <v>10943</v>
      </c>
      <c r="G14" s="499">
        <v>8837</v>
      </c>
      <c r="I14" s="667">
        <f t="shared" si="0"/>
        <v>2106</v>
      </c>
      <c r="J14" s="679">
        <f t="shared" si="1"/>
        <v>14.308037230790136</v>
      </c>
    </row>
    <row r="15" spans="4:10" x14ac:dyDescent="0.3">
      <c r="D15" s="377" t="s">
        <v>296</v>
      </c>
      <c r="E15" s="499">
        <v>16168</v>
      </c>
      <c r="F15" s="499">
        <v>14377</v>
      </c>
      <c r="G15" s="499">
        <v>12882</v>
      </c>
      <c r="I15" s="667">
        <f t="shared" si="0"/>
        <v>1495</v>
      </c>
      <c r="J15" s="679">
        <f t="shared" si="1"/>
        <v>9.2466600692726377</v>
      </c>
    </row>
    <row r="16" spans="4:10" x14ac:dyDescent="0.3">
      <c r="D16" s="377" t="s">
        <v>301</v>
      </c>
      <c r="E16" s="499">
        <v>15082</v>
      </c>
      <c r="F16" s="499">
        <v>11984</v>
      </c>
      <c r="G16" s="499">
        <v>9787</v>
      </c>
      <c r="I16" s="667">
        <f t="shared" si="0"/>
        <v>2197</v>
      </c>
      <c r="J16" s="679">
        <f t="shared" si="1"/>
        <v>14.567033549927066</v>
      </c>
    </row>
    <row r="17" spans="4:10" x14ac:dyDescent="0.3">
      <c r="D17" s="377" t="s">
        <v>306</v>
      </c>
      <c r="E17" s="499">
        <v>14003</v>
      </c>
      <c r="F17" s="499">
        <v>13179</v>
      </c>
      <c r="G17" s="499">
        <v>12221</v>
      </c>
      <c r="I17" s="667">
        <f t="shared" si="0"/>
        <v>958</v>
      </c>
      <c r="J17" s="679">
        <f t="shared" si="1"/>
        <v>6.8413911304720418</v>
      </c>
    </row>
    <row r="18" spans="4:10" x14ac:dyDescent="0.3">
      <c r="D18" s="377" t="s">
        <v>311</v>
      </c>
      <c r="E18" s="499">
        <v>13769</v>
      </c>
      <c r="F18" s="499">
        <v>10072</v>
      </c>
      <c r="G18" s="499">
        <v>8246</v>
      </c>
      <c r="I18" s="667">
        <f t="shared" si="0"/>
        <v>1826</v>
      </c>
      <c r="J18" s="679">
        <f t="shared" si="1"/>
        <v>13.261674776672235</v>
      </c>
    </row>
    <row r="19" spans="4:10" ht="15" thickBot="1" x14ac:dyDescent="0.35">
      <c r="D19" s="378" t="s">
        <v>316</v>
      </c>
      <c r="E19" s="700">
        <v>15786</v>
      </c>
      <c r="F19" s="700">
        <v>14279</v>
      </c>
      <c r="G19" s="700">
        <v>12630</v>
      </c>
      <c r="I19" s="667">
        <f t="shared" si="0"/>
        <v>1649</v>
      </c>
      <c r="J19" s="679">
        <f t="shared" si="1"/>
        <v>10.445964778918027</v>
      </c>
    </row>
    <row r="20" spans="4:10" ht="15" thickBot="1" x14ac:dyDescent="0.35">
      <c r="D20" s="796" t="s">
        <v>70</v>
      </c>
      <c r="E20" s="727">
        <v>248920</v>
      </c>
      <c r="F20" s="727">
        <v>200829</v>
      </c>
      <c r="G20" s="727">
        <v>169481</v>
      </c>
      <c r="I20" s="667">
        <f t="shared" si="0"/>
        <v>31348</v>
      </c>
      <c r="J20" s="679">
        <f t="shared" si="1"/>
        <v>12.593604370882211</v>
      </c>
    </row>
    <row r="21" spans="4:10" ht="15" thickBot="1" x14ac:dyDescent="0.35"/>
    <row r="22" spans="4:10" ht="87" thickBot="1" x14ac:dyDescent="0.35">
      <c r="D22" s="704" t="s">
        <v>1018</v>
      </c>
      <c r="E22" s="704" t="s">
        <v>846</v>
      </c>
      <c r="F22" s="689" t="s">
        <v>989</v>
      </c>
      <c r="G22" s="689" t="s">
        <v>1017</v>
      </c>
    </row>
    <row r="23" spans="4:10" x14ac:dyDescent="0.3">
      <c r="D23" s="742" t="s">
        <v>67</v>
      </c>
      <c r="E23" s="586">
        <v>1400899</v>
      </c>
      <c r="F23" s="586">
        <v>1296733</v>
      </c>
      <c r="G23" s="586">
        <v>1231690</v>
      </c>
      <c r="I23" s="667">
        <f>F23-G23</f>
        <v>65043</v>
      </c>
      <c r="J23">
        <f>I23/E23%</f>
        <v>4.64294713608904</v>
      </c>
    </row>
    <row r="24" spans="4:10" x14ac:dyDescent="0.3">
      <c r="D24" s="743" t="s">
        <v>74</v>
      </c>
      <c r="E24" s="353">
        <v>140459</v>
      </c>
      <c r="F24" s="353">
        <v>136219</v>
      </c>
      <c r="G24" s="353">
        <v>131697</v>
      </c>
      <c r="I24" s="667">
        <f t="shared" ref="I24:I37" si="2">F24-G24</f>
        <v>4522</v>
      </c>
      <c r="J24">
        <f t="shared" ref="J24:J37" si="3">I24/E24%</f>
        <v>3.219444820196641</v>
      </c>
    </row>
    <row r="25" spans="4:10" x14ac:dyDescent="0.3">
      <c r="D25" s="743" t="s">
        <v>75</v>
      </c>
      <c r="E25" s="353">
        <v>208001</v>
      </c>
      <c r="F25" s="353">
        <v>177277</v>
      </c>
      <c r="G25" s="353">
        <v>161664</v>
      </c>
      <c r="I25" s="667">
        <f t="shared" si="2"/>
        <v>15613</v>
      </c>
      <c r="J25">
        <f t="shared" si="3"/>
        <v>7.5062139124331129</v>
      </c>
    </row>
    <row r="26" spans="4:10" x14ac:dyDescent="0.3">
      <c r="D26" s="743" t="s">
        <v>70</v>
      </c>
      <c r="E26" s="353">
        <v>248920</v>
      </c>
      <c r="F26" s="353">
        <v>200829</v>
      </c>
      <c r="G26" s="353">
        <v>169481</v>
      </c>
      <c r="I26" s="667">
        <f t="shared" si="2"/>
        <v>31348</v>
      </c>
      <c r="J26">
        <f t="shared" si="3"/>
        <v>12.593604370882211</v>
      </c>
    </row>
    <row r="27" spans="4:10" x14ac:dyDescent="0.3">
      <c r="D27" s="743" t="s">
        <v>66</v>
      </c>
      <c r="E27" s="353">
        <v>300127</v>
      </c>
      <c r="F27" s="353">
        <v>240002</v>
      </c>
      <c r="G27" s="353">
        <v>223567</v>
      </c>
      <c r="I27" s="667">
        <f t="shared" si="2"/>
        <v>16435</v>
      </c>
      <c r="J27">
        <f t="shared" si="3"/>
        <v>5.4760151535849824</v>
      </c>
    </row>
    <row r="28" spans="4:10" x14ac:dyDescent="0.3">
      <c r="D28" s="743" t="s">
        <v>71</v>
      </c>
      <c r="E28" s="353">
        <v>486088</v>
      </c>
      <c r="F28" s="353">
        <v>408443</v>
      </c>
      <c r="G28" s="353">
        <v>375785</v>
      </c>
      <c r="I28" s="667">
        <f t="shared" si="2"/>
        <v>32658</v>
      </c>
      <c r="J28">
        <f t="shared" si="3"/>
        <v>6.718536561281085</v>
      </c>
    </row>
    <row r="29" spans="4:10" x14ac:dyDescent="0.3">
      <c r="D29" s="743" t="s">
        <v>63</v>
      </c>
      <c r="E29" s="353">
        <v>193409</v>
      </c>
      <c r="F29" s="353">
        <v>178308</v>
      </c>
      <c r="G29" s="353">
        <v>165478</v>
      </c>
      <c r="I29" s="667">
        <f t="shared" si="2"/>
        <v>12830</v>
      </c>
      <c r="J29">
        <f t="shared" si="3"/>
        <v>6.6336106385948952</v>
      </c>
    </row>
    <row r="30" spans="4:10" ht="28.8" x14ac:dyDescent="0.3">
      <c r="D30" s="743" t="s">
        <v>69</v>
      </c>
      <c r="E30" s="353">
        <v>400195</v>
      </c>
      <c r="F30" s="353">
        <v>365510</v>
      </c>
      <c r="G30" s="353">
        <v>329609</v>
      </c>
      <c r="I30" s="667">
        <f t="shared" si="2"/>
        <v>35901</v>
      </c>
      <c r="J30">
        <f t="shared" si="3"/>
        <v>8.9708766976099152</v>
      </c>
    </row>
    <row r="31" spans="4:10" x14ac:dyDescent="0.3">
      <c r="D31" s="743" t="s">
        <v>62</v>
      </c>
      <c r="E31" s="353">
        <v>472467</v>
      </c>
      <c r="F31" s="353">
        <v>383142</v>
      </c>
      <c r="G31" s="353">
        <v>338452</v>
      </c>
      <c r="I31" s="667">
        <f t="shared" si="2"/>
        <v>44690</v>
      </c>
      <c r="J31">
        <f t="shared" si="3"/>
        <v>9.458861677111841</v>
      </c>
    </row>
    <row r="32" spans="4:10" x14ac:dyDescent="0.3">
      <c r="D32" s="743" t="s">
        <v>72</v>
      </c>
      <c r="E32" s="353">
        <v>264695</v>
      </c>
      <c r="F32" s="353">
        <v>248727</v>
      </c>
      <c r="G32" s="353">
        <v>236802</v>
      </c>
      <c r="I32" s="667">
        <f t="shared" si="2"/>
        <v>11925</v>
      </c>
      <c r="J32">
        <f t="shared" si="3"/>
        <v>4.5051852131698746</v>
      </c>
    </row>
    <row r="33" spans="4:10" x14ac:dyDescent="0.3">
      <c r="D33" s="743" t="s">
        <v>64</v>
      </c>
      <c r="E33" s="353">
        <v>345321</v>
      </c>
      <c r="F33" s="353">
        <v>226246</v>
      </c>
      <c r="G33" s="353">
        <v>190889</v>
      </c>
      <c r="I33" s="667">
        <f t="shared" si="2"/>
        <v>35357</v>
      </c>
      <c r="J33">
        <f t="shared" si="3"/>
        <v>10.23887918777022</v>
      </c>
    </row>
    <row r="34" spans="4:10" x14ac:dyDescent="0.3">
      <c r="D34" s="743" t="s">
        <v>65</v>
      </c>
      <c r="E34" s="353">
        <v>811953</v>
      </c>
      <c r="F34" s="353">
        <v>641801</v>
      </c>
      <c r="G34" s="353">
        <v>595737</v>
      </c>
      <c r="I34" s="667">
        <f t="shared" si="2"/>
        <v>46064</v>
      </c>
      <c r="J34">
        <f t="shared" si="3"/>
        <v>5.67323478083091</v>
      </c>
    </row>
    <row r="35" spans="4:10" x14ac:dyDescent="0.3">
      <c r="D35" s="743" t="s">
        <v>76</v>
      </c>
      <c r="E35" s="353">
        <v>556523</v>
      </c>
      <c r="F35" s="353">
        <v>440216</v>
      </c>
      <c r="G35" s="353">
        <v>414698</v>
      </c>
      <c r="I35" s="667">
        <f t="shared" si="2"/>
        <v>25518</v>
      </c>
      <c r="J35">
        <f t="shared" si="3"/>
        <v>4.585255236531105</v>
      </c>
    </row>
    <row r="36" spans="4:10" x14ac:dyDescent="0.3">
      <c r="D36" s="743" t="s">
        <v>73</v>
      </c>
      <c r="E36" s="353">
        <v>202821</v>
      </c>
      <c r="F36" s="353">
        <v>188167</v>
      </c>
      <c r="G36" s="353">
        <v>176963</v>
      </c>
      <c r="I36" s="667">
        <f t="shared" si="2"/>
        <v>11204</v>
      </c>
      <c r="J36">
        <f t="shared" si="3"/>
        <v>5.5240828119376202</v>
      </c>
    </row>
    <row r="37" spans="4:10" ht="15" thickBot="1" x14ac:dyDescent="0.35">
      <c r="D37" s="744" t="s">
        <v>68</v>
      </c>
      <c r="E37" s="356">
        <v>56490048</v>
      </c>
      <c r="F37" s="356">
        <v>45783401</v>
      </c>
      <c r="G37" s="356">
        <v>41540791</v>
      </c>
      <c r="I37" s="667">
        <f t="shared" si="2"/>
        <v>4242610</v>
      </c>
      <c r="J37">
        <f t="shared" si="3"/>
        <v>7.5103671358183304</v>
      </c>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7CCF2-DB40-4276-800D-0F6D9696CA26}">
  <dimension ref="B1:AB101"/>
  <sheetViews>
    <sheetView zoomScaleNormal="100" workbookViewId="0">
      <selection activeCell="G24" sqref="G24:H24"/>
    </sheetView>
  </sheetViews>
  <sheetFormatPr defaultColWidth="8.88671875" defaultRowHeight="14.4" x14ac:dyDescent="0.3"/>
  <cols>
    <col min="1" max="1" width="3.21875" customWidth="1"/>
    <col min="2" max="2" width="34" customWidth="1"/>
    <col min="3" max="3" width="12.88671875" customWidth="1"/>
    <col min="4" max="4" width="12.44140625" customWidth="1"/>
    <col min="5" max="5" width="14.88671875" customWidth="1"/>
    <col min="6" max="23" width="12.44140625" customWidth="1"/>
    <col min="24" max="24" width="15.109375" customWidth="1"/>
    <col min="25" max="27" width="9" bestFit="1" customWidth="1"/>
  </cols>
  <sheetData>
    <row r="1" spans="2:27" x14ac:dyDescent="0.3">
      <c r="B1" s="686" t="s">
        <v>1602</v>
      </c>
    </row>
    <row r="2" spans="2:27" x14ac:dyDescent="0.3">
      <c r="B2" s="114" t="s">
        <v>48</v>
      </c>
    </row>
    <row r="3" spans="2:27" x14ac:dyDescent="0.3">
      <c r="B3" s="114"/>
    </row>
    <row r="4" spans="2:27" x14ac:dyDescent="0.3">
      <c r="B4" s="114"/>
    </row>
    <row r="5" spans="2:27" ht="15" thickBot="1" x14ac:dyDescent="0.35">
      <c r="B5" s="114"/>
    </row>
    <row r="6" spans="2:27" ht="21" customHeight="1" thickBot="1" x14ac:dyDescent="0.35">
      <c r="D6" s="1424" t="s">
        <v>989</v>
      </c>
      <c r="E6" s="1459"/>
      <c r="F6" s="1459"/>
      <c r="G6" s="1459"/>
      <c r="H6" s="1459"/>
      <c r="I6" s="1425"/>
      <c r="J6" s="1424" t="s">
        <v>997</v>
      </c>
      <c r="K6" s="1459"/>
      <c r="L6" s="1459"/>
      <c r="M6" s="1459"/>
      <c r="N6" s="1459"/>
      <c r="O6" s="1425"/>
      <c r="P6" s="1457" t="s">
        <v>998</v>
      </c>
      <c r="Q6" s="1405"/>
      <c r="R6" s="1405"/>
      <c r="S6" s="1458"/>
      <c r="T6" s="1457" t="s">
        <v>986</v>
      </c>
      <c r="U6" s="1405"/>
      <c r="V6" s="1405"/>
      <c r="W6" s="1405"/>
      <c r="X6" s="1458"/>
      <c r="Y6" s="1457" t="s">
        <v>994</v>
      </c>
      <c r="Z6" s="1405"/>
      <c r="AA6" s="1458"/>
    </row>
    <row r="7" spans="2:27" s="741" customFormat="1" ht="57.6" customHeight="1" thickBot="1" x14ac:dyDescent="0.35">
      <c r="B7" s="704" t="s">
        <v>1018</v>
      </c>
      <c r="C7" s="704" t="s">
        <v>846</v>
      </c>
      <c r="D7" s="689" t="s">
        <v>989</v>
      </c>
      <c r="E7" s="689" t="s">
        <v>1017</v>
      </c>
      <c r="F7" s="689" t="s">
        <v>1016</v>
      </c>
      <c r="G7" s="689" t="s">
        <v>1015</v>
      </c>
      <c r="H7" s="689" t="s">
        <v>1014</v>
      </c>
      <c r="I7" s="689" t="s">
        <v>1013</v>
      </c>
      <c r="J7" s="689" t="s">
        <v>997</v>
      </c>
      <c r="K7" s="689" t="s">
        <v>1012</v>
      </c>
      <c r="L7" s="689" t="s">
        <v>1011</v>
      </c>
      <c r="M7" s="689" t="s">
        <v>1010</v>
      </c>
      <c r="N7" s="689" t="s">
        <v>1009</v>
      </c>
      <c r="O7" s="689" t="s">
        <v>1008</v>
      </c>
      <c r="P7" s="689" t="s">
        <v>998</v>
      </c>
      <c r="Q7" s="689" t="s">
        <v>1007</v>
      </c>
      <c r="R7" s="689" t="s">
        <v>1006</v>
      </c>
      <c r="S7" s="689" t="s">
        <v>1005</v>
      </c>
      <c r="T7" s="689" t="s">
        <v>986</v>
      </c>
      <c r="U7" s="689" t="s">
        <v>1004</v>
      </c>
      <c r="V7" s="689" t="s">
        <v>1003</v>
      </c>
      <c r="W7" s="689" t="s">
        <v>1002</v>
      </c>
      <c r="X7" s="689" t="s">
        <v>1001</v>
      </c>
      <c r="Y7" s="689" t="s">
        <v>994</v>
      </c>
      <c r="Z7" s="689" t="s">
        <v>999</v>
      </c>
      <c r="AA7" s="689" t="s">
        <v>1000</v>
      </c>
    </row>
    <row r="8" spans="2:27" x14ac:dyDescent="0.3">
      <c r="B8" s="375" t="s">
        <v>223</v>
      </c>
      <c r="C8" s="821">
        <v>23009</v>
      </c>
      <c r="D8" s="821">
        <v>15684</v>
      </c>
      <c r="E8" s="498">
        <v>11185</v>
      </c>
      <c r="F8" s="498">
        <v>210</v>
      </c>
      <c r="G8" s="498">
        <v>24</v>
      </c>
      <c r="H8" s="498">
        <v>151</v>
      </c>
      <c r="I8" s="498">
        <v>4114</v>
      </c>
      <c r="J8" s="821">
        <v>3745</v>
      </c>
      <c r="K8" s="498">
        <v>272</v>
      </c>
      <c r="L8" s="498">
        <v>958</v>
      </c>
      <c r="M8" s="498">
        <v>1061</v>
      </c>
      <c r="N8" s="498">
        <v>376</v>
      </c>
      <c r="O8" s="498">
        <v>1078</v>
      </c>
      <c r="P8" s="821">
        <v>1407</v>
      </c>
      <c r="Q8" s="498">
        <v>188</v>
      </c>
      <c r="R8" s="498">
        <v>1075</v>
      </c>
      <c r="S8" s="498">
        <v>144</v>
      </c>
      <c r="T8" s="821">
        <v>1092</v>
      </c>
      <c r="U8" s="498">
        <v>279</v>
      </c>
      <c r="V8" s="498">
        <v>208</v>
      </c>
      <c r="W8" s="498">
        <v>300</v>
      </c>
      <c r="X8" s="821">
        <v>305</v>
      </c>
      <c r="Y8" s="498">
        <v>1081</v>
      </c>
      <c r="Z8" s="498">
        <v>366</v>
      </c>
      <c r="AA8" s="498">
        <v>715</v>
      </c>
    </row>
    <row r="9" spans="2:27" x14ac:dyDescent="0.3">
      <c r="B9" s="377" t="s">
        <v>232</v>
      </c>
      <c r="C9" s="822">
        <v>14561</v>
      </c>
      <c r="D9" s="822">
        <v>10770</v>
      </c>
      <c r="E9" s="499">
        <v>9047</v>
      </c>
      <c r="F9" s="499">
        <v>151</v>
      </c>
      <c r="G9" s="499">
        <v>20</v>
      </c>
      <c r="H9" s="499">
        <v>37</v>
      </c>
      <c r="I9" s="499">
        <v>1515</v>
      </c>
      <c r="J9" s="822">
        <v>2365</v>
      </c>
      <c r="K9" s="499">
        <v>172</v>
      </c>
      <c r="L9" s="499">
        <v>431</v>
      </c>
      <c r="M9" s="499">
        <v>835</v>
      </c>
      <c r="N9" s="499">
        <v>345</v>
      </c>
      <c r="O9" s="499">
        <v>582</v>
      </c>
      <c r="P9" s="822">
        <v>386</v>
      </c>
      <c r="Q9" s="499">
        <v>52</v>
      </c>
      <c r="R9" s="499">
        <v>306</v>
      </c>
      <c r="S9" s="499">
        <v>28</v>
      </c>
      <c r="T9" s="822">
        <v>516</v>
      </c>
      <c r="U9" s="499">
        <v>223</v>
      </c>
      <c r="V9" s="499">
        <v>76</v>
      </c>
      <c r="W9" s="499">
        <v>82</v>
      </c>
      <c r="X9" s="822">
        <v>135</v>
      </c>
      <c r="Y9" s="499">
        <v>524</v>
      </c>
      <c r="Z9" s="499">
        <v>127</v>
      </c>
      <c r="AA9" s="499">
        <v>397</v>
      </c>
    </row>
    <row r="10" spans="2:27" x14ac:dyDescent="0.3">
      <c r="B10" s="377" t="s">
        <v>242</v>
      </c>
      <c r="C10" s="822">
        <v>18365</v>
      </c>
      <c r="D10" s="822">
        <v>9973</v>
      </c>
      <c r="E10" s="499">
        <v>6627</v>
      </c>
      <c r="F10" s="499">
        <v>121</v>
      </c>
      <c r="G10" s="499">
        <v>31</v>
      </c>
      <c r="H10" s="499">
        <v>92</v>
      </c>
      <c r="I10" s="499">
        <v>3102</v>
      </c>
      <c r="J10" s="822">
        <v>5345</v>
      </c>
      <c r="K10" s="499">
        <v>531</v>
      </c>
      <c r="L10" s="499">
        <v>411</v>
      </c>
      <c r="M10" s="499">
        <v>1861</v>
      </c>
      <c r="N10" s="499">
        <v>1626</v>
      </c>
      <c r="O10" s="499">
        <v>916</v>
      </c>
      <c r="P10" s="822">
        <v>1293</v>
      </c>
      <c r="Q10" s="499">
        <v>175</v>
      </c>
      <c r="R10" s="499">
        <v>1026</v>
      </c>
      <c r="S10" s="499">
        <v>92</v>
      </c>
      <c r="T10" s="822">
        <v>735</v>
      </c>
      <c r="U10" s="499">
        <v>220</v>
      </c>
      <c r="V10" s="499">
        <v>120</v>
      </c>
      <c r="W10" s="499">
        <v>201</v>
      </c>
      <c r="X10" s="822">
        <v>194</v>
      </c>
      <c r="Y10" s="499">
        <v>1019</v>
      </c>
      <c r="Z10" s="499">
        <v>168</v>
      </c>
      <c r="AA10" s="499">
        <v>851</v>
      </c>
    </row>
    <row r="11" spans="2:27" x14ac:dyDescent="0.3">
      <c r="B11" s="377" t="s">
        <v>252</v>
      </c>
      <c r="C11" s="822">
        <v>14409</v>
      </c>
      <c r="D11" s="822">
        <v>13275</v>
      </c>
      <c r="E11" s="499">
        <v>12223</v>
      </c>
      <c r="F11" s="499">
        <v>50</v>
      </c>
      <c r="G11" s="499">
        <v>33</v>
      </c>
      <c r="H11" s="499">
        <v>8</v>
      </c>
      <c r="I11" s="499">
        <v>961</v>
      </c>
      <c r="J11" s="822">
        <v>391</v>
      </c>
      <c r="K11" s="499">
        <v>54</v>
      </c>
      <c r="L11" s="499">
        <v>39</v>
      </c>
      <c r="M11" s="499">
        <v>131</v>
      </c>
      <c r="N11" s="499">
        <v>27</v>
      </c>
      <c r="O11" s="499">
        <v>140</v>
      </c>
      <c r="P11" s="822">
        <v>225</v>
      </c>
      <c r="Q11" s="499">
        <v>38</v>
      </c>
      <c r="R11" s="499">
        <v>158</v>
      </c>
      <c r="S11" s="499">
        <v>29</v>
      </c>
      <c r="T11" s="822">
        <v>404</v>
      </c>
      <c r="U11" s="499">
        <v>92</v>
      </c>
      <c r="V11" s="499">
        <v>87</v>
      </c>
      <c r="W11" s="499">
        <v>146</v>
      </c>
      <c r="X11" s="822">
        <v>79</v>
      </c>
      <c r="Y11" s="499">
        <v>114</v>
      </c>
      <c r="Z11" s="499">
        <v>15</v>
      </c>
      <c r="AA11" s="499">
        <v>99</v>
      </c>
    </row>
    <row r="12" spans="2:27" x14ac:dyDescent="0.3">
      <c r="B12" s="377" t="s">
        <v>258</v>
      </c>
      <c r="C12" s="822">
        <v>14069</v>
      </c>
      <c r="D12" s="822">
        <v>12382</v>
      </c>
      <c r="E12" s="499">
        <v>10975</v>
      </c>
      <c r="F12" s="499">
        <v>80</v>
      </c>
      <c r="G12" s="499">
        <v>14</v>
      </c>
      <c r="H12" s="499">
        <v>12</v>
      </c>
      <c r="I12" s="499">
        <v>1301</v>
      </c>
      <c r="J12" s="822">
        <v>789</v>
      </c>
      <c r="K12" s="499">
        <v>28</v>
      </c>
      <c r="L12" s="499">
        <v>99</v>
      </c>
      <c r="M12" s="499">
        <v>342</v>
      </c>
      <c r="N12" s="499">
        <v>136</v>
      </c>
      <c r="O12" s="499">
        <v>184</v>
      </c>
      <c r="P12" s="822">
        <v>280</v>
      </c>
      <c r="Q12" s="499">
        <v>52</v>
      </c>
      <c r="R12" s="499">
        <v>196</v>
      </c>
      <c r="S12" s="499">
        <v>32</v>
      </c>
      <c r="T12" s="822">
        <v>450</v>
      </c>
      <c r="U12" s="499">
        <v>120</v>
      </c>
      <c r="V12" s="499">
        <v>66</v>
      </c>
      <c r="W12" s="499">
        <v>143</v>
      </c>
      <c r="X12" s="822">
        <v>121</v>
      </c>
      <c r="Y12" s="499">
        <v>168</v>
      </c>
      <c r="Z12" s="499">
        <v>16</v>
      </c>
      <c r="AA12" s="499">
        <v>152</v>
      </c>
    </row>
    <row r="13" spans="2:27" x14ac:dyDescent="0.3">
      <c r="B13" s="377" t="s">
        <v>263</v>
      </c>
      <c r="C13" s="822">
        <v>14023</v>
      </c>
      <c r="D13" s="822">
        <v>12073</v>
      </c>
      <c r="E13" s="499">
        <v>10812</v>
      </c>
      <c r="F13" s="499">
        <v>90</v>
      </c>
      <c r="G13" s="499">
        <v>39</v>
      </c>
      <c r="H13" s="499">
        <v>14</v>
      </c>
      <c r="I13" s="499">
        <v>1118</v>
      </c>
      <c r="J13" s="822">
        <v>1114</v>
      </c>
      <c r="K13" s="499">
        <v>33</v>
      </c>
      <c r="L13" s="499">
        <v>100</v>
      </c>
      <c r="M13" s="499">
        <v>466</v>
      </c>
      <c r="N13" s="499">
        <v>84</v>
      </c>
      <c r="O13" s="499">
        <v>431</v>
      </c>
      <c r="P13" s="822">
        <v>297</v>
      </c>
      <c r="Q13" s="499">
        <v>52</v>
      </c>
      <c r="R13" s="499">
        <v>211</v>
      </c>
      <c r="S13" s="499">
        <v>34</v>
      </c>
      <c r="T13" s="822">
        <v>348</v>
      </c>
      <c r="U13" s="499">
        <v>94</v>
      </c>
      <c r="V13" s="499">
        <v>70</v>
      </c>
      <c r="W13" s="499">
        <v>87</v>
      </c>
      <c r="X13" s="822">
        <v>97</v>
      </c>
      <c r="Y13" s="499">
        <v>191</v>
      </c>
      <c r="Z13" s="499">
        <v>33</v>
      </c>
      <c r="AA13" s="499">
        <v>158</v>
      </c>
    </row>
    <row r="14" spans="2:27" x14ac:dyDescent="0.3">
      <c r="B14" s="377" t="s">
        <v>268</v>
      </c>
      <c r="C14" s="822">
        <v>16082</v>
      </c>
      <c r="D14" s="822">
        <v>12474</v>
      </c>
      <c r="E14" s="499">
        <v>9018</v>
      </c>
      <c r="F14" s="499">
        <v>157</v>
      </c>
      <c r="G14" s="499">
        <v>20</v>
      </c>
      <c r="H14" s="499">
        <v>84</v>
      </c>
      <c r="I14" s="499">
        <v>3195</v>
      </c>
      <c r="J14" s="822">
        <v>1904</v>
      </c>
      <c r="K14" s="499">
        <v>123</v>
      </c>
      <c r="L14" s="499">
        <v>272</v>
      </c>
      <c r="M14" s="499">
        <v>821</v>
      </c>
      <c r="N14" s="499">
        <v>234</v>
      </c>
      <c r="O14" s="499">
        <v>454</v>
      </c>
      <c r="P14" s="822">
        <v>593</v>
      </c>
      <c r="Q14" s="499">
        <v>80</v>
      </c>
      <c r="R14" s="499">
        <v>447</v>
      </c>
      <c r="S14" s="499">
        <v>66</v>
      </c>
      <c r="T14" s="822">
        <v>653</v>
      </c>
      <c r="U14" s="499">
        <v>175</v>
      </c>
      <c r="V14" s="499">
        <v>127</v>
      </c>
      <c r="W14" s="499">
        <v>151</v>
      </c>
      <c r="X14" s="822">
        <v>200</v>
      </c>
      <c r="Y14" s="499">
        <v>458</v>
      </c>
      <c r="Z14" s="499">
        <v>73</v>
      </c>
      <c r="AA14" s="499">
        <v>385</v>
      </c>
    </row>
    <row r="15" spans="2:27" x14ac:dyDescent="0.3">
      <c r="B15" s="377" t="s">
        <v>274</v>
      </c>
      <c r="C15" s="822">
        <v>14488</v>
      </c>
      <c r="D15" s="822">
        <v>12860</v>
      </c>
      <c r="E15" s="499">
        <v>11631</v>
      </c>
      <c r="F15" s="499">
        <v>79</v>
      </c>
      <c r="G15" s="499">
        <v>12</v>
      </c>
      <c r="H15" s="499">
        <v>18</v>
      </c>
      <c r="I15" s="499">
        <v>1120</v>
      </c>
      <c r="J15" s="822">
        <v>654</v>
      </c>
      <c r="K15" s="499">
        <v>40</v>
      </c>
      <c r="L15" s="499">
        <v>85</v>
      </c>
      <c r="M15" s="499">
        <v>268</v>
      </c>
      <c r="N15" s="499">
        <v>47</v>
      </c>
      <c r="O15" s="499">
        <v>214</v>
      </c>
      <c r="P15" s="822">
        <v>340</v>
      </c>
      <c r="Q15" s="499">
        <v>65</v>
      </c>
      <c r="R15" s="499">
        <v>234</v>
      </c>
      <c r="S15" s="499">
        <v>41</v>
      </c>
      <c r="T15" s="822">
        <v>472</v>
      </c>
      <c r="U15" s="499">
        <v>117</v>
      </c>
      <c r="V15" s="499">
        <v>116</v>
      </c>
      <c r="W15" s="499">
        <v>133</v>
      </c>
      <c r="X15" s="822">
        <v>106</v>
      </c>
      <c r="Y15" s="499">
        <v>162</v>
      </c>
      <c r="Z15" s="499">
        <v>25</v>
      </c>
      <c r="AA15" s="499">
        <v>137</v>
      </c>
    </row>
    <row r="16" spans="2:27" x14ac:dyDescent="0.3">
      <c r="B16" s="377" t="s">
        <v>281</v>
      </c>
      <c r="C16" s="822">
        <v>16079</v>
      </c>
      <c r="D16" s="822">
        <v>13560</v>
      </c>
      <c r="E16" s="499">
        <v>11569</v>
      </c>
      <c r="F16" s="499">
        <v>115</v>
      </c>
      <c r="G16" s="499">
        <v>17</v>
      </c>
      <c r="H16" s="499">
        <v>7</v>
      </c>
      <c r="I16" s="499">
        <v>1852</v>
      </c>
      <c r="J16" s="822">
        <v>1422</v>
      </c>
      <c r="K16" s="499">
        <v>138</v>
      </c>
      <c r="L16" s="499">
        <v>93</v>
      </c>
      <c r="M16" s="499">
        <v>628</v>
      </c>
      <c r="N16" s="499">
        <v>162</v>
      </c>
      <c r="O16" s="499">
        <v>401</v>
      </c>
      <c r="P16" s="822">
        <v>387</v>
      </c>
      <c r="Q16" s="499">
        <v>59</v>
      </c>
      <c r="R16" s="499">
        <v>289</v>
      </c>
      <c r="S16" s="499">
        <v>39</v>
      </c>
      <c r="T16" s="822">
        <v>455</v>
      </c>
      <c r="U16" s="499">
        <v>137</v>
      </c>
      <c r="V16" s="499">
        <v>103</v>
      </c>
      <c r="W16" s="499">
        <v>118</v>
      </c>
      <c r="X16" s="822">
        <v>97</v>
      </c>
      <c r="Y16" s="499">
        <v>255</v>
      </c>
      <c r="Z16" s="499">
        <v>38</v>
      </c>
      <c r="AA16" s="499">
        <v>217</v>
      </c>
    </row>
    <row r="17" spans="2:27" x14ac:dyDescent="0.3">
      <c r="B17" s="377" t="s">
        <v>286</v>
      </c>
      <c r="C17" s="822">
        <v>14306</v>
      </c>
      <c r="D17" s="822">
        <v>12938</v>
      </c>
      <c r="E17" s="499">
        <v>11787</v>
      </c>
      <c r="F17" s="499">
        <v>57</v>
      </c>
      <c r="G17" s="499">
        <v>17</v>
      </c>
      <c r="H17" s="499">
        <v>28</v>
      </c>
      <c r="I17" s="499">
        <v>1049</v>
      </c>
      <c r="J17" s="822">
        <v>600</v>
      </c>
      <c r="K17" s="499">
        <v>54</v>
      </c>
      <c r="L17" s="499">
        <v>72</v>
      </c>
      <c r="M17" s="499">
        <v>273</v>
      </c>
      <c r="N17" s="499">
        <v>63</v>
      </c>
      <c r="O17" s="499">
        <v>138</v>
      </c>
      <c r="P17" s="822">
        <v>189</v>
      </c>
      <c r="Q17" s="499">
        <v>74</v>
      </c>
      <c r="R17" s="499">
        <v>96</v>
      </c>
      <c r="S17" s="499">
        <v>19</v>
      </c>
      <c r="T17" s="822">
        <v>461</v>
      </c>
      <c r="U17" s="499">
        <v>126</v>
      </c>
      <c r="V17" s="499">
        <v>78</v>
      </c>
      <c r="W17" s="499">
        <v>164</v>
      </c>
      <c r="X17" s="822">
        <v>93</v>
      </c>
      <c r="Y17" s="499">
        <v>118</v>
      </c>
      <c r="Z17" s="499">
        <v>17</v>
      </c>
      <c r="AA17" s="499">
        <v>101</v>
      </c>
    </row>
    <row r="18" spans="2:27" x14ac:dyDescent="0.3">
      <c r="B18" s="377" t="s">
        <v>291</v>
      </c>
      <c r="C18" s="822">
        <v>14719</v>
      </c>
      <c r="D18" s="822">
        <v>10943</v>
      </c>
      <c r="E18" s="499">
        <v>8837</v>
      </c>
      <c r="F18" s="499">
        <v>135</v>
      </c>
      <c r="G18" s="499">
        <v>7</v>
      </c>
      <c r="H18" s="499">
        <v>34</v>
      </c>
      <c r="I18" s="499">
        <v>1930</v>
      </c>
      <c r="J18" s="822">
        <v>2248</v>
      </c>
      <c r="K18" s="499">
        <v>133</v>
      </c>
      <c r="L18" s="499">
        <v>597</v>
      </c>
      <c r="M18" s="499">
        <v>625</v>
      </c>
      <c r="N18" s="499">
        <v>477</v>
      </c>
      <c r="O18" s="499">
        <v>416</v>
      </c>
      <c r="P18" s="822">
        <v>411</v>
      </c>
      <c r="Q18" s="499">
        <v>75</v>
      </c>
      <c r="R18" s="499">
        <v>307</v>
      </c>
      <c r="S18" s="499">
        <v>29</v>
      </c>
      <c r="T18" s="822">
        <v>598</v>
      </c>
      <c r="U18" s="499">
        <v>215</v>
      </c>
      <c r="V18" s="499">
        <v>101</v>
      </c>
      <c r="W18" s="499">
        <v>119</v>
      </c>
      <c r="X18" s="822">
        <v>163</v>
      </c>
      <c r="Y18" s="499">
        <v>519</v>
      </c>
      <c r="Z18" s="499">
        <v>178</v>
      </c>
      <c r="AA18" s="499">
        <v>341</v>
      </c>
    </row>
    <row r="19" spans="2:27" x14ac:dyDescent="0.3">
      <c r="B19" s="377" t="s">
        <v>296</v>
      </c>
      <c r="C19" s="822">
        <v>16168</v>
      </c>
      <c r="D19" s="822">
        <v>14377</v>
      </c>
      <c r="E19" s="499">
        <v>12882</v>
      </c>
      <c r="F19" s="499">
        <v>60</v>
      </c>
      <c r="G19" s="499">
        <v>27</v>
      </c>
      <c r="H19" s="499">
        <v>10</v>
      </c>
      <c r="I19" s="499">
        <v>1398</v>
      </c>
      <c r="J19" s="822">
        <v>844</v>
      </c>
      <c r="K19" s="499">
        <v>77</v>
      </c>
      <c r="L19" s="499">
        <v>68</v>
      </c>
      <c r="M19" s="499">
        <v>311</v>
      </c>
      <c r="N19" s="499">
        <v>61</v>
      </c>
      <c r="O19" s="499">
        <v>327</v>
      </c>
      <c r="P19" s="822">
        <v>405</v>
      </c>
      <c r="Q19" s="499">
        <v>59</v>
      </c>
      <c r="R19" s="499">
        <v>278</v>
      </c>
      <c r="S19" s="499">
        <v>68</v>
      </c>
      <c r="T19" s="822">
        <v>362</v>
      </c>
      <c r="U19" s="499">
        <v>86</v>
      </c>
      <c r="V19" s="499">
        <v>63</v>
      </c>
      <c r="W19" s="499">
        <v>123</v>
      </c>
      <c r="X19" s="822">
        <v>90</v>
      </c>
      <c r="Y19" s="499">
        <v>180</v>
      </c>
      <c r="Z19" s="499">
        <v>50</v>
      </c>
      <c r="AA19" s="499">
        <v>130</v>
      </c>
    </row>
    <row r="20" spans="2:27" x14ac:dyDescent="0.3">
      <c r="B20" s="377" t="s">
        <v>301</v>
      </c>
      <c r="C20" s="822">
        <v>15082</v>
      </c>
      <c r="D20" s="822">
        <v>11984</v>
      </c>
      <c r="E20" s="499">
        <v>9787</v>
      </c>
      <c r="F20" s="499">
        <v>145</v>
      </c>
      <c r="G20" s="499">
        <v>11</v>
      </c>
      <c r="H20" s="499">
        <v>21</v>
      </c>
      <c r="I20" s="499">
        <v>2020</v>
      </c>
      <c r="J20" s="822">
        <v>1856</v>
      </c>
      <c r="K20" s="499">
        <v>146</v>
      </c>
      <c r="L20" s="499">
        <v>114</v>
      </c>
      <c r="M20" s="499">
        <v>702</v>
      </c>
      <c r="N20" s="499">
        <v>188</v>
      </c>
      <c r="O20" s="499">
        <v>706</v>
      </c>
      <c r="P20" s="822">
        <v>397</v>
      </c>
      <c r="Q20" s="499">
        <v>26</v>
      </c>
      <c r="R20" s="499">
        <v>308</v>
      </c>
      <c r="S20" s="499">
        <v>63</v>
      </c>
      <c r="T20" s="822">
        <v>452</v>
      </c>
      <c r="U20" s="499">
        <v>171</v>
      </c>
      <c r="V20" s="499">
        <v>98</v>
      </c>
      <c r="W20" s="499">
        <v>73</v>
      </c>
      <c r="X20" s="822">
        <v>110</v>
      </c>
      <c r="Y20" s="499">
        <v>393</v>
      </c>
      <c r="Z20" s="499">
        <v>67</v>
      </c>
      <c r="AA20" s="499">
        <v>326</v>
      </c>
    </row>
    <row r="21" spans="2:27" x14ac:dyDescent="0.3">
      <c r="B21" s="377" t="s">
        <v>306</v>
      </c>
      <c r="C21" s="822">
        <v>14003</v>
      </c>
      <c r="D21" s="822">
        <v>13179</v>
      </c>
      <c r="E21" s="499">
        <v>12221</v>
      </c>
      <c r="F21" s="499">
        <v>67</v>
      </c>
      <c r="G21" s="499">
        <v>49</v>
      </c>
      <c r="H21" s="499">
        <v>11</v>
      </c>
      <c r="I21" s="499">
        <v>831</v>
      </c>
      <c r="J21" s="822">
        <v>324</v>
      </c>
      <c r="K21" s="499">
        <v>14</v>
      </c>
      <c r="L21" s="499">
        <v>69</v>
      </c>
      <c r="M21" s="499">
        <v>120</v>
      </c>
      <c r="N21" s="499">
        <v>47</v>
      </c>
      <c r="O21" s="499">
        <v>74</v>
      </c>
      <c r="P21" s="822">
        <v>126</v>
      </c>
      <c r="Q21" s="499">
        <v>21</v>
      </c>
      <c r="R21" s="499">
        <v>90</v>
      </c>
      <c r="S21" s="499">
        <v>15</v>
      </c>
      <c r="T21" s="822">
        <v>287</v>
      </c>
      <c r="U21" s="499">
        <v>88</v>
      </c>
      <c r="V21" s="499">
        <v>47</v>
      </c>
      <c r="W21" s="499">
        <v>73</v>
      </c>
      <c r="X21" s="822">
        <v>79</v>
      </c>
      <c r="Y21" s="499">
        <v>87</v>
      </c>
      <c r="Z21" s="499">
        <v>19</v>
      </c>
      <c r="AA21" s="499">
        <v>68</v>
      </c>
    </row>
    <row r="22" spans="2:27" x14ac:dyDescent="0.3">
      <c r="B22" s="377" t="s">
        <v>311</v>
      </c>
      <c r="C22" s="822">
        <v>13769</v>
      </c>
      <c r="D22" s="822">
        <v>10072</v>
      </c>
      <c r="E22" s="499">
        <v>8246</v>
      </c>
      <c r="F22" s="499">
        <v>65</v>
      </c>
      <c r="G22" s="499">
        <v>6</v>
      </c>
      <c r="H22" s="499">
        <v>26</v>
      </c>
      <c r="I22" s="499">
        <v>1729</v>
      </c>
      <c r="J22" s="822">
        <v>2331</v>
      </c>
      <c r="K22" s="499">
        <v>210</v>
      </c>
      <c r="L22" s="499">
        <v>659</v>
      </c>
      <c r="M22" s="499">
        <v>571</v>
      </c>
      <c r="N22" s="499">
        <v>335</v>
      </c>
      <c r="O22" s="499">
        <v>556</v>
      </c>
      <c r="P22" s="822">
        <v>489</v>
      </c>
      <c r="Q22" s="499">
        <v>44</v>
      </c>
      <c r="R22" s="499">
        <v>392</v>
      </c>
      <c r="S22" s="499">
        <v>53</v>
      </c>
      <c r="T22" s="822">
        <v>497</v>
      </c>
      <c r="U22" s="499">
        <v>168</v>
      </c>
      <c r="V22" s="499">
        <v>76</v>
      </c>
      <c r="W22" s="499">
        <v>105</v>
      </c>
      <c r="X22" s="822">
        <v>148</v>
      </c>
      <c r="Y22" s="499">
        <v>380</v>
      </c>
      <c r="Z22" s="499">
        <v>82</v>
      </c>
      <c r="AA22" s="499">
        <v>298</v>
      </c>
    </row>
    <row r="23" spans="2:27" ht="15" thickBot="1" x14ac:dyDescent="0.35">
      <c r="B23" s="378" t="s">
        <v>316</v>
      </c>
      <c r="C23" s="823">
        <v>15786</v>
      </c>
      <c r="D23" s="823">
        <v>14279</v>
      </c>
      <c r="E23" s="700">
        <v>12630</v>
      </c>
      <c r="F23" s="700">
        <v>60</v>
      </c>
      <c r="G23" s="700">
        <v>14</v>
      </c>
      <c r="H23" s="700">
        <v>22</v>
      </c>
      <c r="I23" s="700">
        <v>1553</v>
      </c>
      <c r="J23" s="823">
        <v>487</v>
      </c>
      <c r="K23" s="700">
        <v>39</v>
      </c>
      <c r="L23" s="700">
        <v>85</v>
      </c>
      <c r="M23" s="700">
        <v>153</v>
      </c>
      <c r="N23" s="700">
        <v>46</v>
      </c>
      <c r="O23" s="700">
        <v>164</v>
      </c>
      <c r="P23" s="823">
        <v>312</v>
      </c>
      <c r="Q23" s="700">
        <v>47</v>
      </c>
      <c r="R23" s="700">
        <v>212</v>
      </c>
      <c r="S23" s="700">
        <v>53</v>
      </c>
      <c r="T23" s="823">
        <v>530</v>
      </c>
      <c r="U23" s="700">
        <v>136</v>
      </c>
      <c r="V23" s="700">
        <v>98</v>
      </c>
      <c r="W23" s="700">
        <v>156</v>
      </c>
      <c r="X23" s="823">
        <v>140</v>
      </c>
      <c r="Y23" s="700">
        <v>178</v>
      </c>
      <c r="Z23" s="700">
        <v>37</v>
      </c>
      <c r="AA23" s="700">
        <v>141</v>
      </c>
    </row>
    <row r="24" spans="2:27" ht="15" thickBot="1" x14ac:dyDescent="0.35">
      <c r="B24" s="885" t="s">
        <v>70</v>
      </c>
      <c r="C24" s="929">
        <v>248920</v>
      </c>
      <c r="D24" s="929">
        <v>200829</v>
      </c>
      <c r="E24" s="886">
        <v>169481</v>
      </c>
      <c r="F24" s="886">
        <v>1643</v>
      </c>
      <c r="G24" s="886">
        <v>340</v>
      </c>
      <c r="H24" s="886">
        <v>578</v>
      </c>
      <c r="I24" s="886">
        <v>28787</v>
      </c>
      <c r="J24" s="929">
        <v>26414</v>
      </c>
      <c r="K24" s="886">
        <v>2064</v>
      </c>
      <c r="L24" s="886">
        <v>4149</v>
      </c>
      <c r="M24" s="886">
        <v>9169</v>
      </c>
      <c r="N24" s="886">
        <v>4248</v>
      </c>
      <c r="O24" s="886">
        <v>6784</v>
      </c>
      <c r="P24" s="929">
        <v>7539</v>
      </c>
      <c r="Q24" s="886">
        <v>5627</v>
      </c>
      <c r="R24" s="886">
        <v>1103</v>
      </c>
      <c r="S24" s="886">
        <v>809</v>
      </c>
      <c r="T24" s="929">
        <v>8309</v>
      </c>
      <c r="U24" s="886">
        <v>2444</v>
      </c>
      <c r="V24" s="886">
        <v>1535</v>
      </c>
      <c r="W24" s="886">
        <v>2173</v>
      </c>
      <c r="X24" s="929">
        <v>2157</v>
      </c>
      <c r="Y24" s="886">
        <v>5829</v>
      </c>
      <c r="Z24" s="886">
        <v>1311</v>
      </c>
      <c r="AA24" s="886">
        <v>4518</v>
      </c>
    </row>
    <row r="25" spans="2:27" x14ac:dyDescent="0.3">
      <c r="B25" s="797" t="s">
        <v>1601</v>
      </c>
      <c r="C25" s="716"/>
      <c r="D25" s="716"/>
      <c r="E25" s="716"/>
      <c r="F25" s="716"/>
      <c r="G25" s="716"/>
      <c r="H25" s="716"/>
      <c r="I25" s="716"/>
      <c r="J25" s="716"/>
      <c r="K25" s="716"/>
      <c r="L25" s="716"/>
      <c r="M25" s="716"/>
      <c r="N25" s="716"/>
      <c r="O25" s="716"/>
      <c r="P25" s="716"/>
      <c r="Q25" s="716"/>
      <c r="R25" s="716"/>
      <c r="S25" s="716"/>
      <c r="T25" s="716"/>
      <c r="U25" s="716"/>
      <c r="V25" s="716"/>
      <c r="W25" s="716"/>
      <c r="X25" s="716"/>
      <c r="Y25" s="716"/>
      <c r="Z25" s="716"/>
      <c r="AA25" s="716"/>
    </row>
    <row r="26" spans="2:27" x14ac:dyDescent="0.3">
      <c r="B26" s="795"/>
      <c r="C26" s="716"/>
      <c r="D26" s="716"/>
      <c r="E26" s="716"/>
      <c r="F26" s="716"/>
      <c r="G26" s="716"/>
      <c r="H26" s="716"/>
      <c r="I26" s="716"/>
      <c r="J26" s="716"/>
      <c r="K26" s="716"/>
      <c r="L26" s="716"/>
      <c r="M26" s="716"/>
      <c r="N26" s="716"/>
      <c r="O26" s="716"/>
      <c r="P26" s="716"/>
      <c r="Q26" s="716"/>
      <c r="R26" s="716"/>
      <c r="S26" s="716"/>
      <c r="T26" s="716"/>
      <c r="U26" s="716"/>
      <c r="V26" s="716"/>
      <c r="W26" s="716"/>
      <c r="X26" s="716"/>
      <c r="Y26" s="716"/>
      <c r="Z26" s="716"/>
      <c r="AA26" s="716"/>
    </row>
    <row r="27" spans="2:27" ht="15" thickBot="1" x14ac:dyDescent="0.35">
      <c r="F27" s="676"/>
      <c r="G27" s="676"/>
      <c r="H27" s="676"/>
      <c r="I27" s="676"/>
      <c r="J27" s="676"/>
      <c r="K27" s="676"/>
      <c r="T27" s="96"/>
      <c r="U27" s="384"/>
      <c r="V27" s="384"/>
      <c r="W27" s="384"/>
      <c r="X27" s="384"/>
    </row>
    <row r="28" spans="2:27" ht="15" thickBot="1" x14ac:dyDescent="0.35">
      <c r="D28" s="1424" t="s">
        <v>989</v>
      </c>
      <c r="E28" s="1459"/>
      <c r="F28" s="1459"/>
      <c r="G28" s="1459"/>
      <c r="H28" s="1459"/>
      <c r="I28" s="1425"/>
      <c r="J28" s="1424" t="s">
        <v>997</v>
      </c>
      <c r="K28" s="1459"/>
      <c r="L28" s="1459"/>
      <c r="M28" s="1459"/>
      <c r="N28" s="1459"/>
      <c r="O28" s="1425"/>
      <c r="P28" s="1457" t="s">
        <v>998</v>
      </c>
      <c r="Q28" s="1405"/>
      <c r="R28" s="1405"/>
      <c r="S28" s="1458"/>
      <c r="T28" s="1457" t="s">
        <v>986</v>
      </c>
      <c r="U28" s="1405"/>
      <c r="V28" s="1405"/>
      <c r="W28" s="1405"/>
      <c r="X28" s="1458"/>
      <c r="Y28" s="1457" t="s">
        <v>994</v>
      </c>
      <c r="Z28" s="1405"/>
      <c r="AA28" s="1458"/>
    </row>
    <row r="29" spans="2:27" ht="58.2" thickBot="1" x14ac:dyDescent="0.35">
      <c r="B29" s="704" t="s">
        <v>1019</v>
      </c>
      <c r="C29" s="704" t="s">
        <v>846</v>
      </c>
      <c r="D29" s="689" t="s">
        <v>989</v>
      </c>
      <c r="E29" s="689" t="s">
        <v>1017</v>
      </c>
      <c r="F29" s="689" t="s">
        <v>1016</v>
      </c>
      <c r="G29" s="689" t="s">
        <v>1015</v>
      </c>
      <c r="H29" s="689" t="s">
        <v>1014</v>
      </c>
      <c r="I29" s="689" t="s">
        <v>1013</v>
      </c>
      <c r="J29" s="689" t="s">
        <v>997</v>
      </c>
      <c r="K29" s="689" t="s">
        <v>1012</v>
      </c>
      <c r="L29" s="689" t="s">
        <v>1011</v>
      </c>
      <c r="M29" s="689" t="s">
        <v>1010</v>
      </c>
      <c r="N29" s="689" t="s">
        <v>1009</v>
      </c>
      <c r="O29" s="689" t="s">
        <v>1008</v>
      </c>
      <c r="P29" s="689" t="s">
        <v>998</v>
      </c>
      <c r="Q29" s="689" t="s">
        <v>1007</v>
      </c>
      <c r="R29" s="689" t="s">
        <v>1006</v>
      </c>
      <c r="S29" s="689" t="s">
        <v>1005</v>
      </c>
      <c r="T29" s="689" t="s">
        <v>986</v>
      </c>
      <c r="U29" s="689" t="s">
        <v>1004</v>
      </c>
      <c r="V29" s="689" t="s">
        <v>1003</v>
      </c>
      <c r="W29" s="689" t="s">
        <v>1002</v>
      </c>
      <c r="X29" s="689" t="s">
        <v>1001</v>
      </c>
      <c r="Y29" s="689" t="s">
        <v>994</v>
      </c>
      <c r="Z29" s="689" t="s">
        <v>999</v>
      </c>
      <c r="AA29" s="689" t="s">
        <v>1000</v>
      </c>
    </row>
    <row r="30" spans="2:27" x14ac:dyDescent="0.3">
      <c r="B30" s="742" t="s">
        <v>223</v>
      </c>
      <c r="C30" s="592">
        <v>23009</v>
      </c>
      <c r="D30" s="593">
        <v>68.164631231257331</v>
      </c>
      <c r="E30" s="576">
        <v>48.611412925377024</v>
      </c>
      <c r="F30" s="576">
        <v>0.91268634012777605</v>
      </c>
      <c r="G30" s="576">
        <v>0.10430701030031726</v>
      </c>
      <c r="H30" s="576">
        <v>0.65626493980616285</v>
      </c>
      <c r="I30" s="576">
        <v>17.879960015646052</v>
      </c>
      <c r="J30" s="593">
        <v>16.276239732278672</v>
      </c>
      <c r="K30" s="576">
        <v>1.1821461167369289</v>
      </c>
      <c r="L30" s="576">
        <v>4.1635881611543306</v>
      </c>
      <c r="M30" s="576">
        <v>4.6112390803598595</v>
      </c>
      <c r="N30" s="576">
        <v>1.6341431613716371</v>
      </c>
      <c r="O30" s="576">
        <v>4.6851232126559168</v>
      </c>
      <c r="P30" s="593">
        <v>6.1149984788560996</v>
      </c>
      <c r="Q30" s="576">
        <v>0.81707158068581853</v>
      </c>
      <c r="R30" s="576">
        <v>4.6720848363683771</v>
      </c>
      <c r="S30" s="576">
        <v>0.6258420618019036</v>
      </c>
      <c r="T30" s="593">
        <v>4.7459689686644353</v>
      </c>
      <c r="U30" s="576">
        <v>1.2125689947411882</v>
      </c>
      <c r="V30" s="576">
        <v>0.90399408926941627</v>
      </c>
      <c r="W30" s="576">
        <v>1.3038376287539659</v>
      </c>
      <c r="X30" s="576">
        <v>1.3255682558998652</v>
      </c>
      <c r="Y30" s="593">
        <v>4.6981615889434565</v>
      </c>
      <c r="Z30" s="576">
        <v>1.5906819070798384</v>
      </c>
      <c r="AA30" s="576">
        <v>3.1074796818636186</v>
      </c>
    </row>
    <row r="31" spans="2:27" x14ac:dyDescent="0.3">
      <c r="B31" s="743" t="s">
        <v>232</v>
      </c>
      <c r="C31" s="819">
        <v>14561</v>
      </c>
      <c r="D31" s="820">
        <v>73.964700226632786</v>
      </c>
      <c r="E31" s="552">
        <v>62.131721722409168</v>
      </c>
      <c r="F31" s="552">
        <v>1.0370166884142571</v>
      </c>
      <c r="G31" s="552">
        <v>0.13735320376347776</v>
      </c>
      <c r="H31" s="552">
        <v>0.25410342696243388</v>
      </c>
      <c r="I31" s="552">
        <v>10.40450518508344</v>
      </c>
      <c r="J31" s="820">
        <v>16.242016345031246</v>
      </c>
      <c r="K31" s="552">
        <v>1.1812375523659089</v>
      </c>
      <c r="L31" s="552">
        <v>2.9599615411029458</v>
      </c>
      <c r="M31" s="552">
        <v>5.7344962571251967</v>
      </c>
      <c r="N31" s="552">
        <v>2.3693427649199914</v>
      </c>
      <c r="O31" s="552">
        <v>3.9969782295172029</v>
      </c>
      <c r="P31" s="820">
        <v>2.6509168326351209</v>
      </c>
      <c r="Q31" s="552">
        <v>0.35711832978504221</v>
      </c>
      <c r="R31" s="552">
        <v>2.1015040175812101</v>
      </c>
      <c r="S31" s="552">
        <v>0.19229448526886889</v>
      </c>
      <c r="T31" s="820">
        <v>3.5437126570977266</v>
      </c>
      <c r="U31" s="552">
        <v>1.5314882219627772</v>
      </c>
      <c r="V31" s="552">
        <v>0.52194217430121548</v>
      </c>
      <c r="W31" s="552">
        <v>0.56314813543025888</v>
      </c>
      <c r="X31" s="552">
        <v>0.92713412540347495</v>
      </c>
      <c r="Y31" s="820">
        <v>3.5986539386031176</v>
      </c>
      <c r="Z31" s="552">
        <v>0.87219284389808382</v>
      </c>
      <c r="AA31" s="552">
        <v>2.7264610947050336</v>
      </c>
    </row>
    <row r="32" spans="2:27" x14ac:dyDescent="0.3">
      <c r="B32" s="743" t="s">
        <v>242</v>
      </c>
      <c r="C32" s="819">
        <v>18365</v>
      </c>
      <c r="D32" s="820">
        <v>54.304383337870945</v>
      </c>
      <c r="E32" s="552">
        <v>36.084944187312821</v>
      </c>
      <c r="F32" s="552">
        <v>0.65886196569561661</v>
      </c>
      <c r="G32" s="552">
        <v>0.1687993465831745</v>
      </c>
      <c r="H32" s="552">
        <v>0.50095289953716304</v>
      </c>
      <c r="I32" s="552">
        <v>16.890824938742171</v>
      </c>
      <c r="J32" s="820">
        <v>29.104274435066703</v>
      </c>
      <c r="K32" s="552">
        <v>2.8913694527634086</v>
      </c>
      <c r="L32" s="552">
        <v>2.2379526272801522</v>
      </c>
      <c r="M32" s="552">
        <v>10.133405935202831</v>
      </c>
      <c r="N32" s="552">
        <v>8.8537979852981206</v>
      </c>
      <c r="O32" s="552">
        <v>4.9877484345221887</v>
      </c>
      <c r="P32" s="820">
        <v>7.040566294582085</v>
      </c>
      <c r="Q32" s="552">
        <v>0.95289953716308196</v>
      </c>
      <c r="R32" s="552">
        <v>5.5867138578818407</v>
      </c>
      <c r="S32" s="552">
        <v>0.50095289953716304</v>
      </c>
      <c r="T32" s="820">
        <v>4.0021780560849445</v>
      </c>
      <c r="U32" s="552">
        <v>1.1979308467193031</v>
      </c>
      <c r="V32" s="552">
        <v>0.65341682548325619</v>
      </c>
      <c r="W32" s="552">
        <v>1.094473182684454</v>
      </c>
      <c r="X32" s="552">
        <v>1.0563572011979308</v>
      </c>
      <c r="Y32" s="820">
        <v>5.5485978763953172</v>
      </c>
      <c r="Z32" s="552">
        <v>0.91478355567655867</v>
      </c>
      <c r="AA32" s="552">
        <v>4.6338143207187583</v>
      </c>
    </row>
    <row r="33" spans="2:27" x14ac:dyDescent="0.3">
      <c r="B33" s="743" t="s">
        <v>252</v>
      </c>
      <c r="C33" s="819">
        <v>14409</v>
      </c>
      <c r="D33" s="820">
        <v>92.129918800749536</v>
      </c>
      <c r="E33" s="552">
        <v>84.828926365466032</v>
      </c>
      <c r="F33" s="552">
        <v>0.34700534388229576</v>
      </c>
      <c r="G33" s="552">
        <v>0.2290235269623152</v>
      </c>
      <c r="H33" s="552">
        <v>5.5520855021167326E-2</v>
      </c>
      <c r="I33" s="552">
        <v>6.6694427094177247</v>
      </c>
      <c r="J33" s="820">
        <v>2.7135817891595528</v>
      </c>
      <c r="K33" s="552">
        <v>0.37476577139287942</v>
      </c>
      <c r="L33" s="552">
        <v>0.27066416822819073</v>
      </c>
      <c r="M33" s="552">
        <v>0.90915400097161492</v>
      </c>
      <c r="N33" s="552">
        <v>0.18738288569643971</v>
      </c>
      <c r="O33" s="552">
        <v>0.97161496287042814</v>
      </c>
      <c r="P33" s="820">
        <v>1.5615240474703309</v>
      </c>
      <c r="Q33" s="552">
        <v>0.26372406135054477</v>
      </c>
      <c r="R33" s="552">
        <v>1.0965368866680547</v>
      </c>
      <c r="S33" s="552">
        <v>0.20126309945173154</v>
      </c>
      <c r="T33" s="820">
        <v>2.8038031785689501</v>
      </c>
      <c r="U33" s="552">
        <v>0.63848983274342419</v>
      </c>
      <c r="V33" s="552">
        <v>0.60378929835519468</v>
      </c>
      <c r="W33" s="552">
        <v>1.0132556041363037</v>
      </c>
      <c r="X33" s="552">
        <v>0.54826844333402736</v>
      </c>
      <c r="Y33" s="820">
        <v>0.79117218405163436</v>
      </c>
      <c r="Z33" s="552">
        <v>0.10410160316468874</v>
      </c>
      <c r="AA33" s="552">
        <v>0.68707058088694561</v>
      </c>
    </row>
    <row r="34" spans="2:27" x14ac:dyDescent="0.3">
      <c r="B34" s="743" t="s">
        <v>258</v>
      </c>
      <c r="C34" s="819">
        <v>14069</v>
      </c>
      <c r="D34" s="820">
        <v>88.009098016916624</v>
      </c>
      <c r="E34" s="552">
        <v>78.008387234345008</v>
      </c>
      <c r="F34" s="552">
        <v>0.56862605728907523</v>
      </c>
      <c r="G34" s="552">
        <v>9.9509560025588167E-2</v>
      </c>
      <c r="H34" s="552">
        <v>8.5293908593361292E-2</v>
      </c>
      <c r="I34" s="552">
        <v>9.2472812566635874</v>
      </c>
      <c r="J34" s="820">
        <v>5.6080744900135047</v>
      </c>
      <c r="K34" s="552">
        <v>0.19901912005117633</v>
      </c>
      <c r="L34" s="552">
        <v>0.70367474589523071</v>
      </c>
      <c r="M34" s="552">
        <v>2.430876394910797</v>
      </c>
      <c r="N34" s="552">
        <v>0.96666429739142801</v>
      </c>
      <c r="O34" s="552">
        <v>1.3078399317648732</v>
      </c>
      <c r="P34" s="820">
        <v>1.9901912005117635</v>
      </c>
      <c r="Q34" s="552">
        <v>0.36960693723789895</v>
      </c>
      <c r="R34" s="552">
        <v>1.3931338403582345</v>
      </c>
      <c r="S34" s="552">
        <v>0.22745042291563011</v>
      </c>
      <c r="T34" s="820">
        <v>3.1985215722510483</v>
      </c>
      <c r="U34" s="552">
        <v>0.85293908593361289</v>
      </c>
      <c r="V34" s="552">
        <v>0.46911649726348709</v>
      </c>
      <c r="W34" s="552">
        <v>1.0164190774042221</v>
      </c>
      <c r="X34" s="552">
        <v>0.86004691164972635</v>
      </c>
      <c r="Y34" s="820">
        <v>1.1941147203070581</v>
      </c>
      <c r="Z34" s="552">
        <v>0.11372521145781506</v>
      </c>
      <c r="AA34" s="552">
        <v>1.080389508849243</v>
      </c>
    </row>
    <row r="35" spans="2:27" x14ac:dyDescent="0.3">
      <c r="B35" s="743" t="s">
        <v>263</v>
      </c>
      <c r="C35" s="819">
        <v>14023</v>
      </c>
      <c r="D35" s="820">
        <v>86.094273693218284</v>
      </c>
      <c r="E35" s="552">
        <v>77.101904014832783</v>
      </c>
      <c r="F35" s="552">
        <v>0.64180275262069464</v>
      </c>
      <c r="G35" s="552">
        <v>0.27811452613563431</v>
      </c>
      <c r="H35" s="552">
        <v>9.9835983740996947E-2</v>
      </c>
      <c r="I35" s="552">
        <v>7.9726164158881847</v>
      </c>
      <c r="J35" s="820">
        <v>7.9440918491050425</v>
      </c>
      <c r="K35" s="552">
        <v>0.23532767596092136</v>
      </c>
      <c r="L35" s="552">
        <v>0.71311416957854956</v>
      </c>
      <c r="M35" s="552">
        <v>3.3231120302360408</v>
      </c>
      <c r="N35" s="552">
        <v>0.59901590244598168</v>
      </c>
      <c r="O35" s="552">
        <v>3.0735220708835489</v>
      </c>
      <c r="P35" s="820">
        <v>2.1179490836482922</v>
      </c>
      <c r="Q35" s="552">
        <v>0.37081936818084577</v>
      </c>
      <c r="R35" s="552">
        <v>1.5046708978107397</v>
      </c>
      <c r="S35" s="552">
        <v>0.24245881765670685</v>
      </c>
      <c r="T35" s="820">
        <v>2.4816373101333524</v>
      </c>
      <c r="U35" s="552">
        <v>0.67032731940383661</v>
      </c>
      <c r="V35" s="552">
        <v>0.49917991870498468</v>
      </c>
      <c r="W35" s="552">
        <v>0.62040932753333811</v>
      </c>
      <c r="X35" s="552">
        <v>0.69172074449119314</v>
      </c>
      <c r="Y35" s="820">
        <v>1.3620480638950296</v>
      </c>
      <c r="Z35" s="552">
        <v>0.23532767596092136</v>
      </c>
      <c r="AA35" s="552">
        <v>1.1267203879341083</v>
      </c>
    </row>
    <row r="36" spans="2:27" x14ac:dyDescent="0.3">
      <c r="B36" s="743" t="s">
        <v>268</v>
      </c>
      <c r="C36" s="819">
        <v>16082</v>
      </c>
      <c r="D36" s="820">
        <v>77.564979480164169</v>
      </c>
      <c r="E36" s="552">
        <v>56.075115035443353</v>
      </c>
      <c r="F36" s="552">
        <v>0.97624673548066165</v>
      </c>
      <c r="G36" s="552">
        <v>0.12436264146250467</v>
      </c>
      <c r="H36" s="552">
        <v>0.52232309414251965</v>
      </c>
      <c r="I36" s="552">
        <v>19.866931973635122</v>
      </c>
      <c r="J36" s="820">
        <v>11.839323467230445</v>
      </c>
      <c r="K36" s="552">
        <v>0.76483024499440366</v>
      </c>
      <c r="L36" s="552">
        <v>1.6913319238900635</v>
      </c>
      <c r="M36" s="552">
        <v>5.1050864320358169</v>
      </c>
      <c r="N36" s="552">
        <v>1.4550429051113045</v>
      </c>
      <c r="O36" s="552">
        <v>2.8230319611988559</v>
      </c>
      <c r="P36" s="820">
        <v>3.6873523193632636</v>
      </c>
      <c r="Q36" s="552">
        <v>0.49745056585001868</v>
      </c>
      <c r="R36" s="552">
        <v>2.7795050366869796</v>
      </c>
      <c r="S36" s="552">
        <v>0.41039671682626538</v>
      </c>
      <c r="T36" s="820">
        <v>4.0604402437507776</v>
      </c>
      <c r="U36" s="552">
        <v>1.0881731127969159</v>
      </c>
      <c r="V36" s="552">
        <v>0.78970277328690464</v>
      </c>
      <c r="W36" s="552">
        <v>0.93893794304191025</v>
      </c>
      <c r="X36" s="552">
        <v>1.2436264146250466</v>
      </c>
      <c r="Y36" s="820">
        <v>2.847904489491357</v>
      </c>
      <c r="Z36" s="552">
        <v>0.45392364133814206</v>
      </c>
      <c r="AA36" s="552">
        <v>2.3939808481532148</v>
      </c>
    </row>
    <row r="37" spans="2:27" x14ac:dyDescent="0.3">
      <c r="B37" s="743" t="s">
        <v>274</v>
      </c>
      <c r="C37" s="819">
        <v>14488</v>
      </c>
      <c r="D37" s="820">
        <v>88.763114301490887</v>
      </c>
      <c r="E37" s="552">
        <v>80.280231916068473</v>
      </c>
      <c r="F37" s="552">
        <v>0.54527885146327992</v>
      </c>
      <c r="G37" s="552">
        <v>8.2827167310877969E-2</v>
      </c>
      <c r="H37" s="552">
        <v>0.12424075096631695</v>
      </c>
      <c r="I37" s="552">
        <v>7.7305356156819443</v>
      </c>
      <c r="J37" s="820">
        <v>4.5140806184428497</v>
      </c>
      <c r="K37" s="552">
        <v>0.27609055770292656</v>
      </c>
      <c r="L37" s="552">
        <v>0.58669243511871894</v>
      </c>
      <c r="M37" s="552">
        <v>1.849806736609608</v>
      </c>
      <c r="N37" s="552">
        <v>0.32440640530093873</v>
      </c>
      <c r="O37" s="552">
        <v>1.4770844837106571</v>
      </c>
      <c r="P37" s="820">
        <v>2.3467697404748757</v>
      </c>
      <c r="Q37" s="552">
        <v>0.44864715626725565</v>
      </c>
      <c r="R37" s="552">
        <v>1.6151297625621204</v>
      </c>
      <c r="S37" s="552">
        <v>0.28299282164549971</v>
      </c>
      <c r="T37" s="820">
        <v>3.2578685808945336</v>
      </c>
      <c r="U37" s="552">
        <v>0.80756488128106019</v>
      </c>
      <c r="V37" s="552">
        <v>0.80066261733848709</v>
      </c>
      <c r="W37" s="552">
        <v>0.91800110436223081</v>
      </c>
      <c r="X37" s="552">
        <v>0.73163997791275537</v>
      </c>
      <c r="Y37" s="820">
        <v>1.1181667586968527</v>
      </c>
      <c r="Z37" s="552">
        <v>0.17255659856432912</v>
      </c>
      <c r="AA37" s="552">
        <v>0.94561016013252353</v>
      </c>
    </row>
    <row r="38" spans="2:27" x14ac:dyDescent="0.3">
      <c r="B38" s="743" t="s">
        <v>281</v>
      </c>
      <c r="C38" s="819">
        <v>16079</v>
      </c>
      <c r="D38" s="820">
        <v>84.333602835997269</v>
      </c>
      <c r="E38" s="552">
        <v>71.950991977113006</v>
      </c>
      <c r="F38" s="552">
        <v>0.71521860812239568</v>
      </c>
      <c r="G38" s="552">
        <v>0.10572796815722371</v>
      </c>
      <c r="H38" s="552">
        <v>4.3535045711797997E-2</v>
      </c>
      <c r="I38" s="552">
        <v>11.518129236892841</v>
      </c>
      <c r="J38" s="820">
        <v>8.8438335717395358</v>
      </c>
      <c r="K38" s="552">
        <v>0.85826232974687489</v>
      </c>
      <c r="L38" s="552">
        <v>0.57839417874245913</v>
      </c>
      <c r="M38" s="552">
        <v>3.9057155295727348</v>
      </c>
      <c r="N38" s="552">
        <v>1.0075253436158966</v>
      </c>
      <c r="O38" s="552">
        <v>2.4939361900615711</v>
      </c>
      <c r="P38" s="820">
        <v>2.4068660986379751</v>
      </c>
      <c r="Q38" s="552">
        <v>0.36693824242801171</v>
      </c>
      <c r="R38" s="552">
        <v>1.797375458672803</v>
      </c>
      <c r="S38" s="552">
        <v>0.24255239753716029</v>
      </c>
      <c r="T38" s="820">
        <v>2.82977797126687</v>
      </c>
      <c r="U38" s="552">
        <v>0.85204303750233223</v>
      </c>
      <c r="V38" s="552">
        <v>0.64058710118788487</v>
      </c>
      <c r="W38" s="552">
        <v>0.73387648485602341</v>
      </c>
      <c r="X38" s="552">
        <v>0.6032713477206294</v>
      </c>
      <c r="Y38" s="820">
        <v>1.5859195223583558</v>
      </c>
      <c r="Z38" s="552">
        <v>0.23633310529261772</v>
      </c>
      <c r="AA38" s="552">
        <v>1.3495864170657379</v>
      </c>
    </row>
    <row r="39" spans="2:27" x14ac:dyDescent="0.3">
      <c r="B39" s="743" t="s">
        <v>286</v>
      </c>
      <c r="C39" s="819">
        <v>14306</v>
      </c>
      <c r="D39" s="820">
        <v>90.437578638333562</v>
      </c>
      <c r="E39" s="552">
        <v>82.392003355235559</v>
      </c>
      <c r="F39" s="552">
        <v>0.39843422340276807</v>
      </c>
      <c r="G39" s="552">
        <v>0.11883125961135188</v>
      </c>
      <c r="H39" s="552">
        <v>0.19572207465399133</v>
      </c>
      <c r="I39" s="552">
        <v>7.3325877254298897</v>
      </c>
      <c r="J39" s="820">
        <v>4.1940444568712429</v>
      </c>
      <c r="K39" s="552">
        <v>0.37746400111841183</v>
      </c>
      <c r="L39" s="552">
        <v>0.50328533482454918</v>
      </c>
      <c r="M39" s="552">
        <v>1.9082902278764156</v>
      </c>
      <c r="N39" s="552">
        <v>0.4403746679714805</v>
      </c>
      <c r="O39" s="552">
        <v>0.96463022508038587</v>
      </c>
      <c r="P39" s="820">
        <v>1.3211240039144414</v>
      </c>
      <c r="Q39" s="552">
        <v>0.5172654830141199</v>
      </c>
      <c r="R39" s="552">
        <v>0.6710471130993988</v>
      </c>
      <c r="S39" s="552">
        <v>0.13281140780092268</v>
      </c>
      <c r="T39" s="820">
        <v>3.2224241576960715</v>
      </c>
      <c r="U39" s="552">
        <v>0.88074933594296101</v>
      </c>
      <c r="V39" s="552">
        <v>0.54522577939326156</v>
      </c>
      <c r="W39" s="552">
        <v>1.1463721515448064</v>
      </c>
      <c r="X39" s="552">
        <v>0.65007689081504261</v>
      </c>
      <c r="Y39" s="820">
        <v>0.82482874318467769</v>
      </c>
      <c r="Z39" s="552">
        <v>0.11883125961135188</v>
      </c>
      <c r="AA39" s="552">
        <v>0.70599748357332581</v>
      </c>
    </row>
    <row r="40" spans="2:27" x14ac:dyDescent="0.3">
      <c r="B40" s="743" t="s">
        <v>291</v>
      </c>
      <c r="C40" s="819">
        <v>14719</v>
      </c>
      <c r="D40" s="820">
        <v>74.346083293702023</v>
      </c>
      <c r="E40" s="552">
        <v>60.038046062911882</v>
      </c>
      <c r="F40" s="552">
        <v>0.91718187376859839</v>
      </c>
      <c r="G40" s="552">
        <v>4.755757863985325E-2</v>
      </c>
      <c r="H40" s="552">
        <v>0.23099395339357293</v>
      </c>
      <c r="I40" s="552">
        <v>13.112303824988111</v>
      </c>
      <c r="J40" s="820">
        <v>15.272776683198588</v>
      </c>
      <c r="K40" s="552">
        <v>0.90359399415721176</v>
      </c>
      <c r="L40" s="552">
        <v>4.055982063998913</v>
      </c>
      <c r="M40" s="552">
        <v>4.2462123785583259</v>
      </c>
      <c r="N40" s="552">
        <v>3.2407092873157146</v>
      </c>
      <c r="O40" s="552">
        <v>2.8262789591684219</v>
      </c>
      <c r="P40" s="820">
        <v>2.7923092601399553</v>
      </c>
      <c r="Q40" s="552">
        <v>0.50954548542699918</v>
      </c>
      <c r="R40" s="552">
        <v>2.0857395203478499</v>
      </c>
      <c r="S40" s="552">
        <v>0.19702425436510632</v>
      </c>
      <c r="T40" s="820">
        <v>4.0627760038046068</v>
      </c>
      <c r="U40" s="552">
        <v>1.4606970582240641</v>
      </c>
      <c r="V40" s="552">
        <v>0.68618792037502552</v>
      </c>
      <c r="W40" s="552">
        <v>0.80847883687750532</v>
      </c>
      <c r="X40" s="552">
        <v>1.1074121883280115</v>
      </c>
      <c r="Y40" s="820">
        <v>3.5260547591548339</v>
      </c>
      <c r="Z40" s="552">
        <v>1.2093212854134112</v>
      </c>
      <c r="AA40" s="552">
        <v>2.3167334737414227</v>
      </c>
    </row>
    <row r="41" spans="2:27" x14ac:dyDescent="0.3">
      <c r="B41" s="743" t="s">
        <v>296</v>
      </c>
      <c r="C41" s="819">
        <v>16168</v>
      </c>
      <c r="D41" s="820">
        <v>88.9225630875804</v>
      </c>
      <c r="E41" s="552">
        <v>79.675903018307764</v>
      </c>
      <c r="F41" s="552">
        <v>0.37110341415141018</v>
      </c>
      <c r="G41" s="552">
        <v>0.16699653636813458</v>
      </c>
      <c r="H41" s="552">
        <v>6.185056902523503E-2</v>
      </c>
      <c r="I41" s="552">
        <v>8.6467095497278574</v>
      </c>
      <c r="J41" s="820">
        <v>5.2201880257298363</v>
      </c>
      <c r="K41" s="552">
        <v>0.47624938149430973</v>
      </c>
      <c r="L41" s="552">
        <v>0.4205838693715982</v>
      </c>
      <c r="M41" s="552">
        <v>1.9235526966848093</v>
      </c>
      <c r="N41" s="552">
        <v>0.3772884710539337</v>
      </c>
      <c r="O41" s="552">
        <v>2.0225136071251857</v>
      </c>
      <c r="P41" s="820">
        <v>2.5049480455220188</v>
      </c>
      <c r="Q41" s="552">
        <v>0.36491835724888666</v>
      </c>
      <c r="R41" s="552">
        <v>1.7194458189015338</v>
      </c>
      <c r="S41" s="552">
        <v>0.4205838693715982</v>
      </c>
      <c r="T41" s="820">
        <v>2.2389905987135079</v>
      </c>
      <c r="U41" s="552">
        <v>0.53191489361702127</v>
      </c>
      <c r="V41" s="552">
        <v>0.38965858485898069</v>
      </c>
      <c r="W41" s="552">
        <v>0.76076199901039088</v>
      </c>
      <c r="X41" s="552">
        <v>0.55665512122711525</v>
      </c>
      <c r="Y41" s="820">
        <v>1.1133102424542305</v>
      </c>
      <c r="Z41" s="552">
        <v>0.30925284512617512</v>
      </c>
      <c r="AA41" s="552">
        <v>0.80405739732805537</v>
      </c>
    </row>
    <row r="42" spans="2:27" x14ac:dyDescent="0.3">
      <c r="B42" s="743" t="s">
        <v>301</v>
      </c>
      <c r="C42" s="819">
        <v>15082</v>
      </c>
      <c r="D42" s="820">
        <v>79.458957697918052</v>
      </c>
      <c r="E42" s="552">
        <v>64.891924147990991</v>
      </c>
      <c r="F42" s="552">
        <v>0.96141095345444905</v>
      </c>
      <c r="G42" s="552">
        <v>7.2934624055165098E-2</v>
      </c>
      <c r="H42" s="552">
        <v>0.13923882774167884</v>
      </c>
      <c r="I42" s="552">
        <v>13.393449144675772</v>
      </c>
      <c r="J42" s="820">
        <v>12.306060204216948</v>
      </c>
      <c r="K42" s="552">
        <v>0.9680413738231004</v>
      </c>
      <c r="L42" s="552">
        <v>0.75586792202625652</v>
      </c>
      <c r="M42" s="552">
        <v>4.6545550987932636</v>
      </c>
      <c r="N42" s="552">
        <v>1.2465190293064581</v>
      </c>
      <c r="O42" s="552">
        <v>4.681076780267869</v>
      </c>
      <c r="P42" s="820">
        <v>2.6322768863545951</v>
      </c>
      <c r="Q42" s="552">
        <v>0.17239092958493568</v>
      </c>
      <c r="R42" s="552">
        <v>2.042169473544623</v>
      </c>
      <c r="S42" s="552">
        <v>0.41771648322503646</v>
      </c>
      <c r="T42" s="820">
        <v>2.9969500066304207</v>
      </c>
      <c r="U42" s="552">
        <v>1.1338018830393848</v>
      </c>
      <c r="V42" s="552">
        <v>0.64978119612783458</v>
      </c>
      <c r="W42" s="552">
        <v>0.4840206869115502</v>
      </c>
      <c r="X42" s="552">
        <v>0.72934624055165098</v>
      </c>
      <c r="Y42" s="820">
        <v>2.6057552048799897</v>
      </c>
      <c r="Z42" s="552">
        <v>0.444238164699642</v>
      </c>
      <c r="AA42" s="552">
        <v>2.1615170401803474</v>
      </c>
    </row>
    <row r="43" spans="2:27" x14ac:dyDescent="0.3">
      <c r="B43" s="743" t="s">
        <v>306</v>
      </c>
      <c r="C43" s="819">
        <v>14003</v>
      </c>
      <c r="D43" s="820">
        <v>94.115546668571014</v>
      </c>
      <c r="E43" s="552">
        <v>87.274155538098981</v>
      </c>
      <c r="F43" s="552">
        <v>0.4784688995215311</v>
      </c>
      <c r="G43" s="552">
        <v>0.34992501606798543</v>
      </c>
      <c r="H43" s="552">
        <v>7.8554595443833461E-2</v>
      </c>
      <c r="I43" s="552">
        <v>5.9344426194386912</v>
      </c>
      <c r="J43" s="820">
        <v>2.3137899021638222</v>
      </c>
      <c r="K43" s="552">
        <v>9.9978576019424406E-2</v>
      </c>
      <c r="L43" s="552">
        <v>0.49275155323859171</v>
      </c>
      <c r="M43" s="552">
        <v>0.85695922302363781</v>
      </c>
      <c r="N43" s="552">
        <v>0.33564236235092482</v>
      </c>
      <c r="O43" s="552">
        <v>0.5284581875312433</v>
      </c>
      <c r="P43" s="820">
        <v>0.89980718417481964</v>
      </c>
      <c r="Q43" s="552">
        <v>0.14996786402913662</v>
      </c>
      <c r="R43" s="552">
        <v>0.6427194172677283</v>
      </c>
      <c r="S43" s="552">
        <v>0.10711990287795473</v>
      </c>
      <c r="T43" s="820">
        <v>2.0495608083982004</v>
      </c>
      <c r="U43" s="552">
        <v>0.62843676355066769</v>
      </c>
      <c r="V43" s="552">
        <v>0.33564236235092482</v>
      </c>
      <c r="W43" s="552">
        <v>0.52131686067271299</v>
      </c>
      <c r="X43" s="552">
        <v>0.56416482182389482</v>
      </c>
      <c r="Y43" s="820">
        <v>0.62129543669213738</v>
      </c>
      <c r="Z43" s="552">
        <v>0.13568521031207598</v>
      </c>
      <c r="AA43" s="552">
        <v>0.4856102263800614</v>
      </c>
    </row>
    <row r="44" spans="2:27" x14ac:dyDescent="0.3">
      <c r="B44" s="798" t="s">
        <v>311</v>
      </c>
      <c r="C44" s="825">
        <v>13769</v>
      </c>
      <c r="D44" s="824">
        <v>73.149829326748488</v>
      </c>
      <c r="E44" s="555">
        <v>59.888154550076258</v>
      </c>
      <c r="F44" s="555">
        <v>0.472074950976832</v>
      </c>
      <c r="G44" s="555">
        <v>4.357614932093834E-2</v>
      </c>
      <c r="H44" s="555">
        <v>0.18882998039073282</v>
      </c>
      <c r="I44" s="555">
        <v>12.557193695983731</v>
      </c>
      <c r="J44" s="824">
        <v>16.929334011184544</v>
      </c>
      <c r="K44" s="555">
        <v>1.5251652262328419</v>
      </c>
      <c r="L44" s="555">
        <v>4.7861137337497279</v>
      </c>
      <c r="M44" s="555">
        <v>4.146996877042632</v>
      </c>
      <c r="N44" s="555">
        <v>2.4330016704190571</v>
      </c>
      <c r="O44" s="555">
        <v>4.038056503740286</v>
      </c>
      <c r="P44" s="824">
        <v>3.5514561696564746</v>
      </c>
      <c r="Q44" s="555">
        <v>0.31955842835354781</v>
      </c>
      <c r="R44" s="555">
        <v>2.8469750889679717</v>
      </c>
      <c r="S44" s="555">
        <v>0.38492265233495532</v>
      </c>
      <c r="T44" s="824">
        <v>3.6095577020843925</v>
      </c>
      <c r="U44" s="555">
        <v>1.2201321809862735</v>
      </c>
      <c r="V44" s="555">
        <v>0.55196455806521894</v>
      </c>
      <c r="W44" s="555">
        <v>0.76258261311642095</v>
      </c>
      <c r="X44" s="555">
        <v>1.0748783499164791</v>
      </c>
      <c r="Y44" s="824">
        <v>2.759822790326095</v>
      </c>
      <c r="Z44" s="555">
        <v>0.59554070738615728</v>
      </c>
      <c r="AA44" s="555">
        <v>2.1642820829399376</v>
      </c>
    </row>
    <row r="45" spans="2:27" ht="15" thickBot="1" x14ac:dyDescent="0.35">
      <c r="B45" s="378" t="s">
        <v>316</v>
      </c>
      <c r="C45" s="826">
        <v>15786</v>
      </c>
      <c r="D45" s="595">
        <v>90.453566451285937</v>
      </c>
      <c r="E45" s="735">
        <v>80.007601672367912</v>
      </c>
      <c r="F45" s="735">
        <v>0.3800836183960471</v>
      </c>
      <c r="G45" s="735">
        <v>8.8686177625744322E-2</v>
      </c>
      <c r="H45" s="735">
        <v>0.13936399341188394</v>
      </c>
      <c r="I45" s="735">
        <v>9.8378309894843525</v>
      </c>
      <c r="J45" s="595">
        <v>3.085012035981249</v>
      </c>
      <c r="K45" s="735">
        <v>0.24705435195743061</v>
      </c>
      <c r="L45" s="735">
        <v>0.53845179272773336</v>
      </c>
      <c r="M45" s="735">
        <v>0.96921322690992007</v>
      </c>
      <c r="N45" s="735">
        <v>0.29139744077030277</v>
      </c>
      <c r="O45" s="735">
        <v>1.0388952236158622</v>
      </c>
      <c r="P45" s="595">
        <v>1.9764348156594449</v>
      </c>
      <c r="Q45" s="735">
        <v>0.29773216774357025</v>
      </c>
      <c r="R45" s="735">
        <v>1.3429621183326999</v>
      </c>
      <c r="S45" s="735">
        <v>0.33574052958317496</v>
      </c>
      <c r="T45" s="595">
        <v>3.3574052958317493</v>
      </c>
      <c r="U45" s="735">
        <v>0.86152286836437342</v>
      </c>
      <c r="V45" s="735">
        <v>0.62080324338021031</v>
      </c>
      <c r="W45" s="735">
        <v>0.98821740782972245</v>
      </c>
      <c r="X45" s="735">
        <v>0.88686177625744322</v>
      </c>
      <c r="Y45" s="595">
        <v>1.1275814012416063</v>
      </c>
      <c r="Z45" s="735">
        <v>0.23438489801089571</v>
      </c>
      <c r="AA45" s="735">
        <v>0.89319650323071065</v>
      </c>
    </row>
    <row r="46" spans="2:27" ht="15" thickBot="1" x14ac:dyDescent="0.35">
      <c r="B46" s="884" t="s">
        <v>70</v>
      </c>
      <c r="C46" s="964">
        <v>248920</v>
      </c>
      <c r="D46" s="965">
        <v>80.68013819701109</v>
      </c>
      <c r="E46" s="966">
        <v>68.086533826128885</v>
      </c>
      <c r="F46" s="966">
        <v>0.66005142214366064</v>
      </c>
      <c r="G46" s="966">
        <v>0.13659006909850555</v>
      </c>
      <c r="H46" s="966">
        <v>0.23220311746745945</v>
      </c>
      <c r="I46" s="966">
        <v>11.564759762172587</v>
      </c>
      <c r="J46" s="965">
        <v>10.611441426964488</v>
      </c>
      <c r="K46" s="966">
        <v>0.82918206652739845</v>
      </c>
      <c r="L46" s="966">
        <v>1.6668005784991162</v>
      </c>
      <c r="M46" s="966">
        <v>3.6835127751888161</v>
      </c>
      <c r="N46" s="966">
        <v>1.7065723927366223</v>
      </c>
      <c r="O46" s="966">
        <v>2.7253736140125344</v>
      </c>
      <c r="P46" s="965">
        <v>3.0286839145106863</v>
      </c>
      <c r="Q46" s="966">
        <v>2.260565643580267</v>
      </c>
      <c r="R46" s="966">
        <v>0.44311425357544598</v>
      </c>
      <c r="S46" s="966">
        <v>0.32500401735497353</v>
      </c>
      <c r="T46" s="965">
        <v>3.3380202474690668</v>
      </c>
      <c r="U46" s="966">
        <v>0.98184155551984575</v>
      </c>
      <c r="V46" s="966">
        <v>0.61666398843001768</v>
      </c>
      <c r="W46" s="966">
        <v>0.87297123573838986</v>
      </c>
      <c r="X46" s="966">
        <v>0.86654346778081315</v>
      </c>
      <c r="Y46" s="965">
        <v>2.341716214044673</v>
      </c>
      <c r="Z46" s="966">
        <v>0.52667523702394348</v>
      </c>
      <c r="AA46" s="966">
        <v>1.8150409770207296</v>
      </c>
    </row>
    <row r="47" spans="2:27" x14ac:dyDescent="0.3">
      <c r="G47" s="676"/>
      <c r="H47" s="676"/>
      <c r="I47" s="676"/>
      <c r="J47" s="676"/>
      <c r="K47" s="676"/>
      <c r="L47" s="676"/>
      <c r="U47" s="96"/>
      <c r="V47" s="384"/>
      <c r="W47" s="384"/>
      <c r="X47" s="384"/>
      <c r="Y47" s="384"/>
    </row>
    <row r="48" spans="2:27" ht="52.2" customHeight="1" x14ac:dyDescent="0.3">
      <c r="B48" s="739" t="s">
        <v>1020</v>
      </c>
      <c r="C48" s="781" t="s">
        <v>1400</v>
      </c>
      <c r="D48" s="781" t="s">
        <v>1401</v>
      </c>
      <c r="E48" s="781" t="s">
        <v>997</v>
      </c>
      <c r="F48" s="781" t="s">
        <v>998</v>
      </c>
      <c r="G48" s="781" t="s">
        <v>986</v>
      </c>
      <c r="H48" s="781" t="s">
        <v>994</v>
      </c>
      <c r="J48" s="740"/>
      <c r="K48" s="740"/>
      <c r="L48" s="691"/>
      <c r="M48" s="691"/>
      <c r="N48" s="691"/>
      <c r="O48" s="691"/>
      <c r="Q48" s="690"/>
      <c r="R48" s="690"/>
      <c r="U48" s="96"/>
      <c r="V48" s="384"/>
      <c r="W48" s="384"/>
      <c r="X48" s="384"/>
      <c r="Y48" s="384"/>
    </row>
    <row r="49" spans="2:28" x14ac:dyDescent="0.3">
      <c r="B49" s="272" t="s">
        <v>306</v>
      </c>
      <c r="C49" s="273">
        <v>87.274155538098981</v>
      </c>
      <c r="D49" s="273">
        <v>6.8413911304720418</v>
      </c>
      <c r="E49" s="273">
        <v>2.3137899021638222</v>
      </c>
      <c r="F49" s="273">
        <v>0.89980718417481964</v>
      </c>
      <c r="G49" s="273">
        <v>2.0495608083982004</v>
      </c>
      <c r="H49" s="273">
        <v>0.62129543669213738</v>
      </c>
      <c r="J49" s="670"/>
      <c r="K49" s="670"/>
      <c r="L49" s="739"/>
      <c r="M49" s="739"/>
      <c r="N49" s="739"/>
      <c r="O49" s="739"/>
      <c r="Q49" s="694"/>
      <c r="R49" s="692"/>
      <c r="U49" s="670"/>
      <c r="V49" s="384"/>
      <c r="W49" s="384"/>
      <c r="X49" s="384"/>
      <c r="Y49" s="384"/>
      <c r="Z49" s="384"/>
      <c r="AA49" s="384"/>
      <c r="AB49" s="384"/>
    </row>
    <row r="50" spans="2:28" x14ac:dyDescent="0.3">
      <c r="B50" s="272" t="s">
        <v>252</v>
      </c>
      <c r="C50" s="273">
        <v>84.828926365466032</v>
      </c>
      <c r="D50" s="273">
        <v>7.3009924352835034</v>
      </c>
      <c r="E50" s="273">
        <v>2.7135817891595528</v>
      </c>
      <c r="F50" s="273">
        <v>1.5615240474703309</v>
      </c>
      <c r="G50" s="273">
        <v>2.8038031785689501</v>
      </c>
      <c r="H50" s="273">
        <v>0.79117218405163436</v>
      </c>
      <c r="J50" s="48"/>
      <c r="K50" s="716"/>
      <c r="L50" s="737"/>
      <c r="M50" s="736"/>
      <c r="N50" s="682"/>
      <c r="O50" s="482"/>
      <c r="Q50" s="690"/>
      <c r="R50" s="693"/>
      <c r="S50" s="672"/>
      <c r="U50" s="17"/>
      <c r="V50" s="664"/>
      <c r="W50" s="666"/>
      <c r="X50" s="665"/>
      <c r="Y50" s="666"/>
      <c r="Z50" s="667"/>
      <c r="AA50" s="668"/>
    </row>
    <row r="51" spans="2:28" x14ac:dyDescent="0.3">
      <c r="B51" s="272" t="s">
        <v>286</v>
      </c>
      <c r="C51" s="273">
        <v>82.392003355235559</v>
      </c>
      <c r="D51" s="273">
        <v>8.0455752830980014</v>
      </c>
      <c r="E51" s="273">
        <v>4.1940444568712429</v>
      </c>
      <c r="F51" s="273">
        <v>1.3211240039144414</v>
      </c>
      <c r="G51" s="273">
        <v>3.2224241576960715</v>
      </c>
      <c r="H51" s="273">
        <v>0.82482874318467769</v>
      </c>
      <c r="M51" s="736"/>
      <c r="O51" s="482"/>
      <c r="Q51" s="690"/>
      <c r="R51" s="693"/>
      <c r="S51" s="672"/>
      <c r="V51" s="664"/>
      <c r="W51" s="666"/>
      <c r="X51" s="669"/>
      <c r="Y51" s="666"/>
      <c r="Z51" s="667"/>
      <c r="AA51" s="668"/>
    </row>
    <row r="52" spans="2:28" x14ac:dyDescent="0.3">
      <c r="B52" s="272" t="s">
        <v>274</v>
      </c>
      <c r="C52" s="273">
        <v>80.280231916068473</v>
      </c>
      <c r="D52" s="273">
        <v>8.4828823854224193</v>
      </c>
      <c r="E52" s="273">
        <v>4.5140806184428497</v>
      </c>
      <c r="F52" s="273">
        <v>2.3467697404748757</v>
      </c>
      <c r="G52" s="273">
        <v>3.2578685808945336</v>
      </c>
      <c r="H52" s="273">
        <v>1.1181667586968527</v>
      </c>
      <c r="J52" s="48"/>
      <c r="K52" s="716"/>
      <c r="L52" s="737"/>
      <c r="M52" s="736"/>
      <c r="N52" s="682"/>
      <c r="O52" s="482"/>
      <c r="Q52" s="690"/>
      <c r="R52" s="693"/>
      <c r="S52" s="672"/>
      <c r="V52" s="667"/>
      <c r="W52" s="666"/>
      <c r="X52" s="667"/>
      <c r="Y52" s="666"/>
      <c r="Z52" s="667"/>
      <c r="AA52" s="668"/>
    </row>
    <row r="53" spans="2:28" x14ac:dyDescent="0.3">
      <c r="B53" s="272" t="s">
        <v>316</v>
      </c>
      <c r="C53" s="273">
        <v>80.007601672367912</v>
      </c>
      <c r="D53" s="273">
        <v>10.445964778918027</v>
      </c>
      <c r="E53" s="273">
        <v>3.085012035981249</v>
      </c>
      <c r="F53" s="273">
        <v>1.9764348156594449</v>
      </c>
      <c r="G53" s="273">
        <v>3.3574052958317493</v>
      </c>
      <c r="H53" s="273">
        <v>1.1275814012416063</v>
      </c>
      <c r="J53" s="48"/>
      <c r="K53" s="716"/>
      <c r="L53" s="737"/>
      <c r="M53" s="736"/>
      <c r="N53" s="682"/>
      <c r="O53" s="482"/>
      <c r="Q53" s="690"/>
      <c r="R53" s="693"/>
      <c r="S53" s="672"/>
      <c r="U53" s="17"/>
      <c r="V53" s="664"/>
      <c r="W53" s="666"/>
      <c r="X53" s="665"/>
      <c r="Y53" s="666"/>
      <c r="Z53" s="667"/>
      <c r="AA53" s="668"/>
    </row>
    <row r="54" spans="2:28" x14ac:dyDescent="0.3">
      <c r="B54" s="272" t="s">
        <v>296</v>
      </c>
      <c r="C54" s="273">
        <v>79.675903018307764</v>
      </c>
      <c r="D54" s="273">
        <v>9.2466600692726377</v>
      </c>
      <c r="E54" s="273">
        <v>5.2201880257298363</v>
      </c>
      <c r="F54" s="273">
        <v>2.5049480455220188</v>
      </c>
      <c r="G54" s="273">
        <v>2.2389905987135079</v>
      </c>
      <c r="H54" s="273">
        <v>1.1133102424542305</v>
      </c>
      <c r="J54" s="48"/>
      <c r="K54" s="716"/>
      <c r="L54" s="737"/>
      <c r="M54" s="736"/>
      <c r="N54" s="682"/>
      <c r="O54" s="482"/>
      <c r="Q54" s="690"/>
      <c r="R54" s="693"/>
      <c r="S54" s="672"/>
      <c r="V54" s="664"/>
      <c r="X54" s="664"/>
      <c r="Z54" s="667"/>
      <c r="AA54" s="668"/>
    </row>
    <row r="55" spans="2:28" x14ac:dyDescent="0.3">
      <c r="B55" s="272" t="s">
        <v>258</v>
      </c>
      <c r="C55" s="273">
        <v>78.008387234345008</v>
      </c>
      <c r="D55" s="273">
        <v>10.000710782571611</v>
      </c>
      <c r="E55" s="273">
        <v>5.6080744900135047</v>
      </c>
      <c r="F55" s="273">
        <v>1.9901912005117635</v>
      </c>
      <c r="G55" s="273">
        <v>3.1985215722510483</v>
      </c>
      <c r="H55" s="273">
        <v>1.1941147203070581</v>
      </c>
      <c r="M55" s="736"/>
      <c r="O55" s="482"/>
      <c r="Q55" s="690"/>
      <c r="R55" s="693"/>
      <c r="S55" s="672"/>
      <c r="Y55" s="96"/>
      <c r="Z55" s="96"/>
    </row>
    <row r="56" spans="2:28" x14ac:dyDescent="0.3">
      <c r="B56" s="272" t="s">
        <v>263</v>
      </c>
      <c r="C56" s="273">
        <v>77.101904014832783</v>
      </c>
      <c r="D56" s="273">
        <v>8.9923696783855096</v>
      </c>
      <c r="E56" s="273">
        <v>7.9440918491050425</v>
      </c>
      <c r="F56" s="273">
        <v>2.1179490836482922</v>
      </c>
      <c r="G56" s="273">
        <v>2.4816373101333524</v>
      </c>
      <c r="H56" s="273">
        <v>1.3620480638950296</v>
      </c>
      <c r="J56" s="48"/>
      <c r="K56" s="716"/>
      <c r="L56" s="737"/>
      <c r="M56" s="736"/>
      <c r="N56" s="682"/>
      <c r="O56" s="482"/>
      <c r="Q56" s="690"/>
      <c r="R56" s="693"/>
      <c r="S56" s="672"/>
      <c r="U56" s="96"/>
      <c r="V56" s="96"/>
      <c r="W56" s="96"/>
      <c r="X56" s="96"/>
      <c r="Y56" s="96"/>
      <c r="Z56" s="96"/>
    </row>
    <row r="57" spans="2:28" x14ac:dyDescent="0.3">
      <c r="B57" s="272" t="s">
        <v>281</v>
      </c>
      <c r="C57" s="273">
        <v>71.950991977113006</v>
      </c>
      <c r="D57" s="273">
        <v>12.382610858884259</v>
      </c>
      <c r="E57" s="273">
        <v>8.8438335717395358</v>
      </c>
      <c r="F57" s="273">
        <v>2.4068660986379751</v>
      </c>
      <c r="G57" s="273">
        <v>2.82977797126687</v>
      </c>
      <c r="H57" s="273">
        <v>1.5859195223583558</v>
      </c>
      <c r="M57" s="736"/>
      <c r="O57" s="482"/>
      <c r="Q57" s="690"/>
      <c r="R57" s="693"/>
      <c r="S57" s="672"/>
      <c r="U57" s="96"/>
      <c r="V57" s="96"/>
      <c r="W57" s="96"/>
      <c r="X57" s="96"/>
      <c r="Y57" s="96"/>
      <c r="Z57" s="96"/>
    </row>
    <row r="58" spans="2:28" x14ac:dyDescent="0.3">
      <c r="B58" s="272" t="s">
        <v>70</v>
      </c>
      <c r="C58" s="273">
        <v>68.086533826128885</v>
      </c>
      <c r="D58" s="273">
        <v>12.593604370882211</v>
      </c>
      <c r="E58" s="273">
        <v>10.611441426964488</v>
      </c>
      <c r="F58" s="273">
        <v>3.0286839145106863</v>
      </c>
      <c r="G58" s="273">
        <v>3.3380202474690668</v>
      </c>
      <c r="H58" s="273">
        <v>2.341716214044673</v>
      </c>
      <c r="M58" s="736"/>
      <c r="O58" s="482"/>
      <c r="Q58" s="690"/>
      <c r="R58" s="693"/>
      <c r="S58" s="672"/>
      <c r="U58" s="96"/>
      <c r="V58" s="96"/>
      <c r="W58" s="96"/>
      <c r="X58" s="96"/>
      <c r="Y58" s="96"/>
      <c r="Z58" s="96"/>
    </row>
    <row r="59" spans="2:28" x14ac:dyDescent="0.3">
      <c r="B59" s="272" t="s">
        <v>301</v>
      </c>
      <c r="C59" s="273">
        <v>64.891924147990991</v>
      </c>
      <c r="D59" s="273">
        <v>14.567033549927066</v>
      </c>
      <c r="E59" s="273">
        <v>12.306060204216948</v>
      </c>
      <c r="F59" s="273">
        <v>2.6322768863545951</v>
      </c>
      <c r="G59" s="273">
        <v>2.9969500066304207</v>
      </c>
      <c r="H59" s="273">
        <v>2.6057552048799897</v>
      </c>
      <c r="J59" s="48"/>
      <c r="K59" s="716"/>
      <c r="L59" s="737"/>
      <c r="M59" s="736"/>
      <c r="N59" s="682"/>
      <c r="O59" s="482"/>
      <c r="Q59" s="690"/>
      <c r="R59" s="693"/>
      <c r="S59" s="672"/>
      <c r="U59" s="96"/>
      <c r="V59" s="96"/>
      <c r="W59" s="96"/>
      <c r="X59" s="96"/>
      <c r="Y59" s="96"/>
      <c r="Z59" s="96"/>
    </row>
    <row r="60" spans="2:28" x14ac:dyDescent="0.3">
      <c r="B60" s="272" t="s">
        <v>232</v>
      </c>
      <c r="C60" s="273">
        <v>62.131721722409168</v>
      </c>
      <c r="D60" s="273">
        <v>11.832978504223609</v>
      </c>
      <c r="E60" s="273">
        <v>16.242016345031246</v>
      </c>
      <c r="F60" s="273">
        <v>2.6509168326351209</v>
      </c>
      <c r="G60" s="273">
        <v>3.5437126570977266</v>
      </c>
      <c r="H60" s="273">
        <v>3.5986539386031176</v>
      </c>
      <c r="J60" s="48"/>
      <c r="K60" s="716"/>
      <c r="L60" s="737"/>
      <c r="M60" s="736"/>
      <c r="N60" s="682"/>
      <c r="O60" s="482"/>
      <c r="Q60" s="690"/>
      <c r="R60" s="693"/>
      <c r="S60" s="672"/>
    </row>
    <row r="61" spans="2:28" x14ac:dyDescent="0.3">
      <c r="B61" s="272" t="s">
        <v>291</v>
      </c>
      <c r="C61" s="273">
        <v>60.038046062911882</v>
      </c>
      <c r="D61" s="273">
        <v>14.308037230790136</v>
      </c>
      <c r="E61" s="273">
        <v>15.272776683198588</v>
      </c>
      <c r="F61" s="273">
        <v>2.7923092601399553</v>
      </c>
      <c r="G61" s="273">
        <v>4.0627760038046068</v>
      </c>
      <c r="H61" s="273">
        <v>3.5260547591548339</v>
      </c>
      <c r="J61" s="48"/>
      <c r="K61" s="716"/>
      <c r="L61" s="737"/>
      <c r="M61" s="736"/>
      <c r="N61" s="682"/>
      <c r="O61" s="482"/>
      <c r="Q61" s="690"/>
      <c r="R61" s="693"/>
      <c r="S61" s="672"/>
    </row>
    <row r="62" spans="2:28" x14ac:dyDescent="0.3">
      <c r="B62" s="272" t="s">
        <v>311</v>
      </c>
      <c r="C62" s="273">
        <v>59.888154550076258</v>
      </c>
      <c r="D62" s="273">
        <v>13.261674776672235</v>
      </c>
      <c r="E62" s="273">
        <v>16.929334011184544</v>
      </c>
      <c r="F62" s="273">
        <v>3.5514561696564746</v>
      </c>
      <c r="G62" s="273">
        <v>3.6095577020843925</v>
      </c>
      <c r="H62" s="273">
        <v>2.759822790326095</v>
      </c>
      <c r="J62" s="48"/>
      <c r="K62" s="716"/>
      <c r="L62" s="737"/>
      <c r="M62" s="736"/>
      <c r="N62" s="682"/>
      <c r="O62" s="482"/>
      <c r="Q62" s="690"/>
      <c r="R62" s="693"/>
      <c r="S62" s="672"/>
    </row>
    <row r="63" spans="2:28" x14ac:dyDescent="0.3">
      <c r="B63" s="272" t="s">
        <v>268</v>
      </c>
      <c r="C63" s="273">
        <v>56.075115035443353</v>
      </c>
      <c r="D63" s="273">
        <v>21.489864444720808</v>
      </c>
      <c r="E63" s="273">
        <v>11.839323467230445</v>
      </c>
      <c r="F63" s="273">
        <v>3.6873523193632636</v>
      </c>
      <c r="G63" s="273">
        <v>4.0604402437507776</v>
      </c>
      <c r="H63" s="273">
        <v>2.847904489491357</v>
      </c>
      <c r="J63" s="48"/>
      <c r="K63" s="716"/>
      <c r="L63" s="737"/>
      <c r="M63" s="736"/>
      <c r="N63" s="682"/>
      <c r="O63" s="482"/>
      <c r="Q63" s="690"/>
      <c r="R63" s="693"/>
      <c r="S63" s="672"/>
    </row>
    <row r="64" spans="2:28" x14ac:dyDescent="0.3">
      <c r="B64" s="272" t="s">
        <v>223</v>
      </c>
      <c r="C64" s="273">
        <v>48.611412925377024</v>
      </c>
      <c r="D64" s="273">
        <v>19.553218305880307</v>
      </c>
      <c r="E64" s="273">
        <v>16.276239732278672</v>
      </c>
      <c r="F64" s="273">
        <v>6.1149984788560996</v>
      </c>
      <c r="G64" s="273">
        <v>4.7459689686644353</v>
      </c>
      <c r="H64" s="273">
        <v>4.6981615889434565</v>
      </c>
      <c r="M64" s="736"/>
      <c r="O64" s="482"/>
      <c r="Q64" s="690"/>
      <c r="R64" s="693"/>
      <c r="S64" s="672"/>
    </row>
    <row r="65" spans="2:10" x14ac:dyDescent="0.3">
      <c r="B65" s="272" t="s">
        <v>242</v>
      </c>
      <c r="C65" s="273">
        <v>36.084944187312821</v>
      </c>
      <c r="D65" s="273">
        <v>18.219439150558127</v>
      </c>
      <c r="E65" s="273">
        <v>29.104274435066703</v>
      </c>
      <c r="F65" s="273">
        <v>7.040566294582085</v>
      </c>
      <c r="G65" s="273">
        <v>4.0021780560849445</v>
      </c>
      <c r="H65" s="273">
        <v>5.5485978763953172</v>
      </c>
    </row>
    <row r="74" spans="2:10" x14ac:dyDescent="0.3">
      <c r="B74" s="1357" t="s">
        <v>78</v>
      </c>
      <c r="C74" s="1358"/>
      <c r="D74" s="1358"/>
      <c r="E74" s="1358"/>
      <c r="F74" s="1358"/>
      <c r="G74" s="1358"/>
      <c r="H74" s="1358"/>
      <c r="I74" s="1358"/>
      <c r="J74" s="1359"/>
    </row>
    <row r="75" spans="2:10" ht="6.6" customHeight="1" x14ac:dyDescent="0.3">
      <c r="B75" s="139"/>
      <c r="C75" s="139"/>
      <c r="D75" s="140"/>
      <c r="E75" s="140"/>
      <c r="F75" s="340"/>
      <c r="G75" s="340"/>
      <c r="H75" s="141"/>
      <c r="I75" s="142"/>
      <c r="J75" s="143"/>
    </row>
    <row r="76" spans="2:10" x14ac:dyDescent="0.3">
      <c r="B76" s="144" t="s">
        <v>79</v>
      </c>
      <c r="C76" s="1349" t="s">
        <v>1603</v>
      </c>
      <c r="D76" s="1350"/>
      <c r="E76" s="1350"/>
      <c r="F76" s="1350"/>
      <c r="G76" s="1350"/>
      <c r="H76" s="1350"/>
      <c r="I76" s="1350"/>
      <c r="J76" s="1351"/>
    </row>
    <row r="77" spans="2:10" ht="7.8" customHeight="1" x14ac:dyDescent="0.3">
      <c r="B77" s="144"/>
      <c r="C77" s="145"/>
      <c r="D77" s="146"/>
      <c r="E77" s="146"/>
      <c r="F77" s="341"/>
      <c r="G77" s="341"/>
      <c r="H77" s="146"/>
      <c r="I77" s="147"/>
      <c r="J77" s="148"/>
    </row>
    <row r="78" spans="2:10" ht="37.799999999999997" customHeight="1" x14ac:dyDescent="0.3">
      <c r="B78" s="144" t="s">
        <v>80</v>
      </c>
      <c r="C78" s="1349" t="s">
        <v>1022</v>
      </c>
      <c r="D78" s="1350"/>
      <c r="E78" s="1350"/>
      <c r="F78" s="1350"/>
      <c r="G78" s="1350"/>
      <c r="H78" s="1350"/>
      <c r="I78" s="1350"/>
      <c r="J78" s="1351"/>
    </row>
    <row r="79" spans="2:10" ht="5.4" customHeight="1" x14ac:dyDescent="0.3">
      <c r="B79" s="144"/>
      <c r="C79" s="145"/>
      <c r="D79" s="146"/>
      <c r="E79" s="146"/>
      <c r="F79" s="341"/>
      <c r="G79" s="341"/>
      <c r="H79" s="146"/>
      <c r="I79" s="147"/>
      <c r="J79" s="148"/>
    </row>
    <row r="80" spans="2:10" x14ac:dyDescent="0.3">
      <c r="B80" s="144" t="s">
        <v>82</v>
      </c>
      <c r="C80" s="145" t="s">
        <v>984</v>
      </c>
      <c r="D80" s="146"/>
      <c r="E80" s="146"/>
      <c r="F80" s="341"/>
      <c r="G80" s="341"/>
      <c r="H80" s="146"/>
      <c r="I80" s="147"/>
      <c r="J80" s="148"/>
    </row>
    <row r="81" spans="2:10" ht="5.4" customHeight="1" x14ac:dyDescent="0.3">
      <c r="B81" s="144"/>
      <c r="C81" s="145"/>
      <c r="D81" s="146"/>
      <c r="E81" s="146"/>
      <c r="F81" s="341"/>
      <c r="G81" s="341"/>
      <c r="H81" s="146"/>
      <c r="I81" s="147"/>
      <c r="J81" s="148"/>
    </row>
    <row r="82" spans="2:10" x14ac:dyDescent="0.3">
      <c r="B82" s="144" t="s">
        <v>84</v>
      </c>
      <c r="C82" s="145" t="s">
        <v>846</v>
      </c>
      <c r="D82" s="146"/>
      <c r="E82" s="146"/>
      <c r="F82" s="341"/>
      <c r="G82" s="341"/>
      <c r="H82" s="146"/>
      <c r="I82" s="147"/>
      <c r="J82" s="148"/>
    </row>
    <row r="83" spans="2:10" ht="8.4" customHeight="1" x14ac:dyDescent="0.3">
      <c r="B83" s="144"/>
      <c r="C83" s="145"/>
      <c r="D83" s="146"/>
      <c r="E83" s="146"/>
      <c r="F83" s="341"/>
      <c r="G83" s="341"/>
      <c r="H83" s="146"/>
      <c r="I83" s="147"/>
      <c r="J83" s="148"/>
    </row>
    <row r="84" spans="2:10" x14ac:dyDescent="0.3">
      <c r="B84" s="144" t="s">
        <v>86</v>
      </c>
      <c r="C84" s="145" t="s">
        <v>1604</v>
      </c>
      <c r="D84" s="146"/>
      <c r="E84" s="146"/>
      <c r="F84" s="341"/>
      <c r="G84" s="341"/>
      <c r="H84" s="146"/>
      <c r="I84" s="147"/>
      <c r="J84" s="148"/>
    </row>
    <row r="85" spans="2:10" ht="9" customHeight="1" x14ac:dyDescent="0.3">
      <c r="B85" s="144"/>
      <c r="C85" s="145"/>
      <c r="D85" s="146"/>
      <c r="E85" s="146"/>
      <c r="F85" s="341"/>
      <c r="G85" s="341"/>
      <c r="H85" s="146"/>
      <c r="I85" s="147"/>
      <c r="J85" s="148"/>
    </row>
    <row r="86" spans="2:10" x14ac:dyDescent="0.3">
      <c r="B86" s="144" t="s">
        <v>88</v>
      </c>
      <c r="C86" s="149" t="s">
        <v>89</v>
      </c>
      <c r="D86" s="147"/>
      <c r="E86" s="147"/>
      <c r="F86" s="342"/>
      <c r="G86" s="341"/>
      <c r="H86" s="146"/>
      <c r="I86" s="147"/>
      <c r="J86" s="148"/>
    </row>
    <row r="87" spans="2:10" ht="6" customHeight="1" x14ac:dyDescent="0.3">
      <c r="B87" s="144"/>
      <c r="C87" s="149"/>
      <c r="D87" s="147"/>
      <c r="E87" s="147"/>
      <c r="F87" s="342"/>
      <c r="G87" s="341"/>
      <c r="H87" s="146"/>
      <c r="I87" s="147"/>
      <c r="J87" s="148"/>
    </row>
    <row r="88" spans="2:10" x14ac:dyDescent="0.3">
      <c r="B88" s="144" t="s">
        <v>90</v>
      </c>
      <c r="C88" s="602" t="s">
        <v>154</v>
      </c>
      <c r="D88" s="156"/>
      <c r="E88" s="156"/>
      <c r="F88" s="343"/>
      <c r="G88" s="341"/>
      <c r="H88" s="146"/>
      <c r="I88" s="147"/>
      <c r="J88" s="148"/>
    </row>
    <row r="89" spans="2:10" ht="7.2" customHeight="1" x14ac:dyDescent="0.3">
      <c r="B89" s="144"/>
      <c r="C89" s="145"/>
      <c r="D89" s="146"/>
      <c r="E89" s="146"/>
      <c r="F89" s="341"/>
      <c r="G89" s="341"/>
      <c r="H89" s="146"/>
      <c r="I89" s="147"/>
      <c r="J89" s="148"/>
    </row>
    <row r="90" spans="2:10" x14ac:dyDescent="0.3">
      <c r="B90" s="1352" t="s">
        <v>92</v>
      </c>
      <c r="C90" s="145" t="s">
        <v>93</v>
      </c>
      <c r="D90" s="146"/>
      <c r="E90" s="146"/>
      <c r="F90" s="341"/>
      <c r="G90" s="341"/>
      <c r="H90" s="146"/>
      <c r="I90" s="147"/>
      <c r="J90" s="148"/>
    </row>
    <row r="91" spans="2:10" x14ac:dyDescent="0.3">
      <c r="B91" s="1352"/>
      <c r="C91" s="201" t="s">
        <v>94</v>
      </c>
      <c r="D91" s="210"/>
      <c r="E91" s="210"/>
      <c r="F91" s="341"/>
      <c r="G91" s="341"/>
      <c r="H91" s="146"/>
      <c r="I91" s="147"/>
      <c r="J91" s="148"/>
    </row>
    <row r="92" spans="2:10" ht="10.199999999999999" customHeight="1" x14ac:dyDescent="0.3">
      <c r="B92" s="144"/>
      <c r="C92" s="145"/>
      <c r="D92" s="146"/>
      <c r="E92" s="146"/>
      <c r="F92" s="341"/>
      <c r="G92" s="341"/>
      <c r="H92" s="146"/>
      <c r="I92" s="147"/>
      <c r="J92" s="148"/>
    </row>
    <row r="93" spans="2:10" ht="42.6" customHeight="1" x14ac:dyDescent="0.3">
      <c r="B93" s="151" t="s">
        <v>95</v>
      </c>
      <c r="C93" s="1349" t="s">
        <v>1021</v>
      </c>
      <c r="D93" s="1350"/>
      <c r="E93" s="1350"/>
      <c r="F93" s="1350"/>
      <c r="G93" s="1350"/>
      <c r="H93" s="1350"/>
      <c r="I93" s="1350"/>
      <c r="J93" s="1351"/>
    </row>
    <row r="94" spans="2:10" ht="42.6" customHeight="1" x14ac:dyDescent="0.3">
      <c r="B94" s="151"/>
      <c r="C94" s="1349" t="s">
        <v>1617</v>
      </c>
      <c r="D94" s="1350"/>
      <c r="E94" s="1350"/>
      <c r="F94" s="1350"/>
      <c r="G94" s="1350"/>
      <c r="H94" s="1350"/>
      <c r="I94" s="1350"/>
      <c r="J94" s="1351"/>
    </row>
    <row r="95" spans="2:10" ht="7.8" customHeight="1" x14ac:dyDescent="0.3">
      <c r="B95" s="151"/>
      <c r="C95" s="145"/>
      <c r="D95" s="146"/>
      <c r="E95" s="146"/>
      <c r="F95" s="341"/>
      <c r="G95" s="341"/>
      <c r="H95" s="146"/>
      <c r="I95" s="147"/>
      <c r="J95" s="148"/>
    </row>
    <row r="96" spans="2:10" x14ac:dyDescent="0.3">
      <c r="B96" s="151" t="s">
        <v>96</v>
      </c>
      <c r="C96" s="204">
        <v>44903</v>
      </c>
      <c r="D96" s="211"/>
      <c r="E96" s="211"/>
      <c r="F96" s="341"/>
      <c r="G96" s="341"/>
      <c r="H96" s="146"/>
      <c r="I96" s="147"/>
      <c r="J96" s="148"/>
    </row>
    <row r="97" spans="2:10" ht="6" customHeight="1" x14ac:dyDescent="0.3">
      <c r="B97" s="151"/>
      <c r="C97" s="145"/>
      <c r="D97" s="146"/>
      <c r="E97" s="146"/>
      <c r="F97" s="341"/>
      <c r="G97" s="341"/>
      <c r="H97" s="146"/>
      <c r="I97" s="147"/>
      <c r="J97" s="148"/>
    </row>
    <row r="98" spans="2:10" x14ac:dyDescent="0.3">
      <c r="B98" s="151" t="s">
        <v>97</v>
      </c>
      <c r="C98" s="145" t="s">
        <v>98</v>
      </c>
      <c r="D98" s="146"/>
      <c r="E98" s="146"/>
      <c r="F98" s="341"/>
      <c r="G98" s="341"/>
      <c r="H98" s="146"/>
      <c r="I98" s="147"/>
      <c r="J98" s="148"/>
    </row>
    <row r="99" spans="2:10" ht="5.4" customHeight="1" x14ac:dyDescent="0.3">
      <c r="B99" s="151"/>
      <c r="C99" s="145"/>
      <c r="D99" s="146"/>
      <c r="E99" s="146"/>
      <c r="F99" s="341"/>
      <c r="G99" s="341"/>
      <c r="H99" s="146"/>
      <c r="I99" s="147"/>
      <c r="J99" s="148"/>
    </row>
    <row r="100" spans="2:10" x14ac:dyDescent="0.3">
      <c r="B100" s="151" t="s">
        <v>99</v>
      </c>
      <c r="C100" s="149" t="s">
        <v>688</v>
      </c>
      <c r="D100" s="147"/>
      <c r="E100" s="147"/>
      <c r="F100" s="342"/>
      <c r="G100" s="342"/>
      <c r="H100" s="147"/>
      <c r="I100" s="147"/>
      <c r="J100" s="148"/>
    </row>
    <row r="101" spans="2:10" ht="9.6" customHeight="1" x14ac:dyDescent="0.3">
      <c r="B101" s="152"/>
      <c r="C101" s="152"/>
      <c r="D101" s="153"/>
      <c r="E101" s="153"/>
      <c r="F101" s="344"/>
      <c r="G101" s="344"/>
      <c r="H101" s="153"/>
      <c r="I101" s="153"/>
      <c r="J101" s="154"/>
    </row>
  </sheetData>
  <mergeCells count="16">
    <mergeCell ref="C94:J94"/>
    <mergeCell ref="D6:I6"/>
    <mergeCell ref="J6:O6"/>
    <mergeCell ref="P6:S6"/>
    <mergeCell ref="T6:X6"/>
    <mergeCell ref="B74:J74"/>
    <mergeCell ref="C76:J76"/>
    <mergeCell ref="C78:J78"/>
    <mergeCell ref="B90:B91"/>
    <mergeCell ref="C93:J93"/>
    <mergeCell ref="Y6:AA6"/>
    <mergeCell ref="D28:I28"/>
    <mergeCell ref="J28:O28"/>
    <mergeCell ref="P28:S28"/>
    <mergeCell ref="T28:X28"/>
    <mergeCell ref="Y28:AA28"/>
  </mergeCells>
  <hyperlinks>
    <hyperlink ref="C91" r:id="rId1" xr:uid="{2D72ED46-4536-4F33-8E51-478350CA59C7}"/>
    <hyperlink ref="B2" location="Index!A1" display="Return to Index" xr:uid="{A7CDCA7D-D43D-4D3D-9D06-631F1DA004FF}"/>
  </hyperlinks>
  <pageMargins left="0.7" right="0.7" top="0.75" bottom="0.75" header="0.3" footer="0.3"/>
  <pageSetup paperSize="9" orientation="portrait"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8ECFF-1E3B-4597-9D64-A2272D269CDD}">
  <dimension ref="B1:AB119"/>
  <sheetViews>
    <sheetView zoomScaleNormal="100" workbookViewId="0">
      <selection activeCell="B2" sqref="B2"/>
    </sheetView>
  </sheetViews>
  <sheetFormatPr defaultColWidth="8.88671875" defaultRowHeight="14.4" x14ac:dyDescent="0.3"/>
  <cols>
    <col min="1" max="1" width="3.21875" customWidth="1"/>
    <col min="2" max="2" width="34" customWidth="1"/>
    <col min="3" max="3" width="12.88671875" customWidth="1"/>
    <col min="4" max="4" width="14.33203125" customWidth="1"/>
    <col min="5" max="6" width="18.109375" customWidth="1"/>
    <col min="7" max="7" width="13.109375" customWidth="1"/>
    <col min="8" max="8" width="15.109375" customWidth="1"/>
    <col min="9" max="9" width="12.109375" customWidth="1"/>
    <col min="10" max="10" width="12.77734375" customWidth="1"/>
    <col min="11" max="11" width="16.5546875" customWidth="1"/>
    <col min="12" max="12" width="11.44140625" customWidth="1"/>
    <col min="13" max="13" width="11.5546875" bestFit="1" customWidth="1"/>
    <col min="14" max="14" width="12.77734375" customWidth="1"/>
    <col min="15" max="15" width="11.77734375" customWidth="1"/>
    <col min="16" max="16" width="12.109375" customWidth="1"/>
    <col min="17" max="17" width="11" customWidth="1"/>
    <col min="18" max="18" width="13.44140625" customWidth="1"/>
    <col min="19" max="19" width="10.44140625" customWidth="1"/>
    <col min="20" max="20" width="13.21875" customWidth="1"/>
    <col min="21" max="21" width="14.33203125" customWidth="1"/>
    <col min="22" max="22" width="11.88671875" customWidth="1"/>
    <col min="23" max="23" width="14.33203125" customWidth="1"/>
    <col min="24" max="24" width="13.33203125" customWidth="1"/>
    <col min="25" max="25" width="15.109375" customWidth="1"/>
    <col min="26" max="26" width="9" bestFit="1" customWidth="1"/>
    <col min="27" max="27" width="12.77734375" customWidth="1"/>
    <col min="28" max="28" width="9" bestFit="1" customWidth="1"/>
  </cols>
  <sheetData>
    <row r="1" spans="2:27" x14ac:dyDescent="0.3">
      <c r="B1" s="686" t="s">
        <v>1607</v>
      </c>
    </row>
    <row r="2" spans="2:27" x14ac:dyDescent="0.3">
      <c r="B2" s="114" t="s">
        <v>48</v>
      </c>
    </row>
    <row r="3" spans="2:27" x14ac:dyDescent="0.3">
      <c r="B3" s="114"/>
    </row>
    <row r="4" spans="2:27" x14ac:dyDescent="0.3">
      <c r="B4" s="114"/>
    </row>
    <row r="5" spans="2:27" ht="15" thickBot="1" x14ac:dyDescent="0.35">
      <c r="B5" s="114"/>
    </row>
    <row r="6" spans="2:27" ht="21" customHeight="1" thickTop="1" thickBot="1" x14ac:dyDescent="0.35">
      <c r="D6" s="1451" t="s">
        <v>989</v>
      </c>
      <c r="E6" s="1452"/>
      <c r="F6" s="1452"/>
      <c r="G6" s="1452"/>
      <c r="H6" s="1452"/>
      <c r="I6" s="1453"/>
      <c r="J6" s="1448" t="s">
        <v>997</v>
      </c>
      <c r="K6" s="1449"/>
      <c r="L6" s="1449"/>
      <c r="M6" s="1449"/>
      <c r="N6" s="1449"/>
      <c r="O6" s="1450"/>
      <c r="P6" s="1445" t="s">
        <v>998</v>
      </c>
      <c r="Q6" s="1446"/>
      <c r="R6" s="1446"/>
      <c r="S6" s="1447"/>
      <c r="T6" s="1445" t="s">
        <v>986</v>
      </c>
      <c r="U6" s="1446"/>
      <c r="V6" s="1446"/>
      <c r="W6" s="1446"/>
      <c r="X6" s="1447"/>
      <c r="Y6" s="1445" t="s">
        <v>994</v>
      </c>
      <c r="Z6" s="1446"/>
      <c r="AA6" s="1447"/>
    </row>
    <row r="7" spans="2:27" s="741" customFormat="1" ht="57.6" customHeight="1" thickBot="1" x14ac:dyDescent="0.35">
      <c r="B7" s="704" t="s">
        <v>1612</v>
      </c>
      <c r="C7" s="808" t="s">
        <v>846</v>
      </c>
      <c r="D7" s="839" t="s">
        <v>989</v>
      </c>
      <c r="E7" s="689" t="s">
        <v>1017</v>
      </c>
      <c r="F7" s="689" t="s">
        <v>1641</v>
      </c>
      <c r="G7" s="689" t="s">
        <v>1016</v>
      </c>
      <c r="H7" s="689" t="s">
        <v>1642</v>
      </c>
      <c r="I7" s="840" t="s">
        <v>1013</v>
      </c>
      <c r="J7" s="839" t="s">
        <v>997</v>
      </c>
      <c r="K7" s="689" t="s">
        <v>1012</v>
      </c>
      <c r="L7" s="689" t="s">
        <v>1011</v>
      </c>
      <c r="M7" s="689" t="s">
        <v>1010</v>
      </c>
      <c r="N7" s="689" t="s">
        <v>1009</v>
      </c>
      <c r="O7" s="840" t="s">
        <v>1008</v>
      </c>
      <c r="P7" s="839" t="s">
        <v>998</v>
      </c>
      <c r="Q7" s="689" t="s">
        <v>1007</v>
      </c>
      <c r="R7" s="689" t="s">
        <v>1006</v>
      </c>
      <c r="S7" s="840" t="s">
        <v>1005</v>
      </c>
      <c r="T7" s="839" t="s">
        <v>986</v>
      </c>
      <c r="U7" s="689" t="s">
        <v>1004</v>
      </c>
      <c r="V7" s="689" t="s">
        <v>1003</v>
      </c>
      <c r="W7" s="689" t="s">
        <v>1002</v>
      </c>
      <c r="X7" s="840" t="s">
        <v>1001</v>
      </c>
      <c r="Y7" s="839" t="s">
        <v>994</v>
      </c>
      <c r="Z7" s="689" t="s">
        <v>999</v>
      </c>
      <c r="AA7" s="840" t="s">
        <v>1000</v>
      </c>
    </row>
    <row r="8" spans="2:27" x14ac:dyDescent="0.3">
      <c r="B8" s="375" t="s">
        <v>223</v>
      </c>
      <c r="C8" s="930">
        <v>23009</v>
      </c>
      <c r="D8" s="934">
        <v>15684</v>
      </c>
      <c r="E8" s="498">
        <v>11185</v>
      </c>
      <c r="F8" s="498">
        <v>4499</v>
      </c>
      <c r="G8" s="498">
        <v>210</v>
      </c>
      <c r="H8" s="498">
        <v>175</v>
      </c>
      <c r="I8" s="935">
        <v>4114</v>
      </c>
      <c r="J8" s="934">
        <v>3745</v>
      </c>
      <c r="K8" s="498">
        <v>272</v>
      </c>
      <c r="L8" s="498">
        <v>958</v>
      </c>
      <c r="M8" s="498">
        <v>1061</v>
      </c>
      <c r="N8" s="498">
        <v>376</v>
      </c>
      <c r="O8" s="935">
        <v>1078</v>
      </c>
      <c r="P8" s="934">
        <v>1407</v>
      </c>
      <c r="Q8" s="498">
        <v>1075</v>
      </c>
      <c r="R8" s="498">
        <v>188</v>
      </c>
      <c r="S8" s="935">
        <v>144</v>
      </c>
      <c r="T8" s="934">
        <v>1092</v>
      </c>
      <c r="U8" s="498">
        <v>279</v>
      </c>
      <c r="V8" s="498">
        <v>208</v>
      </c>
      <c r="W8" s="498">
        <v>300</v>
      </c>
      <c r="X8" s="935">
        <v>305</v>
      </c>
      <c r="Y8" s="934">
        <v>1081</v>
      </c>
      <c r="Z8" s="498">
        <v>366</v>
      </c>
      <c r="AA8" s="935">
        <v>715</v>
      </c>
    </row>
    <row r="9" spans="2:27" x14ac:dyDescent="0.3">
      <c r="B9" s="377" t="s">
        <v>232</v>
      </c>
      <c r="C9" s="931">
        <v>14561</v>
      </c>
      <c r="D9" s="936">
        <v>10770</v>
      </c>
      <c r="E9" s="499">
        <v>9047</v>
      </c>
      <c r="F9" s="499">
        <v>1723</v>
      </c>
      <c r="G9" s="499">
        <v>151</v>
      </c>
      <c r="H9" s="499">
        <v>57</v>
      </c>
      <c r="I9" s="937">
        <v>1515</v>
      </c>
      <c r="J9" s="936">
        <v>2365</v>
      </c>
      <c r="K9" s="499">
        <v>172</v>
      </c>
      <c r="L9" s="499">
        <v>431</v>
      </c>
      <c r="M9" s="499">
        <v>835</v>
      </c>
      <c r="N9" s="499">
        <v>345</v>
      </c>
      <c r="O9" s="937">
        <v>582</v>
      </c>
      <c r="P9" s="936">
        <v>386</v>
      </c>
      <c r="Q9" s="499">
        <v>306</v>
      </c>
      <c r="R9" s="499">
        <v>52</v>
      </c>
      <c r="S9" s="937">
        <v>28</v>
      </c>
      <c r="T9" s="936">
        <v>516</v>
      </c>
      <c r="U9" s="499">
        <v>223</v>
      </c>
      <c r="V9" s="499">
        <v>76</v>
      </c>
      <c r="W9" s="499">
        <v>82</v>
      </c>
      <c r="X9" s="937">
        <v>135</v>
      </c>
      <c r="Y9" s="936">
        <v>524</v>
      </c>
      <c r="Z9" s="499">
        <v>127</v>
      </c>
      <c r="AA9" s="937">
        <v>397</v>
      </c>
    </row>
    <row r="10" spans="2:27" x14ac:dyDescent="0.3">
      <c r="B10" s="377" t="s">
        <v>242</v>
      </c>
      <c r="C10" s="931">
        <v>18365</v>
      </c>
      <c r="D10" s="936">
        <v>9973</v>
      </c>
      <c r="E10" s="499">
        <v>6627</v>
      </c>
      <c r="F10" s="499">
        <v>3346</v>
      </c>
      <c r="G10" s="499">
        <v>121</v>
      </c>
      <c r="H10" s="499">
        <v>123</v>
      </c>
      <c r="I10" s="937">
        <v>3102</v>
      </c>
      <c r="J10" s="936">
        <v>5345</v>
      </c>
      <c r="K10" s="499">
        <v>531</v>
      </c>
      <c r="L10" s="499">
        <v>411</v>
      </c>
      <c r="M10" s="499">
        <v>1861</v>
      </c>
      <c r="N10" s="499">
        <v>1626</v>
      </c>
      <c r="O10" s="937">
        <v>916</v>
      </c>
      <c r="P10" s="936">
        <v>1293</v>
      </c>
      <c r="Q10" s="499">
        <v>1026</v>
      </c>
      <c r="R10" s="499">
        <v>175</v>
      </c>
      <c r="S10" s="937">
        <v>92</v>
      </c>
      <c r="T10" s="936">
        <v>735</v>
      </c>
      <c r="U10" s="499">
        <v>220</v>
      </c>
      <c r="V10" s="499">
        <v>120</v>
      </c>
      <c r="W10" s="499">
        <v>201</v>
      </c>
      <c r="X10" s="937">
        <v>194</v>
      </c>
      <c r="Y10" s="936">
        <v>1019</v>
      </c>
      <c r="Z10" s="499">
        <v>168</v>
      </c>
      <c r="AA10" s="937">
        <v>851</v>
      </c>
    </row>
    <row r="11" spans="2:27" x14ac:dyDescent="0.3">
      <c r="B11" s="377" t="s">
        <v>252</v>
      </c>
      <c r="C11" s="931">
        <v>14409</v>
      </c>
      <c r="D11" s="936">
        <v>13275</v>
      </c>
      <c r="E11" s="499">
        <v>12223</v>
      </c>
      <c r="F11" s="499">
        <v>1052</v>
      </c>
      <c r="G11" s="499">
        <v>50</v>
      </c>
      <c r="H11" s="499">
        <v>41</v>
      </c>
      <c r="I11" s="937">
        <v>961</v>
      </c>
      <c r="J11" s="936">
        <v>391</v>
      </c>
      <c r="K11" s="499">
        <v>54</v>
      </c>
      <c r="L11" s="499">
        <v>39</v>
      </c>
      <c r="M11" s="499">
        <v>131</v>
      </c>
      <c r="N11" s="499">
        <v>27</v>
      </c>
      <c r="O11" s="937">
        <v>140</v>
      </c>
      <c r="P11" s="936">
        <v>225</v>
      </c>
      <c r="Q11" s="499">
        <v>158</v>
      </c>
      <c r="R11" s="499">
        <v>38</v>
      </c>
      <c r="S11" s="937">
        <v>29</v>
      </c>
      <c r="T11" s="936">
        <v>404</v>
      </c>
      <c r="U11" s="499">
        <v>92</v>
      </c>
      <c r="V11" s="499">
        <v>87</v>
      </c>
      <c r="W11" s="499">
        <v>146</v>
      </c>
      <c r="X11" s="937">
        <v>79</v>
      </c>
      <c r="Y11" s="936">
        <v>114</v>
      </c>
      <c r="Z11" s="499">
        <v>15</v>
      </c>
      <c r="AA11" s="937">
        <v>99</v>
      </c>
    </row>
    <row r="12" spans="2:27" x14ac:dyDescent="0.3">
      <c r="B12" s="377" t="s">
        <v>258</v>
      </c>
      <c r="C12" s="931">
        <v>14069</v>
      </c>
      <c r="D12" s="936">
        <v>12382</v>
      </c>
      <c r="E12" s="499">
        <v>10975</v>
      </c>
      <c r="F12" s="499">
        <v>1407</v>
      </c>
      <c r="G12" s="499">
        <v>80</v>
      </c>
      <c r="H12" s="499">
        <v>26</v>
      </c>
      <c r="I12" s="937">
        <v>1301</v>
      </c>
      <c r="J12" s="936">
        <v>789</v>
      </c>
      <c r="K12" s="499">
        <v>28</v>
      </c>
      <c r="L12" s="499">
        <v>99</v>
      </c>
      <c r="M12" s="499">
        <v>342</v>
      </c>
      <c r="N12" s="499">
        <v>136</v>
      </c>
      <c r="O12" s="937">
        <v>184</v>
      </c>
      <c r="P12" s="936">
        <v>280</v>
      </c>
      <c r="Q12" s="499">
        <v>196</v>
      </c>
      <c r="R12" s="499">
        <v>52</v>
      </c>
      <c r="S12" s="937">
        <v>32</v>
      </c>
      <c r="T12" s="936">
        <v>450</v>
      </c>
      <c r="U12" s="499">
        <v>120</v>
      </c>
      <c r="V12" s="499">
        <v>66</v>
      </c>
      <c r="W12" s="499">
        <v>143</v>
      </c>
      <c r="X12" s="937">
        <v>121</v>
      </c>
      <c r="Y12" s="936">
        <v>168</v>
      </c>
      <c r="Z12" s="499">
        <v>16</v>
      </c>
      <c r="AA12" s="937">
        <v>152</v>
      </c>
    </row>
    <row r="13" spans="2:27" x14ac:dyDescent="0.3">
      <c r="B13" s="377" t="s">
        <v>263</v>
      </c>
      <c r="C13" s="931">
        <v>14023</v>
      </c>
      <c r="D13" s="936">
        <v>12073</v>
      </c>
      <c r="E13" s="499">
        <v>10812</v>
      </c>
      <c r="F13" s="499">
        <v>1261</v>
      </c>
      <c r="G13" s="499">
        <v>90</v>
      </c>
      <c r="H13" s="499">
        <v>53</v>
      </c>
      <c r="I13" s="937">
        <v>1118</v>
      </c>
      <c r="J13" s="936">
        <v>1114</v>
      </c>
      <c r="K13" s="499">
        <v>33</v>
      </c>
      <c r="L13" s="499">
        <v>100</v>
      </c>
      <c r="M13" s="499">
        <v>466</v>
      </c>
      <c r="N13" s="499">
        <v>84</v>
      </c>
      <c r="O13" s="937">
        <v>431</v>
      </c>
      <c r="P13" s="936">
        <v>297</v>
      </c>
      <c r="Q13" s="499">
        <v>211</v>
      </c>
      <c r="R13" s="499">
        <v>52</v>
      </c>
      <c r="S13" s="937">
        <v>34</v>
      </c>
      <c r="T13" s="936">
        <v>348</v>
      </c>
      <c r="U13" s="499">
        <v>94</v>
      </c>
      <c r="V13" s="499">
        <v>70</v>
      </c>
      <c r="W13" s="499">
        <v>87</v>
      </c>
      <c r="X13" s="937">
        <v>97</v>
      </c>
      <c r="Y13" s="936">
        <v>191</v>
      </c>
      <c r="Z13" s="499">
        <v>33</v>
      </c>
      <c r="AA13" s="937">
        <v>158</v>
      </c>
    </row>
    <row r="14" spans="2:27" x14ac:dyDescent="0.3">
      <c r="B14" s="377" t="s">
        <v>268</v>
      </c>
      <c r="C14" s="931">
        <v>16082</v>
      </c>
      <c r="D14" s="936">
        <v>12474</v>
      </c>
      <c r="E14" s="499">
        <v>9018</v>
      </c>
      <c r="F14" s="499">
        <v>3456</v>
      </c>
      <c r="G14" s="499">
        <v>157</v>
      </c>
      <c r="H14" s="499">
        <v>104</v>
      </c>
      <c r="I14" s="937">
        <v>3195</v>
      </c>
      <c r="J14" s="936">
        <v>1904</v>
      </c>
      <c r="K14" s="499">
        <v>123</v>
      </c>
      <c r="L14" s="499">
        <v>272</v>
      </c>
      <c r="M14" s="499">
        <v>821</v>
      </c>
      <c r="N14" s="499">
        <v>234</v>
      </c>
      <c r="O14" s="937">
        <v>454</v>
      </c>
      <c r="P14" s="936">
        <v>593</v>
      </c>
      <c r="Q14" s="499">
        <v>447</v>
      </c>
      <c r="R14" s="499">
        <v>80</v>
      </c>
      <c r="S14" s="937">
        <v>66</v>
      </c>
      <c r="T14" s="936">
        <v>653</v>
      </c>
      <c r="U14" s="499">
        <v>175</v>
      </c>
      <c r="V14" s="499">
        <v>127</v>
      </c>
      <c r="W14" s="499">
        <v>151</v>
      </c>
      <c r="X14" s="937">
        <v>200</v>
      </c>
      <c r="Y14" s="936">
        <v>458</v>
      </c>
      <c r="Z14" s="499">
        <v>73</v>
      </c>
      <c r="AA14" s="937">
        <v>385</v>
      </c>
    </row>
    <row r="15" spans="2:27" x14ac:dyDescent="0.3">
      <c r="B15" s="377" t="s">
        <v>274</v>
      </c>
      <c r="C15" s="931">
        <v>14488</v>
      </c>
      <c r="D15" s="936">
        <v>12860</v>
      </c>
      <c r="E15" s="499">
        <v>11631</v>
      </c>
      <c r="F15" s="499">
        <v>1229</v>
      </c>
      <c r="G15" s="499">
        <v>79</v>
      </c>
      <c r="H15" s="499">
        <v>30</v>
      </c>
      <c r="I15" s="937">
        <v>1120</v>
      </c>
      <c r="J15" s="936">
        <v>654</v>
      </c>
      <c r="K15" s="499">
        <v>40</v>
      </c>
      <c r="L15" s="499">
        <v>85</v>
      </c>
      <c r="M15" s="499">
        <v>268</v>
      </c>
      <c r="N15" s="499">
        <v>47</v>
      </c>
      <c r="O15" s="937">
        <v>214</v>
      </c>
      <c r="P15" s="936">
        <v>340</v>
      </c>
      <c r="Q15" s="499">
        <v>234</v>
      </c>
      <c r="R15" s="499">
        <v>65</v>
      </c>
      <c r="S15" s="937">
        <v>41</v>
      </c>
      <c r="T15" s="936">
        <v>472</v>
      </c>
      <c r="U15" s="499">
        <v>117</v>
      </c>
      <c r="V15" s="499">
        <v>116</v>
      </c>
      <c r="W15" s="499">
        <v>133</v>
      </c>
      <c r="X15" s="937">
        <v>106</v>
      </c>
      <c r="Y15" s="936">
        <v>162</v>
      </c>
      <c r="Z15" s="499">
        <v>25</v>
      </c>
      <c r="AA15" s="937">
        <v>137</v>
      </c>
    </row>
    <row r="16" spans="2:27" x14ac:dyDescent="0.3">
      <c r="B16" s="377" t="s">
        <v>281</v>
      </c>
      <c r="C16" s="931">
        <v>16079</v>
      </c>
      <c r="D16" s="936">
        <v>13560</v>
      </c>
      <c r="E16" s="499">
        <v>11569</v>
      </c>
      <c r="F16" s="499">
        <v>1991</v>
      </c>
      <c r="G16" s="499">
        <v>115</v>
      </c>
      <c r="H16" s="499">
        <v>24</v>
      </c>
      <c r="I16" s="937">
        <v>1852</v>
      </c>
      <c r="J16" s="936">
        <v>1422</v>
      </c>
      <c r="K16" s="499">
        <v>138</v>
      </c>
      <c r="L16" s="499">
        <v>93</v>
      </c>
      <c r="M16" s="499">
        <v>628</v>
      </c>
      <c r="N16" s="499">
        <v>162</v>
      </c>
      <c r="O16" s="937">
        <v>401</v>
      </c>
      <c r="P16" s="936">
        <v>387</v>
      </c>
      <c r="Q16" s="499">
        <v>289</v>
      </c>
      <c r="R16" s="499">
        <v>59</v>
      </c>
      <c r="S16" s="937">
        <v>39</v>
      </c>
      <c r="T16" s="936">
        <v>455</v>
      </c>
      <c r="U16" s="499">
        <v>137</v>
      </c>
      <c r="V16" s="499">
        <v>103</v>
      </c>
      <c r="W16" s="499">
        <v>118</v>
      </c>
      <c r="X16" s="937">
        <v>97</v>
      </c>
      <c r="Y16" s="936">
        <v>255</v>
      </c>
      <c r="Z16" s="499">
        <v>38</v>
      </c>
      <c r="AA16" s="937">
        <v>217</v>
      </c>
    </row>
    <row r="17" spans="2:28" x14ac:dyDescent="0.3">
      <c r="B17" s="377" t="s">
        <v>286</v>
      </c>
      <c r="C17" s="931">
        <v>14306</v>
      </c>
      <c r="D17" s="936">
        <v>12938</v>
      </c>
      <c r="E17" s="499">
        <v>11787</v>
      </c>
      <c r="F17" s="499">
        <v>1151</v>
      </c>
      <c r="G17" s="499">
        <v>57</v>
      </c>
      <c r="H17" s="499">
        <v>45</v>
      </c>
      <c r="I17" s="937">
        <v>1049</v>
      </c>
      <c r="J17" s="936">
        <v>600</v>
      </c>
      <c r="K17" s="499">
        <v>54</v>
      </c>
      <c r="L17" s="499">
        <v>72</v>
      </c>
      <c r="M17" s="499">
        <v>273</v>
      </c>
      <c r="N17" s="499">
        <v>63</v>
      </c>
      <c r="O17" s="937">
        <v>138</v>
      </c>
      <c r="P17" s="936">
        <v>189</v>
      </c>
      <c r="Q17" s="499">
        <v>96</v>
      </c>
      <c r="R17" s="499">
        <v>74</v>
      </c>
      <c r="S17" s="937">
        <v>19</v>
      </c>
      <c r="T17" s="936">
        <v>461</v>
      </c>
      <c r="U17" s="499">
        <v>126</v>
      </c>
      <c r="V17" s="499">
        <v>78</v>
      </c>
      <c r="W17" s="499">
        <v>164</v>
      </c>
      <c r="X17" s="937">
        <v>93</v>
      </c>
      <c r="Y17" s="936">
        <v>118</v>
      </c>
      <c r="Z17" s="499">
        <v>17</v>
      </c>
      <c r="AA17" s="937">
        <v>101</v>
      </c>
    </row>
    <row r="18" spans="2:28" x14ac:dyDescent="0.3">
      <c r="B18" s="377" t="s">
        <v>291</v>
      </c>
      <c r="C18" s="931">
        <v>14719</v>
      </c>
      <c r="D18" s="936">
        <v>10943</v>
      </c>
      <c r="E18" s="499">
        <v>8837</v>
      </c>
      <c r="F18" s="499">
        <v>2106</v>
      </c>
      <c r="G18" s="499">
        <v>135</v>
      </c>
      <c r="H18" s="499">
        <v>41</v>
      </c>
      <c r="I18" s="937">
        <v>1930</v>
      </c>
      <c r="J18" s="936">
        <v>2248</v>
      </c>
      <c r="K18" s="499">
        <v>133</v>
      </c>
      <c r="L18" s="499">
        <v>597</v>
      </c>
      <c r="M18" s="499">
        <v>625</v>
      </c>
      <c r="N18" s="499">
        <v>477</v>
      </c>
      <c r="O18" s="937">
        <v>416</v>
      </c>
      <c r="P18" s="936">
        <v>411</v>
      </c>
      <c r="Q18" s="499">
        <v>307</v>
      </c>
      <c r="R18" s="499">
        <v>75</v>
      </c>
      <c r="S18" s="937">
        <v>29</v>
      </c>
      <c r="T18" s="936">
        <v>598</v>
      </c>
      <c r="U18" s="499">
        <v>215</v>
      </c>
      <c r="V18" s="499">
        <v>101</v>
      </c>
      <c r="W18" s="499">
        <v>119</v>
      </c>
      <c r="X18" s="937">
        <v>163</v>
      </c>
      <c r="Y18" s="936">
        <v>519</v>
      </c>
      <c r="Z18" s="499">
        <v>178</v>
      </c>
      <c r="AA18" s="937">
        <v>341</v>
      </c>
    </row>
    <row r="19" spans="2:28" x14ac:dyDescent="0.3">
      <c r="B19" s="377" t="s">
        <v>296</v>
      </c>
      <c r="C19" s="931">
        <v>16168</v>
      </c>
      <c r="D19" s="936">
        <v>14377</v>
      </c>
      <c r="E19" s="499">
        <v>12882</v>
      </c>
      <c r="F19" s="499">
        <v>1495</v>
      </c>
      <c r="G19" s="499">
        <v>60</v>
      </c>
      <c r="H19" s="499">
        <v>37</v>
      </c>
      <c r="I19" s="937">
        <v>1398</v>
      </c>
      <c r="J19" s="936">
        <v>844</v>
      </c>
      <c r="K19" s="499">
        <v>77</v>
      </c>
      <c r="L19" s="499">
        <v>68</v>
      </c>
      <c r="M19" s="499">
        <v>311</v>
      </c>
      <c r="N19" s="499">
        <v>61</v>
      </c>
      <c r="O19" s="937">
        <v>327</v>
      </c>
      <c r="P19" s="936">
        <v>405</v>
      </c>
      <c r="Q19" s="499">
        <v>278</v>
      </c>
      <c r="R19" s="499">
        <v>59</v>
      </c>
      <c r="S19" s="937">
        <v>68</v>
      </c>
      <c r="T19" s="936">
        <v>362</v>
      </c>
      <c r="U19" s="499">
        <v>86</v>
      </c>
      <c r="V19" s="499">
        <v>63</v>
      </c>
      <c r="W19" s="499">
        <v>123</v>
      </c>
      <c r="X19" s="937">
        <v>90</v>
      </c>
      <c r="Y19" s="936">
        <v>180</v>
      </c>
      <c r="Z19" s="499">
        <v>50</v>
      </c>
      <c r="AA19" s="937">
        <v>130</v>
      </c>
    </row>
    <row r="20" spans="2:28" x14ac:dyDescent="0.3">
      <c r="B20" s="377" t="s">
        <v>301</v>
      </c>
      <c r="C20" s="931">
        <v>15082</v>
      </c>
      <c r="D20" s="936">
        <v>11984</v>
      </c>
      <c r="E20" s="499">
        <v>9787</v>
      </c>
      <c r="F20" s="499">
        <v>2197</v>
      </c>
      <c r="G20" s="499">
        <v>145</v>
      </c>
      <c r="H20" s="499">
        <v>32</v>
      </c>
      <c r="I20" s="937">
        <v>2020</v>
      </c>
      <c r="J20" s="936">
        <v>1856</v>
      </c>
      <c r="K20" s="499">
        <v>146</v>
      </c>
      <c r="L20" s="499">
        <v>114</v>
      </c>
      <c r="M20" s="499">
        <v>702</v>
      </c>
      <c r="N20" s="499">
        <v>188</v>
      </c>
      <c r="O20" s="937">
        <v>706</v>
      </c>
      <c r="P20" s="936">
        <v>397</v>
      </c>
      <c r="Q20" s="499">
        <v>308</v>
      </c>
      <c r="R20" s="499">
        <v>26</v>
      </c>
      <c r="S20" s="937">
        <v>63</v>
      </c>
      <c r="T20" s="936">
        <v>452</v>
      </c>
      <c r="U20" s="499">
        <v>171</v>
      </c>
      <c r="V20" s="499">
        <v>98</v>
      </c>
      <c r="W20" s="499">
        <v>73</v>
      </c>
      <c r="X20" s="937">
        <v>110</v>
      </c>
      <c r="Y20" s="936">
        <v>393</v>
      </c>
      <c r="Z20" s="499">
        <v>67</v>
      </c>
      <c r="AA20" s="937">
        <v>326</v>
      </c>
    </row>
    <row r="21" spans="2:28" x14ac:dyDescent="0.3">
      <c r="B21" s="377" t="s">
        <v>306</v>
      </c>
      <c r="C21" s="931">
        <v>14003</v>
      </c>
      <c r="D21" s="936">
        <v>13179</v>
      </c>
      <c r="E21" s="499">
        <v>12221</v>
      </c>
      <c r="F21" s="499">
        <v>958</v>
      </c>
      <c r="G21" s="499">
        <v>67</v>
      </c>
      <c r="H21" s="499">
        <v>60</v>
      </c>
      <c r="I21" s="937">
        <v>831</v>
      </c>
      <c r="J21" s="936">
        <v>324</v>
      </c>
      <c r="K21" s="499">
        <v>14</v>
      </c>
      <c r="L21" s="499">
        <v>69</v>
      </c>
      <c r="M21" s="499">
        <v>120</v>
      </c>
      <c r="N21" s="499">
        <v>47</v>
      </c>
      <c r="O21" s="937">
        <v>74</v>
      </c>
      <c r="P21" s="936">
        <v>126</v>
      </c>
      <c r="Q21" s="499">
        <v>90</v>
      </c>
      <c r="R21" s="499">
        <v>21</v>
      </c>
      <c r="S21" s="937">
        <v>15</v>
      </c>
      <c r="T21" s="936">
        <v>287</v>
      </c>
      <c r="U21" s="499">
        <v>88</v>
      </c>
      <c r="V21" s="499">
        <v>47</v>
      </c>
      <c r="W21" s="499">
        <v>73</v>
      </c>
      <c r="X21" s="937">
        <v>79</v>
      </c>
      <c r="Y21" s="936">
        <v>87</v>
      </c>
      <c r="Z21" s="499">
        <v>19</v>
      </c>
      <c r="AA21" s="937">
        <v>68</v>
      </c>
    </row>
    <row r="22" spans="2:28" x14ac:dyDescent="0.3">
      <c r="B22" s="377" t="s">
        <v>311</v>
      </c>
      <c r="C22" s="931">
        <v>13769</v>
      </c>
      <c r="D22" s="936">
        <v>10072</v>
      </c>
      <c r="E22" s="499">
        <v>8246</v>
      </c>
      <c r="F22" s="499">
        <v>1826</v>
      </c>
      <c r="G22" s="499">
        <v>65</v>
      </c>
      <c r="H22" s="499">
        <v>32</v>
      </c>
      <c r="I22" s="937">
        <v>1729</v>
      </c>
      <c r="J22" s="936">
        <v>2331</v>
      </c>
      <c r="K22" s="499">
        <v>210</v>
      </c>
      <c r="L22" s="499">
        <v>659</v>
      </c>
      <c r="M22" s="499">
        <v>571</v>
      </c>
      <c r="N22" s="499">
        <v>335</v>
      </c>
      <c r="O22" s="937">
        <v>556</v>
      </c>
      <c r="P22" s="936">
        <v>489</v>
      </c>
      <c r="Q22" s="499">
        <v>392</v>
      </c>
      <c r="R22" s="499">
        <v>44</v>
      </c>
      <c r="S22" s="937">
        <v>53</v>
      </c>
      <c r="T22" s="936">
        <v>497</v>
      </c>
      <c r="U22" s="499">
        <v>168</v>
      </c>
      <c r="V22" s="499">
        <v>76</v>
      </c>
      <c r="W22" s="499">
        <v>105</v>
      </c>
      <c r="X22" s="937">
        <v>148</v>
      </c>
      <c r="Y22" s="936">
        <v>380</v>
      </c>
      <c r="Z22" s="499">
        <v>82</v>
      </c>
      <c r="AA22" s="937">
        <v>298</v>
      </c>
    </row>
    <row r="23" spans="2:28" ht="15" thickBot="1" x14ac:dyDescent="0.35">
      <c r="B23" s="378" t="s">
        <v>316</v>
      </c>
      <c r="C23" s="932">
        <v>15786</v>
      </c>
      <c r="D23" s="938">
        <v>14279</v>
      </c>
      <c r="E23" s="700">
        <v>12630</v>
      </c>
      <c r="F23" s="700">
        <v>1649</v>
      </c>
      <c r="G23" s="700">
        <v>60</v>
      </c>
      <c r="H23" s="700">
        <v>36</v>
      </c>
      <c r="I23" s="939">
        <v>1553</v>
      </c>
      <c r="J23" s="938">
        <v>487</v>
      </c>
      <c r="K23" s="700">
        <v>39</v>
      </c>
      <c r="L23" s="700">
        <v>85</v>
      </c>
      <c r="M23" s="700">
        <v>153</v>
      </c>
      <c r="N23" s="700">
        <v>46</v>
      </c>
      <c r="O23" s="939">
        <v>164</v>
      </c>
      <c r="P23" s="938">
        <v>312</v>
      </c>
      <c r="Q23" s="700">
        <v>212</v>
      </c>
      <c r="R23" s="700">
        <v>47</v>
      </c>
      <c r="S23" s="939">
        <v>53</v>
      </c>
      <c r="T23" s="938">
        <v>530</v>
      </c>
      <c r="U23" s="700">
        <v>136</v>
      </c>
      <c r="V23" s="700">
        <v>98</v>
      </c>
      <c r="W23" s="700">
        <v>156</v>
      </c>
      <c r="X23" s="939">
        <v>140</v>
      </c>
      <c r="Y23" s="938">
        <v>178</v>
      </c>
      <c r="Z23" s="700">
        <v>37</v>
      </c>
      <c r="AA23" s="939">
        <v>141</v>
      </c>
    </row>
    <row r="24" spans="2:28" ht="15" thickBot="1" x14ac:dyDescent="0.35">
      <c r="B24" s="885" t="s">
        <v>70</v>
      </c>
      <c r="C24" s="933">
        <v>248920</v>
      </c>
      <c r="D24" s="940">
        <v>200829</v>
      </c>
      <c r="E24" s="941">
        <v>169481</v>
      </c>
      <c r="F24" s="941">
        <v>31348</v>
      </c>
      <c r="G24" s="941">
        <v>1643</v>
      </c>
      <c r="H24" s="941">
        <v>918</v>
      </c>
      <c r="I24" s="942">
        <v>28787</v>
      </c>
      <c r="J24" s="940">
        <v>26414</v>
      </c>
      <c r="K24" s="941">
        <v>2064</v>
      </c>
      <c r="L24" s="941">
        <v>4149</v>
      </c>
      <c r="M24" s="941">
        <v>9169</v>
      </c>
      <c r="N24" s="941">
        <v>4248</v>
      </c>
      <c r="O24" s="942">
        <v>6784</v>
      </c>
      <c r="P24" s="940">
        <v>7539</v>
      </c>
      <c r="Q24" s="941">
        <v>5627</v>
      </c>
      <c r="R24" s="941">
        <v>1103</v>
      </c>
      <c r="S24" s="942">
        <v>809</v>
      </c>
      <c r="T24" s="940">
        <v>8309</v>
      </c>
      <c r="U24" s="941">
        <v>2444</v>
      </c>
      <c r="V24" s="941">
        <v>1535</v>
      </c>
      <c r="W24" s="941">
        <v>2173</v>
      </c>
      <c r="X24" s="942">
        <v>2157</v>
      </c>
      <c r="Y24" s="940">
        <v>5829</v>
      </c>
      <c r="Z24" s="941">
        <v>1311</v>
      </c>
      <c r="AA24" s="942">
        <v>4518</v>
      </c>
    </row>
    <row r="25" spans="2:28" x14ac:dyDescent="0.3">
      <c r="B25" s="797" t="s">
        <v>1601</v>
      </c>
      <c r="C25" s="716"/>
      <c r="D25" s="716"/>
      <c r="E25" s="716"/>
      <c r="F25" s="716"/>
      <c r="G25" s="716"/>
      <c r="H25" s="716"/>
      <c r="I25" s="716"/>
      <c r="J25" s="716"/>
      <c r="K25" s="716"/>
      <c r="L25" s="716"/>
      <c r="M25" s="716"/>
      <c r="N25" s="716"/>
      <c r="O25" s="716"/>
      <c r="P25" s="716"/>
      <c r="Q25" s="716"/>
      <c r="R25" s="716"/>
      <c r="S25" s="716"/>
      <c r="T25" s="716"/>
      <c r="U25" s="716"/>
      <c r="V25" s="716"/>
      <c r="W25" s="716"/>
      <c r="X25" s="716"/>
      <c r="Y25" s="716"/>
      <c r="Z25" s="716"/>
      <c r="AA25" s="716"/>
      <c r="AB25" s="716"/>
    </row>
    <row r="26" spans="2:28" x14ac:dyDescent="0.3">
      <c r="B26" s="1460" t="s">
        <v>1643</v>
      </c>
      <c r="C26" s="1460"/>
      <c r="D26" s="1460"/>
      <c r="E26" s="1460"/>
      <c r="F26" s="1460"/>
      <c r="G26" s="1460"/>
      <c r="H26" s="716"/>
      <c r="I26" s="716"/>
      <c r="J26" s="716"/>
      <c r="K26" s="716"/>
      <c r="L26" s="716"/>
      <c r="M26" s="716"/>
      <c r="N26" s="716"/>
      <c r="O26" s="716"/>
      <c r="P26" s="716"/>
      <c r="Q26" s="716"/>
      <c r="R26" s="716"/>
      <c r="S26" s="716"/>
      <c r="T26" s="716"/>
      <c r="U26" s="716"/>
      <c r="V26" s="716"/>
      <c r="W26" s="716"/>
      <c r="X26" s="716"/>
      <c r="Y26" s="716"/>
      <c r="Z26" s="716"/>
      <c r="AA26" s="716"/>
      <c r="AB26" s="716"/>
    </row>
    <row r="27" spans="2:28" ht="12.6" customHeight="1" thickBot="1" x14ac:dyDescent="0.35">
      <c r="G27" s="676"/>
      <c r="H27" s="676"/>
      <c r="I27" s="676"/>
      <c r="J27" s="676"/>
      <c r="K27" s="676"/>
      <c r="L27" s="676"/>
      <c r="U27" s="96"/>
      <c r="V27" s="384"/>
      <c r="W27" s="384"/>
      <c r="X27" s="384"/>
      <c r="Y27" s="384"/>
    </row>
    <row r="28" spans="2:28" ht="15.6" thickTop="1" thickBot="1" x14ac:dyDescent="0.35">
      <c r="D28" s="1451" t="s">
        <v>989</v>
      </c>
      <c r="E28" s="1452"/>
      <c r="F28" s="1452"/>
      <c r="G28" s="1452"/>
      <c r="H28" s="1452"/>
      <c r="I28" s="1453"/>
      <c r="J28" s="1448" t="s">
        <v>997</v>
      </c>
      <c r="K28" s="1449"/>
      <c r="L28" s="1449"/>
      <c r="M28" s="1449"/>
      <c r="N28" s="1449"/>
      <c r="O28" s="1450"/>
      <c r="P28" s="1445" t="s">
        <v>998</v>
      </c>
      <c r="Q28" s="1446"/>
      <c r="R28" s="1446"/>
      <c r="S28" s="1447"/>
      <c r="T28" s="1445" t="s">
        <v>986</v>
      </c>
      <c r="U28" s="1446"/>
      <c r="V28" s="1446"/>
      <c r="W28" s="1446"/>
      <c r="X28" s="1447"/>
      <c r="Y28" s="1445" t="s">
        <v>994</v>
      </c>
      <c r="Z28" s="1446"/>
      <c r="AA28" s="1447"/>
    </row>
    <row r="29" spans="2:28" ht="58.2" thickBot="1" x14ac:dyDescent="0.35">
      <c r="B29" s="704" t="s">
        <v>1608</v>
      </c>
      <c r="C29" s="808" t="s">
        <v>846</v>
      </c>
      <c r="D29" s="839" t="s">
        <v>989</v>
      </c>
      <c r="E29" s="689" t="s">
        <v>1017</v>
      </c>
      <c r="F29" s="689" t="s">
        <v>1641</v>
      </c>
      <c r="G29" s="689" t="s">
        <v>1016</v>
      </c>
      <c r="H29" s="689" t="s">
        <v>1015</v>
      </c>
      <c r="I29" s="840" t="s">
        <v>1013</v>
      </c>
      <c r="J29" s="839" t="s">
        <v>997</v>
      </c>
      <c r="K29" s="689" t="s">
        <v>1012</v>
      </c>
      <c r="L29" s="689" t="s">
        <v>1011</v>
      </c>
      <c r="M29" s="689" t="s">
        <v>1010</v>
      </c>
      <c r="N29" s="689" t="s">
        <v>1009</v>
      </c>
      <c r="O29" s="840" t="s">
        <v>1008</v>
      </c>
      <c r="P29" s="839" t="s">
        <v>998</v>
      </c>
      <c r="Q29" s="689" t="s">
        <v>1007</v>
      </c>
      <c r="R29" s="689" t="s">
        <v>1006</v>
      </c>
      <c r="S29" s="840" t="s">
        <v>1005</v>
      </c>
      <c r="T29" s="839" t="s">
        <v>986</v>
      </c>
      <c r="U29" s="689" t="s">
        <v>1004</v>
      </c>
      <c r="V29" s="689" t="s">
        <v>1003</v>
      </c>
      <c r="W29" s="689" t="s">
        <v>1002</v>
      </c>
      <c r="X29" s="840" t="s">
        <v>1001</v>
      </c>
      <c r="Y29" s="839" t="s">
        <v>994</v>
      </c>
      <c r="Z29" s="689" t="s">
        <v>999</v>
      </c>
      <c r="AA29" s="840" t="s">
        <v>1000</v>
      </c>
    </row>
    <row r="30" spans="2:28" x14ac:dyDescent="0.3">
      <c r="B30" s="742" t="s">
        <v>223</v>
      </c>
      <c r="C30" s="835">
        <v>18762</v>
      </c>
      <c r="D30" s="845">
        <v>14445</v>
      </c>
      <c r="E30" s="586">
        <v>12100</v>
      </c>
      <c r="F30" s="586">
        <v>2345</v>
      </c>
      <c r="G30" s="586">
        <v>168</v>
      </c>
      <c r="H30" s="586">
        <v>24</v>
      </c>
      <c r="I30" s="841">
        <v>2153</v>
      </c>
      <c r="J30" s="845">
        <v>2254</v>
      </c>
      <c r="K30" s="586">
        <v>257</v>
      </c>
      <c r="L30" s="586">
        <v>376</v>
      </c>
      <c r="M30" s="586">
        <v>678</v>
      </c>
      <c r="N30" s="586">
        <v>279</v>
      </c>
      <c r="O30" s="841">
        <v>664</v>
      </c>
      <c r="P30" s="845">
        <v>786</v>
      </c>
      <c r="Q30" s="586">
        <v>512</v>
      </c>
      <c r="R30" s="586">
        <v>170</v>
      </c>
      <c r="S30" s="841">
        <v>104</v>
      </c>
      <c r="T30" s="845">
        <v>660</v>
      </c>
      <c r="U30" s="586">
        <v>786</v>
      </c>
      <c r="V30" s="586">
        <v>119</v>
      </c>
      <c r="W30" s="586">
        <v>187</v>
      </c>
      <c r="X30" s="841">
        <v>139</v>
      </c>
      <c r="Y30" s="845">
        <v>617</v>
      </c>
      <c r="Z30" s="586">
        <v>420</v>
      </c>
      <c r="AA30" s="841">
        <v>197</v>
      </c>
    </row>
    <row r="31" spans="2:28" x14ac:dyDescent="0.3">
      <c r="B31" s="743" t="s">
        <v>232</v>
      </c>
      <c r="C31" s="836">
        <v>14532</v>
      </c>
      <c r="D31" s="846">
        <v>11400</v>
      </c>
      <c r="E31" s="353">
        <v>10196</v>
      </c>
      <c r="F31" s="353">
        <v>1204</v>
      </c>
      <c r="G31" s="353">
        <v>111</v>
      </c>
      <c r="H31" s="353">
        <v>6</v>
      </c>
      <c r="I31" s="842">
        <v>1087</v>
      </c>
      <c r="J31" s="846">
        <v>2169</v>
      </c>
      <c r="K31" s="353">
        <v>126</v>
      </c>
      <c r="L31" s="353">
        <v>571</v>
      </c>
      <c r="M31" s="353">
        <v>739</v>
      </c>
      <c r="N31" s="353">
        <v>243</v>
      </c>
      <c r="O31" s="842">
        <v>490</v>
      </c>
      <c r="P31" s="846">
        <v>307</v>
      </c>
      <c r="Q31" s="353">
        <v>232</v>
      </c>
      <c r="R31" s="353">
        <v>53</v>
      </c>
      <c r="S31" s="842">
        <v>22</v>
      </c>
      <c r="T31" s="846">
        <v>276</v>
      </c>
      <c r="U31" s="353">
        <v>307</v>
      </c>
      <c r="V31" s="353">
        <v>29</v>
      </c>
      <c r="W31" s="353">
        <v>52</v>
      </c>
      <c r="X31" s="842">
        <v>65</v>
      </c>
      <c r="Y31" s="846">
        <v>380</v>
      </c>
      <c r="Z31" s="353">
        <v>201</v>
      </c>
      <c r="AA31" s="842">
        <v>179</v>
      </c>
    </row>
    <row r="32" spans="2:28" x14ac:dyDescent="0.3">
      <c r="B32" s="743" t="s">
        <v>242</v>
      </c>
      <c r="C32" s="836">
        <v>16844</v>
      </c>
      <c r="D32" s="846">
        <v>10082</v>
      </c>
      <c r="E32" s="353">
        <v>7506</v>
      </c>
      <c r="F32" s="353">
        <v>2576</v>
      </c>
      <c r="G32" s="353">
        <v>133</v>
      </c>
      <c r="H32" s="353">
        <v>22</v>
      </c>
      <c r="I32" s="842">
        <v>2421</v>
      </c>
      <c r="J32" s="846">
        <v>4746</v>
      </c>
      <c r="K32" s="353">
        <v>369</v>
      </c>
      <c r="L32" s="353">
        <v>255</v>
      </c>
      <c r="M32" s="353">
        <v>1639</v>
      </c>
      <c r="N32" s="353">
        <v>1352</v>
      </c>
      <c r="O32" s="842">
        <v>1131</v>
      </c>
      <c r="P32" s="846">
        <v>1029</v>
      </c>
      <c r="Q32" s="353">
        <v>772</v>
      </c>
      <c r="R32" s="353">
        <v>173</v>
      </c>
      <c r="S32" s="842">
        <v>84</v>
      </c>
      <c r="T32" s="846">
        <v>597</v>
      </c>
      <c r="U32" s="353">
        <v>1029</v>
      </c>
      <c r="V32" s="353">
        <v>101</v>
      </c>
      <c r="W32" s="353">
        <v>147</v>
      </c>
      <c r="X32" s="842">
        <v>152</v>
      </c>
      <c r="Y32" s="846">
        <v>390</v>
      </c>
      <c r="Z32" s="353">
        <v>127</v>
      </c>
      <c r="AA32" s="842">
        <v>263</v>
      </c>
    </row>
    <row r="33" spans="2:27" x14ac:dyDescent="0.3">
      <c r="B33" s="743" t="s">
        <v>252</v>
      </c>
      <c r="C33" s="836">
        <v>13800</v>
      </c>
      <c r="D33" s="846">
        <v>13045</v>
      </c>
      <c r="E33" s="353">
        <v>12565</v>
      </c>
      <c r="F33" s="353">
        <v>480</v>
      </c>
      <c r="G33" s="353">
        <v>74</v>
      </c>
      <c r="H33" s="353">
        <v>48</v>
      </c>
      <c r="I33" s="842">
        <v>358</v>
      </c>
      <c r="J33" s="846">
        <v>252</v>
      </c>
      <c r="K33" s="353">
        <v>10</v>
      </c>
      <c r="L33" s="353">
        <v>29</v>
      </c>
      <c r="M33" s="353">
        <v>77</v>
      </c>
      <c r="N33" s="353">
        <v>19</v>
      </c>
      <c r="O33" s="842">
        <v>117</v>
      </c>
      <c r="P33" s="846">
        <v>148</v>
      </c>
      <c r="Q33" s="353">
        <v>83</v>
      </c>
      <c r="R33" s="353">
        <v>60</v>
      </c>
      <c r="S33" s="842">
        <v>5</v>
      </c>
      <c r="T33" s="846">
        <v>317</v>
      </c>
      <c r="U33" s="353">
        <v>148</v>
      </c>
      <c r="V33" s="353">
        <v>62</v>
      </c>
      <c r="W33" s="353">
        <v>114</v>
      </c>
      <c r="X33" s="842">
        <v>61</v>
      </c>
      <c r="Y33" s="846">
        <v>38</v>
      </c>
      <c r="Z33" s="353">
        <v>10</v>
      </c>
      <c r="AA33" s="842">
        <v>28</v>
      </c>
    </row>
    <row r="34" spans="2:27" x14ac:dyDescent="0.3">
      <c r="B34" s="743" t="s">
        <v>258</v>
      </c>
      <c r="C34" s="836">
        <v>14026</v>
      </c>
      <c r="D34" s="846">
        <v>12718</v>
      </c>
      <c r="E34" s="353">
        <v>11762</v>
      </c>
      <c r="F34" s="353">
        <v>956</v>
      </c>
      <c r="G34" s="353">
        <v>109</v>
      </c>
      <c r="H34" s="353">
        <v>12</v>
      </c>
      <c r="I34" s="842">
        <v>835</v>
      </c>
      <c r="J34" s="846">
        <v>666</v>
      </c>
      <c r="K34" s="353">
        <v>31</v>
      </c>
      <c r="L34" s="353">
        <v>112</v>
      </c>
      <c r="M34" s="353">
        <v>267</v>
      </c>
      <c r="N34" s="353">
        <v>91</v>
      </c>
      <c r="O34" s="842">
        <v>165</v>
      </c>
      <c r="P34" s="846">
        <v>236</v>
      </c>
      <c r="Q34" s="353">
        <v>166</v>
      </c>
      <c r="R34" s="353">
        <v>50</v>
      </c>
      <c r="S34" s="842">
        <v>20</v>
      </c>
      <c r="T34" s="846">
        <v>331</v>
      </c>
      <c r="U34" s="353">
        <v>236</v>
      </c>
      <c r="V34" s="353">
        <v>69</v>
      </c>
      <c r="W34" s="353">
        <v>106</v>
      </c>
      <c r="X34" s="842">
        <v>73</v>
      </c>
      <c r="Y34" s="846">
        <v>75</v>
      </c>
      <c r="Z34" s="353">
        <v>23</v>
      </c>
      <c r="AA34" s="842">
        <v>52</v>
      </c>
    </row>
    <row r="35" spans="2:27" x14ac:dyDescent="0.3">
      <c r="B35" s="743" t="s">
        <v>263</v>
      </c>
      <c r="C35" s="836">
        <v>14046</v>
      </c>
      <c r="D35" s="846">
        <v>12718</v>
      </c>
      <c r="E35" s="353">
        <v>12055</v>
      </c>
      <c r="F35" s="353">
        <v>663</v>
      </c>
      <c r="G35" s="353">
        <v>78</v>
      </c>
      <c r="H35" s="353">
        <v>21</v>
      </c>
      <c r="I35" s="842">
        <v>564</v>
      </c>
      <c r="J35" s="846">
        <v>782</v>
      </c>
      <c r="K35" s="353">
        <v>14</v>
      </c>
      <c r="L35" s="353">
        <v>93</v>
      </c>
      <c r="M35" s="353">
        <v>258</v>
      </c>
      <c r="N35" s="353">
        <v>30</v>
      </c>
      <c r="O35" s="842">
        <v>387</v>
      </c>
      <c r="P35" s="846">
        <v>189</v>
      </c>
      <c r="Q35" s="353">
        <v>125</v>
      </c>
      <c r="R35" s="353">
        <v>55</v>
      </c>
      <c r="S35" s="842">
        <v>9</v>
      </c>
      <c r="T35" s="846">
        <v>265</v>
      </c>
      <c r="U35" s="353">
        <v>189</v>
      </c>
      <c r="V35" s="353">
        <v>46</v>
      </c>
      <c r="W35" s="353">
        <v>104</v>
      </c>
      <c r="X35" s="842">
        <v>51</v>
      </c>
      <c r="Y35" s="846">
        <v>92</v>
      </c>
      <c r="Z35" s="353">
        <v>35</v>
      </c>
      <c r="AA35" s="842">
        <v>57</v>
      </c>
    </row>
    <row r="36" spans="2:27" x14ac:dyDescent="0.3">
      <c r="B36" s="743" t="s">
        <v>268</v>
      </c>
      <c r="C36" s="836">
        <v>15937</v>
      </c>
      <c r="D36" s="846">
        <v>13367</v>
      </c>
      <c r="E36" s="353">
        <v>10728</v>
      </c>
      <c r="F36" s="353">
        <v>2639</v>
      </c>
      <c r="G36" s="353">
        <v>172</v>
      </c>
      <c r="H36" s="353">
        <v>14</v>
      </c>
      <c r="I36" s="842">
        <v>2453</v>
      </c>
      <c r="J36" s="846">
        <v>1468</v>
      </c>
      <c r="K36" s="353">
        <v>117</v>
      </c>
      <c r="L36" s="353">
        <v>281</v>
      </c>
      <c r="M36" s="353">
        <v>631</v>
      </c>
      <c r="N36" s="353">
        <v>166</v>
      </c>
      <c r="O36" s="842">
        <v>273</v>
      </c>
      <c r="P36" s="846">
        <v>443</v>
      </c>
      <c r="Q36" s="353">
        <v>352</v>
      </c>
      <c r="R36" s="353">
        <v>60</v>
      </c>
      <c r="S36" s="842">
        <v>31</v>
      </c>
      <c r="T36" s="846">
        <v>496</v>
      </c>
      <c r="U36" s="353">
        <v>443</v>
      </c>
      <c r="V36" s="353">
        <v>85</v>
      </c>
      <c r="W36" s="353">
        <v>141</v>
      </c>
      <c r="X36" s="842">
        <v>116</v>
      </c>
      <c r="Y36" s="846">
        <v>163</v>
      </c>
      <c r="Z36" s="353">
        <v>73</v>
      </c>
      <c r="AA36" s="842">
        <v>90</v>
      </c>
    </row>
    <row r="37" spans="2:27" x14ac:dyDescent="0.3">
      <c r="B37" s="743" t="s">
        <v>274</v>
      </c>
      <c r="C37" s="836">
        <v>14035</v>
      </c>
      <c r="D37" s="846">
        <v>13120</v>
      </c>
      <c r="E37" s="353">
        <v>12539</v>
      </c>
      <c r="F37" s="353">
        <v>581</v>
      </c>
      <c r="G37" s="353">
        <v>114</v>
      </c>
      <c r="H37" s="353">
        <v>7</v>
      </c>
      <c r="I37" s="842">
        <v>460</v>
      </c>
      <c r="J37" s="846">
        <v>415</v>
      </c>
      <c r="K37" s="353">
        <v>27</v>
      </c>
      <c r="L37" s="353">
        <v>82</v>
      </c>
      <c r="M37" s="353">
        <v>129</v>
      </c>
      <c r="N37" s="353">
        <v>65</v>
      </c>
      <c r="O37" s="842">
        <v>112</v>
      </c>
      <c r="P37" s="846">
        <v>166</v>
      </c>
      <c r="Q37" s="353">
        <v>84</v>
      </c>
      <c r="R37" s="353">
        <v>61</v>
      </c>
      <c r="S37" s="842">
        <v>21</v>
      </c>
      <c r="T37" s="846">
        <v>290</v>
      </c>
      <c r="U37" s="353">
        <v>166</v>
      </c>
      <c r="V37" s="353">
        <v>52</v>
      </c>
      <c r="W37" s="353">
        <v>121</v>
      </c>
      <c r="X37" s="842">
        <v>54</v>
      </c>
      <c r="Y37" s="846">
        <v>44</v>
      </c>
      <c r="Z37" s="353">
        <v>23</v>
      </c>
      <c r="AA37" s="842">
        <v>21</v>
      </c>
    </row>
    <row r="38" spans="2:27" x14ac:dyDescent="0.3">
      <c r="B38" s="743" t="s">
        <v>281</v>
      </c>
      <c r="C38" s="836">
        <v>15382</v>
      </c>
      <c r="D38" s="846">
        <v>13800</v>
      </c>
      <c r="E38" s="353">
        <v>12588</v>
      </c>
      <c r="F38" s="353">
        <v>1212</v>
      </c>
      <c r="G38" s="353">
        <v>115</v>
      </c>
      <c r="H38" s="353">
        <v>9</v>
      </c>
      <c r="I38" s="842">
        <v>1088</v>
      </c>
      <c r="J38" s="846">
        <v>841</v>
      </c>
      <c r="K38" s="353">
        <v>74</v>
      </c>
      <c r="L38" s="353">
        <v>105</v>
      </c>
      <c r="M38" s="353">
        <v>352</v>
      </c>
      <c r="N38" s="353">
        <v>107</v>
      </c>
      <c r="O38" s="842">
        <v>203</v>
      </c>
      <c r="P38" s="846">
        <v>297</v>
      </c>
      <c r="Q38" s="353">
        <v>211</v>
      </c>
      <c r="R38" s="353">
        <v>71</v>
      </c>
      <c r="S38" s="842">
        <v>15</v>
      </c>
      <c r="T38" s="846">
        <v>334</v>
      </c>
      <c r="U38" s="353">
        <v>297</v>
      </c>
      <c r="V38" s="353">
        <v>49</v>
      </c>
      <c r="W38" s="353">
        <v>117</v>
      </c>
      <c r="X38" s="842">
        <v>62</v>
      </c>
      <c r="Y38" s="846">
        <v>110</v>
      </c>
      <c r="Z38" s="353">
        <v>42</v>
      </c>
      <c r="AA38" s="842">
        <v>68</v>
      </c>
    </row>
    <row r="39" spans="2:27" x14ac:dyDescent="0.3">
      <c r="B39" s="743" t="s">
        <v>286</v>
      </c>
      <c r="C39" s="836">
        <v>14203</v>
      </c>
      <c r="D39" s="846">
        <v>13310</v>
      </c>
      <c r="E39" s="353">
        <v>12653</v>
      </c>
      <c r="F39" s="353">
        <v>657</v>
      </c>
      <c r="G39" s="353">
        <v>69</v>
      </c>
      <c r="H39" s="353">
        <v>16</v>
      </c>
      <c r="I39" s="842">
        <v>572</v>
      </c>
      <c r="J39" s="846">
        <v>392</v>
      </c>
      <c r="K39" s="353">
        <v>25</v>
      </c>
      <c r="L39" s="353">
        <v>65</v>
      </c>
      <c r="M39" s="353">
        <v>158</v>
      </c>
      <c r="N39" s="353">
        <v>31</v>
      </c>
      <c r="O39" s="842">
        <v>113</v>
      </c>
      <c r="P39" s="846">
        <v>163</v>
      </c>
      <c r="Q39" s="353">
        <v>82</v>
      </c>
      <c r="R39" s="353">
        <v>58</v>
      </c>
      <c r="S39" s="842">
        <v>23</v>
      </c>
      <c r="T39" s="846">
        <v>265</v>
      </c>
      <c r="U39" s="353">
        <v>163</v>
      </c>
      <c r="V39" s="353">
        <v>23</v>
      </c>
      <c r="W39" s="353">
        <v>116</v>
      </c>
      <c r="X39" s="842">
        <v>61</v>
      </c>
      <c r="Y39" s="846">
        <v>73</v>
      </c>
      <c r="Z39" s="353">
        <v>35</v>
      </c>
      <c r="AA39" s="842">
        <v>38</v>
      </c>
    </row>
    <row r="40" spans="2:27" x14ac:dyDescent="0.3">
      <c r="B40" s="743" t="s">
        <v>291</v>
      </c>
      <c r="C40" s="836">
        <v>14831</v>
      </c>
      <c r="D40" s="846">
        <v>12121</v>
      </c>
      <c r="E40" s="353">
        <v>10525</v>
      </c>
      <c r="F40" s="353">
        <v>1596</v>
      </c>
      <c r="G40" s="353">
        <v>150</v>
      </c>
      <c r="H40" s="353">
        <v>6</v>
      </c>
      <c r="I40" s="842">
        <v>1440</v>
      </c>
      <c r="J40" s="846">
        <v>1723</v>
      </c>
      <c r="K40" s="353">
        <v>58</v>
      </c>
      <c r="L40" s="353">
        <v>455</v>
      </c>
      <c r="M40" s="353">
        <v>484</v>
      </c>
      <c r="N40" s="353">
        <v>342</v>
      </c>
      <c r="O40" s="842">
        <v>384</v>
      </c>
      <c r="P40" s="846">
        <v>285</v>
      </c>
      <c r="Q40" s="353">
        <v>166</v>
      </c>
      <c r="R40" s="353">
        <v>87</v>
      </c>
      <c r="S40" s="842">
        <v>32</v>
      </c>
      <c r="T40" s="846">
        <v>421</v>
      </c>
      <c r="U40" s="353">
        <v>285</v>
      </c>
      <c r="V40" s="353">
        <v>55</v>
      </c>
      <c r="W40" s="353">
        <v>89</v>
      </c>
      <c r="X40" s="842">
        <v>103</v>
      </c>
      <c r="Y40" s="846">
        <v>281</v>
      </c>
      <c r="Z40" s="353">
        <v>140</v>
      </c>
      <c r="AA40" s="842">
        <v>141</v>
      </c>
    </row>
    <row r="41" spans="2:27" x14ac:dyDescent="0.3">
      <c r="B41" s="743" t="s">
        <v>296</v>
      </c>
      <c r="C41" s="836">
        <v>14490</v>
      </c>
      <c r="D41" s="846">
        <v>13673</v>
      </c>
      <c r="E41" s="353">
        <v>12999</v>
      </c>
      <c r="F41" s="353">
        <v>674</v>
      </c>
      <c r="G41" s="353">
        <v>68</v>
      </c>
      <c r="H41" s="353">
        <v>27</v>
      </c>
      <c r="I41" s="842">
        <v>579</v>
      </c>
      <c r="J41" s="846">
        <v>357</v>
      </c>
      <c r="K41" s="353">
        <v>44</v>
      </c>
      <c r="L41" s="353">
        <v>28</v>
      </c>
      <c r="M41" s="353">
        <v>120</v>
      </c>
      <c r="N41" s="353">
        <v>8</v>
      </c>
      <c r="O41" s="842">
        <v>157</v>
      </c>
      <c r="P41" s="846">
        <v>190</v>
      </c>
      <c r="Q41" s="353">
        <v>116</v>
      </c>
      <c r="R41" s="353">
        <v>55</v>
      </c>
      <c r="S41" s="842">
        <v>19</v>
      </c>
      <c r="T41" s="846">
        <v>227</v>
      </c>
      <c r="U41" s="353">
        <v>190</v>
      </c>
      <c r="V41" s="353">
        <v>33</v>
      </c>
      <c r="W41" s="353">
        <v>88</v>
      </c>
      <c r="X41" s="842">
        <v>44</v>
      </c>
      <c r="Y41" s="846">
        <v>43</v>
      </c>
      <c r="Z41" s="353">
        <v>15</v>
      </c>
      <c r="AA41" s="842">
        <v>28</v>
      </c>
    </row>
    <row r="42" spans="2:27" x14ac:dyDescent="0.3">
      <c r="B42" s="743" t="s">
        <v>301</v>
      </c>
      <c r="C42" s="836">
        <v>14425</v>
      </c>
      <c r="D42" s="846">
        <v>12241</v>
      </c>
      <c r="E42" s="353">
        <v>10734</v>
      </c>
      <c r="F42" s="353">
        <v>1507</v>
      </c>
      <c r="G42" s="353">
        <v>159</v>
      </c>
      <c r="H42" s="353">
        <v>32</v>
      </c>
      <c r="I42" s="842">
        <v>1316</v>
      </c>
      <c r="J42" s="846">
        <v>1468</v>
      </c>
      <c r="K42" s="353">
        <v>94</v>
      </c>
      <c r="L42" s="353">
        <v>137</v>
      </c>
      <c r="M42" s="353">
        <v>685</v>
      </c>
      <c r="N42" s="353">
        <v>74</v>
      </c>
      <c r="O42" s="842">
        <v>478</v>
      </c>
      <c r="P42" s="846">
        <v>261</v>
      </c>
      <c r="Q42" s="353">
        <v>196</v>
      </c>
      <c r="R42" s="353">
        <v>60</v>
      </c>
      <c r="S42" s="842">
        <v>5</v>
      </c>
      <c r="T42" s="846">
        <v>309</v>
      </c>
      <c r="U42" s="353">
        <v>261</v>
      </c>
      <c r="V42" s="353">
        <v>54</v>
      </c>
      <c r="W42" s="353">
        <v>62</v>
      </c>
      <c r="X42" s="842">
        <v>93</v>
      </c>
      <c r="Y42" s="846">
        <v>146</v>
      </c>
      <c r="Z42" s="353">
        <v>31</v>
      </c>
      <c r="AA42" s="842">
        <v>115</v>
      </c>
    </row>
    <row r="43" spans="2:27" x14ac:dyDescent="0.3">
      <c r="B43" s="743" t="s">
        <v>306</v>
      </c>
      <c r="C43" s="836">
        <v>14053</v>
      </c>
      <c r="D43" s="846">
        <v>13463</v>
      </c>
      <c r="E43" s="353">
        <v>12979</v>
      </c>
      <c r="F43" s="353">
        <v>484</v>
      </c>
      <c r="G43" s="353">
        <v>68</v>
      </c>
      <c r="H43" s="353">
        <v>44</v>
      </c>
      <c r="I43" s="842">
        <v>372</v>
      </c>
      <c r="J43" s="846">
        <v>173</v>
      </c>
      <c r="K43" s="353">
        <v>6</v>
      </c>
      <c r="L43" s="353">
        <v>39</v>
      </c>
      <c r="M43" s="353">
        <v>69</v>
      </c>
      <c r="N43" s="353">
        <v>14</v>
      </c>
      <c r="O43" s="842">
        <v>45</v>
      </c>
      <c r="P43" s="846">
        <v>119</v>
      </c>
      <c r="Q43" s="353">
        <v>89</v>
      </c>
      <c r="R43" s="353">
        <v>23</v>
      </c>
      <c r="S43" s="842">
        <v>7</v>
      </c>
      <c r="T43" s="846">
        <v>249</v>
      </c>
      <c r="U43" s="353">
        <v>119</v>
      </c>
      <c r="V43" s="353">
        <v>68</v>
      </c>
      <c r="W43" s="353">
        <v>62</v>
      </c>
      <c r="X43" s="842">
        <v>66</v>
      </c>
      <c r="Y43" s="846">
        <v>49</v>
      </c>
      <c r="Z43" s="353">
        <v>27</v>
      </c>
      <c r="AA43" s="842">
        <v>22</v>
      </c>
    </row>
    <row r="44" spans="2:27" x14ac:dyDescent="0.3">
      <c r="B44" s="798" t="s">
        <v>311</v>
      </c>
      <c r="C44" s="837">
        <v>13664</v>
      </c>
      <c r="D44" s="847">
        <v>10844</v>
      </c>
      <c r="E44" s="554">
        <v>9600</v>
      </c>
      <c r="F44" s="554">
        <v>1244</v>
      </c>
      <c r="G44" s="554">
        <v>80</v>
      </c>
      <c r="H44" s="554">
        <v>21</v>
      </c>
      <c r="I44" s="843">
        <v>1143</v>
      </c>
      <c r="J44" s="847">
        <v>2007</v>
      </c>
      <c r="K44" s="554">
        <v>132</v>
      </c>
      <c r="L44" s="554">
        <v>791</v>
      </c>
      <c r="M44" s="554">
        <v>413</v>
      </c>
      <c r="N44" s="554">
        <v>185</v>
      </c>
      <c r="O44" s="843">
        <v>486</v>
      </c>
      <c r="P44" s="847">
        <v>291</v>
      </c>
      <c r="Q44" s="554">
        <v>223</v>
      </c>
      <c r="R44" s="554">
        <v>45</v>
      </c>
      <c r="S44" s="843">
        <v>23</v>
      </c>
      <c r="T44" s="847">
        <v>350</v>
      </c>
      <c r="U44" s="554">
        <v>291</v>
      </c>
      <c r="V44" s="554">
        <v>48</v>
      </c>
      <c r="W44" s="554">
        <v>64</v>
      </c>
      <c r="X44" s="843">
        <v>69</v>
      </c>
      <c r="Y44" s="847">
        <v>172</v>
      </c>
      <c r="Z44" s="554">
        <v>104</v>
      </c>
      <c r="AA44" s="843">
        <v>68</v>
      </c>
    </row>
    <row r="45" spans="2:27" ht="15" thickBot="1" x14ac:dyDescent="0.35">
      <c r="B45" s="378" t="s">
        <v>316</v>
      </c>
      <c r="C45" s="838">
        <v>13852</v>
      </c>
      <c r="D45" s="848">
        <v>13181</v>
      </c>
      <c r="E45" s="356">
        <v>12451</v>
      </c>
      <c r="F45" s="356">
        <v>730</v>
      </c>
      <c r="G45" s="356">
        <v>78</v>
      </c>
      <c r="H45" s="356">
        <v>32</v>
      </c>
      <c r="I45" s="844">
        <v>620</v>
      </c>
      <c r="J45" s="848">
        <v>179</v>
      </c>
      <c r="K45" s="356">
        <v>17</v>
      </c>
      <c r="L45" s="356">
        <v>30</v>
      </c>
      <c r="M45" s="356">
        <v>43</v>
      </c>
      <c r="N45" s="356">
        <v>13</v>
      </c>
      <c r="O45" s="844">
        <v>76</v>
      </c>
      <c r="P45" s="848">
        <v>157</v>
      </c>
      <c r="Q45" s="356">
        <v>99</v>
      </c>
      <c r="R45" s="356">
        <v>51</v>
      </c>
      <c r="S45" s="844">
        <v>7</v>
      </c>
      <c r="T45" s="848">
        <v>291</v>
      </c>
      <c r="U45" s="356">
        <v>157</v>
      </c>
      <c r="V45" s="356">
        <v>48</v>
      </c>
      <c r="W45" s="356">
        <v>108</v>
      </c>
      <c r="X45" s="844">
        <v>54</v>
      </c>
      <c r="Y45" s="848">
        <v>44</v>
      </c>
      <c r="Z45" s="356">
        <v>6</v>
      </c>
      <c r="AA45" s="844">
        <v>38</v>
      </c>
    </row>
    <row r="46" spans="2:27" ht="15" thickBot="1" x14ac:dyDescent="0.35">
      <c r="B46" s="884" t="s">
        <v>70</v>
      </c>
      <c r="C46" s="933">
        <v>236882</v>
      </c>
      <c r="D46" s="940">
        <v>203528</v>
      </c>
      <c r="E46" s="941">
        <v>183980</v>
      </c>
      <c r="F46" s="941">
        <v>19548</v>
      </c>
      <c r="G46" s="941">
        <v>1746</v>
      </c>
      <c r="H46" s="941">
        <v>341</v>
      </c>
      <c r="I46" s="942">
        <v>17461</v>
      </c>
      <c r="J46" s="940">
        <v>19892</v>
      </c>
      <c r="K46" s="941">
        <v>1401</v>
      </c>
      <c r="L46" s="941">
        <v>3449</v>
      </c>
      <c r="M46" s="941">
        <v>6742</v>
      </c>
      <c r="N46" s="941">
        <v>3019</v>
      </c>
      <c r="O46" s="942">
        <v>5281</v>
      </c>
      <c r="P46" s="940">
        <v>5067</v>
      </c>
      <c r="Q46" s="941">
        <v>3508</v>
      </c>
      <c r="R46" s="941">
        <v>1132</v>
      </c>
      <c r="S46" s="942">
        <v>427</v>
      </c>
      <c r="T46" s="940">
        <v>5678</v>
      </c>
      <c r="U46" s="941">
        <v>5067</v>
      </c>
      <c r="V46" s="941">
        <v>941</v>
      </c>
      <c r="W46" s="941">
        <v>1678</v>
      </c>
      <c r="X46" s="942">
        <v>1263</v>
      </c>
      <c r="Y46" s="940">
        <v>2717</v>
      </c>
      <c r="Z46" s="941">
        <v>1312</v>
      </c>
      <c r="AA46" s="942">
        <v>1405</v>
      </c>
    </row>
    <row r="48" spans="2:27" ht="15" thickBot="1" x14ac:dyDescent="0.35"/>
    <row r="49" spans="2:27" ht="15" customHeight="1" thickTop="1" thickBot="1" x14ac:dyDescent="0.35">
      <c r="D49" s="1451" t="s">
        <v>989</v>
      </c>
      <c r="E49" s="1452"/>
      <c r="F49" s="1452"/>
      <c r="G49" s="1452"/>
      <c r="H49" s="1452"/>
      <c r="I49" s="1453"/>
      <c r="J49" s="1448" t="s">
        <v>997</v>
      </c>
      <c r="K49" s="1449"/>
      <c r="L49" s="1449"/>
      <c r="M49" s="1449"/>
      <c r="N49" s="1449"/>
      <c r="O49" s="1450"/>
      <c r="P49" s="1445" t="s">
        <v>998</v>
      </c>
      <c r="Q49" s="1446"/>
      <c r="R49" s="1446"/>
      <c r="S49" s="1447"/>
      <c r="T49" s="1445" t="s">
        <v>986</v>
      </c>
      <c r="U49" s="1446"/>
      <c r="V49" s="1446"/>
      <c r="W49" s="1446"/>
      <c r="X49" s="1447"/>
      <c r="Y49" s="1445" t="s">
        <v>994</v>
      </c>
      <c r="Z49" s="1446"/>
      <c r="AA49" s="1447"/>
    </row>
    <row r="50" spans="2:27" ht="58.2" thickBot="1" x14ac:dyDescent="0.35">
      <c r="B50" s="704" t="s">
        <v>1615</v>
      </c>
      <c r="C50" s="808" t="s">
        <v>846</v>
      </c>
      <c r="D50" s="839" t="s">
        <v>989</v>
      </c>
      <c r="E50" s="689" t="s">
        <v>1017</v>
      </c>
      <c r="F50" s="689" t="s">
        <v>1641</v>
      </c>
      <c r="G50" s="689" t="s">
        <v>1016</v>
      </c>
      <c r="H50" s="689" t="s">
        <v>1015</v>
      </c>
      <c r="I50" s="840" t="s">
        <v>1013</v>
      </c>
      <c r="J50" s="839" t="s">
        <v>997</v>
      </c>
      <c r="K50" s="689" t="s">
        <v>1012</v>
      </c>
      <c r="L50" s="689" t="s">
        <v>1011</v>
      </c>
      <c r="M50" s="689" t="s">
        <v>1010</v>
      </c>
      <c r="N50" s="689" t="s">
        <v>1009</v>
      </c>
      <c r="O50" s="840" t="s">
        <v>1008</v>
      </c>
      <c r="P50" s="839" t="s">
        <v>998</v>
      </c>
      <c r="Q50" s="689" t="s">
        <v>1007</v>
      </c>
      <c r="R50" s="689" t="s">
        <v>1006</v>
      </c>
      <c r="S50" s="840" t="s">
        <v>1005</v>
      </c>
      <c r="T50" s="839" t="s">
        <v>986</v>
      </c>
      <c r="U50" s="689" t="s">
        <v>1004</v>
      </c>
      <c r="V50" s="689" t="s">
        <v>1003</v>
      </c>
      <c r="W50" s="689" t="s">
        <v>1002</v>
      </c>
      <c r="X50" s="840" t="s">
        <v>1001</v>
      </c>
      <c r="Y50" s="839" t="s">
        <v>994</v>
      </c>
      <c r="Z50" s="689" t="s">
        <v>999</v>
      </c>
      <c r="AA50" s="840" t="s">
        <v>1000</v>
      </c>
    </row>
    <row r="51" spans="2:27" x14ac:dyDescent="0.3">
      <c r="B51" s="375" t="s">
        <v>223</v>
      </c>
      <c r="C51" s="930">
        <v>4247</v>
      </c>
      <c r="D51" s="934">
        <v>1239</v>
      </c>
      <c r="E51" s="498">
        <v>-915</v>
      </c>
      <c r="F51" s="498">
        <v>2154</v>
      </c>
      <c r="G51" s="498">
        <v>42</v>
      </c>
      <c r="H51" s="498">
        <v>151</v>
      </c>
      <c r="I51" s="935">
        <v>1961</v>
      </c>
      <c r="J51" s="934">
        <v>1491</v>
      </c>
      <c r="K51" s="498">
        <v>15</v>
      </c>
      <c r="L51" s="498">
        <v>582</v>
      </c>
      <c r="M51" s="498">
        <v>383</v>
      </c>
      <c r="N51" s="498">
        <v>97</v>
      </c>
      <c r="O51" s="935">
        <v>414</v>
      </c>
      <c r="P51" s="934">
        <v>621</v>
      </c>
      <c r="Q51" s="498">
        <v>563</v>
      </c>
      <c r="R51" s="498">
        <v>18</v>
      </c>
      <c r="S51" s="935">
        <v>40</v>
      </c>
      <c r="T51" s="934">
        <v>432</v>
      </c>
      <c r="U51" s="498">
        <v>-507</v>
      </c>
      <c r="V51" s="498">
        <v>89</v>
      </c>
      <c r="W51" s="498">
        <v>113</v>
      </c>
      <c r="X51" s="935">
        <v>166</v>
      </c>
      <c r="Y51" s="934">
        <v>464</v>
      </c>
      <c r="Z51" s="498">
        <v>-54</v>
      </c>
      <c r="AA51" s="935">
        <v>518</v>
      </c>
    </row>
    <row r="52" spans="2:27" x14ac:dyDescent="0.3">
      <c r="B52" s="377" t="s">
        <v>232</v>
      </c>
      <c r="C52" s="931">
        <v>29</v>
      </c>
      <c r="D52" s="936">
        <v>-630</v>
      </c>
      <c r="E52" s="499">
        <v>-1149</v>
      </c>
      <c r="F52" s="499">
        <v>519</v>
      </c>
      <c r="G52" s="499">
        <v>40</v>
      </c>
      <c r="H52" s="499">
        <v>51</v>
      </c>
      <c r="I52" s="937">
        <v>428</v>
      </c>
      <c r="J52" s="936">
        <v>196</v>
      </c>
      <c r="K52" s="499">
        <v>46</v>
      </c>
      <c r="L52" s="499">
        <v>-140</v>
      </c>
      <c r="M52" s="499">
        <v>96</v>
      </c>
      <c r="N52" s="499">
        <v>102</v>
      </c>
      <c r="O52" s="937">
        <v>92</v>
      </c>
      <c r="P52" s="936">
        <v>79</v>
      </c>
      <c r="Q52" s="499">
        <v>74</v>
      </c>
      <c r="R52" s="499">
        <v>-1</v>
      </c>
      <c r="S52" s="937">
        <v>6</v>
      </c>
      <c r="T52" s="936">
        <v>240</v>
      </c>
      <c r="U52" s="499">
        <v>-84</v>
      </c>
      <c r="V52" s="499">
        <v>47</v>
      </c>
      <c r="W52" s="499">
        <v>30</v>
      </c>
      <c r="X52" s="937">
        <v>70</v>
      </c>
      <c r="Y52" s="936">
        <v>144</v>
      </c>
      <c r="Z52" s="499">
        <v>-74</v>
      </c>
      <c r="AA52" s="937">
        <v>218</v>
      </c>
    </row>
    <row r="53" spans="2:27" x14ac:dyDescent="0.3">
      <c r="B53" s="377" t="s">
        <v>242</v>
      </c>
      <c r="C53" s="931">
        <v>1521</v>
      </c>
      <c r="D53" s="936">
        <v>-109</v>
      </c>
      <c r="E53" s="499">
        <v>-879</v>
      </c>
      <c r="F53" s="499">
        <v>770</v>
      </c>
      <c r="G53" s="499">
        <v>-12</v>
      </c>
      <c r="H53" s="499">
        <v>101</v>
      </c>
      <c r="I53" s="937">
        <v>681</v>
      </c>
      <c r="J53" s="936">
        <v>599</v>
      </c>
      <c r="K53" s="499">
        <v>162</v>
      </c>
      <c r="L53" s="499">
        <v>156</v>
      </c>
      <c r="M53" s="499">
        <v>222</v>
      </c>
      <c r="N53" s="499">
        <v>274</v>
      </c>
      <c r="O53" s="937">
        <v>-215</v>
      </c>
      <c r="P53" s="936">
        <v>264</v>
      </c>
      <c r="Q53" s="499">
        <v>254</v>
      </c>
      <c r="R53" s="499">
        <v>2</v>
      </c>
      <c r="S53" s="937">
        <v>8</v>
      </c>
      <c r="T53" s="936">
        <v>138</v>
      </c>
      <c r="U53" s="499">
        <v>-809</v>
      </c>
      <c r="V53" s="499">
        <v>19</v>
      </c>
      <c r="W53" s="499">
        <v>54</v>
      </c>
      <c r="X53" s="937">
        <v>42</v>
      </c>
      <c r="Y53" s="936">
        <v>629</v>
      </c>
      <c r="Z53" s="499">
        <v>41</v>
      </c>
      <c r="AA53" s="937">
        <v>588</v>
      </c>
    </row>
    <row r="54" spans="2:27" x14ac:dyDescent="0.3">
      <c r="B54" s="377" t="s">
        <v>252</v>
      </c>
      <c r="C54" s="931">
        <v>609</v>
      </c>
      <c r="D54" s="936">
        <v>230</v>
      </c>
      <c r="E54" s="499">
        <v>-342</v>
      </c>
      <c r="F54" s="499">
        <v>572</v>
      </c>
      <c r="G54" s="499">
        <v>-24</v>
      </c>
      <c r="H54" s="499">
        <v>-7</v>
      </c>
      <c r="I54" s="937">
        <v>603</v>
      </c>
      <c r="J54" s="936">
        <v>139</v>
      </c>
      <c r="K54" s="499">
        <v>44</v>
      </c>
      <c r="L54" s="499">
        <v>10</v>
      </c>
      <c r="M54" s="499">
        <v>54</v>
      </c>
      <c r="N54" s="499">
        <v>8</v>
      </c>
      <c r="O54" s="937">
        <v>23</v>
      </c>
      <c r="P54" s="936">
        <v>77</v>
      </c>
      <c r="Q54" s="499">
        <v>75</v>
      </c>
      <c r="R54" s="499">
        <v>-22</v>
      </c>
      <c r="S54" s="937">
        <v>24</v>
      </c>
      <c r="T54" s="936">
        <v>87</v>
      </c>
      <c r="U54" s="499">
        <v>-56</v>
      </c>
      <c r="V54" s="499">
        <v>25</v>
      </c>
      <c r="W54" s="499">
        <v>32</v>
      </c>
      <c r="X54" s="937">
        <v>18</v>
      </c>
      <c r="Y54" s="936">
        <v>76</v>
      </c>
      <c r="Z54" s="499">
        <v>5</v>
      </c>
      <c r="AA54" s="937">
        <v>71</v>
      </c>
    </row>
    <row r="55" spans="2:27" x14ac:dyDescent="0.3">
      <c r="B55" s="377" t="s">
        <v>258</v>
      </c>
      <c r="C55" s="931">
        <v>43</v>
      </c>
      <c r="D55" s="936">
        <v>-336</v>
      </c>
      <c r="E55" s="499">
        <v>-787</v>
      </c>
      <c r="F55" s="499">
        <v>451</v>
      </c>
      <c r="G55" s="499">
        <v>-29</v>
      </c>
      <c r="H55" s="499">
        <v>14</v>
      </c>
      <c r="I55" s="937">
        <v>466</v>
      </c>
      <c r="J55" s="936">
        <v>123</v>
      </c>
      <c r="K55" s="499">
        <v>-3</v>
      </c>
      <c r="L55" s="499">
        <v>-13</v>
      </c>
      <c r="M55" s="499">
        <v>75</v>
      </c>
      <c r="N55" s="499">
        <v>45</v>
      </c>
      <c r="O55" s="937">
        <v>19</v>
      </c>
      <c r="P55" s="936">
        <v>44</v>
      </c>
      <c r="Q55" s="499">
        <v>30</v>
      </c>
      <c r="R55" s="499">
        <v>2</v>
      </c>
      <c r="S55" s="937">
        <v>12</v>
      </c>
      <c r="T55" s="936">
        <v>119</v>
      </c>
      <c r="U55" s="499">
        <v>-116</v>
      </c>
      <c r="V55" s="499">
        <v>-3</v>
      </c>
      <c r="W55" s="499">
        <v>37</v>
      </c>
      <c r="X55" s="937">
        <v>48</v>
      </c>
      <c r="Y55" s="936">
        <v>93</v>
      </c>
      <c r="Z55" s="499">
        <v>-7</v>
      </c>
      <c r="AA55" s="937">
        <v>100</v>
      </c>
    </row>
    <row r="56" spans="2:27" x14ac:dyDescent="0.3">
      <c r="B56" s="377" t="s">
        <v>263</v>
      </c>
      <c r="C56" s="931">
        <v>-23</v>
      </c>
      <c r="D56" s="936">
        <v>-645</v>
      </c>
      <c r="E56" s="499">
        <v>-1243</v>
      </c>
      <c r="F56" s="499">
        <v>598</v>
      </c>
      <c r="G56" s="499">
        <v>12</v>
      </c>
      <c r="H56" s="499">
        <v>32</v>
      </c>
      <c r="I56" s="937">
        <v>554</v>
      </c>
      <c r="J56" s="936">
        <v>332</v>
      </c>
      <c r="K56" s="499">
        <v>19</v>
      </c>
      <c r="L56" s="499">
        <v>7</v>
      </c>
      <c r="M56" s="499">
        <v>208</v>
      </c>
      <c r="N56" s="499">
        <v>54</v>
      </c>
      <c r="O56" s="937">
        <v>44</v>
      </c>
      <c r="P56" s="936">
        <v>108</v>
      </c>
      <c r="Q56" s="499">
        <v>86</v>
      </c>
      <c r="R56" s="499">
        <v>-3</v>
      </c>
      <c r="S56" s="937">
        <v>25</v>
      </c>
      <c r="T56" s="936">
        <v>83</v>
      </c>
      <c r="U56" s="499">
        <v>-95</v>
      </c>
      <c r="V56" s="499">
        <v>24</v>
      </c>
      <c r="W56" s="499">
        <v>-17</v>
      </c>
      <c r="X56" s="937">
        <v>46</v>
      </c>
      <c r="Y56" s="936">
        <v>99</v>
      </c>
      <c r="Z56" s="499">
        <v>-2</v>
      </c>
      <c r="AA56" s="937">
        <v>101</v>
      </c>
    </row>
    <row r="57" spans="2:27" x14ac:dyDescent="0.3">
      <c r="B57" s="377" t="s">
        <v>268</v>
      </c>
      <c r="C57" s="931">
        <v>145</v>
      </c>
      <c r="D57" s="936">
        <v>-893</v>
      </c>
      <c r="E57" s="499">
        <v>-1710</v>
      </c>
      <c r="F57" s="499">
        <v>817</v>
      </c>
      <c r="G57" s="499">
        <v>-15</v>
      </c>
      <c r="H57" s="499">
        <v>90</v>
      </c>
      <c r="I57" s="937">
        <v>742</v>
      </c>
      <c r="J57" s="936">
        <v>436</v>
      </c>
      <c r="K57" s="499">
        <v>6</v>
      </c>
      <c r="L57" s="499">
        <v>-9</v>
      </c>
      <c r="M57" s="499">
        <v>190</v>
      </c>
      <c r="N57" s="499">
        <v>68</v>
      </c>
      <c r="O57" s="937">
        <v>181</v>
      </c>
      <c r="P57" s="936">
        <v>150</v>
      </c>
      <c r="Q57" s="499">
        <v>95</v>
      </c>
      <c r="R57" s="499">
        <v>20</v>
      </c>
      <c r="S57" s="937">
        <v>35</v>
      </c>
      <c r="T57" s="936">
        <v>157</v>
      </c>
      <c r="U57" s="499">
        <v>-268</v>
      </c>
      <c r="V57" s="499">
        <v>42</v>
      </c>
      <c r="W57" s="499">
        <v>10</v>
      </c>
      <c r="X57" s="937">
        <v>84</v>
      </c>
      <c r="Y57" s="936">
        <v>295</v>
      </c>
      <c r="Z57" s="499">
        <v>0</v>
      </c>
      <c r="AA57" s="937">
        <v>295</v>
      </c>
    </row>
    <row r="58" spans="2:27" x14ac:dyDescent="0.3">
      <c r="B58" s="377" t="s">
        <v>274</v>
      </c>
      <c r="C58" s="931">
        <v>453</v>
      </c>
      <c r="D58" s="936">
        <v>-260</v>
      </c>
      <c r="E58" s="499">
        <v>-908</v>
      </c>
      <c r="F58" s="499">
        <v>648</v>
      </c>
      <c r="G58" s="499">
        <v>-35</v>
      </c>
      <c r="H58" s="499">
        <v>23</v>
      </c>
      <c r="I58" s="937">
        <v>660</v>
      </c>
      <c r="J58" s="936">
        <v>239</v>
      </c>
      <c r="K58" s="499">
        <v>13</v>
      </c>
      <c r="L58" s="499">
        <v>3</v>
      </c>
      <c r="M58" s="499">
        <v>139</v>
      </c>
      <c r="N58" s="499">
        <v>-18</v>
      </c>
      <c r="O58" s="937">
        <v>102</v>
      </c>
      <c r="P58" s="936">
        <v>174</v>
      </c>
      <c r="Q58" s="499">
        <v>150</v>
      </c>
      <c r="R58" s="499">
        <v>4</v>
      </c>
      <c r="S58" s="937">
        <v>20</v>
      </c>
      <c r="T58" s="936">
        <v>182</v>
      </c>
      <c r="U58" s="499">
        <v>-49</v>
      </c>
      <c r="V58" s="499">
        <v>64</v>
      </c>
      <c r="W58" s="499">
        <v>12</v>
      </c>
      <c r="X58" s="937">
        <v>52</v>
      </c>
      <c r="Y58" s="936">
        <v>118</v>
      </c>
      <c r="Z58" s="499">
        <v>2</v>
      </c>
      <c r="AA58" s="937">
        <v>116</v>
      </c>
    </row>
    <row r="59" spans="2:27" x14ac:dyDescent="0.3">
      <c r="B59" s="377" t="s">
        <v>281</v>
      </c>
      <c r="C59" s="931">
        <v>697</v>
      </c>
      <c r="D59" s="936">
        <v>-240</v>
      </c>
      <c r="E59" s="499">
        <v>-1019</v>
      </c>
      <c r="F59" s="499">
        <v>779</v>
      </c>
      <c r="G59" s="499">
        <v>0</v>
      </c>
      <c r="H59" s="499">
        <v>15</v>
      </c>
      <c r="I59" s="937">
        <v>764</v>
      </c>
      <c r="J59" s="936">
        <v>581</v>
      </c>
      <c r="K59" s="499">
        <v>64</v>
      </c>
      <c r="L59" s="499">
        <v>-12</v>
      </c>
      <c r="M59" s="499">
        <v>276</v>
      </c>
      <c r="N59" s="499">
        <v>55</v>
      </c>
      <c r="O59" s="937">
        <v>198</v>
      </c>
      <c r="P59" s="936">
        <v>90</v>
      </c>
      <c r="Q59" s="499">
        <v>78</v>
      </c>
      <c r="R59" s="499">
        <v>-12</v>
      </c>
      <c r="S59" s="937">
        <v>24</v>
      </c>
      <c r="T59" s="936">
        <v>121</v>
      </c>
      <c r="U59" s="499">
        <v>-160</v>
      </c>
      <c r="V59" s="499">
        <v>54</v>
      </c>
      <c r="W59" s="499">
        <v>1</v>
      </c>
      <c r="X59" s="937">
        <v>35</v>
      </c>
      <c r="Y59" s="936">
        <v>145</v>
      </c>
      <c r="Z59" s="499">
        <v>-4</v>
      </c>
      <c r="AA59" s="937">
        <v>149</v>
      </c>
    </row>
    <row r="60" spans="2:27" x14ac:dyDescent="0.3">
      <c r="B60" s="377" t="s">
        <v>286</v>
      </c>
      <c r="C60" s="931">
        <v>103</v>
      </c>
      <c r="D60" s="936">
        <v>-372</v>
      </c>
      <c r="E60" s="499">
        <v>-866</v>
      </c>
      <c r="F60" s="499">
        <v>494</v>
      </c>
      <c r="G60" s="499">
        <v>-12</v>
      </c>
      <c r="H60" s="499">
        <v>29</v>
      </c>
      <c r="I60" s="937">
        <v>477</v>
      </c>
      <c r="J60" s="936">
        <v>208</v>
      </c>
      <c r="K60" s="499">
        <v>29</v>
      </c>
      <c r="L60" s="499">
        <v>7</v>
      </c>
      <c r="M60" s="499">
        <v>115</v>
      </c>
      <c r="N60" s="499">
        <v>32</v>
      </c>
      <c r="O60" s="937">
        <v>25</v>
      </c>
      <c r="P60" s="936">
        <v>26</v>
      </c>
      <c r="Q60" s="499">
        <v>14</v>
      </c>
      <c r="R60" s="499">
        <v>16</v>
      </c>
      <c r="S60" s="937">
        <v>-4</v>
      </c>
      <c r="T60" s="936">
        <v>196</v>
      </c>
      <c r="U60" s="499">
        <v>-37</v>
      </c>
      <c r="V60" s="499">
        <v>55</v>
      </c>
      <c r="W60" s="499">
        <v>48</v>
      </c>
      <c r="X60" s="937">
        <v>32</v>
      </c>
      <c r="Y60" s="936">
        <v>45</v>
      </c>
      <c r="Z60" s="499">
        <v>-18</v>
      </c>
      <c r="AA60" s="937">
        <v>63</v>
      </c>
    </row>
    <row r="61" spans="2:27" x14ac:dyDescent="0.3">
      <c r="B61" s="377" t="s">
        <v>291</v>
      </c>
      <c r="C61" s="931">
        <v>-112</v>
      </c>
      <c r="D61" s="936">
        <v>-1178</v>
      </c>
      <c r="E61" s="499">
        <v>-1688</v>
      </c>
      <c r="F61" s="499">
        <v>510</v>
      </c>
      <c r="G61" s="499">
        <v>-15</v>
      </c>
      <c r="H61" s="499">
        <v>35</v>
      </c>
      <c r="I61" s="937">
        <v>490</v>
      </c>
      <c r="J61" s="936">
        <v>525</v>
      </c>
      <c r="K61" s="499">
        <v>75</v>
      </c>
      <c r="L61" s="499">
        <v>142</v>
      </c>
      <c r="M61" s="499">
        <v>141</v>
      </c>
      <c r="N61" s="499">
        <v>135</v>
      </c>
      <c r="O61" s="937">
        <v>32</v>
      </c>
      <c r="P61" s="936">
        <v>126</v>
      </c>
      <c r="Q61" s="499">
        <v>141</v>
      </c>
      <c r="R61" s="499">
        <v>-12</v>
      </c>
      <c r="S61" s="937">
        <v>-3</v>
      </c>
      <c r="T61" s="936">
        <v>177</v>
      </c>
      <c r="U61" s="499">
        <v>-70</v>
      </c>
      <c r="V61" s="499">
        <v>46</v>
      </c>
      <c r="W61" s="499">
        <v>30</v>
      </c>
      <c r="X61" s="937">
        <v>60</v>
      </c>
      <c r="Y61" s="936">
        <v>238</v>
      </c>
      <c r="Z61" s="499">
        <v>38</v>
      </c>
      <c r="AA61" s="937">
        <v>200</v>
      </c>
    </row>
    <row r="62" spans="2:27" x14ac:dyDescent="0.3">
      <c r="B62" s="377" t="s">
        <v>296</v>
      </c>
      <c r="C62" s="931">
        <v>1678</v>
      </c>
      <c r="D62" s="936">
        <v>704</v>
      </c>
      <c r="E62" s="499">
        <v>-117</v>
      </c>
      <c r="F62" s="499">
        <v>821</v>
      </c>
      <c r="G62" s="499">
        <v>-8</v>
      </c>
      <c r="H62" s="499">
        <v>10</v>
      </c>
      <c r="I62" s="937">
        <v>819</v>
      </c>
      <c r="J62" s="936">
        <v>487</v>
      </c>
      <c r="K62" s="499">
        <v>33</v>
      </c>
      <c r="L62" s="499">
        <v>40</v>
      </c>
      <c r="M62" s="499">
        <v>191</v>
      </c>
      <c r="N62" s="499">
        <v>53</v>
      </c>
      <c r="O62" s="937">
        <v>170</v>
      </c>
      <c r="P62" s="936">
        <v>215</v>
      </c>
      <c r="Q62" s="499">
        <v>162</v>
      </c>
      <c r="R62" s="499">
        <v>4</v>
      </c>
      <c r="S62" s="937">
        <v>49</v>
      </c>
      <c r="T62" s="936">
        <v>135</v>
      </c>
      <c r="U62" s="499">
        <v>-104</v>
      </c>
      <c r="V62" s="499">
        <v>30</v>
      </c>
      <c r="W62" s="499">
        <v>35</v>
      </c>
      <c r="X62" s="937">
        <v>46</v>
      </c>
      <c r="Y62" s="936">
        <v>137</v>
      </c>
      <c r="Z62" s="499">
        <v>35</v>
      </c>
      <c r="AA62" s="937">
        <v>102</v>
      </c>
    </row>
    <row r="63" spans="2:27" x14ac:dyDescent="0.3">
      <c r="B63" s="377" t="s">
        <v>301</v>
      </c>
      <c r="C63" s="931">
        <v>657</v>
      </c>
      <c r="D63" s="936">
        <v>-257</v>
      </c>
      <c r="E63" s="499">
        <v>-947</v>
      </c>
      <c r="F63" s="499">
        <v>690</v>
      </c>
      <c r="G63" s="499">
        <v>-14</v>
      </c>
      <c r="H63" s="499">
        <v>0</v>
      </c>
      <c r="I63" s="937">
        <v>704</v>
      </c>
      <c r="J63" s="936">
        <v>388</v>
      </c>
      <c r="K63" s="499">
        <v>52</v>
      </c>
      <c r="L63" s="499">
        <v>-23</v>
      </c>
      <c r="M63" s="499">
        <v>17</v>
      </c>
      <c r="N63" s="499">
        <v>114</v>
      </c>
      <c r="O63" s="937">
        <v>228</v>
      </c>
      <c r="P63" s="936">
        <v>136</v>
      </c>
      <c r="Q63" s="499">
        <v>112</v>
      </c>
      <c r="R63" s="499">
        <v>-34</v>
      </c>
      <c r="S63" s="937">
        <v>58</v>
      </c>
      <c r="T63" s="936">
        <v>143</v>
      </c>
      <c r="U63" s="499">
        <v>-90</v>
      </c>
      <c r="V63" s="499">
        <v>44</v>
      </c>
      <c r="W63" s="499">
        <v>11</v>
      </c>
      <c r="X63" s="937">
        <v>17</v>
      </c>
      <c r="Y63" s="936">
        <v>247</v>
      </c>
      <c r="Z63" s="499">
        <v>36</v>
      </c>
      <c r="AA63" s="937">
        <v>211</v>
      </c>
    </row>
    <row r="64" spans="2:27" x14ac:dyDescent="0.3">
      <c r="B64" s="377" t="s">
        <v>306</v>
      </c>
      <c r="C64" s="931">
        <v>-50</v>
      </c>
      <c r="D64" s="936">
        <v>-284</v>
      </c>
      <c r="E64" s="499">
        <v>-758</v>
      </c>
      <c r="F64" s="499">
        <v>474</v>
      </c>
      <c r="G64" s="499">
        <v>-1</v>
      </c>
      <c r="H64" s="499">
        <v>16</v>
      </c>
      <c r="I64" s="937">
        <v>459</v>
      </c>
      <c r="J64" s="936">
        <v>151</v>
      </c>
      <c r="K64" s="499">
        <v>8</v>
      </c>
      <c r="L64" s="499">
        <v>30</v>
      </c>
      <c r="M64" s="499">
        <v>51</v>
      </c>
      <c r="N64" s="499">
        <v>33</v>
      </c>
      <c r="O64" s="937">
        <v>29</v>
      </c>
      <c r="P64" s="936">
        <v>7</v>
      </c>
      <c r="Q64" s="499">
        <v>1</v>
      </c>
      <c r="R64" s="499">
        <v>-2</v>
      </c>
      <c r="S64" s="937">
        <v>8</v>
      </c>
      <c r="T64" s="936">
        <v>38</v>
      </c>
      <c r="U64" s="499">
        <v>-31</v>
      </c>
      <c r="V64" s="499">
        <v>-21</v>
      </c>
      <c r="W64" s="499">
        <v>11</v>
      </c>
      <c r="X64" s="937">
        <v>13</v>
      </c>
      <c r="Y64" s="936">
        <v>38</v>
      </c>
      <c r="Z64" s="499">
        <v>-8</v>
      </c>
      <c r="AA64" s="937">
        <v>46</v>
      </c>
    </row>
    <row r="65" spans="2:27" x14ac:dyDescent="0.3">
      <c r="B65" s="377" t="s">
        <v>311</v>
      </c>
      <c r="C65" s="931">
        <v>105</v>
      </c>
      <c r="D65" s="936">
        <v>-772</v>
      </c>
      <c r="E65" s="499">
        <v>-1354</v>
      </c>
      <c r="F65" s="499">
        <v>582</v>
      </c>
      <c r="G65" s="499">
        <v>-15</v>
      </c>
      <c r="H65" s="499">
        <v>11</v>
      </c>
      <c r="I65" s="937">
        <v>586</v>
      </c>
      <c r="J65" s="936">
        <v>324</v>
      </c>
      <c r="K65" s="499">
        <v>78</v>
      </c>
      <c r="L65" s="499">
        <v>-132</v>
      </c>
      <c r="M65" s="499">
        <v>158</v>
      </c>
      <c r="N65" s="499">
        <v>150</v>
      </c>
      <c r="O65" s="937">
        <v>70</v>
      </c>
      <c r="P65" s="936">
        <v>198</v>
      </c>
      <c r="Q65" s="499">
        <v>169</v>
      </c>
      <c r="R65" s="499">
        <v>-1</v>
      </c>
      <c r="S65" s="937">
        <v>30</v>
      </c>
      <c r="T65" s="936">
        <v>147</v>
      </c>
      <c r="U65" s="499">
        <v>-123</v>
      </c>
      <c r="V65" s="499">
        <v>28</v>
      </c>
      <c r="W65" s="499">
        <v>41</v>
      </c>
      <c r="X65" s="937">
        <v>79</v>
      </c>
      <c r="Y65" s="936">
        <v>208</v>
      </c>
      <c r="Z65" s="499">
        <v>-22</v>
      </c>
      <c r="AA65" s="937">
        <v>230</v>
      </c>
    </row>
    <row r="66" spans="2:27" ht="15" thickBot="1" x14ac:dyDescent="0.35">
      <c r="B66" s="378" t="s">
        <v>316</v>
      </c>
      <c r="C66" s="932">
        <v>1934</v>
      </c>
      <c r="D66" s="938">
        <v>1098</v>
      </c>
      <c r="E66" s="700">
        <v>179</v>
      </c>
      <c r="F66" s="700">
        <v>919</v>
      </c>
      <c r="G66" s="700">
        <v>-18</v>
      </c>
      <c r="H66" s="700">
        <v>4</v>
      </c>
      <c r="I66" s="939">
        <v>933</v>
      </c>
      <c r="J66" s="938">
        <v>308</v>
      </c>
      <c r="K66" s="700">
        <v>22</v>
      </c>
      <c r="L66" s="700">
        <v>55</v>
      </c>
      <c r="M66" s="700">
        <v>110</v>
      </c>
      <c r="N66" s="700">
        <v>33</v>
      </c>
      <c r="O66" s="939">
        <v>88</v>
      </c>
      <c r="P66" s="938">
        <v>155</v>
      </c>
      <c r="Q66" s="700">
        <v>113</v>
      </c>
      <c r="R66" s="700">
        <v>-4</v>
      </c>
      <c r="S66" s="939">
        <v>46</v>
      </c>
      <c r="T66" s="938">
        <v>239</v>
      </c>
      <c r="U66" s="700">
        <v>-21</v>
      </c>
      <c r="V66" s="700">
        <v>50</v>
      </c>
      <c r="W66" s="700">
        <v>48</v>
      </c>
      <c r="X66" s="939">
        <v>86</v>
      </c>
      <c r="Y66" s="938">
        <v>134</v>
      </c>
      <c r="Z66" s="700">
        <v>31</v>
      </c>
      <c r="AA66" s="939">
        <v>103</v>
      </c>
    </row>
    <row r="67" spans="2:27" ht="15" thickBot="1" x14ac:dyDescent="0.35">
      <c r="B67" s="885" t="s">
        <v>70</v>
      </c>
      <c r="C67" s="933">
        <v>12038</v>
      </c>
      <c r="D67" s="940">
        <v>-2699</v>
      </c>
      <c r="E67" s="941">
        <v>-14499</v>
      </c>
      <c r="F67" s="941">
        <v>11800</v>
      </c>
      <c r="G67" s="941">
        <v>-103</v>
      </c>
      <c r="H67" s="941">
        <f>H24-H46</f>
        <v>577</v>
      </c>
      <c r="I67" s="942">
        <v>11326</v>
      </c>
      <c r="J67" s="940">
        <v>6522</v>
      </c>
      <c r="K67" s="941">
        <v>663</v>
      </c>
      <c r="L67" s="941">
        <v>700</v>
      </c>
      <c r="M67" s="941">
        <v>2427</v>
      </c>
      <c r="N67" s="941">
        <v>1229</v>
      </c>
      <c r="O67" s="942">
        <v>1503</v>
      </c>
      <c r="P67" s="940">
        <v>2472</v>
      </c>
      <c r="Q67" s="941">
        <v>2119</v>
      </c>
      <c r="R67" s="941">
        <v>-29</v>
      </c>
      <c r="S67" s="942">
        <v>382</v>
      </c>
      <c r="T67" s="940">
        <v>2631</v>
      </c>
      <c r="U67" s="941">
        <v>-2623</v>
      </c>
      <c r="V67" s="941">
        <v>594</v>
      </c>
      <c r="W67" s="941">
        <v>495</v>
      </c>
      <c r="X67" s="942">
        <v>894</v>
      </c>
      <c r="Y67" s="940">
        <v>3112</v>
      </c>
      <c r="Z67" s="941">
        <v>-1</v>
      </c>
      <c r="AA67" s="942">
        <v>3113</v>
      </c>
    </row>
    <row r="68" spans="2:27" x14ac:dyDescent="0.3">
      <c r="H68" s="676"/>
      <c r="I68" s="676"/>
      <c r="J68" s="676"/>
      <c r="K68" s="676"/>
      <c r="L68" s="676"/>
      <c r="M68" s="676"/>
      <c r="V68" s="96"/>
      <c r="W68" s="384"/>
      <c r="X68" s="384"/>
      <c r="Y68" s="384"/>
      <c r="Z68" s="384"/>
    </row>
    <row r="69" spans="2:27" ht="15" thickBot="1" x14ac:dyDescent="0.35"/>
    <row r="70" spans="2:27" ht="15.6" thickTop="1" thickBot="1" x14ac:dyDescent="0.35">
      <c r="D70" s="1451" t="s">
        <v>989</v>
      </c>
      <c r="E70" s="1452"/>
      <c r="F70" s="1452"/>
      <c r="G70" s="1452"/>
      <c r="H70" s="1452"/>
      <c r="I70" s="1453"/>
      <c r="J70" s="1448" t="s">
        <v>997</v>
      </c>
      <c r="K70" s="1449"/>
      <c r="L70" s="1449"/>
      <c r="M70" s="1449"/>
      <c r="N70" s="1449"/>
      <c r="O70" s="1450"/>
      <c r="P70" s="1445" t="s">
        <v>998</v>
      </c>
      <c r="Q70" s="1446"/>
      <c r="R70" s="1446"/>
      <c r="S70" s="1447"/>
      <c r="T70" s="1445" t="s">
        <v>986</v>
      </c>
      <c r="U70" s="1446"/>
      <c r="V70" s="1446"/>
      <c r="W70" s="1446"/>
      <c r="X70" s="1447"/>
      <c r="Y70" s="1445" t="s">
        <v>994</v>
      </c>
      <c r="Z70" s="1446"/>
      <c r="AA70" s="1447"/>
    </row>
    <row r="71" spans="2:27" ht="58.2" thickBot="1" x14ac:dyDescent="0.35">
      <c r="B71" s="704" t="s">
        <v>1614</v>
      </c>
      <c r="C71" s="808" t="s">
        <v>846</v>
      </c>
      <c r="D71" s="839" t="s">
        <v>989</v>
      </c>
      <c r="E71" s="689" t="s">
        <v>1017</v>
      </c>
      <c r="F71" s="689" t="s">
        <v>1641</v>
      </c>
      <c r="G71" s="689" t="s">
        <v>1016</v>
      </c>
      <c r="H71" s="689" t="s">
        <v>1015</v>
      </c>
      <c r="I71" s="840" t="s">
        <v>1013</v>
      </c>
      <c r="J71" s="839" t="s">
        <v>997</v>
      </c>
      <c r="K71" s="689" t="s">
        <v>1012</v>
      </c>
      <c r="L71" s="689" t="s">
        <v>1011</v>
      </c>
      <c r="M71" s="689" t="s">
        <v>1010</v>
      </c>
      <c r="N71" s="689" t="s">
        <v>1009</v>
      </c>
      <c r="O71" s="840" t="s">
        <v>1008</v>
      </c>
      <c r="P71" s="839" t="s">
        <v>998</v>
      </c>
      <c r="Q71" s="689" t="s">
        <v>1007</v>
      </c>
      <c r="R71" s="689" t="s">
        <v>1006</v>
      </c>
      <c r="S71" s="840" t="s">
        <v>1005</v>
      </c>
      <c r="T71" s="839" t="s">
        <v>986</v>
      </c>
      <c r="U71" s="689" t="s">
        <v>1004</v>
      </c>
      <c r="V71" s="689" t="s">
        <v>1003</v>
      </c>
      <c r="W71" s="689" t="s">
        <v>1002</v>
      </c>
      <c r="X71" s="840" t="s">
        <v>1001</v>
      </c>
      <c r="Y71" s="839" t="s">
        <v>994</v>
      </c>
      <c r="Z71" s="689" t="s">
        <v>999</v>
      </c>
      <c r="AA71" s="840" t="s">
        <v>1000</v>
      </c>
    </row>
    <row r="72" spans="2:27" x14ac:dyDescent="0.3">
      <c r="B72" s="742" t="s">
        <v>223</v>
      </c>
      <c r="C72" s="948">
        <v>22.636179511779126</v>
      </c>
      <c r="D72" s="830">
        <v>8.5773624091381109</v>
      </c>
      <c r="E72" s="576">
        <v>-7.5619834710743801</v>
      </c>
      <c r="F72" s="576">
        <v>91.85501066098081</v>
      </c>
      <c r="G72" s="576">
        <v>25</v>
      </c>
      <c r="H72" s="576">
        <v>629.16666666666674</v>
      </c>
      <c r="I72" s="759">
        <v>91.082210868555492</v>
      </c>
      <c r="J72" s="830">
        <v>66.149068322981364</v>
      </c>
      <c r="K72" s="576">
        <v>5.8365758754863819</v>
      </c>
      <c r="L72" s="576">
        <v>154.78723404255319</v>
      </c>
      <c r="M72" s="576">
        <v>56.489675516224189</v>
      </c>
      <c r="N72" s="576">
        <v>34.767025089605731</v>
      </c>
      <c r="O72" s="759">
        <v>62.349397590361448</v>
      </c>
      <c r="P72" s="830">
        <v>79.007633587786259</v>
      </c>
      <c r="Q72" s="576">
        <v>109.9609375</v>
      </c>
      <c r="R72" s="576">
        <v>10.588235294117647</v>
      </c>
      <c r="S72" s="759">
        <v>38.46153846153846</v>
      </c>
      <c r="T72" s="830">
        <v>65.454545454545453</v>
      </c>
      <c r="U72" s="576">
        <v>-64.503816793893122</v>
      </c>
      <c r="V72" s="576">
        <v>74.789915966386559</v>
      </c>
      <c r="W72" s="576">
        <v>60.427807486631011</v>
      </c>
      <c r="X72" s="759">
        <v>119.42446043165468</v>
      </c>
      <c r="Y72" s="830">
        <v>75.202593192868719</v>
      </c>
      <c r="Z72" s="576">
        <v>-12.857142857142856</v>
      </c>
      <c r="AA72" s="759">
        <v>262.94416243654825</v>
      </c>
    </row>
    <row r="73" spans="2:27" x14ac:dyDescent="0.3">
      <c r="B73" s="743" t="s">
        <v>232</v>
      </c>
      <c r="C73" s="949">
        <v>0.19955959262317643</v>
      </c>
      <c r="D73" s="831">
        <v>-5.5263157894736841</v>
      </c>
      <c r="E73" s="552">
        <v>-11.269125147116517</v>
      </c>
      <c r="F73" s="552">
        <v>43.106312292358808</v>
      </c>
      <c r="G73" s="552">
        <v>36.03603603603603</v>
      </c>
      <c r="H73" s="552">
        <v>850</v>
      </c>
      <c r="I73" s="761">
        <v>39.374425022999084</v>
      </c>
      <c r="J73" s="831">
        <v>9.0364223144306131</v>
      </c>
      <c r="K73" s="552">
        <v>36.507936507936506</v>
      </c>
      <c r="L73" s="552">
        <v>-24.518388791593697</v>
      </c>
      <c r="M73" s="552">
        <v>12.990527740189446</v>
      </c>
      <c r="N73" s="552">
        <v>41.975308641975303</v>
      </c>
      <c r="O73" s="761">
        <v>18.77551020408163</v>
      </c>
      <c r="P73" s="831">
        <v>25.732899022801305</v>
      </c>
      <c r="Q73" s="552">
        <v>31.896551724137932</v>
      </c>
      <c r="R73" s="552">
        <v>-1.8867924528301885</v>
      </c>
      <c r="S73" s="761">
        <v>27.272727272727273</v>
      </c>
      <c r="T73" s="831">
        <v>86.956521739130437</v>
      </c>
      <c r="U73" s="552">
        <v>-27.361563517915311</v>
      </c>
      <c r="V73" s="552">
        <v>162.06896551724139</v>
      </c>
      <c r="W73" s="552">
        <v>57.692307692307693</v>
      </c>
      <c r="X73" s="761">
        <v>107.69230769230769</v>
      </c>
      <c r="Y73" s="831">
        <v>37.894736842105267</v>
      </c>
      <c r="Z73" s="552">
        <v>-36.815920398009958</v>
      </c>
      <c r="AA73" s="761">
        <v>121.78770949720671</v>
      </c>
    </row>
    <row r="74" spans="2:27" x14ac:dyDescent="0.3">
      <c r="B74" s="743" t="s">
        <v>242</v>
      </c>
      <c r="C74" s="949">
        <v>9.0299216338161958</v>
      </c>
      <c r="D74" s="831">
        <v>-1.0811346954969252</v>
      </c>
      <c r="E74" s="552">
        <v>-11.710631494804156</v>
      </c>
      <c r="F74" s="552">
        <v>29.891304347826086</v>
      </c>
      <c r="G74" s="552">
        <v>-9.022556390977444</v>
      </c>
      <c r="H74" s="552">
        <v>459.09090909090907</v>
      </c>
      <c r="I74" s="761">
        <v>28.128872366790581</v>
      </c>
      <c r="J74" s="831">
        <v>12.621154656552886</v>
      </c>
      <c r="K74" s="552">
        <v>43.902439024390247</v>
      </c>
      <c r="L74" s="552">
        <v>61.176470588235297</v>
      </c>
      <c r="M74" s="552">
        <v>13.544844417327639</v>
      </c>
      <c r="N74" s="552">
        <v>20.266272189349113</v>
      </c>
      <c r="O74" s="761">
        <v>-19.00972590627763</v>
      </c>
      <c r="P74" s="831">
        <v>25.655976676384842</v>
      </c>
      <c r="Q74" s="552">
        <v>32.901554404145081</v>
      </c>
      <c r="R74" s="552">
        <v>1.1560693641618498</v>
      </c>
      <c r="S74" s="761">
        <v>9.5238095238095237</v>
      </c>
      <c r="T74" s="831">
        <v>23.115577889447238</v>
      </c>
      <c r="U74" s="552">
        <v>-78.62001943634597</v>
      </c>
      <c r="V74" s="552">
        <v>18.811881188118811</v>
      </c>
      <c r="W74" s="552">
        <v>36.734693877551024</v>
      </c>
      <c r="X74" s="761">
        <v>27.631578947368421</v>
      </c>
      <c r="Y74" s="831">
        <v>161.2820512820513</v>
      </c>
      <c r="Z74" s="552">
        <v>32.283464566929133</v>
      </c>
      <c r="AA74" s="761">
        <v>223.57414448669203</v>
      </c>
    </row>
    <row r="75" spans="2:27" x14ac:dyDescent="0.3">
      <c r="B75" s="743" t="s">
        <v>252</v>
      </c>
      <c r="C75" s="949">
        <v>4.4130434782608692</v>
      </c>
      <c r="D75" s="831">
        <v>1.7631276351092373</v>
      </c>
      <c r="E75" s="552">
        <v>-2.7218463987266213</v>
      </c>
      <c r="F75" s="552">
        <v>119.16666666666667</v>
      </c>
      <c r="G75" s="552">
        <v>-32.432432432432435</v>
      </c>
      <c r="H75" s="552">
        <v>-14.583333333333334</v>
      </c>
      <c r="I75" s="761">
        <v>168.43575418994413</v>
      </c>
      <c r="J75" s="831">
        <v>55.158730158730158</v>
      </c>
      <c r="K75" s="552">
        <v>440</v>
      </c>
      <c r="L75" s="552">
        <v>34.482758620689658</v>
      </c>
      <c r="M75" s="552">
        <v>70.129870129870127</v>
      </c>
      <c r="N75" s="552">
        <v>42.10526315789474</v>
      </c>
      <c r="O75" s="761">
        <v>19.658119658119659</v>
      </c>
      <c r="P75" s="831">
        <v>52.027027027027025</v>
      </c>
      <c r="Q75" s="552">
        <v>90.361445783132538</v>
      </c>
      <c r="R75" s="552">
        <v>-36.666666666666671</v>
      </c>
      <c r="S75" s="761">
        <v>480</v>
      </c>
      <c r="T75" s="831">
        <v>27.444794952681388</v>
      </c>
      <c r="U75" s="552">
        <v>-37.837837837837839</v>
      </c>
      <c r="V75" s="552">
        <v>40.322580645161288</v>
      </c>
      <c r="W75" s="552">
        <v>28.070175438596493</v>
      </c>
      <c r="X75" s="761">
        <v>29.508196721311474</v>
      </c>
      <c r="Y75" s="831">
        <v>200</v>
      </c>
      <c r="Z75" s="552">
        <v>50</v>
      </c>
      <c r="AA75" s="761">
        <v>253.57142857142856</v>
      </c>
    </row>
    <row r="76" spans="2:27" x14ac:dyDescent="0.3">
      <c r="B76" s="743" t="s">
        <v>258</v>
      </c>
      <c r="C76" s="949">
        <v>0.30657350634535863</v>
      </c>
      <c r="D76" s="831">
        <v>-2.6419248309482621</v>
      </c>
      <c r="E76" s="552">
        <v>-6.6910389389559599</v>
      </c>
      <c r="F76" s="552">
        <v>47.17573221757322</v>
      </c>
      <c r="G76" s="552">
        <v>-26.605504587155963</v>
      </c>
      <c r="H76" s="552">
        <v>116.66666666666667</v>
      </c>
      <c r="I76" s="761">
        <v>55.808383233532936</v>
      </c>
      <c r="J76" s="831">
        <v>18.468468468468469</v>
      </c>
      <c r="K76" s="552">
        <v>-9.67741935483871</v>
      </c>
      <c r="L76" s="552">
        <v>-11.607142857142856</v>
      </c>
      <c r="M76" s="552">
        <v>28.08988764044944</v>
      </c>
      <c r="N76" s="552">
        <v>49.450549450549445</v>
      </c>
      <c r="O76" s="761">
        <v>11.515151515151516</v>
      </c>
      <c r="P76" s="831">
        <v>18.64406779661017</v>
      </c>
      <c r="Q76" s="552">
        <v>18.072289156626507</v>
      </c>
      <c r="R76" s="552">
        <v>4</v>
      </c>
      <c r="S76" s="761">
        <v>60</v>
      </c>
      <c r="T76" s="831">
        <v>35.951661631419938</v>
      </c>
      <c r="U76" s="552">
        <v>-49.152542372881356</v>
      </c>
      <c r="V76" s="552">
        <v>-4.3478260869565224</v>
      </c>
      <c r="W76" s="552">
        <v>34.905660377358487</v>
      </c>
      <c r="X76" s="761">
        <v>65.753424657534254</v>
      </c>
      <c r="Y76" s="831">
        <v>124</v>
      </c>
      <c r="Z76" s="552">
        <v>-30.434782608695652</v>
      </c>
      <c r="AA76" s="761">
        <v>192.30769230769229</v>
      </c>
    </row>
    <row r="77" spans="2:27" x14ac:dyDescent="0.3">
      <c r="B77" s="743" t="s">
        <v>263</v>
      </c>
      <c r="C77" s="949">
        <v>-0.16374768617399971</v>
      </c>
      <c r="D77" s="831">
        <v>-5.0715521308381817</v>
      </c>
      <c r="E77" s="552">
        <v>-10.311074243052676</v>
      </c>
      <c r="F77" s="552">
        <v>90.196078431372555</v>
      </c>
      <c r="G77" s="552">
        <v>15.384615384615383</v>
      </c>
      <c r="H77" s="552">
        <v>152.38095238095238</v>
      </c>
      <c r="I77" s="761">
        <v>98.22695035460994</v>
      </c>
      <c r="J77" s="831">
        <v>42.455242966751918</v>
      </c>
      <c r="K77" s="552">
        <v>135.71428571428569</v>
      </c>
      <c r="L77" s="552">
        <v>7.5268817204301071</v>
      </c>
      <c r="M77" s="552">
        <v>80.620155038759691</v>
      </c>
      <c r="N77" s="552">
        <v>180</v>
      </c>
      <c r="O77" s="761">
        <v>11.369509043927648</v>
      </c>
      <c r="P77" s="831">
        <v>57.142857142857146</v>
      </c>
      <c r="Q77" s="552">
        <v>68.8</v>
      </c>
      <c r="R77" s="552">
        <v>-5.4545454545454541</v>
      </c>
      <c r="S77" s="761">
        <v>277.77777777777777</v>
      </c>
      <c r="T77" s="831">
        <v>31.320754716981135</v>
      </c>
      <c r="U77" s="552">
        <v>-50.264550264550266</v>
      </c>
      <c r="V77" s="552">
        <v>52.173913043478258</v>
      </c>
      <c r="W77" s="552">
        <v>-16.346153846153847</v>
      </c>
      <c r="X77" s="761">
        <v>90.196078431372541</v>
      </c>
      <c r="Y77" s="831">
        <v>107.60869565217391</v>
      </c>
      <c r="Z77" s="552">
        <v>-5.7142857142857144</v>
      </c>
      <c r="AA77" s="761">
        <v>177.19298245614036</v>
      </c>
    </row>
    <row r="78" spans="2:27" x14ac:dyDescent="0.3">
      <c r="B78" s="743" t="s">
        <v>268</v>
      </c>
      <c r="C78" s="949">
        <v>0.90983246533224571</v>
      </c>
      <c r="D78" s="831">
        <v>-6.6806314057006064</v>
      </c>
      <c r="E78" s="552">
        <v>-15.939597315436242</v>
      </c>
      <c r="F78" s="552">
        <v>30.958696475937856</v>
      </c>
      <c r="G78" s="552">
        <v>-8.720930232558139</v>
      </c>
      <c r="H78" s="552">
        <v>642.85714285714278</v>
      </c>
      <c r="I78" s="761">
        <v>30.248675091724419</v>
      </c>
      <c r="J78" s="831">
        <v>29.700272479564035</v>
      </c>
      <c r="K78" s="552">
        <v>5.1282051282051286</v>
      </c>
      <c r="L78" s="552">
        <v>-3.2028469750889679</v>
      </c>
      <c r="M78" s="552">
        <v>30.110935023771791</v>
      </c>
      <c r="N78" s="552">
        <v>40.963855421686752</v>
      </c>
      <c r="O78" s="761">
        <v>66.300366300366306</v>
      </c>
      <c r="P78" s="831">
        <v>33.860045146726861</v>
      </c>
      <c r="Q78" s="552">
        <v>26.988636363636363</v>
      </c>
      <c r="R78" s="552">
        <v>33.333333333333336</v>
      </c>
      <c r="S78" s="761">
        <v>112.90322580645162</v>
      </c>
      <c r="T78" s="831">
        <v>31.653225806451612</v>
      </c>
      <c r="U78" s="552">
        <v>-60.496613995485333</v>
      </c>
      <c r="V78" s="552">
        <v>49.411764705882355</v>
      </c>
      <c r="W78" s="552">
        <v>7.0921985815602842</v>
      </c>
      <c r="X78" s="761">
        <v>72.413793103448285</v>
      </c>
      <c r="Y78" s="831">
        <v>180.98159509202455</v>
      </c>
      <c r="Z78" s="552">
        <v>0</v>
      </c>
      <c r="AA78" s="761">
        <v>327.77777777777777</v>
      </c>
    </row>
    <row r="79" spans="2:27" x14ac:dyDescent="0.3">
      <c r="B79" s="743" t="s">
        <v>274</v>
      </c>
      <c r="C79" s="949">
        <v>3.2276451727823301</v>
      </c>
      <c r="D79" s="831">
        <v>-1.9817073170731709</v>
      </c>
      <c r="E79" s="552">
        <v>-7.2414068107504583</v>
      </c>
      <c r="F79" s="552">
        <v>111.53184165232359</v>
      </c>
      <c r="G79" s="552">
        <v>-30.701754385964914</v>
      </c>
      <c r="H79" s="552">
        <v>328.57142857142856</v>
      </c>
      <c r="I79" s="761">
        <v>143.47826086956522</v>
      </c>
      <c r="J79" s="831">
        <v>57.590361445783131</v>
      </c>
      <c r="K79" s="552">
        <v>48.148148148148145</v>
      </c>
      <c r="L79" s="552">
        <v>3.6585365853658538</v>
      </c>
      <c r="M79" s="552">
        <v>107.75193798449612</v>
      </c>
      <c r="N79" s="552">
        <v>-27.69230769230769</v>
      </c>
      <c r="O79" s="761">
        <v>91.071428571428569</v>
      </c>
      <c r="P79" s="831">
        <v>104.81927710843374</v>
      </c>
      <c r="Q79" s="552">
        <v>178.57142857142858</v>
      </c>
      <c r="R79" s="552">
        <v>6.557377049180328</v>
      </c>
      <c r="S79" s="761">
        <v>95.238095238095241</v>
      </c>
      <c r="T79" s="831">
        <v>62.758620689655174</v>
      </c>
      <c r="U79" s="552">
        <v>-29.518072289156628</v>
      </c>
      <c r="V79" s="552">
        <v>123.07692307692307</v>
      </c>
      <c r="W79" s="552">
        <v>9.9173553719008272</v>
      </c>
      <c r="X79" s="761">
        <v>96.296296296296291</v>
      </c>
      <c r="Y79" s="831">
        <v>268.18181818181819</v>
      </c>
      <c r="Z79" s="552">
        <v>8.695652173913043</v>
      </c>
      <c r="AA79" s="761">
        <v>552.38095238095241</v>
      </c>
    </row>
    <row r="80" spans="2:27" x14ac:dyDescent="0.3">
      <c r="B80" s="743" t="s">
        <v>281</v>
      </c>
      <c r="C80" s="949">
        <v>4.5312703159537122</v>
      </c>
      <c r="D80" s="831">
        <v>-1.7391304347826086</v>
      </c>
      <c r="E80" s="552">
        <v>-8.0950111217032106</v>
      </c>
      <c r="F80" s="552">
        <v>64.273927392739282</v>
      </c>
      <c r="G80" s="552">
        <v>0</v>
      </c>
      <c r="H80" s="552">
        <v>166.66666666666669</v>
      </c>
      <c r="I80" s="761">
        <v>70.220588235294116</v>
      </c>
      <c r="J80" s="831">
        <v>69.084423305588587</v>
      </c>
      <c r="K80" s="552">
        <v>86.486486486486484</v>
      </c>
      <c r="L80" s="552">
        <v>-11.428571428571429</v>
      </c>
      <c r="M80" s="552">
        <v>78.409090909090907</v>
      </c>
      <c r="N80" s="552">
        <v>51.401869158878505</v>
      </c>
      <c r="O80" s="761">
        <v>97.536945812807886</v>
      </c>
      <c r="P80" s="831">
        <v>30.303030303030301</v>
      </c>
      <c r="Q80" s="552">
        <v>36.966824644549767</v>
      </c>
      <c r="R80" s="552">
        <v>-16.901408450704228</v>
      </c>
      <c r="S80" s="761">
        <v>160</v>
      </c>
      <c r="T80" s="831">
        <v>36.227544910179645</v>
      </c>
      <c r="U80" s="552">
        <v>-53.872053872053868</v>
      </c>
      <c r="V80" s="552">
        <v>110.20408163265306</v>
      </c>
      <c r="W80" s="552">
        <v>0.85470085470085477</v>
      </c>
      <c r="X80" s="761">
        <v>56.451612903225808</v>
      </c>
      <c r="Y80" s="831">
        <v>131.81818181818181</v>
      </c>
      <c r="Z80" s="552">
        <v>-9.5238095238095237</v>
      </c>
      <c r="AA80" s="761">
        <v>219.11764705882351</v>
      </c>
    </row>
    <row r="81" spans="2:27" x14ac:dyDescent="0.3">
      <c r="B81" s="743" t="s">
        <v>286</v>
      </c>
      <c r="C81" s="949">
        <v>0.72519890164049849</v>
      </c>
      <c r="D81" s="831">
        <v>-2.7948910593538696</v>
      </c>
      <c r="E81" s="552">
        <v>-6.8442266656128981</v>
      </c>
      <c r="F81" s="552">
        <v>75.19025875190259</v>
      </c>
      <c r="G81" s="552">
        <v>-17.39130434782609</v>
      </c>
      <c r="H81" s="552">
        <v>181.25</v>
      </c>
      <c r="I81" s="761">
        <v>83.391608391608401</v>
      </c>
      <c r="J81" s="831">
        <v>53.061224489795919</v>
      </c>
      <c r="K81" s="552">
        <v>116</v>
      </c>
      <c r="L81" s="552">
        <v>10.769230769230768</v>
      </c>
      <c r="M81" s="552">
        <v>72.784810126582272</v>
      </c>
      <c r="N81" s="552">
        <v>103.22580645161291</v>
      </c>
      <c r="O81" s="761">
        <v>22.123893805309738</v>
      </c>
      <c r="P81" s="831">
        <v>15.950920245398773</v>
      </c>
      <c r="Q81" s="552">
        <v>17.073170731707318</v>
      </c>
      <c r="R81" s="552">
        <v>27.586206896551726</v>
      </c>
      <c r="S81" s="761">
        <v>-17.391304347826086</v>
      </c>
      <c r="T81" s="831">
        <v>73.962264150943398</v>
      </c>
      <c r="U81" s="552">
        <v>-22.699386503067487</v>
      </c>
      <c r="V81" s="552">
        <v>239.13043478260869</v>
      </c>
      <c r="W81" s="552">
        <v>41.379310344827587</v>
      </c>
      <c r="X81" s="761">
        <v>52.459016393442624</v>
      </c>
      <c r="Y81" s="831">
        <v>61.643835616438359</v>
      </c>
      <c r="Z81" s="552">
        <v>-51.428571428571431</v>
      </c>
      <c r="AA81" s="761">
        <v>165.78947368421052</v>
      </c>
    </row>
    <row r="82" spans="2:27" x14ac:dyDescent="0.3">
      <c r="B82" s="743" t="s">
        <v>291</v>
      </c>
      <c r="C82" s="949">
        <v>-0.75517497134380684</v>
      </c>
      <c r="D82" s="831">
        <v>-9.7186700767263439</v>
      </c>
      <c r="E82" s="552">
        <v>-16.038004750593824</v>
      </c>
      <c r="F82" s="552">
        <v>31.954887218045112</v>
      </c>
      <c r="G82" s="552">
        <v>-10</v>
      </c>
      <c r="H82" s="552">
        <v>583.33333333333337</v>
      </c>
      <c r="I82" s="761">
        <v>34.027777777777779</v>
      </c>
      <c r="J82" s="831">
        <v>30.470110272780033</v>
      </c>
      <c r="K82" s="552">
        <v>129.31034482758622</v>
      </c>
      <c r="L82" s="552">
        <v>31.208791208791212</v>
      </c>
      <c r="M82" s="552">
        <v>29.132231404958677</v>
      </c>
      <c r="N82" s="552">
        <v>39.473684210526315</v>
      </c>
      <c r="O82" s="761">
        <v>8.3333333333333339</v>
      </c>
      <c r="P82" s="831">
        <v>44.210526315789473</v>
      </c>
      <c r="Q82" s="552">
        <v>84.939759036144579</v>
      </c>
      <c r="R82" s="552">
        <v>-13.793103448275863</v>
      </c>
      <c r="S82" s="761">
        <v>-9.375</v>
      </c>
      <c r="T82" s="831">
        <v>42.042755344418055</v>
      </c>
      <c r="U82" s="552">
        <v>-24.561403508771928</v>
      </c>
      <c r="V82" s="552">
        <v>83.636363636363626</v>
      </c>
      <c r="W82" s="552">
        <v>33.707865168539328</v>
      </c>
      <c r="X82" s="761">
        <v>58.252427184466015</v>
      </c>
      <c r="Y82" s="831">
        <v>84.697508896797146</v>
      </c>
      <c r="Z82" s="552">
        <v>27.142857142857146</v>
      </c>
      <c r="AA82" s="761">
        <v>141.84397163120568</v>
      </c>
    </row>
    <row r="83" spans="2:27" x14ac:dyDescent="0.3">
      <c r="B83" s="743" t="s">
        <v>296</v>
      </c>
      <c r="C83" s="949">
        <v>11.580400276052449</v>
      </c>
      <c r="D83" s="831">
        <v>5.1488334674175382</v>
      </c>
      <c r="E83" s="552">
        <v>-0.90006923609508416</v>
      </c>
      <c r="F83" s="552">
        <v>121.81008902077151</v>
      </c>
      <c r="G83" s="552">
        <v>-11.76470588235294</v>
      </c>
      <c r="H83" s="552">
        <v>37.037037037037038</v>
      </c>
      <c r="I83" s="761">
        <v>141.45077720207254</v>
      </c>
      <c r="J83" s="831">
        <v>136.41456582633054</v>
      </c>
      <c r="K83" s="552">
        <v>75</v>
      </c>
      <c r="L83" s="552">
        <v>142.85714285714283</v>
      </c>
      <c r="M83" s="552">
        <v>159.16666666666669</v>
      </c>
      <c r="N83" s="552">
        <v>662.5</v>
      </c>
      <c r="O83" s="761">
        <v>108.28025477707006</v>
      </c>
      <c r="P83" s="831">
        <v>113.15789473684211</v>
      </c>
      <c r="Q83" s="552">
        <v>139.65517241379311</v>
      </c>
      <c r="R83" s="552">
        <v>7.2727272727272725</v>
      </c>
      <c r="S83" s="761">
        <v>257.89473684210526</v>
      </c>
      <c r="T83" s="831">
        <v>59.471365638766521</v>
      </c>
      <c r="U83" s="552">
        <v>-54.736842105263158</v>
      </c>
      <c r="V83" s="552">
        <v>90.909090909090907</v>
      </c>
      <c r="W83" s="552">
        <v>39.772727272727273</v>
      </c>
      <c r="X83" s="761">
        <v>104.54545454545455</v>
      </c>
      <c r="Y83" s="831">
        <v>318.60465116279073</v>
      </c>
      <c r="Z83" s="552">
        <v>233.33333333333334</v>
      </c>
      <c r="AA83" s="761">
        <v>364.28571428571428</v>
      </c>
    </row>
    <row r="84" spans="2:27" x14ac:dyDescent="0.3">
      <c r="B84" s="743" t="s">
        <v>301</v>
      </c>
      <c r="C84" s="949">
        <v>4.554592720970537</v>
      </c>
      <c r="D84" s="831">
        <v>-2.0995016746997797</v>
      </c>
      <c r="E84" s="552">
        <v>-8.8224333892304827</v>
      </c>
      <c r="F84" s="552">
        <v>45.786330457863301</v>
      </c>
      <c r="G84" s="552">
        <v>-8.8050314465408803</v>
      </c>
      <c r="H84" s="552">
        <v>0</v>
      </c>
      <c r="I84" s="761">
        <v>53.495440729483285</v>
      </c>
      <c r="J84" s="831">
        <v>26.430517711171664</v>
      </c>
      <c r="K84" s="552">
        <v>55.319148936170215</v>
      </c>
      <c r="L84" s="552">
        <v>-16.788321167883211</v>
      </c>
      <c r="M84" s="552">
        <v>2.4817518248175183</v>
      </c>
      <c r="N84" s="552">
        <v>154.05405405405406</v>
      </c>
      <c r="O84" s="761">
        <v>47.698744769874473</v>
      </c>
      <c r="P84" s="831">
        <v>52.107279693486589</v>
      </c>
      <c r="Q84" s="552">
        <v>57.142857142857146</v>
      </c>
      <c r="R84" s="552">
        <v>-56.666666666666671</v>
      </c>
      <c r="S84" s="761">
        <v>1160</v>
      </c>
      <c r="T84" s="831">
        <v>46.278317152103561</v>
      </c>
      <c r="U84" s="552">
        <v>-34.482758620689658</v>
      </c>
      <c r="V84" s="552">
        <v>81.481481481481481</v>
      </c>
      <c r="W84" s="552">
        <v>17.741935483870968</v>
      </c>
      <c r="X84" s="761">
        <v>18.279569892473116</v>
      </c>
      <c r="Y84" s="831">
        <v>169.17808219178082</v>
      </c>
      <c r="Z84" s="552">
        <v>116.12903225806451</v>
      </c>
      <c r="AA84" s="761">
        <v>183.47826086956522</v>
      </c>
    </row>
    <row r="85" spans="2:27" x14ac:dyDescent="0.3">
      <c r="B85" s="743" t="s">
        <v>306</v>
      </c>
      <c r="C85" s="949">
        <v>-0.35579591546289047</v>
      </c>
      <c r="D85" s="831">
        <v>-2.1094852558865038</v>
      </c>
      <c r="E85" s="552">
        <v>-5.8402034055011942</v>
      </c>
      <c r="F85" s="552">
        <v>97.933884297520663</v>
      </c>
      <c r="G85" s="552">
        <v>-1.4705882352941175</v>
      </c>
      <c r="H85" s="552">
        <v>36.363636363636367</v>
      </c>
      <c r="I85" s="761">
        <v>123.38709677419354</v>
      </c>
      <c r="J85" s="831">
        <v>87.283236994219649</v>
      </c>
      <c r="K85" s="552">
        <v>133.33333333333334</v>
      </c>
      <c r="L85" s="552">
        <v>76.92307692307692</v>
      </c>
      <c r="M85" s="552">
        <v>73.913043478260875</v>
      </c>
      <c r="N85" s="552">
        <v>235.71428571428569</v>
      </c>
      <c r="O85" s="761">
        <v>64.444444444444443</v>
      </c>
      <c r="P85" s="831">
        <v>5.882352941176471</v>
      </c>
      <c r="Q85" s="552">
        <v>1.1235955056179776</v>
      </c>
      <c r="R85" s="552">
        <v>-8.695652173913043</v>
      </c>
      <c r="S85" s="761">
        <v>114.28571428571428</v>
      </c>
      <c r="T85" s="831">
        <v>15.261044176706825</v>
      </c>
      <c r="U85" s="552">
        <v>-26.050420168067227</v>
      </c>
      <c r="V85" s="552">
        <v>-30.882352941176467</v>
      </c>
      <c r="W85" s="552">
        <v>17.741935483870968</v>
      </c>
      <c r="X85" s="761">
        <v>19.696969696969695</v>
      </c>
      <c r="Y85" s="831">
        <v>77.551020408163268</v>
      </c>
      <c r="Z85" s="552">
        <v>-29.629629629629626</v>
      </c>
      <c r="AA85" s="761">
        <v>209.09090909090909</v>
      </c>
    </row>
    <row r="86" spans="2:27" x14ac:dyDescent="0.3">
      <c r="B86" s="798" t="s">
        <v>311</v>
      </c>
      <c r="C86" s="950">
        <v>0.76844262295081978</v>
      </c>
      <c r="D86" s="832">
        <v>-7.119144227222427</v>
      </c>
      <c r="E86" s="555">
        <v>-14.104166666666666</v>
      </c>
      <c r="F86" s="555">
        <v>46.784565916398712</v>
      </c>
      <c r="G86" s="555">
        <v>-18.75</v>
      </c>
      <c r="H86" s="555">
        <v>52.38095238095238</v>
      </c>
      <c r="I86" s="814">
        <v>51.268591426071744</v>
      </c>
      <c r="J86" s="832">
        <v>16.143497757847534</v>
      </c>
      <c r="K86" s="555">
        <v>59.090909090909086</v>
      </c>
      <c r="L86" s="555">
        <v>-16.687737041719341</v>
      </c>
      <c r="M86" s="555">
        <v>38.256658595641646</v>
      </c>
      <c r="N86" s="555">
        <v>81.081081081081081</v>
      </c>
      <c r="O86" s="814">
        <v>14.403292181069958</v>
      </c>
      <c r="P86" s="832">
        <v>68.041237113402062</v>
      </c>
      <c r="Q86" s="555">
        <v>75.784753363228702</v>
      </c>
      <c r="R86" s="555">
        <v>-2.2222222222222223</v>
      </c>
      <c r="S86" s="814">
        <v>130.43478260869566</v>
      </c>
      <c r="T86" s="832">
        <v>42</v>
      </c>
      <c r="U86" s="555">
        <v>-42.268041237113401</v>
      </c>
      <c r="V86" s="555">
        <v>58.333333333333336</v>
      </c>
      <c r="W86" s="555">
        <v>64.0625</v>
      </c>
      <c r="X86" s="814">
        <v>114.49275362318842</v>
      </c>
      <c r="Y86" s="832">
        <v>120.93023255813954</v>
      </c>
      <c r="Z86" s="555">
        <v>-21.153846153846153</v>
      </c>
      <c r="AA86" s="814">
        <v>338.23529411764702</v>
      </c>
    </row>
    <row r="87" spans="2:27" ht="15" thickBot="1" x14ac:dyDescent="0.35">
      <c r="B87" s="378" t="s">
        <v>316</v>
      </c>
      <c r="C87" s="951">
        <v>13.961882760612186</v>
      </c>
      <c r="D87" s="946">
        <v>8.3301722175859183</v>
      </c>
      <c r="E87" s="811">
        <v>1.4376355312826279</v>
      </c>
      <c r="F87" s="811">
        <v>125.89041095890411</v>
      </c>
      <c r="G87" s="811">
        <v>-23.076923076923077</v>
      </c>
      <c r="H87" s="811">
        <v>12.5</v>
      </c>
      <c r="I87" s="943">
        <v>150.48387096774192</v>
      </c>
      <c r="J87" s="946">
        <v>172.06703910614524</v>
      </c>
      <c r="K87" s="811">
        <v>129.41176470588235</v>
      </c>
      <c r="L87" s="811">
        <v>183.33333333333334</v>
      </c>
      <c r="M87" s="811">
        <v>255.81395348837211</v>
      </c>
      <c r="N87" s="811">
        <v>253.84615384615384</v>
      </c>
      <c r="O87" s="943">
        <v>115.78947368421052</v>
      </c>
      <c r="P87" s="946">
        <v>98.72611464968152</v>
      </c>
      <c r="Q87" s="811">
        <v>114.14141414141415</v>
      </c>
      <c r="R87" s="811">
        <v>-7.8431372549019605</v>
      </c>
      <c r="S87" s="943">
        <v>657.14285714285711</v>
      </c>
      <c r="T87" s="946">
        <v>82.130584192439855</v>
      </c>
      <c r="U87" s="811">
        <v>-13.375796178343949</v>
      </c>
      <c r="V87" s="811">
        <v>104.16666666666667</v>
      </c>
      <c r="W87" s="811">
        <v>44.444444444444443</v>
      </c>
      <c r="X87" s="943">
        <v>159.25925925925924</v>
      </c>
      <c r="Y87" s="946">
        <v>304.54545454545456</v>
      </c>
      <c r="Z87" s="811">
        <v>516.66666666666674</v>
      </c>
      <c r="AA87" s="943">
        <v>271.05263157894734</v>
      </c>
    </row>
    <row r="88" spans="2:27" ht="15" thickBot="1" x14ac:dyDescent="0.35">
      <c r="B88" s="884" t="s">
        <v>70</v>
      </c>
      <c r="C88" s="952">
        <v>5.0818551008519002</v>
      </c>
      <c r="D88" s="947">
        <v>-1.3261074643292323</v>
      </c>
      <c r="E88" s="944">
        <v>-7.8807479073812372</v>
      </c>
      <c r="F88" s="944">
        <v>60.364231634949867</v>
      </c>
      <c r="G88" s="944">
        <v>-5.8991981672394038</v>
      </c>
      <c r="H88" s="944">
        <f>H67/H46%</f>
        <v>169.208211143695</v>
      </c>
      <c r="I88" s="945">
        <v>64.864555294656654</v>
      </c>
      <c r="J88" s="947">
        <v>32.787050070380054</v>
      </c>
      <c r="K88" s="944">
        <v>47.323340471092081</v>
      </c>
      <c r="L88" s="944">
        <v>20.295737895042041</v>
      </c>
      <c r="M88" s="944">
        <v>35.998220112726194</v>
      </c>
      <c r="N88" s="944">
        <v>40.708843988075522</v>
      </c>
      <c r="O88" s="945">
        <v>28.460518841128572</v>
      </c>
      <c r="P88" s="947">
        <v>48.786264061574897</v>
      </c>
      <c r="Q88" s="944">
        <v>60.404789053591792</v>
      </c>
      <c r="R88" s="944">
        <v>-2.5618374558303887</v>
      </c>
      <c r="S88" s="945">
        <v>89.461358313817342</v>
      </c>
      <c r="T88" s="947">
        <v>46.336738288129624</v>
      </c>
      <c r="U88" s="944">
        <v>-51.766331162423526</v>
      </c>
      <c r="V88" s="944">
        <v>63.124335812964929</v>
      </c>
      <c r="W88" s="944">
        <v>29.499404052443381</v>
      </c>
      <c r="X88" s="945">
        <v>70.783847980997621</v>
      </c>
      <c r="Y88" s="947">
        <v>114.5380934854619</v>
      </c>
      <c r="Z88" s="944">
        <v>-7.621951219512195E-2</v>
      </c>
      <c r="AA88" s="945">
        <v>221.56583629893237</v>
      </c>
    </row>
    <row r="89" spans="2:27" x14ac:dyDescent="0.3">
      <c r="H89" s="676"/>
      <c r="I89" s="676"/>
      <c r="J89" s="676"/>
      <c r="K89" s="676"/>
      <c r="L89" s="676"/>
      <c r="M89" s="676"/>
      <c r="V89" s="96"/>
      <c r="W89" s="384"/>
      <c r="X89" s="384"/>
      <c r="Y89" s="384"/>
      <c r="Z89" s="384"/>
    </row>
    <row r="91" spans="2:27" x14ac:dyDescent="0.3">
      <c r="B91" s="1357" t="s">
        <v>78</v>
      </c>
      <c r="C91" s="1358"/>
      <c r="D91" s="1358"/>
      <c r="E91" s="1358"/>
      <c r="F91" s="1358"/>
      <c r="G91" s="1358"/>
      <c r="H91" s="1358"/>
      <c r="I91" s="1358"/>
      <c r="J91" s="1358"/>
      <c r="K91" s="1359"/>
    </row>
    <row r="92" spans="2:27" ht="6.6" customHeight="1" x14ac:dyDescent="0.3">
      <c r="B92" s="139"/>
      <c r="C92" s="139"/>
      <c r="D92" s="140"/>
      <c r="E92" s="140"/>
      <c r="F92" s="140"/>
      <c r="G92" s="340"/>
      <c r="H92" s="340"/>
      <c r="I92" s="141"/>
      <c r="J92" s="142"/>
      <c r="K92" s="143"/>
    </row>
    <row r="93" spans="2:27" x14ac:dyDescent="0.3">
      <c r="B93" s="144" t="s">
        <v>79</v>
      </c>
      <c r="C93" s="1349" t="s">
        <v>1603</v>
      </c>
      <c r="D93" s="1350"/>
      <c r="E93" s="1350"/>
      <c r="F93" s="1350"/>
      <c r="G93" s="1350"/>
      <c r="H93" s="1350"/>
      <c r="I93" s="1350"/>
      <c r="J93" s="1350"/>
      <c r="K93" s="1351"/>
    </row>
    <row r="94" spans="2:27" ht="7.8" customHeight="1" x14ac:dyDescent="0.3">
      <c r="B94" s="144"/>
      <c r="C94" s="145"/>
      <c r="D94" s="146"/>
      <c r="E94" s="146"/>
      <c r="F94" s="146"/>
      <c r="G94" s="341"/>
      <c r="H94" s="341"/>
      <c r="I94" s="146"/>
      <c r="J94" s="147"/>
      <c r="K94" s="148"/>
    </row>
    <row r="95" spans="2:27" ht="37.799999999999997" customHeight="1" x14ac:dyDescent="0.3">
      <c r="B95" s="144" t="s">
        <v>80</v>
      </c>
      <c r="C95" s="1349" t="s">
        <v>1022</v>
      </c>
      <c r="D95" s="1350"/>
      <c r="E95" s="1350"/>
      <c r="F95" s="1350"/>
      <c r="G95" s="1350"/>
      <c r="H95" s="1350"/>
      <c r="I95" s="1350"/>
      <c r="J95" s="1350"/>
      <c r="K95" s="1351"/>
    </row>
    <row r="96" spans="2:27" ht="5.4" customHeight="1" x14ac:dyDescent="0.3">
      <c r="B96" s="144"/>
      <c r="C96" s="145"/>
      <c r="D96" s="146"/>
      <c r="E96" s="146"/>
      <c r="F96" s="146"/>
      <c r="G96" s="341"/>
      <c r="H96" s="341"/>
      <c r="I96" s="146"/>
      <c r="J96" s="147"/>
      <c r="K96" s="148"/>
    </row>
    <row r="97" spans="2:11" x14ac:dyDescent="0.3">
      <c r="B97" s="144" t="s">
        <v>82</v>
      </c>
      <c r="C97" s="145" t="s">
        <v>984</v>
      </c>
      <c r="D97" s="146"/>
      <c r="E97" s="146"/>
      <c r="F97" s="146"/>
      <c r="G97" s="341"/>
      <c r="H97" s="341"/>
      <c r="I97" s="146"/>
      <c r="J97" s="147"/>
      <c r="K97" s="148"/>
    </row>
    <row r="98" spans="2:11" ht="5.4" customHeight="1" x14ac:dyDescent="0.3">
      <c r="B98" s="144"/>
      <c r="C98" s="145"/>
      <c r="D98" s="146"/>
      <c r="E98" s="146"/>
      <c r="F98" s="146"/>
      <c r="G98" s="341"/>
      <c r="H98" s="341"/>
      <c r="I98" s="146"/>
      <c r="J98" s="147"/>
      <c r="K98" s="148"/>
    </row>
    <row r="99" spans="2:11" x14ac:dyDescent="0.3">
      <c r="B99" s="144" t="s">
        <v>84</v>
      </c>
      <c r="C99" s="145" t="s">
        <v>846</v>
      </c>
      <c r="D99" s="146"/>
      <c r="E99" s="146"/>
      <c r="F99" s="146"/>
      <c r="G99" s="341"/>
      <c r="H99" s="341"/>
      <c r="I99" s="146"/>
      <c r="J99" s="147"/>
      <c r="K99" s="148"/>
    </row>
    <row r="100" spans="2:11" ht="8.4" customHeight="1" x14ac:dyDescent="0.3">
      <c r="B100" s="144"/>
      <c r="C100" s="145"/>
      <c r="D100" s="146"/>
      <c r="E100" s="146"/>
      <c r="F100" s="146"/>
      <c r="G100" s="341"/>
      <c r="H100" s="341"/>
      <c r="I100" s="146"/>
      <c r="J100" s="147"/>
      <c r="K100" s="148"/>
    </row>
    <row r="101" spans="2:11" x14ac:dyDescent="0.3">
      <c r="B101" s="144" t="s">
        <v>86</v>
      </c>
      <c r="C101" s="145" t="s">
        <v>1604</v>
      </c>
      <c r="D101" s="146"/>
      <c r="E101" s="146"/>
      <c r="F101" s="146"/>
      <c r="G101" s="341"/>
      <c r="H101" s="341"/>
      <c r="I101" s="146"/>
      <c r="J101" s="147"/>
      <c r="K101" s="148"/>
    </row>
    <row r="102" spans="2:11" ht="9" customHeight="1" x14ac:dyDescent="0.3">
      <c r="B102" s="144"/>
      <c r="C102" s="145"/>
      <c r="D102" s="146"/>
      <c r="E102" s="146"/>
      <c r="F102" s="146"/>
      <c r="G102" s="341"/>
      <c r="H102" s="341"/>
      <c r="I102" s="146"/>
      <c r="J102" s="147"/>
      <c r="K102" s="148"/>
    </row>
    <row r="103" spans="2:11" x14ac:dyDescent="0.3">
      <c r="B103" s="144" t="s">
        <v>88</v>
      </c>
      <c r="C103" s="149" t="s">
        <v>89</v>
      </c>
      <c r="D103" s="147"/>
      <c r="E103" s="147"/>
      <c r="F103" s="147"/>
      <c r="G103" s="342"/>
      <c r="H103" s="341"/>
      <c r="I103" s="146"/>
      <c r="J103" s="147"/>
      <c r="K103" s="148"/>
    </row>
    <row r="104" spans="2:11" ht="6" customHeight="1" x14ac:dyDescent="0.3">
      <c r="B104" s="144"/>
      <c r="C104" s="149"/>
      <c r="D104" s="147"/>
      <c r="E104" s="147"/>
      <c r="F104" s="147"/>
      <c r="G104" s="342"/>
      <c r="H104" s="341"/>
      <c r="I104" s="146"/>
      <c r="J104" s="147"/>
      <c r="K104" s="148"/>
    </row>
    <row r="105" spans="2:11" x14ac:dyDescent="0.3">
      <c r="B105" s="144" t="s">
        <v>90</v>
      </c>
      <c r="C105" s="602" t="s">
        <v>154</v>
      </c>
      <c r="D105" s="156"/>
      <c r="E105" s="156"/>
      <c r="F105" s="156"/>
      <c r="G105" s="343"/>
      <c r="H105" s="341"/>
      <c r="I105" s="146"/>
      <c r="J105" s="147"/>
      <c r="K105" s="148"/>
    </row>
    <row r="106" spans="2:11" ht="7.2" customHeight="1" x14ac:dyDescent="0.3">
      <c r="B106" s="144"/>
      <c r="C106" s="145"/>
      <c r="D106" s="146"/>
      <c r="E106" s="146"/>
      <c r="F106" s="146"/>
      <c r="G106" s="341"/>
      <c r="H106" s="341"/>
      <c r="I106" s="146"/>
      <c r="J106" s="147"/>
      <c r="K106" s="148"/>
    </row>
    <row r="107" spans="2:11" x14ac:dyDescent="0.3">
      <c r="B107" s="1352" t="s">
        <v>92</v>
      </c>
      <c r="C107" s="145" t="s">
        <v>93</v>
      </c>
      <c r="D107" s="146"/>
      <c r="E107" s="146"/>
      <c r="F107" s="146"/>
      <c r="G107" s="341"/>
      <c r="H107" s="341"/>
      <c r="I107" s="146"/>
      <c r="J107" s="147"/>
      <c r="K107" s="148"/>
    </row>
    <row r="108" spans="2:11" x14ac:dyDescent="0.3">
      <c r="B108" s="1352"/>
      <c r="C108" s="201" t="s">
        <v>94</v>
      </c>
      <c r="D108" s="210"/>
      <c r="E108" s="210"/>
      <c r="F108" s="210"/>
      <c r="G108" s="341"/>
      <c r="H108" s="341"/>
      <c r="I108" s="146"/>
      <c r="J108" s="147"/>
      <c r="K108" s="148"/>
    </row>
    <row r="109" spans="2:11" ht="10.199999999999999" customHeight="1" x14ac:dyDescent="0.3">
      <c r="B109" s="144"/>
      <c r="C109" s="145"/>
      <c r="D109" s="146"/>
      <c r="E109" s="146"/>
      <c r="F109" s="146"/>
      <c r="G109" s="341"/>
      <c r="H109" s="341"/>
      <c r="I109" s="146"/>
      <c r="J109" s="147"/>
      <c r="K109" s="148"/>
    </row>
    <row r="110" spans="2:11" ht="42.6" customHeight="1" x14ac:dyDescent="0.3">
      <c r="B110" s="151" t="s">
        <v>95</v>
      </c>
      <c r="C110" s="1349" t="s">
        <v>1021</v>
      </c>
      <c r="D110" s="1350"/>
      <c r="E110" s="1350"/>
      <c r="F110" s="1350"/>
      <c r="G110" s="1350"/>
      <c r="H110" s="1350"/>
      <c r="I110" s="1350"/>
      <c r="J110" s="1350"/>
      <c r="K110" s="1351"/>
    </row>
    <row r="111" spans="2:11" ht="42.6" customHeight="1" x14ac:dyDescent="0.3">
      <c r="B111" s="151"/>
      <c r="C111" s="1349" t="s">
        <v>1605</v>
      </c>
      <c r="D111" s="1350"/>
      <c r="E111" s="1350"/>
      <c r="F111" s="1350"/>
      <c r="G111" s="1350"/>
      <c r="H111" s="1350"/>
      <c r="I111" s="1350"/>
      <c r="J111" s="1350"/>
      <c r="K111" s="1351"/>
    </row>
    <row r="112" spans="2:11" ht="42.6" customHeight="1" x14ac:dyDescent="0.3">
      <c r="B112" s="151"/>
      <c r="C112" s="1349" t="s">
        <v>1613</v>
      </c>
      <c r="D112" s="1350"/>
      <c r="E112" s="1350"/>
      <c r="F112" s="1350"/>
      <c r="G112" s="1350"/>
      <c r="H112" s="1350"/>
      <c r="I112" s="1350"/>
      <c r="J112" s="1350"/>
      <c r="K112" s="1351"/>
    </row>
    <row r="113" spans="2:11" ht="7.8" customHeight="1" x14ac:dyDescent="0.3">
      <c r="B113" s="151"/>
      <c r="C113" s="145"/>
      <c r="D113" s="146"/>
      <c r="E113" s="146"/>
      <c r="F113" s="146"/>
      <c r="G113" s="341"/>
      <c r="H113" s="341"/>
      <c r="I113" s="146"/>
      <c r="J113" s="147"/>
      <c r="K113" s="148"/>
    </row>
    <row r="114" spans="2:11" x14ac:dyDescent="0.3">
      <c r="B114" s="151" t="s">
        <v>96</v>
      </c>
      <c r="C114" s="204">
        <v>44903</v>
      </c>
      <c r="D114" s="211"/>
      <c r="E114" s="211"/>
      <c r="F114" s="211"/>
      <c r="G114" s="341"/>
      <c r="H114" s="341"/>
      <c r="I114" s="146"/>
      <c r="J114" s="147"/>
      <c r="K114" s="148"/>
    </row>
    <row r="115" spans="2:11" ht="6" customHeight="1" x14ac:dyDescent="0.3">
      <c r="B115" s="151"/>
      <c r="C115" s="145"/>
      <c r="D115" s="146"/>
      <c r="E115" s="146"/>
      <c r="F115" s="146"/>
      <c r="G115" s="341"/>
      <c r="H115" s="341"/>
      <c r="I115" s="146"/>
      <c r="J115" s="147"/>
      <c r="K115" s="148"/>
    </row>
    <row r="116" spans="2:11" x14ac:dyDescent="0.3">
      <c r="B116" s="151" t="s">
        <v>97</v>
      </c>
      <c r="C116" s="145" t="s">
        <v>98</v>
      </c>
      <c r="D116" s="146"/>
      <c r="E116" s="146"/>
      <c r="F116" s="146"/>
      <c r="G116" s="341"/>
      <c r="H116" s="341"/>
      <c r="I116" s="146"/>
      <c r="J116" s="147"/>
      <c r="K116" s="148"/>
    </row>
    <row r="117" spans="2:11" ht="5.4" customHeight="1" x14ac:dyDescent="0.3">
      <c r="B117" s="151"/>
      <c r="C117" s="145"/>
      <c r="D117" s="146"/>
      <c r="E117" s="146"/>
      <c r="F117" s="146"/>
      <c r="G117" s="341"/>
      <c r="H117" s="341"/>
      <c r="I117" s="146"/>
      <c r="J117" s="147"/>
      <c r="K117" s="148"/>
    </row>
    <row r="118" spans="2:11" x14ac:dyDescent="0.3">
      <c r="B118" s="151" t="s">
        <v>99</v>
      </c>
      <c r="C118" s="149" t="s">
        <v>688</v>
      </c>
      <c r="D118" s="147"/>
      <c r="E118" s="147"/>
      <c r="F118" s="147"/>
      <c r="G118" s="342"/>
      <c r="H118" s="342"/>
      <c r="I118" s="147"/>
      <c r="J118" s="147"/>
      <c r="K118" s="148"/>
    </row>
    <row r="119" spans="2:11" ht="9.6" customHeight="1" x14ac:dyDescent="0.3">
      <c r="B119" s="152"/>
      <c r="C119" s="152"/>
      <c r="D119" s="153"/>
      <c r="E119" s="153"/>
      <c r="F119" s="153"/>
      <c r="G119" s="344"/>
      <c r="H119" s="344"/>
      <c r="I119" s="153"/>
      <c r="J119" s="153"/>
      <c r="K119" s="154"/>
    </row>
  </sheetData>
  <mergeCells count="28">
    <mergeCell ref="P28:S28"/>
    <mergeCell ref="T28:X28"/>
    <mergeCell ref="Y28:AA28"/>
    <mergeCell ref="D6:I6"/>
    <mergeCell ref="J6:O6"/>
    <mergeCell ref="P6:S6"/>
    <mergeCell ref="T6:X6"/>
    <mergeCell ref="Y6:AA6"/>
    <mergeCell ref="B26:G26"/>
    <mergeCell ref="D28:I28"/>
    <mergeCell ref="J28:O28"/>
    <mergeCell ref="P49:S49"/>
    <mergeCell ref="T49:X49"/>
    <mergeCell ref="Y49:AA49"/>
    <mergeCell ref="D70:I70"/>
    <mergeCell ref="J70:O70"/>
    <mergeCell ref="P70:S70"/>
    <mergeCell ref="T70:X70"/>
    <mergeCell ref="Y70:AA70"/>
    <mergeCell ref="D49:I49"/>
    <mergeCell ref="J49:O49"/>
    <mergeCell ref="C111:K111"/>
    <mergeCell ref="C112:K112"/>
    <mergeCell ref="B91:K91"/>
    <mergeCell ref="C93:K93"/>
    <mergeCell ref="C95:K95"/>
    <mergeCell ref="B107:B108"/>
    <mergeCell ref="C110:K110"/>
  </mergeCells>
  <hyperlinks>
    <hyperlink ref="B2" location="Index!A1" display="Return to Index" xr:uid="{9F53CFF2-73F8-43F9-B48E-08C5E672E8DB}"/>
    <hyperlink ref="C108" r:id="rId1" xr:uid="{8B68367C-D4DC-4A67-935A-4E1CD0CC7967}"/>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FF00"/>
  </sheetPr>
  <dimension ref="B1:AO47"/>
  <sheetViews>
    <sheetView workbookViewId="0">
      <selection activeCell="H15" sqref="H15"/>
    </sheetView>
  </sheetViews>
  <sheetFormatPr defaultRowHeight="14.4" x14ac:dyDescent="0.3"/>
  <cols>
    <col min="1" max="1" width="2.109375" customWidth="1"/>
    <col min="3" max="8" width="11.109375" bestFit="1" customWidth="1"/>
    <col min="9" max="11" width="9.88671875" bestFit="1" customWidth="1"/>
    <col min="12" max="12" width="2.5546875" customWidth="1"/>
    <col min="13" max="13" width="6.6640625" bestFit="1" customWidth="1"/>
    <col min="14" max="14" width="6.109375" bestFit="1" customWidth="1"/>
    <col min="19" max="19" width="4.44140625" bestFit="1" customWidth="1"/>
    <col min="20" max="20" width="6" bestFit="1" customWidth="1"/>
    <col min="21" max="21" width="6.5546875" bestFit="1" customWidth="1"/>
    <col min="22" max="22" width="7.5546875" customWidth="1"/>
    <col min="30" max="30" width="2.33203125" customWidth="1"/>
    <col min="31" max="31" width="7.6640625" customWidth="1"/>
    <col min="32" max="32" width="8.44140625" customWidth="1"/>
    <col min="33" max="35" width="11.6640625" customWidth="1"/>
    <col min="36" max="36" width="12.109375" customWidth="1"/>
  </cols>
  <sheetData>
    <row r="1" spans="2:41" x14ac:dyDescent="0.3">
      <c r="C1" t="s">
        <v>190</v>
      </c>
      <c r="H1" t="s">
        <v>191</v>
      </c>
    </row>
    <row r="2" spans="2:41" x14ac:dyDescent="0.3">
      <c r="C2" t="s">
        <v>192</v>
      </c>
      <c r="M2" s="29" t="s">
        <v>193</v>
      </c>
    </row>
    <row r="3" spans="2:41" ht="15" thickBot="1" x14ac:dyDescent="0.35"/>
    <row r="4" spans="2:41" ht="37.200000000000003" customHeight="1" thickBot="1" x14ac:dyDescent="0.35">
      <c r="B4" s="9"/>
      <c r="C4" s="1345" t="s">
        <v>14</v>
      </c>
      <c r="D4" s="1346"/>
      <c r="E4" s="1347"/>
      <c r="F4" s="1345" t="str">
        <f>IF(OR(Control!$B$5=1),"Southampton resident population 2011 Census (ONS)",IF(OR(Control!$B$5=2),"Southampton resident population 2021 (SAPF)",IF(OR(Control!$B$5=3),"Southampton resident population 2020 (MYE)",IF(OR(Control!$B$5=4),"England population 2021 Census (ONS)","Error-CHECK"))))</f>
        <v>England population 2021 Census (ONS)</v>
      </c>
      <c r="G4" s="1346"/>
      <c r="H4" s="1347"/>
      <c r="I4" s="1345" t="s">
        <v>194</v>
      </c>
      <c r="J4" s="1346"/>
      <c r="K4" s="1347"/>
      <c r="L4" s="9"/>
      <c r="M4" s="22"/>
      <c r="N4" s="22"/>
      <c r="O4" s="1344" t="str">
        <f>C4</f>
        <v>Southampton resident population 2021 Census (ONS)</v>
      </c>
      <c r="P4" s="1344"/>
      <c r="Q4" s="1344" t="str">
        <f>F4</f>
        <v>England population 2021 Census (ONS)</v>
      </c>
      <c r="R4" s="1344"/>
      <c r="S4" s="1344" t="str">
        <f>I4</f>
        <v>England MYE 2020</v>
      </c>
      <c r="T4" s="1344"/>
      <c r="U4" s="22">
        <v>1</v>
      </c>
      <c r="W4" s="9"/>
      <c r="X4" s="1345" t="str">
        <f>VLOOKUP(Control!$B$20,Reference!$U$50:$V$73,2,FALSE)&amp;" : 2021 Base Year"</f>
        <v>Southampton LA (Res) : 2021 Base Year</v>
      </c>
      <c r="Y4" s="1346"/>
      <c r="Z4" s="1347"/>
      <c r="AA4" s="1345" t="str">
        <f>VLOOKUP(Control!$B$20,Reference!$U$50:$V$73,2,FALSE)&amp;" : "&amp;Control!$D$18&amp;" Projection"</f>
        <v>Southampton LA (Res) : 2025 Projection</v>
      </c>
      <c r="AB4" s="1346"/>
      <c r="AC4" s="1347"/>
      <c r="AD4" s="9"/>
      <c r="AE4" s="22"/>
      <c r="AF4" s="22"/>
      <c r="AG4" s="1344" t="str">
        <f>X4</f>
        <v>Southampton LA (Res) : 2021 Base Year</v>
      </c>
      <c r="AH4" s="1344"/>
      <c r="AI4" s="1344" t="str">
        <f>AA4</f>
        <v>Southampton LA (Res) : 2025 Projection</v>
      </c>
      <c r="AJ4" s="1344"/>
      <c r="AK4" s="22">
        <v>1</v>
      </c>
    </row>
    <row r="5" spans="2:41" ht="15" thickBot="1" x14ac:dyDescent="0.35">
      <c r="B5" s="7"/>
      <c r="C5" s="10" t="s">
        <v>195</v>
      </c>
      <c r="D5" s="11" t="s">
        <v>196</v>
      </c>
      <c r="E5" s="12" t="s">
        <v>17</v>
      </c>
      <c r="F5" s="10" t="s">
        <v>15</v>
      </c>
      <c r="G5" s="11" t="s">
        <v>16</v>
      </c>
      <c r="H5" s="12" t="s">
        <v>17</v>
      </c>
      <c r="I5" s="10" t="s">
        <v>15</v>
      </c>
      <c r="J5" s="11" t="s">
        <v>16</v>
      </c>
      <c r="K5" s="12" t="s">
        <v>17</v>
      </c>
      <c r="L5" s="7"/>
      <c r="M5" s="8" t="s">
        <v>197</v>
      </c>
      <c r="N5" s="8" t="s">
        <v>198</v>
      </c>
      <c r="O5" s="8" t="str">
        <f>C5</f>
        <v>Male (Census 2021)</v>
      </c>
      <c r="P5" s="8" t="str">
        <f>D5</f>
        <v>Female (Census 2021)</v>
      </c>
      <c r="Q5" s="8" t="str">
        <f>Q4&amp;" - Male"</f>
        <v>England population 2021 Census (ONS) - Male</v>
      </c>
      <c r="R5" s="8" t="str">
        <f>Q4&amp;" - Female"</f>
        <v>England population 2021 Census (ONS) - Female</v>
      </c>
      <c r="S5" s="8" t="str">
        <f>I5</f>
        <v>Male</v>
      </c>
      <c r="T5" s="8" t="str">
        <f>J5</f>
        <v>Female</v>
      </c>
      <c r="U5" s="8" t="s">
        <v>199</v>
      </c>
      <c r="W5" s="7"/>
      <c r="X5" s="10" t="s">
        <v>15</v>
      </c>
      <c r="Y5" s="11" t="s">
        <v>16</v>
      </c>
      <c r="Z5" s="12" t="s">
        <v>17</v>
      </c>
      <c r="AA5" s="10" t="s">
        <v>15</v>
      </c>
      <c r="AB5" s="11" t="s">
        <v>16</v>
      </c>
      <c r="AC5" s="12" t="s">
        <v>17</v>
      </c>
      <c r="AD5" s="7"/>
      <c r="AE5" s="8" t="s">
        <v>197</v>
      </c>
      <c r="AF5" s="8" t="s">
        <v>198</v>
      </c>
      <c r="AG5" s="8" t="s">
        <v>200</v>
      </c>
      <c r="AH5" s="8" t="s">
        <v>201</v>
      </c>
      <c r="AI5" s="8" t="str">
        <f>"Male - "&amp;Control!$D$18</f>
        <v>Male - 2025</v>
      </c>
      <c r="AJ5" s="8" t="str">
        <f>"Female - "&amp;Control!$D$18</f>
        <v>Female - 2025</v>
      </c>
      <c r="AK5" s="8" t="s">
        <v>199</v>
      </c>
      <c r="AM5" t="s">
        <v>17</v>
      </c>
      <c r="AN5" t="s">
        <v>202</v>
      </c>
      <c r="AO5" t="s">
        <v>203</v>
      </c>
    </row>
    <row r="6" spans="2:41" x14ac:dyDescent="0.3">
      <c r="B6" s="13" t="s">
        <v>18</v>
      </c>
      <c r="C6" s="97">
        <f>IF(OR(Control!$B$5=1),VLOOKUP("SC2021",Data!$A$3:$AM$10,M6,FALSE),IF(OR(Control!$B$5=2,),VLOOKUP("SC2021",Data!$A$3:$AM$10,M6,FALSE),IF(OR(Control!$B$5=3),VLOOKUP("SC2021",Data!$A$3:$AM$10,M6,FALSE),IF(OR(Control!$B$5=4),VLOOKUP("SC2021",Data!$A$3:$AM$10,M6,FALSE),"ERROR-CHECK"))))</f>
        <v>7001</v>
      </c>
      <c r="D6" s="97">
        <f>IF(OR(Control!$B$5=1),VLOOKUP("SC2021",Data!$A$3:$AM$10,N6,FALSE),IF(OR(Control!$B$5=2,),VLOOKUP("SC2021",Data!$A$3:$AM$10,N6,FALSE),IF(OR(Control!$B$5=3),VLOOKUP("SC2021",Data!$A$3:$AM$10,N6,FALSE),IF(OR(Control!$B$5=4),VLOOKUP("SC2021",Data!$A$3:$AM$10,N6,FALSE),"ERROR-CHECK"))))</f>
        <v>6794</v>
      </c>
      <c r="E6" s="98">
        <f>C6+D6</f>
        <v>13795</v>
      </c>
      <c r="F6" s="97">
        <f>IF(OR(Control!$B$5=1),VLOOKUP("SC2011",Data!$A$3:$AM$10,M6,FALSE),IF(OR(Control!$B$5=2,),VLOOKUP("SCRES",Data!$A$3:$AM$10,M6,FALSE),IF(OR(Control!$B$5=3),VLOOKUP("SCCITOT",Data!$A$3:$AM$10,M6,FALSE),IF(OR(Control!$B$5=4),VLOOKUP("ENG2021",Data!$A$3:$AM$10,M6,FALSE),"ERROR-CHECK"))))</f>
        <v>1575309</v>
      </c>
      <c r="G6" s="97">
        <f>IF(OR(Control!$B$5=1),VLOOKUP("SC2011",Data!$A$3:$AM$10,N6,FALSE),IF(OR(Control!$B$5=2,),VLOOKUP("SCRES",Data!$A$3:$AM$10,N6,FALSE),IF(OR(Control!$B$5=3),VLOOKUP("SCCITOT",Data!$A$3:$AM$10,N6,FALSE),IF(OR(Control!$B$5=4),VLOOKUP("ENG2021",Data!$A$3:$AM$10,N6,FALSE),"ERROR-CHECK"))))</f>
        <v>1501640</v>
      </c>
      <c r="H6" s="97">
        <f>F6+G6</f>
        <v>3076949</v>
      </c>
      <c r="I6" s="61">
        <f>VLOOKUP("ENG",Data!$A$3:$AM$10,M6,FALSE)</f>
        <v>1662294</v>
      </c>
      <c r="J6" s="62">
        <f>VLOOKUP("ENG",Data!$A$3:$AM$10,N6,FALSE)</f>
        <v>1577153</v>
      </c>
      <c r="K6" s="63">
        <f>I6+J6</f>
        <v>3239447</v>
      </c>
      <c r="L6" s="7"/>
      <c r="M6" s="8">
        <v>3</v>
      </c>
      <c r="N6" s="8">
        <v>22</v>
      </c>
      <c r="O6" s="207">
        <f>C6/C$24*100</f>
        <v>5.6022341719480186</v>
      </c>
      <c r="P6" s="207">
        <f>-((D6/D$24)*100)</f>
        <v>-5.4809771209138729</v>
      </c>
      <c r="Q6" s="23">
        <f>F6/F$24*100</f>
        <v>5.6960135942779422</v>
      </c>
      <c r="R6" s="207">
        <f>-((G6/G$24)*100)</f>
        <v>-5.207930701407661</v>
      </c>
      <c r="S6" s="207">
        <f>I6/I$24*100</f>
        <v>5.9404095756188671</v>
      </c>
      <c r="T6" s="207">
        <f>-((J6/J$24)*100)</f>
        <v>-5.5208293952670395</v>
      </c>
      <c r="U6" s="8">
        <v>0.45</v>
      </c>
      <c r="W6" s="13" t="s">
        <v>18</v>
      </c>
      <c r="X6" s="16">
        <f>VLOOKUP(Control!$B$20,Data!$A$3:$AM$10,AE6-1,FALSE)</f>
        <v>7180</v>
      </c>
      <c r="Y6" s="17">
        <f>VLOOKUP(Control!$B$20,Data!$A$3:$AM$10,AF6-1,FALSE)</f>
        <v>6952</v>
      </c>
      <c r="Z6" s="18">
        <f>X6+Y6</f>
        <v>14132</v>
      </c>
      <c r="AA6" s="16">
        <f>VLOOKUP(Control!$B$21,'Proj Data'!$A$3:$AN$187,AE6,FALSE)</f>
        <v>8221</v>
      </c>
      <c r="AB6" s="16">
        <f>VLOOKUP(Control!$B$21,'Proj Data'!$A$3:$AN$187,AF6,FALSE)</f>
        <v>7797</v>
      </c>
      <c r="AC6" s="70">
        <f>AA6+AB6</f>
        <v>16018</v>
      </c>
      <c r="AD6" s="7"/>
      <c r="AE6" s="8">
        <v>4</v>
      </c>
      <c r="AF6" s="8">
        <v>23</v>
      </c>
      <c r="AG6" s="23">
        <f>X6/X$24*100</f>
        <v>5.3840443321310465</v>
      </c>
      <c r="AH6" s="23">
        <f>-((Y6/Y$24)*100)</f>
        <v>-5.4155111706602685</v>
      </c>
      <c r="AI6" s="23">
        <f>AA6/AA$24*100</f>
        <v>5.8839106784998565</v>
      </c>
      <c r="AJ6" s="23">
        <f>-((AB6/AB$24)*100)</f>
        <v>-5.8493439462253463</v>
      </c>
      <c r="AK6" s="8">
        <v>0.45</v>
      </c>
      <c r="AM6" s="30">
        <f>(AC6-Z6)/Z6*100</f>
        <v>13.345598641381262</v>
      </c>
      <c r="AN6" s="30" t="str">
        <f>IF(AM6&lt;0,AM6,"")</f>
        <v/>
      </c>
      <c r="AO6" s="30">
        <f>IF(AM6&gt;=0,AM6,"")</f>
        <v>13.345598641381262</v>
      </c>
    </row>
    <row r="7" spans="2:41" x14ac:dyDescent="0.3">
      <c r="B7" s="14" t="s">
        <v>19</v>
      </c>
      <c r="C7" s="97">
        <f>IF(OR(Control!$B$5=1),VLOOKUP("SC2021",Data!$A$3:$AM$10,M7,FALSE),IF(OR(Control!$B$5=2,),VLOOKUP("SC2021",Data!$A$3:$AM$10,M7,FALSE),IF(OR(Control!$B$5=3),VLOOKUP("SC2021",Data!$A$3:$AM$10,M7,FALSE),IF(OR(Control!$B$5=4),VLOOKUP("SC2021",Data!$A$3:$AM$10,M7,FALSE),"ERROR-CHECK"))))</f>
        <v>7511</v>
      </c>
      <c r="D7" s="97">
        <f>IF(OR(Control!$B$5=1),VLOOKUP("SC2021",Data!$A$3:$AM$10,N7,FALSE),IF(OR(Control!$B$5=2,),VLOOKUP("SC2021",Data!$A$3:$AM$10,N7,FALSE),IF(OR(Control!$B$5=3),VLOOKUP("SC2021",Data!$A$3:$AM$10,N7,FALSE),IF(OR(Control!$B$5=4),VLOOKUP("SC2021",Data!$A$3:$AM$10,N7,FALSE),"ERROR-CHECK"))))</f>
        <v>6942</v>
      </c>
      <c r="E7" s="98">
        <f t="shared" ref="E7:E23" si="0">C7+D7</f>
        <v>14453</v>
      </c>
      <c r="F7" s="97">
        <f>IF(OR(Control!$B$5=1),VLOOKUP("SC2011",Data!$A$3:$AM$10,M7,FALSE),IF(OR(Control!$B$5=2,),VLOOKUP("SCRES",Data!$A$3:$AM$10,M7,FALSE),IF(OR(Control!$B$5=3),VLOOKUP("SCCITOT",Data!$A$3:$AM$10,M7,FALSE),IF(OR(Control!$B$5=4),VLOOKUP("ENG2021",Data!$A$3:$AM$10,M7,FALSE),"ERROR-CHECK"))))</f>
        <v>1714232</v>
      </c>
      <c r="G7" s="97">
        <f>IF(OR(Control!$B$5=1),VLOOKUP("SC2011",Data!$A$3:$AM$10,N7,FALSE),IF(OR(Control!$B$5=2,),VLOOKUP("SCRES",Data!$A$3:$AM$10,N7,FALSE),IF(OR(Control!$B$5=3),VLOOKUP("SCCITOT",Data!$A$3:$AM$10,N7,FALSE),IF(OR(Control!$B$5=4),VLOOKUP("ENG2021",Data!$A$3:$AM$10,N7,FALSE),"ERROR-CHECK"))))</f>
        <v>1634468</v>
      </c>
      <c r="H7" s="97">
        <f t="shared" ref="H7:H23" si="1">F7+G7</f>
        <v>3348700</v>
      </c>
      <c r="I7" s="61">
        <f>VLOOKUP("ENG",Data!$A$3:$AM$10,M7,FALSE)</f>
        <v>1814361</v>
      </c>
      <c r="J7" s="62">
        <f>VLOOKUP("ENG",Data!$A$3:$AM$10,N7,FALSE)</f>
        <v>1725097</v>
      </c>
      <c r="K7" s="63">
        <f t="shared" ref="K7:K23" si="2">I7+J7</f>
        <v>3539458</v>
      </c>
      <c r="L7" s="7"/>
      <c r="M7" s="8">
        <v>4</v>
      </c>
      <c r="N7" s="8">
        <v>23</v>
      </c>
      <c r="O7" s="207">
        <f t="shared" ref="O7:O23" si="3">C7/C$24*100</f>
        <v>6.0103386466935538</v>
      </c>
      <c r="P7" s="207">
        <f t="shared" ref="P7:P23" si="4">-((D7/D$24)*100)</f>
        <v>-5.600374326373875</v>
      </c>
      <c r="Q7" s="23">
        <f t="shared" ref="Q7:Q23" si="5">F7/F$24*100</f>
        <v>6.1983323752649575</v>
      </c>
      <c r="R7" s="207">
        <f t="shared" ref="R7:R23" si="6">-((G7/G$24)*100)</f>
        <v>-5.6685997160893269</v>
      </c>
      <c r="S7" s="207">
        <f t="shared" ref="S7:S23" si="7">I7/I$24*100</f>
        <v>6.4838394760670628</v>
      </c>
      <c r="T7" s="207">
        <f t="shared" ref="T7:T23" si="8">-((J7/J$24)*100)</f>
        <v>-6.0387078661911584</v>
      </c>
      <c r="U7" s="8">
        <f>U6+$U$4</f>
        <v>1.45</v>
      </c>
      <c r="W7" s="14" t="s">
        <v>19</v>
      </c>
      <c r="X7" s="16">
        <f>VLOOKUP(Control!$B$20,Data!$A$3:$AM$10,AE7-1,FALSE)</f>
        <v>7614</v>
      </c>
      <c r="Y7" s="17">
        <f>VLOOKUP(Control!$B$20,Data!$A$3:$AM$10,AF7-1,FALSE)</f>
        <v>7201</v>
      </c>
      <c r="Z7" s="18">
        <f t="shared" ref="Z7:Z23" si="9">X7+Y7</f>
        <v>14815</v>
      </c>
      <c r="AA7" s="16">
        <f>VLOOKUP(Control!$B$21,'Proj Data'!$A$3:$AN$187,AE7,FALSE)</f>
        <v>7390</v>
      </c>
      <c r="AB7" s="16">
        <f>VLOOKUP(Control!$B$21,'Proj Data'!$A$3:$AN$187,AF7,FALSE)</f>
        <v>7102</v>
      </c>
      <c r="AC7" s="70">
        <f t="shared" ref="AC7:AC23" si="10">AA7+AB7</f>
        <v>14492</v>
      </c>
      <c r="AD7" s="7"/>
      <c r="AE7" s="8">
        <v>5</v>
      </c>
      <c r="AF7" s="8">
        <v>24</v>
      </c>
      <c r="AG7" s="23">
        <f t="shared" ref="AG7:AG23" si="11">X7/X$24*100</f>
        <v>5.7094865661345109</v>
      </c>
      <c r="AH7" s="23">
        <f t="shared" ref="AH7:AH23" si="12">-((Y7/Y$24)*100)</f>
        <v>-5.6094787025207991</v>
      </c>
      <c r="AI7" s="23">
        <f t="shared" ref="AI7:AI23" si="13">AA7/AA$24*100</f>
        <v>5.2891497280274837</v>
      </c>
      <c r="AJ7" s="23">
        <f t="shared" ref="AJ7:AJ23" si="14">-((AB7/AB$24)*100)</f>
        <v>-5.3279518668837262</v>
      </c>
      <c r="AK7" s="8">
        <f>AK6+$U$4</f>
        <v>1.45</v>
      </c>
      <c r="AM7" s="30">
        <f t="shared" ref="AM7:AM23" si="15">(AC7-Z7)/Z7*100</f>
        <v>-2.1802227472156597</v>
      </c>
      <c r="AN7" s="30">
        <f t="shared" ref="AN7:AN23" si="16">IF(AM7&lt;0,AM7,"")</f>
        <v>-2.1802227472156597</v>
      </c>
      <c r="AO7" s="30" t="str">
        <f t="shared" ref="AO7:AO23" si="17">IF(AM7&gt;=0,AM7,"")</f>
        <v/>
      </c>
    </row>
    <row r="8" spans="2:41" x14ac:dyDescent="0.3">
      <c r="B8" s="14" t="s">
        <v>20</v>
      </c>
      <c r="C8" s="97">
        <f>IF(OR(Control!$B$5=1),VLOOKUP("SC2021",Data!$A$3:$AM$10,M8,FALSE),IF(OR(Control!$B$5=2,),VLOOKUP("SC2021",Data!$A$3:$AM$10,M8,FALSE),IF(OR(Control!$B$5=3),VLOOKUP("SC2021",Data!$A$3:$AM$10,M8,FALSE),IF(OR(Control!$B$5=4),VLOOKUP("SC2021",Data!$A$3:$AM$10,M8,FALSE),"ERROR-CHECK"))))</f>
        <v>7080</v>
      </c>
      <c r="D8" s="97">
        <f>IF(OR(Control!$B$5=1),VLOOKUP("SC2021",Data!$A$3:$AM$10,N8,FALSE),IF(OR(Control!$B$5=2,),VLOOKUP("SC2021",Data!$A$3:$AM$10,N8,FALSE),IF(OR(Control!$B$5=3),VLOOKUP("SC2021",Data!$A$3:$AM$10,N8,FALSE),IF(OR(Control!$B$5=4),VLOOKUP("SC2021",Data!$A$3:$AM$10,N8,FALSE),"ERROR-CHECK"))))</f>
        <v>6755</v>
      </c>
      <c r="E8" s="98">
        <f t="shared" si="0"/>
        <v>13835</v>
      </c>
      <c r="F8" s="97">
        <f>IF(OR(Control!$B$5=1),VLOOKUP("SC2011",Data!$A$3:$AM$10,M8,FALSE),IF(OR(Control!$B$5=2,),VLOOKUP("SCRES",Data!$A$3:$AM$10,M8,FALSE),IF(OR(Control!$B$5=3),VLOOKUP("SCCITOT",Data!$A$3:$AM$10,M8,FALSE),IF(OR(Control!$B$5=4),VLOOKUP("ENG2021",Data!$A$3:$AM$10,M8,FALSE),"ERROR-CHECK"))))</f>
        <v>1749146</v>
      </c>
      <c r="G8" s="97">
        <f>IF(OR(Control!$B$5=1),VLOOKUP("SC2011",Data!$A$3:$AM$10,N8,FALSE),IF(OR(Control!$B$5=2,),VLOOKUP("SCRES",Data!$A$3:$AM$10,N8,FALSE),IF(OR(Control!$B$5=3),VLOOKUP("SCCITOT",Data!$A$3:$AM$10,N8,FALSE),IF(OR(Control!$B$5=4),VLOOKUP("ENG2021",Data!$A$3:$AM$10,N8,FALSE),"ERROR-CHECK"))))</f>
        <v>1664181</v>
      </c>
      <c r="H8" s="97">
        <f t="shared" si="1"/>
        <v>3413327</v>
      </c>
      <c r="I8" s="61">
        <f>VLOOKUP("ENG",Data!$A$3:$AM$10,M8,FALSE)</f>
        <v>1761874</v>
      </c>
      <c r="J8" s="62">
        <f>VLOOKUP("ENG",Data!$A$3:$AM$10,N8,FALSE)</f>
        <v>1673705</v>
      </c>
      <c r="K8" s="63">
        <f t="shared" si="2"/>
        <v>3435579</v>
      </c>
      <c r="L8" s="7"/>
      <c r="M8" s="8">
        <v>5</v>
      </c>
      <c r="N8" s="8">
        <v>24</v>
      </c>
      <c r="O8" s="207">
        <f t="shared" si="3"/>
        <v>5.6654503552909548</v>
      </c>
      <c r="P8" s="207">
        <f t="shared" si="4"/>
        <v>-5.4495143437994127</v>
      </c>
      <c r="Q8" s="23">
        <f t="shared" si="5"/>
        <v>6.324574667177604</v>
      </c>
      <c r="R8" s="207">
        <f t="shared" si="6"/>
        <v>-5.7716492119278273</v>
      </c>
      <c r="S8" s="207">
        <f t="shared" si="7"/>
        <v>6.2962708044629387</v>
      </c>
      <c r="T8" s="207">
        <f t="shared" si="8"/>
        <v>-5.8588099968775511</v>
      </c>
      <c r="U8" s="8">
        <f t="shared" ref="U8:U23" si="18">U7+$U$4</f>
        <v>2.4500000000000002</v>
      </c>
      <c r="W8" s="14" t="s">
        <v>20</v>
      </c>
      <c r="X8" s="16">
        <f>VLOOKUP(Control!$B$20,Data!$A$3:$AM$10,AE8-1,FALSE)</f>
        <v>7201</v>
      </c>
      <c r="Y8" s="17">
        <f>VLOOKUP(Control!$B$20,Data!$A$3:$AM$10,AF8-1,FALSE)</f>
        <v>6768</v>
      </c>
      <c r="Z8" s="18">
        <f t="shared" si="9"/>
        <v>13969</v>
      </c>
      <c r="AA8" s="16">
        <f>VLOOKUP(Control!$B$21,'Proj Data'!$A$3:$AN$187,AE8,FALSE)</f>
        <v>7561</v>
      </c>
      <c r="AB8" s="16">
        <f>VLOOKUP(Control!$B$21,'Proj Data'!$A$3:$AN$187,AF8,FALSE)</f>
        <v>7103</v>
      </c>
      <c r="AC8" s="70">
        <f t="shared" si="10"/>
        <v>14664</v>
      </c>
      <c r="AD8" s="7"/>
      <c r="AE8" s="8">
        <v>6</v>
      </c>
      <c r="AF8" s="8">
        <v>25</v>
      </c>
      <c r="AG8" s="23">
        <f t="shared" si="11"/>
        <v>5.3997915370021818</v>
      </c>
      <c r="AH8" s="23">
        <f t="shared" si="12"/>
        <v>-5.2721777334621258</v>
      </c>
      <c r="AI8" s="23">
        <f t="shared" si="13"/>
        <v>5.4115373604351564</v>
      </c>
      <c r="AJ8" s="23">
        <f t="shared" si="14"/>
        <v>-5.3287020713144333</v>
      </c>
      <c r="AK8" s="8">
        <f t="shared" ref="AK8:AK23" si="19">AK7+$U$4</f>
        <v>2.4500000000000002</v>
      </c>
      <c r="AM8" s="30">
        <f t="shared" si="15"/>
        <v>4.9753024554370393</v>
      </c>
      <c r="AN8" s="30" t="str">
        <f t="shared" si="16"/>
        <v/>
      </c>
      <c r="AO8" s="30">
        <f t="shared" si="17"/>
        <v>4.9753024554370393</v>
      </c>
    </row>
    <row r="9" spans="2:41" x14ac:dyDescent="0.3">
      <c r="B9" s="14" t="s">
        <v>21</v>
      </c>
      <c r="C9" s="97">
        <f>IF(OR(Control!$B$5=1),VLOOKUP("SC2021",Data!$A$3:$AM$10,M9,FALSE),IF(OR(Control!$B$5=2,),VLOOKUP("SC2021",Data!$A$3:$AM$10,M9,FALSE),IF(OR(Control!$B$5=3),VLOOKUP("SC2021",Data!$A$3:$AM$10,M9,FALSE),IF(OR(Control!$B$5=4),VLOOKUP("SC2021",Data!$A$3:$AM$10,M9,FALSE),"ERROR-CHECK"))))</f>
        <v>8695</v>
      </c>
      <c r="D9" s="97">
        <f>IF(OR(Control!$B$5=1),VLOOKUP("SC2021",Data!$A$3:$AM$10,N9,FALSE),IF(OR(Control!$B$5=2,),VLOOKUP("SC2021",Data!$A$3:$AM$10,N9,FALSE),IF(OR(Control!$B$5=3),VLOOKUP("SC2021",Data!$A$3:$AM$10,N9,FALSE),IF(OR(Control!$B$5=4),VLOOKUP("SC2021",Data!$A$3:$AM$10,N9,FALSE),"ERROR-CHECK"))))</f>
        <v>8056</v>
      </c>
      <c r="E9" s="98">
        <f t="shared" si="0"/>
        <v>16751</v>
      </c>
      <c r="F9" s="97">
        <f>IF(OR(Control!$B$5=1),VLOOKUP("SC2011",Data!$A$3:$AM$10,M9,FALSE),IF(OR(Control!$B$5=2,),VLOOKUP("SCRES",Data!$A$3:$AM$10,M9,FALSE),IF(OR(Control!$B$5=3),VLOOKUP("SCCITOT",Data!$A$3:$AM$10,M9,FALSE),IF(OR(Control!$B$5=4),VLOOKUP("ENG2021",Data!$A$3:$AM$10,M9,FALSE),"ERROR-CHECK"))))</f>
        <v>1650741</v>
      </c>
      <c r="G9" s="97">
        <f>IF(OR(Control!$B$5=1),VLOOKUP("SC2011",Data!$A$3:$AM$10,N9,FALSE),IF(OR(Control!$B$5=2,),VLOOKUP("SCRES",Data!$A$3:$AM$10,N9,FALSE),IF(OR(Control!$B$5=3),VLOOKUP("SCCITOT",Data!$A$3:$AM$10,N9,FALSE),IF(OR(Control!$B$5=4),VLOOKUP("ENG2021",Data!$A$3:$AM$10,N9,FALSE),"ERROR-CHECK"))))</f>
        <v>1568154</v>
      </c>
      <c r="H9" s="97">
        <f t="shared" si="1"/>
        <v>3218895</v>
      </c>
      <c r="I9" s="61">
        <f>VLOOKUP("ENG",Data!$A$3:$AM$10,M9,FALSE)</f>
        <v>1601452</v>
      </c>
      <c r="J9" s="62">
        <f>VLOOKUP("ENG",Data!$A$3:$AM$10,N9,FALSE)</f>
        <v>1514419</v>
      </c>
      <c r="K9" s="63">
        <f t="shared" si="2"/>
        <v>3115871</v>
      </c>
      <c r="L9" s="7"/>
      <c r="M9" s="8">
        <v>6</v>
      </c>
      <c r="N9" s="8">
        <v>25</v>
      </c>
      <c r="O9" s="207">
        <f t="shared" si="3"/>
        <v>6.9577811919851476</v>
      </c>
      <c r="P9" s="207">
        <f t="shared" si="4"/>
        <v>-6.4990803188228083</v>
      </c>
      <c r="Q9" s="23">
        <f t="shared" si="5"/>
        <v>5.9687611615447915</v>
      </c>
      <c r="R9" s="207">
        <f t="shared" si="6"/>
        <v>-5.4386120249428824</v>
      </c>
      <c r="S9" s="207">
        <f t="shared" si="7"/>
        <v>5.7229832963928073</v>
      </c>
      <c r="T9" s="207">
        <f t="shared" si="8"/>
        <v>-5.3012288167038424</v>
      </c>
      <c r="U9" s="8">
        <f t="shared" si="18"/>
        <v>3.45</v>
      </c>
      <c r="W9" s="14" t="s">
        <v>21</v>
      </c>
      <c r="X9" s="16">
        <f>VLOOKUP(Control!$B$20,Data!$A$3:$AM$10,AE9-1,FALSE)</f>
        <v>10304</v>
      </c>
      <c r="Y9" s="17">
        <f>VLOOKUP(Control!$B$20,Data!$A$3:$AM$10,AF9-1,FALSE)</f>
        <v>10100</v>
      </c>
      <c r="Z9" s="18">
        <f t="shared" si="9"/>
        <v>20404</v>
      </c>
      <c r="AA9" s="16">
        <f>VLOOKUP(Control!$B$21,'Proj Data'!$A$3:$AN$187,AE9,FALSE)</f>
        <v>11285</v>
      </c>
      <c r="AB9" s="16">
        <f>VLOOKUP(Control!$B$21,'Proj Data'!$A$3:$AN$187,AF9,FALSE)</f>
        <v>10938</v>
      </c>
      <c r="AC9" s="70">
        <f t="shared" si="10"/>
        <v>22223</v>
      </c>
      <c r="AD9" s="7"/>
      <c r="AE9" s="8">
        <v>7</v>
      </c>
      <c r="AF9" s="8">
        <v>26</v>
      </c>
      <c r="AG9" s="23">
        <f t="shared" si="11"/>
        <v>7.7266285234370899</v>
      </c>
      <c r="AH9" s="23">
        <f t="shared" si="12"/>
        <v>-7.8677593244632789</v>
      </c>
      <c r="AI9" s="23">
        <f t="shared" si="13"/>
        <v>8.0768680217578002</v>
      </c>
      <c r="AJ9" s="23">
        <f t="shared" si="14"/>
        <v>-8.2057360630771896</v>
      </c>
      <c r="AK9" s="8">
        <f t="shared" si="19"/>
        <v>3.45</v>
      </c>
      <c r="AM9" s="30">
        <f t="shared" si="15"/>
        <v>8.9149186434032544</v>
      </c>
      <c r="AN9" s="30" t="str">
        <f t="shared" si="16"/>
        <v/>
      </c>
      <c r="AO9" s="30">
        <f t="shared" si="17"/>
        <v>8.9149186434032544</v>
      </c>
    </row>
    <row r="10" spans="2:41" x14ac:dyDescent="0.3">
      <c r="B10" s="14" t="s">
        <v>22</v>
      </c>
      <c r="C10" s="97">
        <f>IF(OR(Control!$B$5=1),VLOOKUP("SC2021",Data!$A$3:$AM$10,M10,FALSE),IF(OR(Control!$B$5=2,),VLOOKUP("SC2021",Data!$A$3:$AM$10,M10,FALSE),IF(OR(Control!$B$5=3),VLOOKUP("SC2021",Data!$A$3:$AM$10,M10,FALSE),IF(OR(Control!$B$5=4),VLOOKUP("SC2021",Data!$A$3:$AM$10,M10,FALSE),"ERROR-CHECK"))))</f>
        <v>13481</v>
      </c>
      <c r="D10" s="97">
        <f>IF(OR(Control!$B$5=1),VLOOKUP("SC2021",Data!$A$3:$AM$10,N10,FALSE),IF(OR(Control!$B$5=2,),VLOOKUP("SC2021",Data!$A$3:$AM$10,N10,FALSE),IF(OR(Control!$B$5=3),VLOOKUP("SC2021",Data!$A$3:$AM$10,N10,FALSE),IF(OR(Control!$B$5=4),VLOOKUP("SC2021",Data!$A$3:$AM$10,N10,FALSE),"ERROR-CHECK"))))</f>
        <v>12660</v>
      </c>
      <c r="E10" s="98">
        <f t="shared" si="0"/>
        <v>26141</v>
      </c>
      <c r="F10" s="97">
        <f>IF(OR(Control!$B$5=1),VLOOKUP("SC2011",Data!$A$3:$AM$10,M10,FALSE),IF(OR(Control!$B$5=2,),VLOOKUP("SCRES",Data!$A$3:$AM$10,M10,FALSE),IF(OR(Control!$B$5=3),VLOOKUP("SCCITOT",Data!$A$3:$AM$10,M10,FALSE),IF(OR(Control!$B$5=4),VLOOKUP("ENG2021",Data!$A$3:$AM$10,M10,FALSE),"ERROR-CHECK"))))</f>
        <v>1712885</v>
      </c>
      <c r="G10" s="97">
        <f>IF(OR(Control!$B$5=1),VLOOKUP("SC2011",Data!$A$3:$AM$10,N10,FALSE),IF(OR(Control!$B$5=2,),VLOOKUP("SCRES",Data!$A$3:$AM$10,N10,FALSE),IF(OR(Control!$B$5=3),VLOOKUP("SCCITOT",Data!$A$3:$AM$10,N10,FALSE),IF(OR(Control!$B$5=4),VLOOKUP("ENG2021",Data!$A$3:$AM$10,N10,FALSE),"ERROR-CHECK"))))</f>
        <v>1701566</v>
      </c>
      <c r="H10" s="97">
        <f t="shared" si="1"/>
        <v>3414451</v>
      </c>
      <c r="I10" s="61">
        <f>VLOOKUP("ENG",Data!$A$3:$AM$10,M10,FALSE)</f>
        <v>1791701</v>
      </c>
      <c r="J10" s="62">
        <f>VLOOKUP("ENG",Data!$A$3:$AM$10,N10,FALSE)</f>
        <v>1680821</v>
      </c>
      <c r="K10" s="63">
        <f t="shared" si="2"/>
        <v>3472522</v>
      </c>
      <c r="L10" s="7"/>
      <c r="M10" s="8">
        <v>7</v>
      </c>
      <c r="N10" s="8">
        <v>26</v>
      </c>
      <c r="O10" s="207">
        <f t="shared" si="3"/>
        <v>10.787561615773638</v>
      </c>
      <c r="P10" s="207">
        <f t="shared" si="4"/>
        <v>-10.213301494078545</v>
      </c>
      <c r="Q10" s="23">
        <f t="shared" si="5"/>
        <v>6.1934618829923345</v>
      </c>
      <c r="R10" s="207">
        <f t="shared" si="6"/>
        <v>-5.901306446199774</v>
      </c>
      <c r="S10" s="207">
        <f t="shared" si="7"/>
        <v>6.4028612129057194</v>
      </c>
      <c r="T10" s="207">
        <f t="shared" si="8"/>
        <v>-5.8837195788754428</v>
      </c>
      <c r="U10" s="8">
        <f t="shared" si="18"/>
        <v>4.45</v>
      </c>
      <c r="W10" s="14" t="s">
        <v>22</v>
      </c>
      <c r="X10" s="16">
        <f>VLOOKUP(Control!$B$20,Data!$A$3:$AM$10,AE10-1,FALSE)</f>
        <v>15717</v>
      </c>
      <c r="Y10" s="17">
        <f>VLOOKUP(Control!$B$20,Data!$A$3:$AM$10,AF10-1,FALSE)</f>
        <v>14514</v>
      </c>
      <c r="Z10" s="18">
        <f t="shared" si="9"/>
        <v>30231</v>
      </c>
      <c r="AA10" s="16">
        <f>VLOOKUP(Control!$B$21,'Proj Data'!$A$3:$AN$187,AE10,FALSE)</f>
        <v>15457</v>
      </c>
      <c r="AB10" s="16">
        <f>VLOOKUP(Control!$B$21,'Proj Data'!$A$3:$AN$187,AF10,FALSE)</f>
        <v>14260</v>
      </c>
      <c r="AC10" s="70">
        <f t="shared" si="10"/>
        <v>29717</v>
      </c>
      <c r="AD10" s="7"/>
      <c r="AE10" s="8">
        <v>8</v>
      </c>
      <c r="AF10" s="8">
        <v>27</v>
      </c>
      <c r="AG10" s="23">
        <f t="shared" si="11"/>
        <v>11.785658045696888</v>
      </c>
      <c r="AH10" s="23">
        <f t="shared" si="12"/>
        <v>-11.306203845075249</v>
      </c>
      <c r="AI10" s="23">
        <f t="shared" si="13"/>
        <v>11.062839965645576</v>
      </c>
      <c r="AJ10" s="23">
        <f t="shared" si="14"/>
        <v>-10.697915181887065</v>
      </c>
      <c r="AK10" s="8">
        <f t="shared" si="19"/>
        <v>4.45</v>
      </c>
      <c r="AM10" s="30">
        <f t="shared" si="15"/>
        <v>-1.7002414739836591</v>
      </c>
      <c r="AN10" s="30">
        <f t="shared" si="16"/>
        <v>-1.7002414739836591</v>
      </c>
      <c r="AO10" s="30" t="str">
        <f t="shared" si="17"/>
        <v/>
      </c>
    </row>
    <row r="11" spans="2:41" x14ac:dyDescent="0.3">
      <c r="B11" s="14" t="s">
        <v>23</v>
      </c>
      <c r="C11" s="97">
        <f>IF(OR(Control!$B$5=1),VLOOKUP("SC2021",Data!$A$3:$AM$10,M11,FALSE),IF(OR(Control!$B$5=2,),VLOOKUP("SC2021",Data!$A$3:$AM$10,M11,FALSE),IF(OR(Control!$B$5=3),VLOOKUP("SC2021",Data!$A$3:$AM$10,M11,FALSE),IF(OR(Control!$B$5=4),VLOOKUP("SC2021",Data!$A$3:$AM$10,M11,FALSE),"ERROR-CHECK"))))</f>
        <v>10337</v>
      </c>
      <c r="D11" s="97">
        <f>IF(OR(Control!$B$5=1),VLOOKUP("SC2021",Data!$A$3:$AM$10,N11,FALSE),IF(OR(Control!$B$5=2,),VLOOKUP("SC2021",Data!$A$3:$AM$10,N11,FALSE),IF(OR(Control!$B$5=3),VLOOKUP("SC2021",Data!$A$3:$AM$10,N11,FALSE),IF(OR(Control!$B$5=4),VLOOKUP("SC2021",Data!$A$3:$AM$10,N11,FALSE),"ERROR-CHECK"))))</f>
        <v>10381</v>
      </c>
      <c r="E11" s="98">
        <f t="shared" si="0"/>
        <v>20718</v>
      </c>
      <c r="F11" s="97">
        <f>IF(OR(Control!$B$5=1),VLOOKUP("SC2011",Data!$A$3:$AM$10,M11,FALSE),IF(OR(Control!$B$5=2,),VLOOKUP("SCRES",Data!$A$3:$AM$10,M11,FALSE),IF(OR(Control!$B$5=3),VLOOKUP("SCCITOT",Data!$A$3:$AM$10,M11,FALSE),IF(OR(Control!$B$5=4),VLOOKUP("ENG2021",Data!$A$3:$AM$10,M11,FALSE),"ERROR-CHECK"))))</f>
        <v>1817909</v>
      </c>
      <c r="G11" s="97">
        <f>IF(OR(Control!$B$5=1),VLOOKUP("SC2011",Data!$A$3:$AM$10,N11,FALSE),IF(OR(Control!$B$5=2,),VLOOKUP("SCRES",Data!$A$3:$AM$10,N11,FALSE),IF(OR(Control!$B$5=3),VLOOKUP("SCCITOT",Data!$A$3:$AM$10,N11,FALSE),IF(OR(Control!$B$5=4),VLOOKUP("ENG2021",Data!$A$3:$AM$10,N11,FALSE),"ERROR-CHECK"))))</f>
        <v>1897374</v>
      </c>
      <c r="H11" s="97">
        <f t="shared" si="1"/>
        <v>3715283</v>
      </c>
      <c r="I11" s="61">
        <f>VLOOKUP("ENG",Data!$A$3:$AM$10,M11,FALSE)</f>
        <v>1924416</v>
      </c>
      <c r="J11" s="62">
        <f>VLOOKUP("ENG",Data!$A$3:$AM$10,N11,FALSE)</f>
        <v>1847077</v>
      </c>
      <c r="K11" s="63">
        <f t="shared" si="2"/>
        <v>3771493</v>
      </c>
      <c r="L11" s="7"/>
      <c r="M11" s="8">
        <v>8</v>
      </c>
      <c r="N11" s="8">
        <v>27</v>
      </c>
      <c r="O11" s="207">
        <f t="shared" si="3"/>
        <v>8.2717175596952828</v>
      </c>
      <c r="P11" s="207">
        <f t="shared" si="4"/>
        <v>-8.3747458775694597</v>
      </c>
      <c r="Q11" s="23">
        <f t="shared" si="5"/>
        <v>6.5732084163552793</v>
      </c>
      <c r="R11" s="207">
        <f t="shared" si="6"/>
        <v>-6.5804003001069891</v>
      </c>
      <c r="S11" s="207">
        <f t="shared" si="7"/>
        <v>6.8771343901103883</v>
      </c>
      <c r="T11" s="207">
        <f t="shared" si="8"/>
        <v>-6.4656992675546743</v>
      </c>
      <c r="U11" s="8">
        <f t="shared" si="18"/>
        <v>5.45</v>
      </c>
      <c r="W11" s="14" t="s">
        <v>23</v>
      </c>
      <c r="X11" s="16">
        <f>VLOOKUP(Control!$B$20,Data!$A$3:$AM$10,AE11-1,FALSE)</f>
        <v>11990</v>
      </c>
      <c r="Y11" s="17">
        <f>VLOOKUP(Control!$B$20,Data!$A$3:$AM$10,AF11-1,FALSE)</f>
        <v>10329</v>
      </c>
      <c r="Z11" s="18">
        <f t="shared" si="9"/>
        <v>22319</v>
      </c>
      <c r="AA11" s="16">
        <f>VLOOKUP(Control!$B$21,'Proj Data'!$A$3:$AN$187,AE11,FALSE)</f>
        <v>11922</v>
      </c>
      <c r="AB11" s="16">
        <f>VLOOKUP(Control!$B$21,'Proj Data'!$A$3:$AN$187,AF11,FALSE)</f>
        <v>10108</v>
      </c>
      <c r="AC11" s="70">
        <f t="shared" si="10"/>
        <v>22030</v>
      </c>
      <c r="AD11" s="7"/>
      <c r="AE11" s="8">
        <v>9</v>
      </c>
      <c r="AF11" s="8">
        <v>28</v>
      </c>
      <c r="AG11" s="23">
        <f t="shared" si="11"/>
        <v>8.9909041145196724</v>
      </c>
      <c r="AH11" s="23">
        <f t="shared" si="12"/>
        <v>-8.0461471348892282</v>
      </c>
      <c r="AI11" s="23">
        <f t="shared" si="13"/>
        <v>8.5327798454050967</v>
      </c>
      <c r="AJ11" s="23">
        <f t="shared" si="14"/>
        <v>-7.5830663855900733</v>
      </c>
      <c r="AK11" s="8">
        <f t="shared" si="19"/>
        <v>5.45</v>
      </c>
      <c r="AM11" s="30">
        <f t="shared" si="15"/>
        <v>-1.294860880863838</v>
      </c>
      <c r="AN11" s="30">
        <f t="shared" si="16"/>
        <v>-1.294860880863838</v>
      </c>
      <c r="AO11" s="30" t="str">
        <f t="shared" si="17"/>
        <v/>
      </c>
    </row>
    <row r="12" spans="2:41" x14ac:dyDescent="0.3">
      <c r="B12" s="14" t="s">
        <v>24</v>
      </c>
      <c r="C12" s="97">
        <f>IF(OR(Control!$B$5=1),VLOOKUP("SC2021",Data!$A$3:$AM$10,M12,FALSE),IF(OR(Control!$B$5=2,),VLOOKUP("SC2021",Data!$A$3:$AM$10,M12,FALSE),IF(OR(Control!$B$5=3),VLOOKUP("SC2021",Data!$A$3:$AM$10,M12,FALSE),IF(OR(Control!$B$5=4),VLOOKUP("SC2021",Data!$A$3:$AM$10,M12,FALSE),"ERROR-CHECK"))))</f>
        <v>9906</v>
      </c>
      <c r="D12" s="97">
        <f>IF(OR(Control!$B$5=1),VLOOKUP("SC2021",Data!$A$3:$AM$10,N12,FALSE),IF(OR(Control!$B$5=2,),VLOOKUP("SC2021",Data!$A$3:$AM$10,N12,FALSE),IF(OR(Control!$B$5=3),VLOOKUP("SC2021",Data!$A$3:$AM$10,N12,FALSE),IF(OR(Control!$B$5=4),VLOOKUP("SC2021",Data!$A$3:$AM$10,N12,FALSE),"ERROR-CHECK"))))</f>
        <v>10259</v>
      </c>
      <c r="E12" s="98">
        <f t="shared" si="0"/>
        <v>20165</v>
      </c>
      <c r="F12" s="97">
        <f>IF(OR(Control!$B$5=1),VLOOKUP("SC2011",Data!$A$3:$AM$10,M12,FALSE),IF(OR(Control!$B$5=2,),VLOOKUP("SCRES",Data!$A$3:$AM$10,M12,FALSE),IF(OR(Control!$B$5=3),VLOOKUP("SCCITOT",Data!$A$3:$AM$10,M12,FALSE),IF(OR(Control!$B$5=4),VLOOKUP("ENG2021",Data!$A$3:$AM$10,M12,FALSE),"ERROR-CHECK"))))</f>
        <v>1908225</v>
      </c>
      <c r="G12" s="97">
        <f>IF(OR(Control!$B$5=1),VLOOKUP("SC2011",Data!$A$3:$AM$10,N12,FALSE),IF(OR(Control!$B$5=2,),VLOOKUP("SCRES",Data!$A$3:$AM$10,N12,FALSE),IF(OR(Control!$B$5=3),VLOOKUP("SCCITOT",Data!$A$3:$AM$10,N12,FALSE),IF(OR(Control!$B$5=4),VLOOKUP("ENG2021",Data!$A$3:$AM$10,N12,FALSE),"ERROR-CHECK"))))</f>
        <v>2044360</v>
      </c>
      <c r="H12" s="97">
        <f t="shared" si="1"/>
        <v>3952585</v>
      </c>
      <c r="I12" s="61">
        <f>VLOOKUP("ENG",Data!$A$3:$AM$10,M12,FALSE)</f>
        <v>1916412</v>
      </c>
      <c r="J12" s="62">
        <f>VLOOKUP("ENG",Data!$A$3:$AM$10,N12,FALSE)</f>
        <v>1908240</v>
      </c>
      <c r="K12" s="63">
        <f t="shared" si="2"/>
        <v>3824652</v>
      </c>
      <c r="L12" s="7"/>
      <c r="M12" s="8">
        <v>9</v>
      </c>
      <c r="N12" s="8">
        <v>28</v>
      </c>
      <c r="O12" s="207">
        <f t="shared" si="3"/>
        <v>7.9268292682926829</v>
      </c>
      <c r="P12" s="207">
        <f t="shared" si="4"/>
        <v>-8.2763238568524322</v>
      </c>
      <c r="Q12" s="23">
        <f t="shared" si="5"/>
        <v>6.8997736577020925</v>
      </c>
      <c r="R12" s="207">
        <f t="shared" si="6"/>
        <v>-7.0901715515901049</v>
      </c>
      <c r="S12" s="207">
        <f t="shared" si="7"/>
        <v>6.8485311236345101</v>
      </c>
      <c r="T12" s="207">
        <f t="shared" si="8"/>
        <v>-6.6798005553198552</v>
      </c>
      <c r="U12" s="8">
        <f t="shared" si="18"/>
        <v>6.45</v>
      </c>
      <c r="W12" s="14" t="s">
        <v>24</v>
      </c>
      <c r="X12" s="16">
        <f>VLOOKUP(Control!$B$20,Data!$A$3:$AM$10,AE12-1,FALSE)</f>
        <v>10952</v>
      </c>
      <c r="Y12" s="17">
        <f>VLOOKUP(Control!$B$20,Data!$A$3:$AM$10,AF12-1,FALSE)</f>
        <v>9382</v>
      </c>
      <c r="Z12" s="18">
        <f t="shared" si="9"/>
        <v>20334</v>
      </c>
      <c r="AA12" s="16">
        <f>VLOOKUP(Control!$B$21,'Proj Data'!$A$3:$AN$187,AE12,FALSE)</f>
        <v>11700</v>
      </c>
      <c r="AB12" s="16">
        <f>VLOOKUP(Control!$B$21,'Proj Data'!$A$3:$AN$187,AF12,FALSE)</f>
        <v>9748</v>
      </c>
      <c r="AC12" s="70">
        <f t="shared" si="10"/>
        <v>21448</v>
      </c>
      <c r="AD12" s="7"/>
      <c r="AE12" s="8">
        <v>10</v>
      </c>
      <c r="AF12" s="8">
        <v>29</v>
      </c>
      <c r="AG12" s="23">
        <f t="shared" si="11"/>
        <v>8.2125422737464095</v>
      </c>
      <c r="AH12" s="23">
        <f t="shared" si="12"/>
        <v>-7.3084473249618291</v>
      </c>
      <c r="AI12" s="23">
        <f t="shared" si="13"/>
        <v>8.3738906384196969</v>
      </c>
      <c r="AJ12" s="23">
        <f t="shared" si="14"/>
        <v>-7.3129927905354206</v>
      </c>
      <c r="AK12" s="8">
        <f t="shared" si="19"/>
        <v>6.45</v>
      </c>
      <c r="AM12" s="30">
        <f t="shared" si="15"/>
        <v>5.4785089013474968</v>
      </c>
      <c r="AN12" s="30" t="str">
        <f t="shared" si="16"/>
        <v/>
      </c>
      <c r="AO12" s="30">
        <f t="shared" si="17"/>
        <v>5.4785089013474968</v>
      </c>
    </row>
    <row r="13" spans="2:41" x14ac:dyDescent="0.3">
      <c r="B13" s="14" t="s">
        <v>25</v>
      </c>
      <c r="C13" s="97">
        <f>IF(OR(Control!$B$5=1),VLOOKUP("SC2021",Data!$A$3:$AM$10,M13,FALSE),IF(OR(Control!$B$5=2,),VLOOKUP("SC2021",Data!$A$3:$AM$10,M13,FALSE),IF(OR(Control!$B$5=3),VLOOKUP("SC2021",Data!$A$3:$AM$10,M13,FALSE),IF(OR(Control!$B$5=4),VLOOKUP("SC2021",Data!$A$3:$AM$10,M13,FALSE),"ERROR-CHECK"))))</f>
        <v>9299</v>
      </c>
      <c r="D13" s="97">
        <f>IF(OR(Control!$B$5=1),VLOOKUP("SC2021",Data!$A$3:$AM$10,N13,FALSE),IF(OR(Control!$B$5=2,),VLOOKUP("SC2021",Data!$A$3:$AM$10,N13,FALSE),IF(OR(Control!$B$5=3),VLOOKUP("SC2021",Data!$A$3:$AM$10,N13,FALSE),IF(OR(Control!$B$5=4),VLOOKUP("SC2021",Data!$A$3:$AM$10,N13,FALSE),"ERROR-CHECK"))))</f>
        <v>9034</v>
      </c>
      <c r="E13" s="98">
        <f t="shared" si="0"/>
        <v>18333</v>
      </c>
      <c r="F13" s="97">
        <f>IF(OR(Control!$B$5=1),VLOOKUP("SC2011",Data!$A$3:$AM$10,M13,FALSE),IF(OR(Control!$B$5=2,),VLOOKUP("SCRES",Data!$A$3:$AM$10,M13,FALSE),IF(OR(Control!$B$5=3),VLOOKUP("SCCITOT",Data!$A$3:$AM$10,M13,FALSE),IF(OR(Control!$B$5=4),VLOOKUP("ENG2021",Data!$A$3:$AM$10,M13,FALSE),"ERROR-CHECK"))))</f>
        <v>1841905</v>
      </c>
      <c r="G13" s="97">
        <f>IF(OR(Control!$B$5=1),VLOOKUP("SC2011",Data!$A$3:$AM$10,N13,FALSE),IF(OR(Control!$B$5=2,),VLOOKUP("SCRES",Data!$A$3:$AM$10,N13,FALSE),IF(OR(Control!$B$5=3),VLOOKUP("SCCITOT",Data!$A$3:$AM$10,N13,FALSE),IF(OR(Control!$B$5=4),VLOOKUP("ENG2021",Data!$A$3:$AM$10,N13,FALSE),"ERROR-CHECK"))))</f>
        <v>1953485</v>
      </c>
      <c r="H13" s="97">
        <f t="shared" si="1"/>
        <v>3795390</v>
      </c>
      <c r="I13" s="61">
        <f>VLOOKUP("ENG",Data!$A$3:$AM$10,M13,FALSE)</f>
        <v>1852969</v>
      </c>
      <c r="J13" s="62">
        <f>VLOOKUP("ENG",Data!$A$3:$AM$10,N13,FALSE)</f>
        <v>1885240</v>
      </c>
      <c r="K13" s="63">
        <f t="shared" si="2"/>
        <v>3738209</v>
      </c>
      <c r="L13" s="7"/>
      <c r="M13" s="8">
        <v>10</v>
      </c>
      <c r="N13" s="8">
        <v>29</v>
      </c>
      <c r="O13" s="207">
        <f t="shared" si="3"/>
        <v>7.4411049228602515</v>
      </c>
      <c r="P13" s="207">
        <f t="shared" si="4"/>
        <v>-7.288069960308496</v>
      </c>
      <c r="Q13" s="23">
        <f t="shared" si="5"/>
        <v>6.6599733254672655</v>
      </c>
      <c r="R13" s="207">
        <f t="shared" si="6"/>
        <v>-6.7750023349400292</v>
      </c>
      <c r="S13" s="207">
        <f t="shared" si="7"/>
        <v>6.6218098548902402</v>
      </c>
      <c r="T13" s="207">
        <f t="shared" si="8"/>
        <v>-6.599288977755001</v>
      </c>
      <c r="U13" s="8">
        <f t="shared" si="18"/>
        <v>7.45</v>
      </c>
      <c r="W13" s="14" t="s">
        <v>25</v>
      </c>
      <c r="X13" s="16">
        <f>VLOOKUP(Control!$B$20,Data!$A$3:$AM$10,AE13-1,FALSE)</f>
        <v>9404</v>
      </c>
      <c r="Y13" s="17">
        <f>VLOOKUP(Control!$B$20,Data!$A$3:$AM$10,AF13-1,FALSE)</f>
        <v>8206</v>
      </c>
      <c r="Z13" s="18">
        <f t="shared" si="9"/>
        <v>17610</v>
      </c>
      <c r="AA13" s="16">
        <f>VLOOKUP(Control!$B$21,'Proj Data'!$A$3:$AN$187,AE13,FALSE)</f>
        <v>9973</v>
      </c>
      <c r="AB13" s="16">
        <f>VLOOKUP(Control!$B$21,'Proj Data'!$A$3:$AN$187,AF13,FALSE)</f>
        <v>8502</v>
      </c>
      <c r="AC13" s="70">
        <f t="shared" si="10"/>
        <v>18475</v>
      </c>
      <c r="AD13" s="7"/>
      <c r="AE13" s="8">
        <v>11</v>
      </c>
      <c r="AF13" s="8">
        <v>30</v>
      </c>
      <c r="AG13" s="23">
        <f t="shared" si="11"/>
        <v>7.0517483146741462</v>
      </c>
      <c r="AH13" s="23">
        <f t="shared" si="12"/>
        <v>-6.3923597046084817</v>
      </c>
      <c r="AI13" s="23">
        <f t="shared" si="13"/>
        <v>7.1378471228170621</v>
      </c>
      <c r="AJ13" s="23">
        <f t="shared" si="14"/>
        <v>-6.3782380698740413</v>
      </c>
      <c r="AK13" s="8">
        <f t="shared" si="19"/>
        <v>7.45</v>
      </c>
      <c r="AM13" s="30">
        <f t="shared" si="15"/>
        <v>4.91198182850653</v>
      </c>
      <c r="AN13" s="30" t="str">
        <f t="shared" si="16"/>
        <v/>
      </c>
      <c r="AO13" s="30">
        <f t="shared" si="17"/>
        <v>4.91198182850653</v>
      </c>
    </row>
    <row r="14" spans="2:41" x14ac:dyDescent="0.3">
      <c r="B14" s="14" t="s">
        <v>26</v>
      </c>
      <c r="C14" s="97">
        <f>IF(OR(Control!$B$5=1),VLOOKUP("SC2021",Data!$A$3:$AM$10,M14,FALSE),IF(OR(Control!$B$5=2,),VLOOKUP("SC2021",Data!$A$3:$AM$10,M14,FALSE),IF(OR(Control!$B$5=3),VLOOKUP("SC2021",Data!$A$3:$AM$10,M14,FALSE),IF(OR(Control!$B$5=4),VLOOKUP("SC2021",Data!$A$3:$AM$10,M14,FALSE),"ERROR-CHECK"))))</f>
        <v>8255</v>
      </c>
      <c r="D14" s="97">
        <f>IF(OR(Control!$B$5=1),VLOOKUP("SC2021",Data!$A$3:$AM$10,N14,FALSE),IF(OR(Control!$B$5=2,),VLOOKUP("SC2021",Data!$A$3:$AM$10,N14,FALSE),IF(OR(Control!$B$5=3),VLOOKUP("SC2021",Data!$A$3:$AM$10,N14,FALSE),IF(OR(Control!$B$5=4),VLOOKUP("SC2021",Data!$A$3:$AM$10,N14,FALSE),"ERROR-CHECK"))))</f>
        <v>8149</v>
      </c>
      <c r="E14" s="98">
        <f t="shared" si="0"/>
        <v>16404</v>
      </c>
      <c r="F14" s="97">
        <f>IF(OR(Control!$B$5=1),VLOOKUP("SC2011",Data!$A$3:$AM$10,M14,FALSE),IF(OR(Control!$B$5=2,),VLOOKUP("SCRES",Data!$A$3:$AM$10,M14,FALSE),IF(OR(Control!$B$5=3),VLOOKUP("SCCITOT",Data!$A$3:$AM$10,M14,FALSE),IF(OR(Control!$B$5=4),VLOOKUP("ENG2021",Data!$A$3:$AM$10,M14,FALSE),"ERROR-CHECK"))))</f>
        <v>1753687</v>
      </c>
      <c r="G14" s="97">
        <f>IF(OR(Control!$B$5=1),VLOOKUP("SC2011",Data!$A$3:$AM$10,N14,FALSE),IF(OR(Control!$B$5=2,),VLOOKUP("SCRES",Data!$A$3:$AM$10,N14,FALSE),IF(OR(Control!$B$5=3),VLOOKUP("SCCITOT",Data!$A$3:$AM$10,N14,FALSE),IF(OR(Control!$B$5=4),VLOOKUP("ENG2021",Data!$A$3:$AM$10,N14,FALSE),"ERROR-CHECK"))))</f>
        <v>1826719</v>
      </c>
      <c r="H14" s="97">
        <f t="shared" si="1"/>
        <v>3580406</v>
      </c>
      <c r="I14" s="61">
        <f>VLOOKUP("ENG",Data!$A$3:$AM$10,M14,FALSE)</f>
        <v>1730268</v>
      </c>
      <c r="J14" s="62">
        <f>VLOOKUP("ENG",Data!$A$3:$AM$10,N14,FALSE)</f>
        <v>1746035</v>
      </c>
      <c r="K14" s="63">
        <f t="shared" si="2"/>
        <v>3476303</v>
      </c>
      <c r="L14" s="7"/>
      <c r="M14" s="8">
        <v>11</v>
      </c>
      <c r="N14" s="8">
        <v>30</v>
      </c>
      <c r="O14" s="207">
        <f t="shared" si="3"/>
        <v>6.6056910569105689</v>
      </c>
      <c r="P14" s="207">
        <f t="shared" si="4"/>
        <v>-6.5741069411726736</v>
      </c>
      <c r="Q14" s="23">
        <f t="shared" si="5"/>
        <v>6.3409940475859035</v>
      </c>
      <c r="R14" s="207">
        <f t="shared" si="6"/>
        <v>-6.3353573179621616</v>
      </c>
      <c r="S14" s="207">
        <f t="shared" si="7"/>
        <v>6.1833229233739075</v>
      </c>
      <c r="T14" s="207">
        <f t="shared" si="8"/>
        <v>-6.1120014058021548</v>
      </c>
      <c r="U14" s="8">
        <f t="shared" si="18"/>
        <v>8.4499999999999993</v>
      </c>
      <c r="W14" s="14" t="s">
        <v>26</v>
      </c>
      <c r="X14" s="16">
        <f>VLOOKUP(Control!$B$20,Data!$A$3:$AM$10,AE14-1,FALSE)</f>
        <v>7759</v>
      </c>
      <c r="Y14" s="17">
        <f>VLOOKUP(Control!$B$20,Data!$A$3:$AM$10,AF14-1,FALSE)</f>
        <v>7190</v>
      </c>
      <c r="Z14" s="18">
        <f t="shared" si="9"/>
        <v>14949</v>
      </c>
      <c r="AA14" s="16">
        <f>VLOOKUP(Control!$B$21,'Proj Data'!$A$3:$AN$187,AE14,FALSE)</f>
        <v>8603</v>
      </c>
      <c r="AB14" s="16">
        <f>VLOOKUP(Control!$B$21,'Proj Data'!$A$3:$AN$187,AF14,FALSE)</f>
        <v>7859</v>
      </c>
      <c r="AC14" s="70">
        <f t="shared" si="10"/>
        <v>16462</v>
      </c>
      <c r="AD14" s="7"/>
      <c r="AE14" s="8">
        <v>12</v>
      </c>
      <c r="AF14" s="8">
        <v>31</v>
      </c>
      <c r="AG14" s="23">
        <f t="shared" si="11"/>
        <v>5.8182172664352079</v>
      </c>
      <c r="AH14" s="23">
        <f t="shared" si="12"/>
        <v>-5.6009098557317794</v>
      </c>
      <c r="AI14" s="23">
        <f t="shared" si="13"/>
        <v>6.1573146292585177</v>
      </c>
      <c r="AJ14" s="23">
        <f t="shared" si="14"/>
        <v>-5.8958566209292034</v>
      </c>
      <c r="AK14" s="8">
        <f t="shared" si="19"/>
        <v>8.4499999999999993</v>
      </c>
      <c r="AM14" s="30">
        <f t="shared" si="15"/>
        <v>10.121078332998863</v>
      </c>
      <c r="AN14" s="30" t="str">
        <f t="shared" si="16"/>
        <v/>
      </c>
      <c r="AO14" s="30">
        <f t="shared" si="17"/>
        <v>10.121078332998863</v>
      </c>
    </row>
    <row r="15" spans="2:41" x14ac:dyDescent="0.3">
      <c r="B15" s="14" t="s">
        <v>27</v>
      </c>
      <c r="C15" s="97">
        <f>IF(OR(Control!$B$5=1),VLOOKUP("SC2021",Data!$A$3:$AM$10,M15,FALSE),IF(OR(Control!$B$5=2,),VLOOKUP("SC2021",Data!$A$3:$AM$10,M15,FALSE),IF(OR(Control!$B$5=3),VLOOKUP("SC2021",Data!$A$3:$AM$10,M15,FALSE),IF(OR(Control!$B$5=4),VLOOKUP("SC2021",Data!$A$3:$AM$10,M15,FALSE),"ERROR-CHECK"))))</f>
        <v>7593</v>
      </c>
      <c r="D15" s="97">
        <f>IF(OR(Control!$B$5=1),VLOOKUP("SC2021",Data!$A$3:$AM$10,N15,FALSE),IF(OR(Control!$B$5=2,),VLOOKUP("SC2021",Data!$A$3:$AM$10,N15,FALSE),IF(OR(Control!$B$5=3),VLOOKUP("SC2021",Data!$A$3:$AM$10,N15,FALSE),IF(OR(Control!$B$5=4),VLOOKUP("SC2021",Data!$A$3:$AM$10,N15,FALSE),"ERROR-CHECK"))))</f>
        <v>7011</v>
      </c>
      <c r="E15" s="98">
        <f t="shared" si="0"/>
        <v>14604</v>
      </c>
      <c r="F15" s="97">
        <f>IF(OR(Control!$B$5=1),VLOOKUP("SC2011",Data!$A$3:$AM$10,M15,FALSE),IF(OR(Control!$B$5=2,),VLOOKUP("SCRES",Data!$A$3:$AM$10,M15,FALSE),IF(OR(Control!$B$5=3),VLOOKUP("SCCITOT",Data!$A$3:$AM$10,M15,FALSE),IF(OR(Control!$B$5=4),VLOOKUP("ENG2021",Data!$A$3:$AM$10,M15,FALSE),"ERROR-CHECK"))))</f>
        <v>1777100</v>
      </c>
      <c r="G15" s="97">
        <f>IF(OR(Control!$B$5=1),VLOOKUP("SC2011",Data!$A$3:$AM$10,N15,FALSE),IF(OR(Control!$B$5=2,),VLOOKUP("SCRES",Data!$A$3:$AM$10,N15,FALSE),IF(OR(Control!$B$5=3),VLOOKUP("SCCITOT",Data!$A$3:$AM$10,N15,FALSE),IF(OR(Control!$B$5=4),VLOOKUP("ENG2021",Data!$A$3:$AM$10,N15,FALSE),"ERROR-CHECK"))))</f>
        <v>1825545</v>
      </c>
      <c r="H15" s="97">
        <f t="shared" si="1"/>
        <v>3602645</v>
      </c>
      <c r="I15" s="61">
        <f>VLOOKUP("ENG",Data!$A$3:$AM$10,M15,FALSE)</f>
        <v>1803208</v>
      </c>
      <c r="J15" s="62">
        <f>VLOOKUP("ENG",Data!$A$3:$AM$10,N15,FALSE)</f>
        <v>1835431</v>
      </c>
      <c r="K15" s="63">
        <f t="shared" si="2"/>
        <v>3638639</v>
      </c>
      <c r="L15" s="7"/>
      <c r="M15" s="8">
        <v>12</v>
      </c>
      <c r="N15" s="8">
        <v>31</v>
      </c>
      <c r="O15" s="207">
        <f t="shared" si="3"/>
        <v>6.0759554445938164</v>
      </c>
      <c r="P15" s="207">
        <f t="shared" si="4"/>
        <v>-5.6560392397302266</v>
      </c>
      <c r="Q15" s="23">
        <f t="shared" si="5"/>
        <v>6.4256509411114449</v>
      </c>
      <c r="R15" s="207">
        <f t="shared" si="6"/>
        <v>-6.3312856958400472</v>
      </c>
      <c r="S15" s="207">
        <f t="shared" si="7"/>
        <v>6.4439828754916677</v>
      </c>
      <c r="T15" s="207">
        <f t="shared" si="8"/>
        <v>-6.4249324052798791</v>
      </c>
      <c r="U15" s="8">
        <f t="shared" si="18"/>
        <v>9.4499999999999993</v>
      </c>
      <c r="W15" s="14" t="s">
        <v>27</v>
      </c>
      <c r="X15" s="16">
        <f>VLOOKUP(Control!$B$20,Data!$A$3:$AM$10,AE15-1,FALSE)</f>
        <v>7362</v>
      </c>
      <c r="Y15" s="17">
        <f>VLOOKUP(Control!$B$20,Data!$A$3:$AM$10,AF15-1,FALSE)</f>
        <v>6872</v>
      </c>
      <c r="Z15" s="18">
        <f t="shared" si="9"/>
        <v>14234</v>
      </c>
      <c r="AA15" s="16">
        <f>VLOOKUP(Control!$B$21,'Proj Data'!$A$3:$AN$187,AE15,FALSE)</f>
        <v>7287</v>
      </c>
      <c r="AB15" s="16">
        <f>VLOOKUP(Control!$B$21,'Proj Data'!$A$3:$AN$187,AF15,FALSE)</f>
        <v>6937</v>
      </c>
      <c r="AC15" s="70">
        <f t="shared" si="10"/>
        <v>14224</v>
      </c>
      <c r="AD15" s="7"/>
      <c r="AE15" s="8">
        <v>13</v>
      </c>
      <c r="AF15" s="8">
        <v>32</v>
      </c>
      <c r="AG15" s="23">
        <f t="shared" si="11"/>
        <v>5.5205201076808867</v>
      </c>
      <c r="AH15" s="23">
        <f t="shared" si="12"/>
        <v>-5.3531922849219455</v>
      </c>
      <c r="AI15" s="23">
        <f t="shared" si="13"/>
        <v>5.2154308617234468</v>
      </c>
      <c r="AJ15" s="23">
        <f t="shared" si="14"/>
        <v>-5.2041681358170102</v>
      </c>
      <c r="AK15" s="8">
        <f t="shared" si="19"/>
        <v>9.4499999999999993</v>
      </c>
      <c r="AM15" s="30">
        <f t="shared" si="15"/>
        <v>-7.0254320640719403E-2</v>
      </c>
      <c r="AN15" s="30">
        <f t="shared" si="16"/>
        <v>-7.0254320640719403E-2</v>
      </c>
      <c r="AO15" s="30" t="str">
        <f t="shared" si="17"/>
        <v/>
      </c>
    </row>
    <row r="16" spans="2:41" x14ac:dyDescent="0.3">
      <c r="B16" s="14" t="s">
        <v>28</v>
      </c>
      <c r="C16" s="97">
        <f>IF(OR(Control!$B$5=1),VLOOKUP("SC2021",Data!$A$3:$AM$10,M16,FALSE),IF(OR(Control!$B$5=2,),VLOOKUP("SC2021",Data!$A$3:$AM$10,M16,FALSE),IF(OR(Control!$B$5=3),VLOOKUP("SC2021",Data!$A$3:$AM$10,M16,FALSE),IF(OR(Control!$B$5=4),VLOOKUP("SC2021",Data!$A$3:$AM$10,M16,FALSE),"ERROR-CHECK"))))</f>
        <v>7095</v>
      </c>
      <c r="D16" s="97">
        <f>IF(OR(Control!$B$5=1),VLOOKUP("SC2021",Data!$A$3:$AM$10,N16,FALSE),IF(OR(Control!$B$5=2,),VLOOKUP("SC2021",Data!$A$3:$AM$10,N16,FALSE),IF(OR(Control!$B$5=3),VLOOKUP("SC2021",Data!$A$3:$AM$10,N16,FALSE),IF(OR(Control!$B$5=4),VLOOKUP("SC2021",Data!$A$3:$AM$10,N16,FALSE),"ERROR-CHECK"))))</f>
        <v>6914</v>
      </c>
      <c r="E16" s="98">
        <f t="shared" si="0"/>
        <v>14009</v>
      </c>
      <c r="F16" s="97">
        <f>IF(OR(Control!$B$5=1),VLOOKUP("SC2011",Data!$A$3:$AM$10,M16,FALSE),IF(OR(Control!$B$5=2,),VLOOKUP("SCRES",Data!$A$3:$AM$10,M16,FALSE),IF(OR(Control!$B$5=3),VLOOKUP("SCCITOT",Data!$A$3:$AM$10,M16,FALSE),IF(OR(Control!$B$5=4),VLOOKUP("ENG2021",Data!$A$3:$AM$10,M16,FALSE),"ERROR-CHECK"))))</f>
        <v>1922865</v>
      </c>
      <c r="G16" s="97">
        <f>IF(OR(Control!$B$5=1),VLOOKUP("SC2011",Data!$A$3:$AM$10,N16,FALSE),IF(OR(Control!$B$5=2,),VLOOKUP("SCRES",Data!$A$3:$AM$10,N16,FALSE),IF(OR(Control!$B$5=3),VLOOKUP("SCCITOT",Data!$A$3:$AM$10,N16,FALSE),IF(OR(Control!$B$5=4),VLOOKUP("ENG2021",Data!$A$3:$AM$10,N16,FALSE),"ERROR-CHECK"))))</f>
        <v>1984889</v>
      </c>
      <c r="H16" s="97">
        <f t="shared" si="1"/>
        <v>3907754</v>
      </c>
      <c r="I16" s="61">
        <f>VLOOKUP("ENG",Data!$A$3:$AM$10,M16,FALSE)</f>
        <v>1911318</v>
      </c>
      <c r="J16" s="62">
        <f>VLOOKUP("ENG",Data!$A$3:$AM$10,N16,FALSE)</f>
        <v>1964033</v>
      </c>
      <c r="K16" s="63">
        <f t="shared" si="2"/>
        <v>3875351</v>
      </c>
      <c r="L16" s="7"/>
      <c r="M16" s="8">
        <v>13</v>
      </c>
      <c r="N16" s="8">
        <v>32</v>
      </c>
      <c r="O16" s="207">
        <f t="shared" si="3"/>
        <v>5.6774534280775875</v>
      </c>
      <c r="P16" s="207">
        <f t="shared" si="4"/>
        <v>-5.577785665881442</v>
      </c>
      <c r="Q16" s="23">
        <f t="shared" si="5"/>
        <v>6.9527090748299258</v>
      </c>
      <c r="R16" s="207">
        <f t="shared" si="6"/>
        <v>-6.8839164926256302</v>
      </c>
      <c r="S16" s="207">
        <f t="shared" si="7"/>
        <v>6.8303270957199524</v>
      </c>
      <c r="T16" s="207">
        <f t="shared" si="8"/>
        <v>-6.8751041399753285</v>
      </c>
      <c r="U16" s="8">
        <f t="shared" si="18"/>
        <v>10.45</v>
      </c>
      <c r="W16" s="14" t="s">
        <v>28</v>
      </c>
      <c r="X16" s="16">
        <f>VLOOKUP(Control!$B$20,Data!$A$3:$AM$10,AE16-1,FALSE)</f>
        <v>7186</v>
      </c>
      <c r="Y16" s="17">
        <f>VLOOKUP(Control!$B$20,Data!$A$3:$AM$10,AF16-1,FALSE)</f>
        <v>7041</v>
      </c>
      <c r="Z16" s="18">
        <f t="shared" si="9"/>
        <v>14227</v>
      </c>
      <c r="AA16" s="16">
        <f>VLOOKUP(Control!$B$21,'Proj Data'!$A$3:$AN$187,AE16,FALSE)</f>
        <v>7303</v>
      </c>
      <c r="AB16" s="16">
        <f>VLOOKUP(Control!$B$21,'Proj Data'!$A$3:$AN$187,AF16,FALSE)</f>
        <v>7038</v>
      </c>
      <c r="AC16" s="70">
        <f t="shared" si="10"/>
        <v>14341</v>
      </c>
      <c r="AD16" s="7"/>
      <c r="AE16" s="8">
        <v>14</v>
      </c>
      <c r="AF16" s="8">
        <v>33</v>
      </c>
      <c r="AG16" s="23">
        <f t="shared" si="11"/>
        <v>5.3885435335228005</v>
      </c>
      <c r="AH16" s="23">
        <f t="shared" si="12"/>
        <v>-5.484840931044153</v>
      </c>
      <c r="AI16" s="23">
        <f t="shared" si="13"/>
        <v>5.2268823361007728</v>
      </c>
      <c r="AJ16" s="23">
        <f t="shared" si="14"/>
        <v>-5.2799387833184541</v>
      </c>
      <c r="AK16" s="8">
        <f t="shared" si="19"/>
        <v>10.45</v>
      </c>
      <c r="AM16" s="30">
        <f t="shared" si="15"/>
        <v>0.80129331552681526</v>
      </c>
      <c r="AN16" s="30" t="str">
        <f t="shared" si="16"/>
        <v/>
      </c>
      <c r="AO16" s="30">
        <f t="shared" si="17"/>
        <v>0.80129331552681526</v>
      </c>
    </row>
    <row r="17" spans="2:41" x14ac:dyDescent="0.3">
      <c r="B17" s="14" t="s">
        <v>29</v>
      </c>
      <c r="C17" s="97">
        <f>IF(OR(Control!$B$5=1),VLOOKUP("SC2021",Data!$A$3:$AM$10,M17,FALSE),IF(OR(Control!$B$5=2,),VLOOKUP("SC2021",Data!$A$3:$AM$10,M17,FALSE),IF(OR(Control!$B$5=3),VLOOKUP("SC2021",Data!$A$3:$AM$10,M17,FALSE),IF(OR(Control!$B$5=4),VLOOKUP("SC2021",Data!$A$3:$AM$10,M17,FALSE),"ERROR-CHECK"))))</f>
        <v>7026</v>
      </c>
      <c r="D17" s="97">
        <f>IF(OR(Control!$B$5=1),VLOOKUP("SC2021",Data!$A$3:$AM$10,N17,FALSE),IF(OR(Control!$B$5=2,),VLOOKUP("SC2021",Data!$A$3:$AM$10,N17,FALSE),IF(OR(Control!$B$5=3),VLOOKUP("SC2021",Data!$A$3:$AM$10,N17,FALSE),IF(OR(Control!$B$5=4),VLOOKUP("SC2021",Data!$A$3:$AM$10,N17,FALSE),"ERROR-CHECK"))))</f>
        <v>6750</v>
      </c>
      <c r="E17" s="98">
        <f t="shared" si="0"/>
        <v>13776</v>
      </c>
      <c r="F17" s="97">
        <f>IF(OR(Control!$B$5=1),VLOOKUP("SC2011",Data!$A$3:$AM$10,M17,FALSE),IF(OR(Control!$B$5=2,),VLOOKUP("SCRES",Data!$A$3:$AM$10,M17,FALSE),IF(OR(Control!$B$5=3),VLOOKUP("SCCITOT",Data!$A$3:$AM$10,M17,FALSE),IF(OR(Control!$B$5=4),VLOOKUP("ENG2021",Data!$A$3:$AM$10,M17,FALSE),"ERROR-CHECK"))))</f>
        <v>1869665</v>
      </c>
      <c r="G17" s="97">
        <f>IF(OR(Control!$B$5=1),VLOOKUP("SC2011",Data!$A$3:$AM$10,N17,FALSE),IF(OR(Control!$B$5=2,),VLOOKUP("SCRES",Data!$A$3:$AM$10,N17,FALSE),IF(OR(Control!$B$5=3),VLOOKUP("SCCITOT",Data!$A$3:$AM$10,N17,FALSE),IF(OR(Control!$B$5=4),VLOOKUP("ENG2021",Data!$A$3:$AM$10,N17,FALSE),"ERROR-CHECK"))))</f>
        <v>1936704</v>
      </c>
      <c r="H17" s="97">
        <f t="shared" si="1"/>
        <v>3806369</v>
      </c>
      <c r="I17" s="61">
        <f>VLOOKUP("ENG",Data!$A$3:$AM$10,M17,FALSE)</f>
        <v>1852593</v>
      </c>
      <c r="J17" s="62">
        <f>VLOOKUP("ENG",Data!$A$3:$AM$10,N17,FALSE)</f>
        <v>1909189</v>
      </c>
      <c r="K17" s="63">
        <f t="shared" si="2"/>
        <v>3761782</v>
      </c>
      <c r="L17" s="7"/>
      <c r="M17" s="8">
        <v>14</v>
      </c>
      <c r="N17" s="8">
        <v>33</v>
      </c>
      <c r="O17" s="207">
        <f t="shared" si="3"/>
        <v>5.6222392932590743</v>
      </c>
      <c r="P17" s="207">
        <f t="shared" si="4"/>
        <v>-5.4454806544257641</v>
      </c>
      <c r="Q17" s="23">
        <f t="shared" si="5"/>
        <v>6.7603481328080193</v>
      </c>
      <c r="R17" s="207">
        <f t="shared" si="6"/>
        <v>-6.7168031093597813</v>
      </c>
      <c r="S17" s="207">
        <f t="shared" si="7"/>
        <v>6.6204661732067152</v>
      </c>
      <c r="T17" s="207">
        <f t="shared" si="8"/>
        <v>-6.6831225330202484</v>
      </c>
      <c r="U17" s="8">
        <f t="shared" si="18"/>
        <v>11.45</v>
      </c>
      <c r="W17" s="14" t="s">
        <v>29</v>
      </c>
      <c r="X17" s="16">
        <f>VLOOKUP(Control!$B$20,Data!$A$3:$AM$10,AE17-1,FALSE)</f>
        <v>7218</v>
      </c>
      <c r="Y17" s="17">
        <f>VLOOKUP(Control!$B$20,Data!$A$3:$AM$10,AF17-1,FALSE)</f>
        <v>7127</v>
      </c>
      <c r="Z17" s="18">
        <f t="shared" si="9"/>
        <v>14345</v>
      </c>
      <c r="AA17" s="16">
        <f>VLOOKUP(Control!$B$21,'Proj Data'!$A$3:$AN$187,AE17,FALSE)</f>
        <v>7264</v>
      </c>
      <c r="AB17" s="16">
        <f>VLOOKUP(Control!$B$21,'Proj Data'!$A$3:$AN$187,AF17,FALSE)</f>
        <v>7181</v>
      </c>
      <c r="AC17" s="70">
        <f t="shared" si="10"/>
        <v>14445</v>
      </c>
      <c r="AD17" s="7"/>
      <c r="AE17" s="8">
        <v>15</v>
      </c>
      <c r="AF17" s="8">
        <v>34</v>
      </c>
      <c r="AG17" s="23">
        <f t="shared" si="11"/>
        <v>5.4125392742788154</v>
      </c>
      <c r="AH17" s="23">
        <f t="shared" si="12"/>
        <v>-5.5518337332128498</v>
      </c>
      <c r="AI17" s="23">
        <f t="shared" si="13"/>
        <v>5.1989693673060406</v>
      </c>
      <c r="AJ17" s="23">
        <f t="shared" si="14"/>
        <v>-5.3872180169096078</v>
      </c>
      <c r="AK17" s="8">
        <f t="shared" si="19"/>
        <v>11.45</v>
      </c>
      <c r="AM17" s="30">
        <f t="shared" si="15"/>
        <v>0.69710700592540953</v>
      </c>
      <c r="AN17" s="30" t="str">
        <f t="shared" si="16"/>
        <v/>
      </c>
      <c r="AO17" s="30">
        <f t="shared" si="17"/>
        <v>0.69710700592540953</v>
      </c>
    </row>
    <row r="18" spans="2:41" x14ac:dyDescent="0.3">
      <c r="B18" s="14" t="s">
        <v>30</v>
      </c>
      <c r="C18" s="97">
        <f>IF(OR(Control!$B$5=1),VLOOKUP("SC2021",Data!$A$3:$AM$10,M18,FALSE),IF(OR(Control!$B$5=2,),VLOOKUP("SC2021",Data!$A$3:$AM$10,M18,FALSE),IF(OR(Control!$B$5=3),VLOOKUP("SC2021",Data!$A$3:$AM$10,M18,FALSE),IF(OR(Control!$B$5=4),VLOOKUP("SC2021",Data!$A$3:$AM$10,M18,FALSE),"ERROR-CHECK"))))</f>
        <v>5846</v>
      </c>
      <c r="D18" s="97">
        <f>IF(OR(Control!$B$5=1),VLOOKUP("SC2021",Data!$A$3:$AM$10,N18,FALSE),IF(OR(Control!$B$5=2,),VLOOKUP("SC2021",Data!$A$3:$AM$10,N18,FALSE),IF(OR(Control!$B$5=3),VLOOKUP("SC2021",Data!$A$3:$AM$10,N18,FALSE),IF(OR(Control!$B$5=4),VLOOKUP("SC2021",Data!$A$3:$AM$10,N18,FALSE),"ERROR-CHECK"))))</f>
        <v>5840</v>
      </c>
      <c r="E18" s="98">
        <f t="shared" si="0"/>
        <v>11686</v>
      </c>
      <c r="F18" s="97">
        <f>IF(OR(Control!$B$5=1),VLOOKUP("SC2011",Data!$A$3:$AM$10,M18,FALSE),IF(OR(Control!$B$5=2,),VLOOKUP("SCRES",Data!$A$3:$AM$10,M18,FALSE),IF(OR(Control!$B$5=3),VLOOKUP("SCCITOT",Data!$A$3:$AM$10,M18,FALSE),IF(OR(Control!$B$5=4),VLOOKUP("ENG2021",Data!$A$3:$AM$10,M18,FALSE),"ERROR-CHECK"))))</f>
        <v>1601961</v>
      </c>
      <c r="G18" s="97">
        <f>IF(OR(Control!$B$5=1),VLOOKUP("SC2011",Data!$A$3:$AM$10,N18,FALSE),IF(OR(Control!$B$5=2,),VLOOKUP("SCRES",Data!$A$3:$AM$10,N18,FALSE),IF(OR(Control!$B$5=3),VLOOKUP("SCCITOT",Data!$A$3:$AM$10,N18,FALSE),IF(OR(Control!$B$5=4),VLOOKUP("ENG2021",Data!$A$3:$AM$10,N18,FALSE),"ERROR-CHECK"))))</f>
        <v>1654037</v>
      </c>
      <c r="H18" s="97">
        <f t="shared" si="1"/>
        <v>3255998</v>
      </c>
      <c r="I18" s="61">
        <f>VLOOKUP("ENG",Data!$A$3:$AM$10,M18,FALSE)</f>
        <v>1568489</v>
      </c>
      <c r="J18" s="62">
        <f>VLOOKUP("ENG",Data!$A$3:$AM$10,N18,FALSE)</f>
        <v>1628324</v>
      </c>
      <c r="K18" s="63">
        <f t="shared" si="2"/>
        <v>3196813</v>
      </c>
      <c r="L18" s="7"/>
      <c r="M18" s="8">
        <v>15</v>
      </c>
      <c r="N18" s="8">
        <v>34</v>
      </c>
      <c r="O18" s="207">
        <f t="shared" si="3"/>
        <v>4.6779975673772487</v>
      </c>
      <c r="P18" s="207">
        <f t="shared" si="4"/>
        <v>-4.711349188421698</v>
      </c>
      <c r="Q18" s="23">
        <f t="shared" si="5"/>
        <v>5.7923820872622995</v>
      </c>
      <c r="R18" s="207">
        <f t="shared" si="6"/>
        <v>-5.7364681771691108</v>
      </c>
      <c r="S18" s="207">
        <f t="shared" si="7"/>
        <v>5.6051860109299927</v>
      </c>
      <c r="T18" s="207">
        <f t="shared" si="8"/>
        <v>-5.6999536533353501</v>
      </c>
      <c r="U18" s="8">
        <f t="shared" si="18"/>
        <v>12.45</v>
      </c>
      <c r="W18" s="14" t="s">
        <v>30</v>
      </c>
      <c r="X18" s="16">
        <f>VLOOKUP(Control!$B$20,Data!$A$3:$AM$10,AE18-1,FALSE)</f>
        <v>5928</v>
      </c>
      <c r="Y18" s="17">
        <f>VLOOKUP(Control!$B$20,Data!$A$3:$AM$10,AF18-1,FALSE)</f>
        <v>6063</v>
      </c>
      <c r="Z18" s="18">
        <f t="shared" si="9"/>
        <v>11991</v>
      </c>
      <c r="AA18" s="16">
        <f>VLOOKUP(Control!$B$21,'Proj Data'!$A$3:$AN$187,AE18,FALSE)</f>
        <v>6702</v>
      </c>
      <c r="AB18" s="16">
        <f>VLOOKUP(Control!$B$21,'Proj Data'!$A$3:$AN$187,AF18,FALSE)</f>
        <v>6860</v>
      </c>
      <c r="AC18" s="70">
        <f t="shared" si="10"/>
        <v>13562</v>
      </c>
      <c r="AD18" s="7"/>
      <c r="AE18" s="8">
        <v>16</v>
      </c>
      <c r="AF18" s="8">
        <v>35</v>
      </c>
      <c r="AG18" s="23">
        <f t="shared" si="11"/>
        <v>4.4452109750519284</v>
      </c>
      <c r="AH18" s="23">
        <f t="shared" si="12"/>
        <v>-4.722992552893154</v>
      </c>
      <c r="AI18" s="23">
        <f t="shared" si="13"/>
        <v>4.7967363298024619</v>
      </c>
      <c r="AJ18" s="23">
        <f t="shared" si="14"/>
        <v>-5.1464023946525428</v>
      </c>
      <c r="AK18" s="8">
        <f t="shared" si="19"/>
        <v>12.45</v>
      </c>
      <c r="AM18" s="30">
        <f t="shared" si="15"/>
        <v>13.101492786256358</v>
      </c>
      <c r="AN18" s="30" t="str">
        <f t="shared" si="16"/>
        <v/>
      </c>
      <c r="AO18" s="30">
        <f t="shared" si="17"/>
        <v>13.101492786256358</v>
      </c>
    </row>
    <row r="19" spans="2:41" x14ac:dyDescent="0.3">
      <c r="B19" s="14" t="s">
        <v>31</v>
      </c>
      <c r="C19" s="97">
        <f>IF(OR(Control!$B$5=1),VLOOKUP("SC2021",Data!$A$3:$AM$10,M19,FALSE),IF(OR(Control!$B$5=2,),VLOOKUP("SC2021",Data!$A$3:$AM$10,M19,FALSE),IF(OR(Control!$B$5=3),VLOOKUP("SC2021",Data!$A$3:$AM$10,M19,FALSE),IF(OR(Control!$B$5=4),VLOOKUP("SC2021",Data!$A$3:$AM$10,M19,FALSE),"ERROR-CHECK"))))</f>
        <v>4887</v>
      </c>
      <c r="D19" s="97">
        <f>IF(OR(Control!$B$5=1),VLOOKUP("SC2021",Data!$A$3:$AM$10,N19,FALSE),IF(OR(Control!$B$5=2,),VLOOKUP("SC2021",Data!$A$3:$AM$10,N19,FALSE),IF(OR(Control!$B$5=3),VLOOKUP("SC2021",Data!$A$3:$AM$10,N19,FALSE),IF(OR(Control!$B$5=4),VLOOKUP("SC2021",Data!$A$3:$AM$10,N19,FALSE),"ERROR-CHECK"))))</f>
        <v>4728</v>
      </c>
      <c r="E19" s="98">
        <f t="shared" si="0"/>
        <v>9615</v>
      </c>
      <c r="F19" s="97">
        <f>IF(OR(Control!$B$5=1),VLOOKUP("SC2011",Data!$A$3:$AM$10,M19,FALSE),IF(OR(Control!$B$5=2,),VLOOKUP("SCRES",Data!$A$3:$AM$10,M19,FALSE),IF(OR(Control!$B$5=3),VLOOKUP("SCCITOT",Data!$A$3:$AM$10,M19,FALSE),IF(OR(Control!$B$5=4),VLOOKUP("ENG2021",Data!$A$3:$AM$10,M19,FALSE),"ERROR-CHECK"))))</f>
        <v>1341922</v>
      </c>
      <c r="G19" s="97">
        <f>IF(OR(Control!$B$5=1),VLOOKUP("SC2011",Data!$A$3:$AM$10,N19,FALSE),IF(OR(Control!$B$5=2,),VLOOKUP("SCRES",Data!$A$3:$AM$10,N19,FALSE),IF(OR(Control!$B$5=3),VLOOKUP("SCCITOT",Data!$A$3:$AM$10,N19,FALSE),IF(OR(Control!$B$5=4),VLOOKUP("ENG2021",Data!$A$3:$AM$10,N19,FALSE),"ERROR-CHECK"))))</f>
        <v>1425574</v>
      </c>
      <c r="H19" s="97">
        <f t="shared" si="1"/>
        <v>2767496</v>
      </c>
      <c r="I19" s="61">
        <f>VLOOKUP("ENG",Data!$A$3:$AM$10,M19,FALSE)</f>
        <v>1347714</v>
      </c>
      <c r="J19" s="62">
        <f>VLOOKUP("ENG",Data!$A$3:$AM$10,N19,FALSE)</f>
        <v>1436586</v>
      </c>
      <c r="K19" s="63">
        <f t="shared" si="2"/>
        <v>2784300</v>
      </c>
      <c r="L19" s="7"/>
      <c r="M19" s="8">
        <v>16</v>
      </c>
      <c r="N19" s="8">
        <v>35</v>
      </c>
      <c r="O19" s="207">
        <f t="shared" si="3"/>
        <v>3.9106011138851544</v>
      </c>
      <c r="P19" s="207">
        <f t="shared" si="4"/>
        <v>-3.8142566717222244</v>
      </c>
      <c r="Q19" s="23">
        <f t="shared" si="5"/>
        <v>4.8521312037578941</v>
      </c>
      <c r="R19" s="207">
        <f t="shared" si="6"/>
        <v>-4.9441214949845005</v>
      </c>
      <c r="S19" s="207">
        <f t="shared" si="7"/>
        <v>4.8162197245466842</v>
      </c>
      <c r="T19" s="207">
        <f t="shared" si="8"/>
        <v>-5.0287741377210047</v>
      </c>
      <c r="U19" s="8">
        <f t="shared" si="18"/>
        <v>13.45</v>
      </c>
      <c r="W19" s="14" t="s">
        <v>31</v>
      </c>
      <c r="X19" s="16">
        <f>VLOOKUP(Control!$B$20,Data!$A$3:$AM$10,AE19-1,FALSE)</f>
        <v>4728</v>
      </c>
      <c r="Y19" s="17">
        <f>VLOOKUP(Control!$B$20,Data!$A$3:$AM$10,AF19-1,FALSE)</f>
        <v>4988</v>
      </c>
      <c r="Z19" s="18">
        <f t="shared" si="9"/>
        <v>9716</v>
      </c>
      <c r="AA19" s="16">
        <f>VLOOKUP(Control!$B$21,'Proj Data'!$A$3:$AN$187,AE19,FALSE)</f>
        <v>5341</v>
      </c>
      <c r="AB19" s="16">
        <f>VLOOKUP(Control!$B$21,'Proj Data'!$A$3:$AN$187,AF19,FALSE)</f>
        <v>5637</v>
      </c>
      <c r="AC19" s="70">
        <f t="shared" si="10"/>
        <v>10978</v>
      </c>
      <c r="AD19" s="7"/>
      <c r="AE19" s="8">
        <v>17</v>
      </c>
      <c r="AF19" s="8">
        <v>36</v>
      </c>
      <c r="AG19" s="23">
        <f t="shared" si="11"/>
        <v>3.5453706967013354</v>
      </c>
      <c r="AH19" s="23">
        <f t="shared" si="12"/>
        <v>-3.885582525784439</v>
      </c>
      <c r="AI19" s="23">
        <f t="shared" si="13"/>
        <v>3.8226452905811623</v>
      </c>
      <c r="AJ19" s="23">
        <f t="shared" si="14"/>
        <v>-4.228902375897432</v>
      </c>
      <c r="AK19" s="8">
        <f t="shared" si="19"/>
        <v>13.45</v>
      </c>
      <c r="AM19" s="30">
        <f t="shared" si="15"/>
        <v>12.988884314532728</v>
      </c>
      <c r="AN19" s="30" t="str">
        <f t="shared" si="16"/>
        <v/>
      </c>
      <c r="AO19" s="30">
        <f t="shared" si="17"/>
        <v>12.988884314532728</v>
      </c>
    </row>
    <row r="20" spans="2:41" x14ac:dyDescent="0.3">
      <c r="B20" s="14" t="s">
        <v>32</v>
      </c>
      <c r="C20" s="97">
        <f>IF(OR(Control!$B$5=1),VLOOKUP("SC2021",Data!$A$3:$AM$10,M20,FALSE),IF(OR(Control!$B$5=2,),VLOOKUP("SC2021",Data!$A$3:$AM$10,M20,FALSE),IF(OR(Control!$B$5=3),VLOOKUP("SC2021",Data!$A$3:$AM$10,M20,FALSE),IF(OR(Control!$B$5=4),VLOOKUP("SC2021",Data!$A$3:$AM$10,M20,FALSE),"ERROR-CHECK"))))</f>
        <v>4311</v>
      </c>
      <c r="D20" s="97">
        <f>IF(OR(Control!$B$5=1),VLOOKUP("SC2021",Data!$A$3:$AM$10,N20,FALSE),IF(OR(Control!$B$5=2,),VLOOKUP("SC2021",Data!$A$3:$AM$10,N20,FALSE),IF(OR(Control!$B$5=3),VLOOKUP("SC2021",Data!$A$3:$AM$10,N20,FALSE),IF(OR(Control!$B$5=4),VLOOKUP("SC2021",Data!$A$3:$AM$10,N20,FALSE),"ERROR-CHECK"))))</f>
        <v>4683</v>
      </c>
      <c r="E20" s="98">
        <f t="shared" si="0"/>
        <v>8994</v>
      </c>
      <c r="F20" s="97">
        <f>IF(OR(Control!$B$5=1),VLOOKUP("SC2011",Data!$A$3:$AM$10,M20,FALSE),IF(OR(Control!$B$5=2,),VLOOKUP("SCRES",Data!$A$3:$AM$10,M20,FALSE),IF(OR(Control!$B$5=3),VLOOKUP("SCCITOT",Data!$A$3:$AM$10,M20,FALSE),IF(OR(Control!$B$5=4),VLOOKUP("ENG2021",Data!$A$3:$AM$10,M20,FALSE),"ERROR-CHECK"))))</f>
        <v>1331767</v>
      </c>
      <c r="G20" s="97">
        <f>IF(OR(Control!$B$5=1),VLOOKUP("SC2011",Data!$A$3:$AM$10,N20,FALSE),IF(OR(Control!$B$5=2,),VLOOKUP("SCRES",Data!$A$3:$AM$10,N20,FALSE),IF(OR(Control!$B$5=3),VLOOKUP("SCCITOT",Data!$A$3:$AM$10,N20,FALSE),IF(OR(Control!$B$5=4),VLOOKUP("ENG2021",Data!$A$3:$AM$10,N20,FALSE),"ERROR-CHECK"))))</f>
        <v>1464883</v>
      </c>
      <c r="H20" s="97">
        <f t="shared" si="1"/>
        <v>2796650</v>
      </c>
      <c r="I20" s="61">
        <f>VLOOKUP("ENG",Data!$A$3:$AM$10,M20,FALSE)</f>
        <v>1343927</v>
      </c>
      <c r="J20" s="62">
        <f>VLOOKUP("ENG",Data!$A$3:$AM$10,N20,FALSE)</f>
        <v>1470201</v>
      </c>
      <c r="K20" s="63">
        <f t="shared" si="2"/>
        <v>2814128</v>
      </c>
      <c r="L20" s="7"/>
      <c r="M20" s="8">
        <v>17</v>
      </c>
      <c r="N20" s="8">
        <v>36</v>
      </c>
      <c r="O20" s="207">
        <f t="shared" si="3"/>
        <v>3.4496831188784327</v>
      </c>
      <c r="P20" s="207">
        <f t="shared" si="4"/>
        <v>-3.777953467359386</v>
      </c>
      <c r="Q20" s="23">
        <f t="shared" si="5"/>
        <v>4.8154126818362313</v>
      </c>
      <c r="R20" s="207">
        <f t="shared" si="6"/>
        <v>-5.0804514728364714</v>
      </c>
      <c r="S20" s="207">
        <f t="shared" si="7"/>
        <v>4.8026864199309731</v>
      </c>
      <c r="T20" s="207">
        <f t="shared" si="8"/>
        <v>-5.1464435585837247</v>
      </c>
      <c r="U20" s="8">
        <f t="shared" si="18"/>
        <v>14.45</v>
      </c>
      <c r="W20" s="14" t="s">
        <v>32</v>
      </c>
      <c r="X20" s="16">
        <f>VLOOKUP(Control!$B$20,Data!$A$3:$AM$10,AE20-1,FALSE)</f>
        <v>4598</v>
      </c>
      <c r="Y20" s="17">
        <f>VLOOKUP(Control!$B$20,Data!$A$3:$AM$10,AF20-1,FALSE)</f>
        <v>4952</v>
      </c>
      <c r="Z20" s="18">
        <f t="shared" si="9"/>
        <v>9550</v>
      </c>
      <c r="AA20" s="16">
        <f>VLOOKUP(Control!$B$21,'Proj Data'!$A$3:$AN$187,AE20,FALSE)</f>
        <v>4346</v>
      </c>
      <c r="AB20" s="16">
        <f>VLOOKUP(Control!$B$21,'Proj Data'!$A$3:$AN$187,AF20,FALSE)</f>
        <v>4733</v>
      </c>
      <c r="AC20" s="70">
        <f t="shared" si="10"/>
        <v>9079</v>
      </c>
      <c r="AD20" s="7"/>
      <c r="AE20" s="8">
        <v>18</v>
      </c>
      <c r="AF20" s="8">
        <v>37</v>
      </c>
      <c r="AG20" s="23">
        <f t="shared" si="11"/>
        <v>3.4478879998800211</v>
      </c>
      <c r="AH20" s="23">
        <f t="shared" si="12"/>
        <v>-3.8575390272021934</v>
      </c>
      <c r="AI20" s="23">
        <f t="shared" si="13"/>
        <v>3.1105067277411966</v>
      </c>
      <c r="AJ20" s="23">
        <f t="shared" si="14"/>
        <v>-3.5507175705379717</v>
      </c>
      <c r="AK20" s="8">
        <f t="shared" si="19"/>
        <v>14.45</v>
      </c>
      <c r="AM20" s="30">
        <f t="shared" si="15"/>
        <v>-4.9319371727748686</v>
      </c>
      <c r="AN20" s="30">
        <f t="shared" si="16"/>
        <v>-4.9319371727748686</v>
      </c>
      <c r="AO20" s="30" t="str">
        <f t="shared" si="17"/>
        <v/>
      </c>
    </row>
    <row r="21" spans="2:41" x14ac:dyDescent="0.3">
      <c r="B21" s="14" t="s">
        <v>33</v>
      </c>
      <c r="C21" s="97">
        <f>IF(OR(Control!$B$5=1),VLOOKUP("SC2021",Data!$A$3:$AM$10,M21,FALSE),IF(OR(Control!$B$5=2,),VLOOKUP("SC2021",Data!$A$3:$AM$10,M21,FALSE),IF(OR(Control!$B$5=3),VLOOKUP("SC2021",Data!$A$3:$AM$10,M21,FALSE),IF(OR(Control!$B$5=4),VLOOKUP("SC2021",Data!$A$3:$AM$10,M21,FALSE),"ERROR-CHECK"))))</f>
        <v>3068</v>
      </c>
      <c r="D21" s="97">
        <f>IF(OR(Control!$B$5=1),VLOOKUP("SC2021",Data!$A$3:$AM$10,N21,FALSE),IF(OR(Control!$B$5=2,),VLOOKUP("SC2021",Data!$A$3:$AM$10,N21,FALSE),IF(OR(Control!$B$5=3),VLOOKUP("SC2021",Data!$A$3:$AM$10,N21,FALSE),IF(OR(Control!$B$5=4),VLOOKUP("SC2021",Data!$A$3:$AM$10,N21,FALSE),"ERROR-CHECK"))))</f>
        <v>3572</v>
      </c>
      <c r="E21" s="98">
        <f t="shared" si="0"/>
        <v>6640</v>
      </c>
      <c r="F21" s="97">
        <f>IF(OR(Control!$B$5=1),VLOOKUP("SC2011",Data!$A$3:$AM$10,M21,FALSE),IF(OR(Control!$B$5=2,),VLOOKUP("SCRES",Data!$A$3:$AM$10,M21,FALSE),IF(OR(Control!$B$5=3),VLOOKUP("SCCITOT",Data!$A$3:$AM$10,M21,FALSE),IF(OR(Control!$B$5=4),VLOOKUP("ENG2021",Data!$A$3:$AM$10,M21,FALSE),"ERROR-CHECK"))))</f>
        <v>947250</v>
      </c>
      <c r="G21" s="97">
        <f>IF(OR(Control!$B$5=1),VLOOKUP("SC2011",Data!$A$3:$AM$10,N21,FALSE),IF(OR(Control!$B$5=2,),VLOOKUP("SCRES",Data!$A$3:$AM$10,N21,FALSE),IF(OR(Control!$B$5=3),VLOOKUP("SCCITOT",Data!$A$3:$AM$10,N21,FALSE),IF(OR(Control!$B$5=4),VLOOKUP("ENG2021",Data!$A$3:$AM$10,N21,FALSE),"ERROR-CHECK"))))</f>
        <v>1091527</v>
      </c>
      <c r="H21" s="97">
        <f t="shared" si="1"/>
        <v>2038777</v>
      </c>
      <c r="I21" s="61">
        <f>VLOOKUP("ENG",Data!$A$3:$AM$10,M21,FALSE)</f>
        <v>934074</v>
      </c>
      <c r="J21" s="62">
        <f>VLOOKUP("ENG",Data!$A$3:$AM$10,N21,FALSE)</f>
        <v>1075918</v>
      </c>
      <c r="K21" s="63">
        <f t="shared" si="2"/>
        <v>2009992</v>
      </c>
      <c r="L21" s="7"/>
      <c r="M21" s="8">
        <v>18</v>
      </c>
      <c r="N21" s="8">
        <v>37</v>
      </c>
      <c r="O21" s="207">
        <f t="shared" si="3"/>
        <v>2.455028487292747</v>
      </c>
      <c r="P21" s="207">
        <f t="shared" si="4"/>
        <v>-2.8816676885346415</v>
      </c>
      <c r="Q21" s="23">
        <f t="shared" si="5"/>
        <v>3.4250733520723746</v>
      </c>
      <c r="R21" s="207">
        <f t="shared" si="6"/>
        <v>-3.7855924021172855</v>
      </c>
      <c r="S21" s="207">
        <f t="shared" si="7"/>
        <v>3.3380269278097723</v>
      </c>
      <c r="T21" s="207">
        <f t="shared" si="8"/>
        <v>-3.7662545874096698</v>
      </c>
      <c r="U21" s="8">
        <f t="shared" si="18"/>
        <v>15.45</v>
      </c>
      <c r="W21" s="14" t="s">
        <v>33</v>
      </c>
      <c r="X21" s="16">
        <f>VLOOKUP(Control!$B$20,Data!$A$3:$AM$10,AE21-1,FALSE)</f>
        <v>3512</v>
      </c>
      <c r="Y21" s="17">
        <f>VLOOKUP(Control!$B$20,Data!$A$3:$AM$10,AF21-1,FALSE)</f>
        <v>3910</v>
      </c>
      <c r="Z21" s="18">
        <f t="shared" si="9"/>
        <v>7422</v>
      </c>
      <c r="AA21" s="16">
        <f>VLOOKUP(Control!$B$21,'Proj Data'!$A$3:$AN$187,AE21,FALSE)</f>
        <v>4156</v>
      </c>
      <c r="AB21" s="16">
        <f>VLOOKUP(Control!$B$21,'Proj Data'!$A$3:$AN$187,AF21,FALSE)</f>
        <v>4541</v>
      </c>
      <c r="AC21" s="70">
        <f t="shared" si="10"/>
        <v>8697</v>
      </c>
      <c r="AD21" s="7"/>
      <c r="AE21" s="8">
        <v>19</v>
      </c>
      <c r="AF21" s="8">
        <v>38</v>
      </c>
      <c r="AG21" s="23">
        <f t="shared" si="11"/>
        <v>2.6335325479727349</v>
      </c>
      <c r="AH21" s="23">
        <f t="shared" si="12"/>
        <v>-3.0458355404605366</v>
      </c>
      <c r="AI21" s="23">
        <f t="shared" si="13"/>
        <v>2.9745204695104497</v>
      </c>
      <c r="AJ21" s="23">
        <f t="shared" si="14"/>
        <v>-3.4066783198421566</v>
      </c>
      <c r="AK21" s="8">
        <f t="shared" si="19"/>
        <v>15.45</v>
      </c>
      <c r="AM21" s="30">
        <f t="shared" si="15"/>
        <v>17.178658043654004</v>
      </c>
      <c r="AN21" s="30" t="str">
        <f t="shared" si="16"/>
        <v/>
      </c>
      <c r="AO21" s="30">
        <f t="shared" si="17"/>
        <v>17.178658043654004</v>
      </c>
    </row>
    <row r="22" spans="2:41" x14ac:dyDescent="0.3">
      <c r="B22" s="14" t="s">
        <v>34</v>
      </c>
      <c r="C22" s="97">
        <f>IF(OR(Control!$B$5=1),VLOOKUP("SC2021",Data!$A$3:$AM$10,M22,FALSE),IF(OR(Control!$B$5=2,),VLOOKUP("SC2021",Data!$A$3:$AM$10,M22,FALSE),IF(OR(Control!$B$5=3),VLOOKUP("SC2021",Data!$A$3:$AM$10,M22,FALSE),IF(OR(Control!$B$5=4),VLOOKUP("SC2021",Data!$A$3:$AM$10,M22,FALSE),"ERROR-CHECK"))))</f>
        <v>1935</v>
      </c>
      <c r="D22" s="97">
        <f>IF(OR(Control!$B$5=1),VLOOKUP("SC2021",Data!$A$3:$AM$10,N22,FALSE),IF(OR(Control!$B$5=2,),VLOOKUP("SC2021",Data!$A$3:$AM$10,N22,FALSE),IF(OR(Control!$B$5=3),VLOOKUP("SC2021",Data!$A$3:$AM$10,N22,FALSE),IF(OR(Control!$B$5=4),VLOOKUP("SC2021",Data!$A$3:$AM$10,N22,FALSE),"ERROR-CHECK"))))</f>
        <v>2492</v>
      </c>
      <c r="E22" s="98">
        <f t="shared" si="0"/>
        <v>4427</v>
      </c>
      <c r="F22" s="97">
        <f>IF(OR(Control!$B$5=1),VLOOKUP("SC2011",Data!$A$3:$AM$10,M22,FALSE),IF(OR(Control!$B$5=2,),VLOOKUP("SCRES",Data!$A$3:$AM$10,M22,FALSE),IF(OR(Control!$B$5=3),VLOOKUP("SCCITOT",Data!$A$3:$AM$10,M22,FALSE),IF(OR(Control!$B$5=4),VLOOKUP("ENG2021",Data!$A$3:$AM$10,M22,FALSE),"ERROR-CHECK"))))</f>
        <v>627539</v>
      </c>
      <c r="G22" s="97">
        <f>IF(OR(Control!$B$5=1),VLOOKUP("SC2011",Data!$A$3:$AM$10,N22,FALSE),IF(OR(Control!$B$5=2,),VLOOKUP("SCRES",Data!$A$3:$AM$10,N22,FALSE),IF(OR(Control!$B$5=3),VLOOKUP("SCCITOT",Data!$A$3:$AM$10,N22,FALSE),IF(OR(Control!$B$5=4),VLOOKUP("ENG2021",Data!$A$3:$AM$10,N22,FALSE),"ERROR-CHECK"))))</f>
        <v>798544</v>
      </c>
      <c r="H22" s="97">
        <f t="shared" si="1"/>
        <v>1426083</v>
      </c>
      <c r="I22" s="61">
        <f>VLOOKUP("ENG",Data!$A$3:$AM$10,M22,FALSE)</f>
        <v>640018</v>
      </c>
      <c r="J22" s="62">
        <f>VLOOKUP("ENG",Data!$A$3:$AM$10,N22,FALSE)</f>
        <v>809171</v>
      </c>
      <c r="K22" s="63">
        <f t="shared" si="2"/>
        <v>1449189</v>
      </c>
      <c r="L22" s="7"/>
      <c r="M22" s="8">
        <v>19</v>
      </c>
      <c r="N22" s="8">
        <v>38</v>
      </c>
      <c r="O22" s="207">
        <f t="shared" si="3"/>
        <v>1.5483963894757058</v>
      </c>
      <c r="P22" s="207">
        <f t="shared" si="4"/>
        <v>-2.0103907838265189</v>
      </c>
      <c r="Q22" s="23">
        <f t="shared" si="5"/>
        <v>2.2690600224715185</v>
      </c>
      <c r="R22" s="207">
        <f t="shared" si="6"/>
        <v>-2.76947991131355</v>
      </c>
      <c r="S22" s="207">
        <f t="shared" si="7"/>
        <v>2.2871820843776347</v>
      </c>
      <c r="T22" s="207">
        <f t="shared" si="8"/>
        <v>-2.8325058143361015</v>
      </c>
      <c r="U22" s="8">
        <f t="shared" si="18"/>
        <v>16.45</v>
      </c>
      <c r="W22" s="14" t="s">
        <v>34</v>
      </c>
      <c r="X22" s="16">
        <f>VLOOKUP(Control!$B$20,Data!$A$3:$AM$10,AE22-1,FALSE)</f>
        <v>2422</v>
      </c>
      <c r="Y22" s="17">
        <f>VLOOKUP(Control!$B$20,Data!$A$3:$AM$10,AF22-1,FALSE)</f>
        <v>2935</v>
      </c>
      <c r="Z22" s="18">
        <f t="shared" si="9"/>
        <v>5357</v>
      </c>
      <c r="AA22" s="16">
        <f>VLOOKUP(Control!$B$21,'Proj Data'!$A$3:$AN$187,AE22,FALSE)</f>
        <v>2755</v>
      </c>
      <c r="AB22" s="16">
        <f>VLOOKUP(Control!$B$21,'Proj Data'!$A$3:$AN$187,AF22,FALSE)</f>
        <v>3273</v>
      </c>
      <c r="AC22" s="70">
        <f>AA22+AB22</f>
        <v>6028</v>
      </c>
      <c r="AD22" s="7"/>
      <c r="AE22" s="8">
        <v>20</v>
      </c>
      <c r="AF22" s="8">
        <v>39</v>
      </c>
      <c r="AG22" s="23">
        <f t="shared" si="11"/>
        <v>1.8161776284709465</v>
      </c>
      <c r="AH22" s="23">
        <f t="shared" si="12"/>
        <v>-2.2863241205247249</v>
      </c>
      <c r="AI22" s="23">
        <f t="shared" si="13"/>
        <v>1.9718007443458345</v>
      </c>
      <c r="AJ22" s="23">
        <f t="shared" si="14"/>
        <v>-2.4554191017052149</v>
      </c>
      <c r="AK22" s="8">
        <f t="shared" si="19"/>
        <v>16.45</v>
      </c>
      <c r="AM22" s="30">
        <f t="shared" si="15"/>
        <v>12.525667351129362</v>
      </c>
      <c r="AN22" s="30" t="str">
        <f t="shared" si="16"/>
        <v/>
      </c>
      <c r="AO22" s="30">
        <f t="shared" si="17"/>
        <v>12.525667351129362</v>
      </c>
    </row>
    <row r="23" spans="2:41" ht="15" thickBot="1" x14ac:dyDescent="0.35">
      <c r="B23" s="14" t="s">
        <v>35</v>
      </c>
      <c r="C23" s="97">
        <f>IF(OR(Control!$B$5=1),VLOOKUP("SC2021",Data!$A$3:$AM$10,M23,FALSE),IF(OR(Control!$B$5=2,),VLOOKUP("SC2021",Data!$A$3:$AM$10,M23,FALSE),IF(OR(Control!$B$5=3),VLOOKUP("SC2021",Data!$A$3:$AM$10,M23,FALSE),IF(OR(Control!$B$5=4),VLOOKUP("SC2021",Data!$A$3:$AM$10,M23,FALSE),"ERROR-CHECK"))))</f>
        <v>1642</v>
      </c>
      <c r="D23" s="97">
        <f>IF(OR(Control!$B$5=1),VLOOKUP("SC2021",Data!$A$3:$AM$10,N23,FALSE),IF(OR(Control!$B$5=2,),VLOOKUP("SC2021",Data!$A$3:$AM$10,N23,FALSE),IF(OR(Control!$B$5=3),VLOOKUP("SC2021",Data!$A$3:$AM$10,N23,FALSE),IF(OR(Control!$B$5=4),VLOOKUP("SC2021",Data!$A$3:$AM$10,N23,FALSE),"ERROR-CHECK"))))</f>
        <v>2936</v>
      </c>
      <c r="E23" s="98">
        <f t="shared" si="0"/>
        <v>4578</v>
      </c>
      <c r="F23" s="97">
        <f>IF(OR(Control!$B$5=1),VLOOKUP("SC2011",Data!$A$3:$AM$10,M23,FALSE),IF(OR(Control!$B$5=2,),VLOOKUP("SCRES",Data!$A$3:$AM$10,M23,FALSE),IF(OR(Control!$B$5=3),VLOOKUP("SCCITOT",Data!$A$3:$AM$10,M23,FALSE),IF(OR(Control!$B$5=4),VLOOKUP("ENG2021",Data!$A$3:$AM$10,M23,FALSE),"ERROR-CHECK"))))</f>
        <v>512234</v>
      </c>
      <c r="G23" s="97">
        <f>IF(OR(Control!$B$5=1),VLOOKUP("SC2011",Data!$A$3:$AM$10,N23,FALSE),IF(OR(Control!$B$5=2,),VLOOKUP("SCRES",Data!$A$3:$AM$10,N23,FALSE),IF(OR(Control!$B$5=3),VLOOKUP("SCCITOT",Data!$A$3:$AM$10,N23,FALSE),IF(OR(Control!$B$5=4),VLOOKUP("ENG2021",Data!$A$3:$AM$10,N23,FALSE),"ERROR-CHECK"))))</f>
        <v>860067</v>
      </c>
      <c r="H23" s="97">
        <f t="shared" si="1"/>
        <v>1372301</v>
      </c>
      <c r="I23" s="61">
        <f>VLOOKUP("ENG",Data!$A$3:$AM$10,M23,FALSE)</f>
        <v>525730</v>
      </c>
      <c r="J23" s="62">
        <f>VLOOKUP("ENG",Data!$A$3:$AM$10,N23,FALSE)</f>
        <v>880680</v>
      </c>
      <c r="K23" s="63">
        <f t="shared" si="2"/>
        <v>1406410</v>
      </c>
      <c r="L23" s="7"/>
      <c r="M23" s="8">
        <v>20</v>
      </c>
      <c r="N23" s="8">
        <v>39</v>
      </c>
      <c r="O23" s="207">
        <f t="shared" si="3"/>
        <v>1.3139363677101339</v>
      </c>
      <c r="P23" s="207">
        <f t="shared" si="4"/>
        <v>-2.3685824002065248</v>
      </c>
      <c r="Q23" s="23">
        <f t="shared" si="5"/>
        <v>1.8521393754821227</v>
      </c>
      <c r="R23" s="207">
        <f t="shared" si="6"/>
        <v>-2.9828516385868671</v>
      </c>
      <c r="S23" s="207">
        <f t="shared" si="7"/>
        <v>1.8787600305301633</v>
      </c>
      <c r="T23" s="207">
        <f t="shared" si="8"/>
        <v>-3.0828233099919768</v>
      </c>
      <c r="U23" s="8">
        <f t="shared" si="18"/>
        <v>17.45</v>
      </c>
      <c r="W23" s="14" t="s">
        <v>35</v>
      </c>
      <c r="X23" s="16">
        <f>VLOOKUP(Control!$B$20,Data!$A$3:$AM$10,AE23-1,FALSE)</f>
        <v>2282</v>
      </c>
      <c r="Y23" s="17">
        <f>VLOOKUP(Control!$B$20,Data!$A$3:$AM$10,AF23-1,FALSE)</f>
        <v>3842</v>
      </c>
      <c r="Z23" s="18">
        <f t="shared" si="9"/>
        <v>6124</v>
      </c>
      <c r="AA23" s="16">
        <f>VLOOKUP(Control!$B$21,'Proj Data'!$A$3:$AN$187,AE23,FALSE)</f>
        <v>2454</v>
      </c>
      <c r="AB23" s="16">
        <f>VLOOKUP(Control!$B$21,'Proj Data'!$A$3:$AN$187,AF23,FALSE)</f>
        <v>3680</v>
      </c>
      <c r="AC23" s="70">
        <f t="shared" si="10"/>
        <v>6134</v>
      </c>
      <c r="AD23" s="7"/>
      <c r="AE23" s="8">
        <v>21</v>
      </c>
      <c r="AF23" s="8">
        <v>40</v>
      </c>
      <c r="AG23" s="23">
        <f t="shared" si="11"/>
        <v>1.7111962626633774</v>
      </c>
      <c r="AH23" s="23">
        <f t="shared" si="12"/>
        <v>-2.992864487582962</v>
      </c>
      <c r="AI23" s="23">
        <f t="shared" si="13"/>
        <v>1.7563698826223877</v>
      </c>
      <c r="AJ23" s="23">
        <f t="shared" si="14"/>
        <v>-2.7607523050031135</v>
      </c>
      <c r="AK23" s="8">
        <f t="shared" si="19"/>
        <v>17.45</v>
      </c>
      <c r="AM23" s="30">
        <f t="shared" si="15"/>
        <v>0.16329196603527107</v>
      </c>
      <c r="AN23" s="30" t="str">
        <f t="shared" si="16"/>
        <v/>
      </c>
      <c r="AO23" s="30">
        <f t="shared" si="17"/>
        <v>0.16329196603527107</v>
      </c>
    </row>
    <row r="24" spans="2:41" ht="15" thickBot="1" x14ac:dyDescent="0.35">
      <c r="B24" s="15" t="s">
        <v>17</v>
      </c>
      <c r="C24" s="99">
        <f t="shared" ref="C24:K24" si="20">SUM(C6:C23)</f>
        <v>124968</v>
      </c>
      <c r="D24" s="100">
        <f t="shared" si="20"/>
        <v>123956</v>
      </c>
      <c r="E24" s="101">
        <f t="shared" si="20"/>
        <v>248924</v>
      </c>
      <c r="F24" s="99">
        <f t="shared" si="20"/>
        <v>27656342</v>
      </c>
      <c r="G24" s="100">
        <f t="shared" si="20"/>
        <v>28833717</v>
      </c>
      <c r="H24" s="101">
        <f t="shared" si="20"/>
        <v>56490059</v>
      </c>
      <c r="I24" s="64">
        <f t="shared" si="20"/>
        <v>27982818</v>
      </c>
      <c r="J24" s="65">
        <f t="shared" si="20"/>
        <v>28567320</v>
      </c>
      <c r="K24" s="66">
        <f t="shared" si="20"/>
        <v>56550138</v>
      </c>
      <c r="L24" s="7"/>
      <c r="M24" s="8"/>
      <c r="N24" s="8"/>
      <c r="O24" s="8"/>
      <c r="P24" s="8"/>
      <c r="Q24" s="8"/>
      <c r="R24" s="8"/>
      <c r="S24" s="8"/>
      <c r="T24" s="8"/>
      <c r="U24" s="8"/>
      <c r="W24" s="15" t="s">
        <v>17</v>
      </c>
      <c r="X24" s="19">
        <f t="shared" ref="X24:AC24" si="21">SUM(X6:X23)</f>
        <v>133357</v>
      </c>
      <c r="Y24" s="20">
        <f t="shared" si="21"/>
        <v>128372</v>
      </c>
      <c r="Z24" s="21">
        <f t="shared" si="21"/>
        <v>261729</v>
      </c>
      <c r="AA24" s="19">
        <f t="shared" si="21"/>
        <v>139720</v>
      </c>
      <c r="AB24" s="20">
        <f t="shared" si="21"/>
        <v>133297</v>
      </c>
      <c r="AC24" s="21">
        <f t="shared" si="21"/>
        <v>273017</v>
      </c>
      <c r="AD24" s="7"/>
      <c r="AE24" s="8"/>
      <c r="AF24" s="8"/>
      <c r="AG24" s="8"/>
      <c r="AH24" s="8"/>
      <c r="AI24" s="8"/>
      <c r="AJ24" s="8"/>
      <c r="AK24" s="8"/>
      <c r="AM24" s="30">
        <f>(AC24-Z24)/Z24*100</f>
        <v>4.3128579561301956</v>
      </c>
      <c r="AN24" s="30" t="str">
        <f t="shared" ref="AN24" si="22">IF(AM24&lt;0,AM24,"")</f>
        <v/>
      </c>
      <c r="AO24" s="30">
        <f t="shared" ref="AO24" si="23">IF(AM24&gt;=0,AM24,"")</f>
        <v>4.3128579561301956</v>
      </c>
    </row>
    <row r="26" spans="2:41" ht="15" thickBot="1" x14ac:dyDescent="0.35"/>
    <row r="27" spans="2:41" ht="35.25" customHeight="1" thickBot="1" x14ac:dyDescent="0.35">
      <c r="B27" s="9"/>
      <c r="C27" s="1345" t="str">
        <f>VLOOKUP(Control!$B$8,Reference!$B$41:$C$93,2,FALSE)</f>
        <v>Southampton resident population (2021 Census)</v>
      </c>
      <c r="D27" s="1346"/>
      <c r="E27" s="1347"/>
      <c r="F27" s="1345" t="str">
        <f>IF(OR(Control!$B$5=1,Control!$B$5=3,Control!$B$5=6),"Southampton (Registered)",IF(OR(Control!$B$5=2,Control!$B$5=4,Control!$B$5=5),"Southampton (Resident)","Error-CHECK"))</f>
        <v>Southampton (Resident)</v>
      </c>
      <c r="G27" s="1346"/>
      <c r="H27" s="1347"/>
      <c r="I27" s="1345" t="s">
        <v>68</v>
      </c>
      <c r="J27" s="1346"/>
      <c r="K27" s="1347"/>
      <c r="W27" s="9"/>
      <c r="X27" s="1345" t="str">
        <f>X4</f>
        <v>Southampton LA (Res) : 2021 Base Year</v>
      </c>
      <c r="Y27" s="1346"/>
      <c r="Z27" s="1347"/>
      <c r="AA27" s="1345" t="str">
        <f>AA4</f>
        <v>Southampton LA (Res) : 2025 Projection</v>
      </c>
      <c r="AB27" s="1346"/>
      <c r="AC27" s="1347"/>
    </row>
    <row r="28" spans="2:41" ht="15" thickBot="1" x14ac:dyDescent="0.35">
      <c r="B28" s="7"/>
      <c r="C28" s="10" t="s">
        <v>15</v>
      </c>
      <c r="D28" s="11" t="s">
        <v>16</v>
      </c>
      <c r="E28" s="12" t="s">
        <v>17</v>
      </c>
      <c r="F28" s="10" t="s">
        <v>15</v>
      </c>
      <c r="G28" s="11" t="s">
        <v>16</v>
      </c>
      <c r="H28" s="12" t="s">
        <v>17</v>
      </c>
      <c r="I28" s="10" t="s">
        <v>15</v>
      </c>
      <c r="J28" s="11" t="s">
        <v>16</v>
      </c>
      <c r="K28" s="12" t="s">
        <v>17</v>
      </c>
      <c r="W28" s="7"/>
      <c r="X28" s="10" t="s">
        <v>15</v>
      </c>
      <c r="Y28" s="11" t="s">
        <v>16</v>
      </c>
      <c r="Z28" s="12" t="s">
        <v>17</v>
      </c>
      <c r="AA28" s="10" t="s">
        <v>15</v>
      </c>
      <c r="AB28" s="11" t="s">
        <v>16</v>
      </c>
      <c r="AC28" s="12" t="s">
        <v>17</v>
      </c>
    </row>
    <row r="29" spans="2:41" x14ac:dyDescent="0.3">
      <c r="B29" s="13" t="s">
        <v>18</v>
      </c>
      <c r="C29" s="104">
        <f>ROUND(((C6/C$24)*100),2)</f>
        <v>5.6</v>
      </c>
      <c r="D29" s="105">
        <f t="shared" ref="D29:K29" si="24">ROUND(((D6/D$24)*100),2)</f>
        <v>5.48</v>
      </c>
      <c r="E29" s="106">
        <f t="shared" si="24"/>
        <v>5.54</v>
      </c>
      <c r="F29" s="104">
        <f t="shared" si="24"/>
        <v>5.7</v>
      </c>
      <c r="G29" s="105">
        <f t="shared" si="24"/>
        <v>5.21</v>
      </c>
      <c r="H29" s="106">
        <f t="shared" si="24"/>
        <v>5.45</v>
      </c>
      <c r="I29" s="104">
        <f t="shared" si="24"/>
        <v>5.94</v>
      </c>
      <c r="J29" s="105">
        <f t="shared" si="24"/>
        <v>5.52</v>
      </c>
      <c r="K29" s="106">
        <f t="shared" si="24"/>
        <v>5.73</v>
      </c>
      <c r="M29" s="77"/>
      <c r="W29" s="13" t="s">
        <v>18</v>
      </c>
      <c r="X29" s="16">
        <f t="shared" ref="X29:AC29" si="25">ROUND(((X6/X$24)*100),2)</f>
        <v>5.38</v>
      </c>
      <c r="Y29" s="17">
        <f t="shared" si="25"/>
        <v>5.42</v>
      </c>
      <c r="Z29" s="18">
        <f t="shared" si="25"/>
        <v>5.4</v>
      </c>
      <c r="AA29" s="16">
        <f t="shared" si="25"/>
        <v>5.88</v>
      </c>
      <c r="AB29" s="17">
        <f t="shared" si="25"/>
        <v>5.85</v>
      </c>
      <c r="AC29" s="18">
        <f t="shared" si="25"/>
        <v>5.87</v>
      </c>
    </row>
    <row r="30" spans="2:41" x14ac:dyDescent="0.3">
      <c r="B30" s="14" t="s">
        <v>19</v>
      </c>
      <c r="C30" s="104">
        <f t="shared" ref="C30:K47" si="26">ROUND(((C7/C$24)*100),2)</f>
        <v>6.01</v>
      </c>
      <c r="D30" s="105">
        <f t="shared" si="26"/>
        <v>5.6</v>
      </c>
      <c r="E30" s="106">
        <f t="shared" si="26"/>
        <v>5.81</v>
      </c>
      <c r="F30" s="104">
        <f t="shared" si="26"/>
        <v>6.2</v>
      </c>
      <c r="G30" s="105">
        <f t="shared" si="26"/>
        <v>5.67</v>
      </c>
      <c r="H30" s="106">
        <f t="shared" si="26"/>
        <v>5.93</v>
      </c>
      <c r="I30" s="104">
        <f t="shared" si="26"/>
        <v>6.48</v>
      </c>
      <c r="J30" s="105">
        <f t="shared" si="26"/>
        <v>6.04</v>
      </c>
      <c r="K30" s="106">
        <f t="shared" si="26"/>
        <v>6.26</v>
      </c>
      <c r="W30" s="14" t="s">
        <v>19</v>
      </c>
      <c r="X30" s="16">
        <f t="shared" ref="X30:AC30" si="27">ROUND(((X7/X$24)*100),2)</f>
        <v>5.71</v>
      </c>
      <c r="Y30" s="17">
        <f t="shared" si="27"/>
        <v>5.61</v>
      </c>
      <c r="Z30" s="18">
        <f t="shared" si="27"/>
        <v>5.66</v>
      </c>
      <c r="AA30" s="16">
        <f t="shared" si="27"/>
        <v>5.29</v>
      </c>
      <c r="AB30" s="17">
        <f t="shared" si="27"/>
        <v>5.33</v>
      </c>
      <c r="AC30" s="18">
        <f t="shared" si="27"/>
        <v>5.31</v>
      </c>
    </row>
    <row r="31" spans="2:41" x14ac:dyDescent="0.3">
      <c r="B31" s="14" t="s">
        <v>20</v>
      </c>
      <c r="C31" s="104">
        <f t="shared" si="26"/>
        <v>5.67</v>
      </c>
      <c r="D31" s="105">
        <f t="shared" si="26"/>
        <v>5.45</v>
      </c>
      <c r="E31" s="106">
        <f t="shared" si="26"/>
        <v>5.56</v>
      </c>
      <c r="F31" s="104">
        <f t="shared" si="26"/>
        <v>6.32</v>
      </c>
      <c r="G31" s="105">
        <f t="shared" si="26"/>
        <v>5.77</v>
      </c>
      <c r="H31" s="106">
        <f t="shared" si="26"/>
        <v>6.04</v>
      </c>
      <c r="I31" s="104">
        <f t="shared" si="26"/>
        <v>6.3</v>
      </c>
      <c r="J31" s="105">
        <f t="shared" si="26"/>
        <v>5.86</v>
      </c>
      <c r="K31" s="106">
        <f t="shared" si="26"/>
        <v>6.08</v>
      </c>
      <c r="W31" s="14" t="s">
        <v>20</v>
      </c>
      <c r="X31" s="16">
        <f t="shared" ref="X31:AC31" si="28">ROUND(((X8/X$24)*100),2)</f>
        <v>5.4</v>
      </c>
      <c r="Y31" s="17">
        <f t="shared" si="28"/>
        <v>5.27</v>
      </c>
      <c r="Z31" s="18">
        <f t="shared" si="28"/>
        <v>5.34</v>
      </c>
      <c r="AA31" s="16">
        <f t="shared" si="28"/>
        <v>5.41</v>
      </c>
      <c r="AB31" s="17">
        <f t="shared" si="28"/>
        <v>5.33</v>
      </c>
      <c r="AC31" s="18">
        <f t="shared" si="28"/>
        <v>5.37</v>
      </c>
    </row>
    <row r="32" spans="2:41" x14ac:dyDescent="0.3">
      <c r="B32" s="14" t="s">
        <v>21</v>
      </c>
      <c r="C32" s="104">
        <f t="shared" si="26"/>
        <v>6.96</v>
      </c>
      <c r="D32" s="105">
        <f t="shared" si="26"/>
        <v>6.5</v>
      </c>
      <c r="E32" s="106">
        <f t="shared" si="26"/>
        <v>6.73</v>
      </c>
      <c r="F32" s="104">
        <f t="shared" si="26"/>
        <v>5.97</v>
      </c>
      <c r="G32" s="105">
        <f t="shared" si="26"/>
        <v>5.44</v>
      </c>
      <c r="H32" s="106">
        <f t="shared" si="26"/>
        <v>5.7</v>
      </c>
      <c r="I32" s="104">
        <f t="shared" si="26"/>
        <v>5.72</v>
      </c>
      <c r="J32" s="105">
        <f t="shared" si="26"/>
        <v>5.3</v>
      </c>
      <c r="K32" s="106">
        <f t="shared" si="26"/>
        <v>5.51</v>
      </c>
      <c r="W32" s="14" t="s">
        <v>21</v>
      </c>
      <c r="X32" s="16">
        <f t="shared" ref="X32:AC32" si="29">ROUND(((X9/X$24)*100),2)</f>
        <v>7.73</v>
      </c>
      <c r="Y32" s="17">
        <f t="shared" si="29"/>
        <v>7.87</v>
      </c>
      <c r="Z32" s="18">
        <f t="shared" si="29"/>
        <v>7.8</v>
      </c>
      <c r="AA32" s="16">
        <f t="shared" si="29"/>
        <v>8.08</v>
      </c>
      <c r="AB32" s="17">
        <f t="shared" si="29"/>
        <v>8.2100000000000009</v>
      </c>
      <c r="AC32" s="18">
        <f t="shared" si="29"/>
        <v>8.14</v>
      </c>
    </row>
    <row r="33" spans="2:29" x14ac:dyDescent="0.3">
      <c r="B33" s="14" t="s">
        <v>22</v>
      </c>
      <c r="C33" s="104">
        <f t="shared" si="26"/>
        <v>10.79</v>
      </c>
      <c r="D33" s="105">
        <f t="shared" si="26"/>
        <v>10.210000000000001</v>
      </c>
      <c r="E33" s="106">
        <f t="shared" si="26"/>
        <v>10.5</v>
      </c>
      <c r="F33" s="104">
        <f t="shared" si="26"/>
        <v>6.19</v>
      </c>
      <c r="G33" s="105">
        <f t="shared" si="26"/>
        <v>5.9</v>
      </c>
      <c r="H33" s="106">
        <f t="shared" si="26"/>
        <v>6.04</v>
      </c>
      <c r="I33" s="104">
        <f t="shared" si="26"/>
        <v>6.4</v>
      </c>
      <c r="J33" s="105">
        <f t="shared" si="26"/>
        <v>5.88</v>
      </c>
      <c r="K33" s="106">
        <f t="shared" si="26"/>
        <v>6.14</v>
      </c>
      <c r="W33" s="14" t="s">
        <v>22</v>
      </c>
      <c r="X33" s="16">
        <f t="shared" ref="X33:AC33" si="30">ROUND(((X10/X$24)*100),2)</f>
        <v>11.79</v>
      </c>
      <c r="Y33" s="17">
        <f t="shared" si="30"/>
        <v>11.31</v>
      </c>
      <c r="Z33" s="18">
        <f t="shared" si="30"/>
        <v>11.55</v>
      </c>
      <c r="AA33" s="16">
        <f t="shared" si="30"/>
        <v>11.06</v>
      </c>
      <c r="AB33" s="17">
        <f t="shared" si="30"/>
        <v>10.7</v>
      </c>
      <c r="AC33" s="18">
        <f t="shared" si="30"/>
        <v>10.88</v>
      </c>
    </row>
    <row r="34" spans="2:29" x14ac:dyDescent="0.3">
      <c r="B34" s="14" t="s">
        <v>23</v>
      </c>
      <c r="C34" s="104">
        <f t="shared" si="26"/>
        <v>8.27</v>
      </c>
      <c r="D34" s="105">
        <f t="shared" si="26"/>
        <v>8.3699999999999992</v>
      </c>
      <c r="E34" s="106">
        <f t="shared" si="26"/>
        <v>8.32</v>
      </c>
      <c r="F34" s="104">
        <f t="shared" si="26"/>
        <v>6.57</v>
      </c>
      <c r="G34" s="105">
        <f t="shared" si="26"/>
        <v>6.58</v>
      </c>
      <c r="H34" s="106">
        <f t="shared" si="26"/>
        <v>6.58</v>
      </c>
      <c r="I34" s="104">
        <f t="shared" si="26"/>
        <v>6.88</v>
      </c>
      <c r="J34" s="105">
        <f t="shared" si="26"/>
        <v>6.47</v>
      </c>
      <c r="K34" s="106">
        <f t="shared" si="26"/>
        <v>6.67</v>
      </c>
      <c r="W34" s="14" t="s">
        <v>23</v>
      </c>
      <c r="X34" s="16">
        <f t="shared" ref="X34:AC34" si="31">ROUND(((X11/X$24)*100),2)</f>
        <v>8.99</v>
      </c>
      <c r="Y34" s="17">
        <f t="shared" si="31"/>
        <v>8.0500000000000007</v>
      </c>
      <c r="Z34" s="18">
        <f t="shared" si="31"/>
        <v>8.5299999999999994</v>
      </c>
      <c r="AA34" s="16">
        <f t="shared" si="31"/>
        <v>8.5299999999999994</v>
      </c>
      <c r="AB34" s="17">
        <f>ROUND(((AB11/AB$24)*100),2)</f>
        <v>7.58</v>
      </c>
      <c r="AC34" s="18">
        <f t="shared" si="31"/>
        <v>8.07</v>
      </c>
    </row>
    <row r="35" spans="2:29" x14ac:dyDescent="0.3">
      <c r="B35" s="14" t="s">
        <v>24</v>
      </c>
      <c r="C35" s="104">
        <f t="shared" si="26"/>
        <v>7.93</v>
      </c>
      <c r="D35" s="105">
        <f t="shared" si="26"/>
        <v>8.2799999999999994</v>
      </c>
      <c r="E35" s="106">
        <f t="shared" si="26"/>
        <v>8.1</v>
      </c>
      <c r="F35" s="104">
        <f t="shared" si="26"/>
        <v>6.9</v>
      </c>
      <c r="G35" s="105">
        <f t="shared" si="26"/>
        <v>7.09</v>
      </c>
      <c r="H35" s="106">
        <f t="shared" si="26"/>
        <v>7</v>
      </c>
      <c r="I35" s="104">
        <f t="shared" si="26"/>
        <v>6.85</v>
      </c>
      <c r="J35" s="105">
        <f t="shared" si="26"/>
        <v>6.68</v>
      </c>
      <c r="K35" s="106">
        <f t="shared" si="26"/>
        <v>6.76</v>
      </c>
      <c r="W35" s="14" t="s">
        <v>24</v>
      </c>
      <c r="X35" s="16">
        <f t="shared" ref="X35:AC35" si="32">ROUND(((X12/X$24)*100),2)</f>
        <v>8.2100000000000009</v>
      </c>
      <c r="Y35" s="17">
        <f t="shared" si="32"/>
        <v>7.31</v>
      </c>
      <c r="Z35" s="18">
        <f t="shared" si="32"/>
        <v>7.77</v>
      </c>
      <c r="AA35" s="16">
        <f t="shared" si="32"/>
        <v>8.3699999999999992</v>
      </c>
      <c r="AB35" s="17">
        <f t="shared" si="32"/>
        <v>7.31</v>
      </c>
      <c r="AC35" s="18">
        <f t="shared" si="32"/>
        <v>7.86</v>
      </c>
    </row>
    <row r="36" spans="2:29" x14ac:dyDescent="0.3">
      <c r="B36" s="14" t="s">
        <v>25</v>
      </c>
      <c r="C36" s="104">
        <f t="shared" si="26"/>
        <v>7.44</v>
      </c>
      <c r="D36" s="105">
        <f t="shared" si="26"/>
        <v>7.29</v>
      </c>
      <c r="E36" s="106">
        <f t="shared" si="26"/>
        <v>7.36</v>
      </c>
      <c r="F36" s="104">
        <f t="shared" si="26"/>
        <v>6.66</v>
      </c>
      <c r="G36" s="105">
        <f t="shared" si="26"/>
        <v>6.78</v>
      </c>
      <c r="H36" s="106">
        <f t="shared" si="26"/>
        <v>6.72</v>
      </c>
      <c r="I36" s="104">
        <f t="shared" si="26"/>
        <v>6.62</v>
      </c>
      <c r="J36" s="105">
        <f t="shared" si="26"/>
        <v>6.6</v>
      </c>
      <c r="K36" s="106">
        <f t="shared" si="26"/>
        <v>6.61</v>
      </c>
      <c r="W36" s="14" t="s">
        <v>25</v>
      </c>
      <c r="X36" s="16">
        <f t="shared" ref="X36:AC36" si="33">ROUND(((X13/X$24)*100),2)</f>
        <v>7.05</v>
      </c>
      <c r="Y36" s="17">
        <f t="shared" si="33"/>
        <v>6.39</v>
      </c>
      <c r="Z36" s="18">
        <f t="shared" si="33"/>
        <v>6.73</v>
      </c>
      <c r="AA36" s="16">
        <f t="shared" si="33"/>
        <v>7.14</v>
      </c>
      <c r="AB36" s="17">
        <f t="shared" si="33"/>
        <v>6.38</v>
      </c>
      <c r="AC36" s="18">
        <f t="shared" si="33"/>
        <v>6.77</v>
      </c>
    </row>
    <row r="37" spans="2:29" x14ac:dyDescent="0.3">
      <c r="B37" s="14" t="s">
        <v>26</v>
      </c>
      <c r="C37" s="104">
        <f t="shared" si="26"/>
        <v>6.61</v>
      </c>
      <c r="D37" s="105">
        <f t="shared" si="26"/>
        <v>6.57</v>
      </c>
      <c r="E37" s="106">
        <f t="shared" si="26"/>
        <v>6.59</v>
      </c>
      <c r="F37" s="104">
        <f t="shared" si="26"/>
        <v>6.34</v>
      </c>
      <c r="G37" s="105">
        <f t="shared" si="26"/>
        <v>6.34</v>
      </c>
      <c r="H37" s="106">
        <f t="shared" si="26"/>
        <v>6.34</v>
      </c>
      <c r="I37" s="104">
        <f t="shared" si="26"/>
        <v>6.18</v>
      </c>
      <c r="J37" s="105">
        <f t="shared" si="26"/>
        <v>6.11</v>
      </c>
      <c r="K37" s="106">
        <f t="shared" si="26"/>
        <v>6.15</v>
      </c>
      <c r="W37" s="14" t="s">
        <v>26</v>
      </c>
      <c r="X37" s="16">
        <f t="shared" ref="X37:AC37" si="34">ROUND(((X14/X$24)*100),2)</f>
        <v>5.82</v>
      </c>
      <c r="Y37" s="17">
        <f t="shared" si="34"/>
        <v>5.6</v>
      </c>
      <c r="Z37" s="18">
        <f t="shared" si="34"/>
        <v>5.71</v>
      </c>
      <c r="AA37" s="16">
        <f t="shared" si="34"/>
        <v>6.16</v>
      </c>
      <c r="AB37" s="17">
        <f t="shared" si="34"/>
        <v>5.9</v>
      </c>
      <c r="AC37" s="18">
        <f t="shared" si="34"/>
        <v>6.03</v>
      </c>
    </row>
    <row r="38" spans="2:29" x14ac:dyDescent="0.3">
      <c r="B38" s="14" t="s">
        <v>27</v>
      </c>
      <c r="C38" s="104">
        <f t="shared" si="26"/>
        <v>6.08</v>
      </c>
      <c r="D38" s="105">
        <f t="shared" si="26"/>
        <v>5.66</v>
      </c>
      <c r="E38" s="106">
        <f t="shared" si="26"/>
        <v>5.87</v>
      </c>
      <c r="F38" s="104">
        <f t="shared" si="26"/>
        <v>6.43</v>
      </c>
      <c r="G38" s="105">
        <f t="shared" si="26"/>
        <v>6.33</v>
      </c>
      <c r="H38" s="106">
        <f t="shared" si="26"/>
        <v>6.38</v>
      </c>
      <c r="I38" s="104">
        <f t="shared" si="26"/>
        <v>6.44</v>
      </c>
      <c r="J38" s="105">
        <f t="shared" si="26"/>
        <v>6.42</v>
      </c>
      <c r="K38" s="106">
        <f t="shared" si="26"/>
        <v>6.43</v>
      </c>
      <c r="W38" s="14" t="s">
        <v>27</v>
      </c>
      <c r="X38" s="16">
        <f t="shared" ref="X38:AC38" si="35">ROUND(((X15/X$24)*100),2)</f>
        <v>5.52</v>
      </c>
      <c r="Y38" s="17">
        <f t="shared" si="35"/>
        <v>5.35</v>
      </c>
      <c r="Z38" s="18">
        <f t="shared" si="35"/>
        <v>5.44</v>
      </c>
      <c r="AA38" s="16">
        <f t="shared" si="35"/>
        <v>5.22</v>
      </c>
      <c r="AB38" s="17">
        <f t="shared" si="35"/>
        <v>5.2</v>
      </c>
      <c r="AC38" s="18">
        <f t="shared" si="35"/>
        <v>5.21</v>
      </c>
    </row>
    <row r="39" spans="2:29" x14ac:dyDescent="0.3">
      <c r="B39" s="14" t="s">
        <v>28</v>
      </c>
      <c r="C39" s="104">
        <f t="shared" si="26"/>
        <v>5.68</v>
      </c>
      <c r="D39" s="105">
        <f t="shared" si="26"/>
        <v>5.58</v>
      </c>
      <c r="E39" s="106">
        <f t="shared" si="26"/>
        <v>5.63</v>
      </c>
      <c r="F39" s="104">
        <f t="shared" si="26"/>
        <v>6.95</v>
      </c>
      <c r="G39" s="105">
        <f t="shared" si="26"/>
        <v>6.88</v>
      </c>
      <c r="H39" s="106">
        <f t="shared" si="26"/>
        <v>6.92</v>
      </c>
      <c r="I39" s="104">
        <f t="shared" si="26"/>
        <v>6.83</v>
      </c>
      <c r="J39" s="105">
        <f t="shared" si="26"/>
        <v>6.88</v>
      </c>
      <c r="K39" s="106">
        <f t="shared" si="26"/>
        <v>6.85</v>
      </c>
      <c r="W39" s="14" t="s">
        <v>28</v>
      </c>
      <c r="X39" s="16">
        <f t="shared" ref="X39:AC39" si="36">ROUND(((X16/X$24)*100),2)</f>
        <v>5.39</v>
      </c>
      <c r="Y39" s="17">
        <f t="shared" si="36"/>
        <v>5.48</v>
      </c>
      <c r="Z39" s="18">
        <f t="shared" si="36"/>
        <v>5.44</v>
      </c>
      <c r="AA39" s="16">
        <f t="shared" si="36"/>
        <v>5.23</v>
      </c>
      <c r="AB39" s="17">
        <f t="shared" si="36"/>
        <v>5.28</v>
      </c>
      <c r="AC39" s="18">
        <f t="shared" si="36"/>
        <v>5.25</v>
      </c>
    </row>
    <row r="40" spans="2:29" x14ac:dyDescent="0.3">
      <c r="B40" s="14" t="s">
        <v>29</v>
      </c>
      <c r="C40" s="104">
        <f t="shared" si="26"/>
        <v>5.62</v>
      </c>
      <c r="D40" s="105">
        <f t="shared" si="26"/>
        <v>5.45</v>
      </c>
      <c r="E40" s="106">
        <f t="shared" si="26"/>
        <v>5.53</v>
      </c>
      <c r="F40" s="104">
        <f t="shared" si="26"/>
        <v>6.76</v>
      </c>
      <c r="G40" s="105">
        <f t="shared" si="26"/>
        <v>6.72</v>
      </c>
      <c r="H40" s="106">
        <f t="shared" si="26"/>
        <v>6.74</v>
      </c>
      <c r="I40" s="104">
        <f t="shared" si="26"/>
        <v>6.62</v>
      </c>
      <c r="J40" s="105">
        <f t="shared" si="26"/>
        <v>6.68</v>
      </c>
      <c r="K40" s="106">
        <f t="shared" si="26"/>
        <v>6.65</v>
      </c>
      <c r="W40" s="14" t="s">
        <v>29</v>
      </c>
      <c r="X40" s="16">
        <f t="shared" ref="X40:AC40" si="37">ROUND(((X17/X$24)*100),2)</f>
        <v>5.41</v>
      </c>
      <c r="Y40" s="17">
        <f t="shared" si="37"/>
        <v>5.55</v>
      </c>
      <c r="Z40" s="18">
        <f t="shared" si="37"/>
        <v>5.48</v>
      </c>
      <c r="AA40" s="16">
        <f t="shared" si="37"/>
        <v>5.2</v>
      </c>
      <c r="AB40" s="17">
        <f t="shared" si="37"/>
        <v>5.39</v>
      </c>
      <c r="AC40" s="18">
        <f t="shared" si="37"/>
        <v>5.29</v>
      </c>
    </row>
    <row r="41" spans="2:29" x14ac:dyDescent="0.3">
      <c r="B41" s="14" t="s">
        <v>30</v>
      </c>
      <c r="C41" s="104">
        <f t="shared" si="26"/>
        <v>4.68</v>
      </c>
      <c r="D41" s="105">
        <f t="shared" si="26"/>
        <v>4.71</v>
      </c>
      <c r="E41" s="106">
        <f t="shared" si="26"/>
        <v>4.6900000000000004</v>
      </c>
      <c r="F41" s="104">
        <f t="shared" si="26"/>
        <v>5.79</v>
      </c>
      <c r="G41" s="105">
        <f t="shared" si="26"/>
        <v>5.74</v>
      </c>
      <c r="H41" s="106">
        <f t="shared" si="26"/>
        <v>5.76</v>
      </c>
      <c r="I41" s="104">
        <f t="shared" si="26"/>
        <v>5.61</v>
      </c>
      <c r="J41" s="105">
        <f t="shared" si="26"/>
        <v>5.7</v>
      </c>
      <c r="K41" s="106">
        <f t="shared" si="26"/>
        <v>5.65</v>
      </c>
      <c r="W41" s="14" t="s">
        <v>30</v>
      </c>
      <c r="X41" s="16">
        <f t="shared" ref="X41:AC41" si="38">ROUND(((X18/X$24)*100),2)</f>
        <v>4.45</v>
      </c>
      <c r="Y41" s="17">
        <f t="shared" si="38"/>
        <v>4.72</v>
      </c>
      <c r="Z41" s="18">
        <f t="shared" si="38"/>
        <v>4.58</v>
      </c>
      <c r="AA41" s="16">
        <f t="shared" si="38"/>
        <v>4.8</v>
      </c>
      <c r="AB41" s="17">
        <f t="shared" si="38"/>
        <v>5.15</v>
      </c>
      <c r="AC41" s="18">
        <f t="shared" si="38"/>
        <v>4.97</v>
      </c>
    </row>
    <row r="42" spans="2:29" x14ac:dyDescent="0.3">
      <c r="B42" s="14" t="s">
        <v>31</v>
      </c>
      <c r="C42" s="104">
        <f t="shared" si="26"/>
        <v>3.91</v>
      </c>
      <c r="D42" s="105">
        <f t="shared" si="26"/>
        <v>3.81</v>
      </c>
      <c r="E42" s="106">
        <f t="shared" si="26"/>
        <v>3.86</v>
      </c>
      <c r="F42" s="104">
        <f t="shared" si="26"/>
        <v>4.8499999999999996</v>
      </c>
      <c r="G42" s="105">
        <f t="shared" si="26"/>
        <v>4.9400000000000004</v>
      </c>
      <c r="H42" s="106">
        <f t="shared" si="26"/>
        <v>4.9000000000000004</v>
      </c>
      <c r="I42" s="104">
        <f t="shared" si="26"/>
        <v>4.82</v>
      </c>
      <c r="J42" s="105">
        <f t="shared" si="26"/>
        <v>5.03</v>
      </c>
      <c r="K42" s="106">
        <f t="shared" si="26"/>
        <v>4.92</v>
      </c>
      <c r="W42" s="14" t="s">
        <v>31</v>
      </c>
      <c r="X42" s="16">
        <f t="shared" ref="X42:AC42" si="39">ROUND(((X19/X$24)*100),2)</f>
        <v>3.55</v>
      </c>
      <c r="Y42" s="17">
        <f t="shared" si="39"/>
        <v>3.89</v>
      </c>
      <c r="Z42" s="18">
        <f t="shared" si="39"/>
        <v>3.71</v>
      </c>
      <c r="AA42" s="16">
        <f t="shared" si="39"/>
        <v>3.82</v>
      </c>
      <c r="AB42" s="17">
        <f t="shared" si="39"/>
        <v>4.2300000000000004</v>
      </c>
      <c r="AC42" s="18">
        <f t="shared" si="39"/>
        <v>4.0199999999999996</v>
      </c>
    </row>
    <row r="43" spans="2:29" x14ac:dyDescent="0.3">
      <c r="B43" s="14" t="s">
        <v>32</v>
      </c>
      <c r="C43" s="104">
        <f t="shared" si="26"/>
        <v>3.45</v>
      </c>
      <c r="D43" s="105">
        <f t="shared" si="26"/>
        <v>3.78</v>
      </c>
      <c r="E43" s="106">
        <f t="shared" si="26"/>
        <v>3.61</v>
      </c>
      <c r="F43" s="104">
        <f t="shared" si="26"/>
        <v>4.82</v>
      </c>
      <c r="G43" s="105">
        <f t="shared" si="26"/>
        <v>5.08</v>
      </c>
      <c r="H43" s="106">
        <f t="shared" si="26"/>
        <v>4.95</v>
      </c>
      <c r="I43" s="104">
        <f t="shared" si="26"/>
        <v>4.8</v>
      </c>
      <c r="J43" s="105">
        <f t="shared" si="26"/>
        <v>5.15</v>
      </c>
      <c r="K43" s="106">
        <f t="shared" si="26"/>
        <v>4.9800000000000004</v>
      </c>
      <c r="W43" s="14" t="s">
        <v>32</v>
      </c>
      <c r="X43" s="16">
        <f t="shared" ref="X43:AC43" si="40">ROUND(((X20/X$24)*100),2)</f>
        <v>3.45</v>
      </c>
      <c r="Y43" s="17">
        <f t="shared" si="40"/>
        <v>3.86</v>
      </c>
      <c r="Z43" s="18">
        <f t="shared" si="40"/>
        <v>3.65</v>
      </c>
      <c r="AA43" s="16">
        <f t="shared" si="40"/>
        <v>3.11</v>
      </c>
      <c r="AB43" s="17">
        <f t="shared" si="40"/>
        <v>3.55</v>
      </c>
      <c r="AC43" s="18">
        <f t="shared" si="40"/>
        <v>3.33</v>
      </c>
    </row>
    <row r="44" spans="2:29" x14ac:dyDescent="0.3">
      <c r="B44" s="14" t="s">
        <v>33</v>
      </c>
      <c r="C44" s="104">
        <f t="shared" si="26"/>
        <v>2.46</v>
      </c>
      <c r="D44" s="105">
        <f t="shared" si="26"/>
        <v>2.88</v>
      </c>
      <c r="E44" s="106">
        <f t="shared" si="26"/>
        <v>2.67</v>
      </c>
      <c r="F44" s="104">
        <f t="shared" si="26"/>
        <v>3.43</v>
      </c>
      <c r="G44" s="105">
        <f t="shared" si="26"/>
        <v>3.79</v>
      </c>
      <c r="H44" s="106">
        <f t="shared" si="26"/>
        <v>3.61</v>
      </c>
      <c r="I44" s="104">
        <f t="shared" si="26"/>
        <v>3.34</v>
      </c>
      <c r="J44" s="105">
        <f t="shared" si="26"/>
        <v>3.77</v>
      </c>
      <c r="K44" s="106">
        <f t="shared" si="26"/>
        <v>3.55</v>
      </c>
      <c r="W44" s="14" t="s">
        <v>33</v>
      </c>
      <c r="X44" s="16">
        <f t="shared" ref="X44:AC44" si="41">ROUND(((X21/X$24)*100),2)</f>
        <v>2.63</v>
      </c>
      <c r="Y44" s="17">
        <f t="shared" si="41"/>
        <v>3.05</v>
      </c>
      <c r="Z44" s="18">
        <f t="shared" si="41"/>
        <v>2.84</v>
      </c>
      <c r="AA44" s="16">
        <f t="shared" si="41"/>
        <v>2.97</v>
      </c>
      <c r="AB44" s="17">
        <f t="shared" si="41"/>
        <v>3.41</v>
      </c>
      <c r="AC44" s="18">
        <f t="shared" si="41"/>
        <v>3.19</v>
      </c>
    </row>
    <row r="45" spans="2:29" x14ac:dyDescent="0.3">
      <c r="B45" s="14" t="s">
        <v>34</v>
      </c>
      <c r="C45" s="104">
        <f t="shared" si="26"/>
        <v>1.55</v>
      </c>
      <c r="D45" s="105">
        <f t="shared" si="26"/>
        <v>2.0099999999999998</v>
      </c>
      <c r="E45" s="106">
        <f t="shared" si="26"/>
        <v>1.78</v>
      </c>
      <c r="F45" s="104">
        <f t="shared" si="26"/>
        <v>2.27</v>
      </c>
      <c r="G45" s="105">
        <f t="shared" si="26"/>
        <v>2.77</v>
      </c>
      <c r="H45" s="106">
        <f t="shared" si="26"/>
        <v>2.52</v>
      </c>
      <c r="I45" s="104">
        <f t="shared" si="26"/>
        <v>2.29</v>
      </c>
      <c r="J45" s="105">
        <f t="shared" si="26"/>
        <v>2.83</v>
      </c>
      <c r="K45" s="106">
        <f t="shared" si="26"/>
        <v>2.56</v>
      </c>
      <c r="W45" s="14" t="s">
        <v>34</v>
      </c>
      <c r="X45" s="16">
        <f t="shared" ref="X45:AC45" si="42">ROUND(((X22/X$24)*100),2)</f>
        <v>1.82</v>
      </c>
      <c r="Y45" s="17">
        <f t="shared" si="42"/>
        <v>2.29</v>
      </c>
      <c r="Z45" s="18">
        <f t="shared" si="42"/>
        <v>2.0499999999999998</v>
      </c>
      <c r="AA45" s="16">
        <f t="shared" si="42"/>
        <v>1.97</v>
      </c>
      <c r="AB45" s="17">
        <f t="shared" si="42"/>
        <v>2.46</v>
      </c>
      <c r="AC45" s="18">
        <f t="shared" si="42"/>
        <v>2.21</v>
      </c>
    </row>
    <row r="46" spans="2:29" ht="15" thickBot="1" x14ac:dyDescent="0.35">
      <c r="B46" s="14" t="s">
        <v>35</v>
      </c>
      <c r="C46" s="104">
        <f t="shared" si="26"/>
        <v>1.31</v>
      </c>
      <c r="D46" s="105">
        <f t="shared" si="26"/>
        <v>2.37</v>
      </c>
      <c r="E46" s="106">
        <f t="shared" si="26"/>
        <v>1.84</v>
      </c>
      <c r="F46" s="104">
        <f t="shared" si="26"/>
        <v>1.85</v>
      </c>
      <c r="G46" s="105">
        <f t="shared" si="26"/>
        <v>2.98</v>
      </c>
      <c r="H46" s="106">
        <f t="shared" si="26"/>
        <v>2.4300000000000002</v>
      </c>
      <c r="I46" s="104">
        <f t="shared" si="26"/>
        <v>1.88</v>
      </c>
      <c r="J46" s="105">
        <f t="shared" si="26"/>
        <v>3.08</v>
      </c>
      <c r="K46" s="106">
        <f t="shared" si="26"/>
        <v>2.4900000000000002</v>
      </c>
      <c r="W46" s="14" t="s">
        <v>35</v>
      </c>
      <c r="X46" s="16">
        <f t="shared" ref="X46:AC46" si="43">ROUND(((X23/X$24)*100),2)</f>
        <v>1.71</v>
      </c>
      <c r="Y46" s="17">
        <f t="shared" si="43"/>
        <v>2.99</v>
      </c>
      <c r="Z46" s="18">
        <f t="shared" si="43"/>
        <v>2.34</v>
      </c>
      <c r="AA46" s="16">
        <f t="shared" si="43"/>
        <v>1.76</v>
      </c>
      <c r="AB46" s="17">
        <f t="shared" si="43"/>
        <v>2.76</v>
      </c>
      <c r="AC46" s="18">
        <f t="shared" si="43"/>
        <v>2.25</v>
      </c>
    </row>
    <row r="47" spans="2:29" ht="15" thickBot="1" x14ac:dyDescent="0.35">
      <c r="B47" s="15" t="s">
        <v>17</v>
      </c>
      <c r="C47" s="19">
        <f t="shared" si="26"/>
        <v>100</v>
      </c>
      <c r="D47" s="20">
        <f t="shared" si="26"/>
        <v>100</v>
      </c>
      <c r="E47" s="21">
        <f t="shared" si="26"/>
        <v>100</v>
      </c>
      <c r="F47" s="19">
        <f t="shared" si="26"/>
        <v>100</v>
      </c>
      <c r="G47" s="20">
        <f t="shared" si="26"/>
        <v>100</v>
      </c>
      <c r="H47" s="21">
        <f t="shared" si="26"/>
        <v>100</v>
      </c>
      <c r="I47" s="19">
        <f t="shared" si="26"/>
        <v>100</v>
      </c>
      <c r="J47" s="20">
        <f t="shared" si="26"/>
        <v>100</v>
      </c>
      <c r="K47" s="21">
        <f t="shared" si="26"/>
        <v>100</v>
      </c>
      <c r="W47" s="15" t="s">
        <v>17</v>
      </c>
      <c r="X47" s="19">
        <f t="shared" ref="X47:AC47" si="44">ROUND(((X24/X$24)*100),2)</f>
        <v>100</v>
      </c>
      <c r="Y47" s="20">
        <f t="shared" si="44"/>
        <v>100</v>
      </c>
      <c r="Z47" s="21">
        <f t="shared" si="44"/>
        <v>100</v>
      </c>
      <c r="AA47" s="19">
        <f t="shared" si="44"/>
        <v>100</v>
      </c>
      <c r="AB47" s="20">
        <f t="shared" si="44"/>
        <v>100</v>
      </c>
      <c r="AC47" s="21">
        <f t="shared" si="44"/>
        <v>100</v>
      </c>
    </row>
  </sheetData>
  <mergeCells count="15">
    <mergeCell ref="AI4:AJ4"/>
    <mergeCell ref="S4:T4"/>
    <mergeCell ref="C27:E27"/>
    <mergeCell ref="F27:H27"/>
    <mergeCell ref="I27:K27"/>
    <mergeCell ref="C4:E4"/>
    <mergeCell ref="F4:H4"/>
    <mergeCell ref="I4:K4"/>
    <mergeCell ref="O4:P4"/>
    <mergeCell ref="Q4:R4"/>
    <mergeCell ref="X27:Z27"/>
    <mergeCell ref="AA27:AC27"/>
    <mergeCell ref="X4:Z4"/>
    <mergeCell ref="AA4:AC4"/>
    <mergeCell ref="AG4:AH4"/>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0DDBC-7E3B-420E-9FFA-1A1B5B3ACD02}">
  <dimension ref="B1:AA330"/>
  <sheetViews>
    <sheetView zoomScaleNormal="100" workbookViewId="0">
      <selection activeCell="A3" sqref="A3:XFD3"/>
    </sheetView>
  </sheetViews>
  <sheetFormatPr defaultColWidth="8.88671875" defaultRowHeight="14.4" x14ac:dyDescent="0.3"/>
  <cols>
    <col min="1" max="1" width="3.21875" customWidth="1"/>
    <col min="2" max="2" width="56.109375" customWidth="1" collapsed="1"/>
    <col min="3" max="4" width="14" customWidth="1" collapsed="1"/>
    <col min="5" max="5" width="4.109375" customWidth="1"/>
    <col min="6" max="6" width="48.6640625" customWidth="1" collapsed="1"/>
    <col min="7" max="7" width="24" customWidth="1" collapsed="1"/>
    <col min="8" max="8" width="24" customWidth="1"/>
    <col min="9" max="9" width="13.109375" customWidth="1"/>
    <col min="10" max="10" width="12.21875" customWidth="1"/>
    <col min="11" max="11" width="12.109375" customWidth="1"/>
    <col min="12" max="12" width="30.77734375" customWidth="1"/>
    <col min="13" max="13" width="10.88671875" customWidth="1"/>
    <col min="14" max="14" width="11.44140625" customWidth="1"/>
    <col min="15" max="15" width="11.44140625" bestFit="1" customWidth="1"/>
    <col min="16" max="16" width="12.77734375" customWidth="1"/>
    <col min="17" max="17" width="11.77734375" customWidth="1"/>
    <col min="18" max="18" width="3" customWidth="1"/>
    <col min="19" max="19" width="14.33203125" customWidth="1"/>
    <col min="20" max="20" width="16" customWidth="1"/>
    <col min="21" max="21" width="12.77734375" bestFit="1" customWidth="1"/>
    <col min="22" max="22" width="13.21875" customWidth="1"/>
    <col min="27" max="27" width="18.44140625" customWidth="1"/>
  </cols>
  <sheetData>
    <row r="1" spans="2:27" x14ac:dyDescent="0.3">
      <c r="B1" s="686" t="s">
        <v>1598</v>
      </c>
      <c r="F1" s="807"/>
    </row>
    <row r="2" spans="2:27" x14ac:dyDescent="0.3">
      <c r="B2" s="711" t="s">
        <v>48</v>
      </c>
      <c r="F2" s="48"/>
    </row>
    <row r="3" spans="2:27" x14ac:dyDescent="0.3">
      <c r="B3" s="711"/>
      <c r="F3" s="48"/>
    </row>
    <row r="4" spans="2:27" ht="15" thickBot="1" x14ac:dyDescent="0.35">
      <c r="I4" s="676"/>
      <c r="J4" s="676"/>
      <c r="K4" s="676"/>
      <c r="L4" s="676"/>
      <c r="M4" s="676"/>
      <c r="N4" s="676"/>
      <c r="W4" s="96"/>
      <c r="X4" s="676"/>
      <c r="Y4" s="676"/>
      <c r="Z4" s="676"/>
      <c r="AA4" s="676"/>
    </row>
    <row r="5" spans="2:27" ht="15" thickBot="1" x14ac:dyDescent="0.35">
      <c r="B5" s="1407" t="s">
        <v>1597</v>
      </c>
      <c r="C5" s="1365" t="s">
        <v>70</v>
      </c>
      <c r="D5" s="1366"/>
      <c r="F5" s="1461" t="s">
        <v>1596</v>
      </c>
      <c r="G5" s="1461" t="s">
        <v>70</v>
      </c>
      <c r="H5" s="1463"/>
      <c r="I5" s="676"/>
      <c r="J5" s="676"/>
      <c r="K5" s="676"/>
      <c r="L5" s="676"/>
      <c r="M5" s="676"/>
      <c r="N5" s="676"/>
      <c r="W5" s="96"/>
      <c r="X5" s="676"/>
      <c r="Y5" s="676"/>
      <c r="Z5" s="676"/>
      <c r="AA5" s="676"/>
    </row>
    <row r="6" spans="2:27" ht="15" thickBot="1" x14ac:dyDescent="0.35">
      <c r="B6" s="1408"/>
      <c r="C6" s="687" t="s">
        <v>714</v>
      </c>
      <c r="D6" s="687" t="s">
        <v>131</v>
      </c>
      <c r="F6" s="1462"/>
      <c r="G6" s="771" t="s">
        <v>714</v>
      </c>
      <c r="H6" s="771" t="s">
        <v>131</v>
      </c>
      <c r="I6" s="676"/>
      <c r="J6" s="676"/>
      <c r="K6" s="676"/>
      <c r="L6" s="676"/>
      <c r="M6" s="676"/>
      <c r="N6" s="676"/>
      <c r="W6" s="96"/>
      <c r="X6" s="676"/>
      <c r="Y6" s="676"/>
      <c r="Z6" s="676"/>
      <c r="AA6" s="676"/>
    </row>
    <row r="7" spans="2:27" x14ac:dyDescent="0.3">
      <c r="B7" s="585" t="s">
        <v>985</v>
      </c>
      <c r="C7" s="586">
        <v>248921</v>
      </c>
      <c r="D7" s="576">
        <v>100</v>
      </c>
      <c r="F7" s="551" t="s">
        <v>1408</v>
      </c>
      <c r="G7" s="353">
        <v>236882</v>
      </c>
      <c r="H7" s="377">
        <v>100</v>
      </c>
      <c r="I7" s="676"/>
      <c r="J7" s="676"/>
      <c r="K7" s="676"/>
      <c r="L7" s="676"/>
      <c r="M7" s="676"/>
      <c r="N7" s="676"/>
      <c r="W7" s="96"/>
      <c r="X7" s="676"/>
      <c r="Y7" s="676"/>
      <c r="Z7" s="676"/>
      <c r="AA7" s="676"/>
    </row>
    <row r="8" spans="2:27" x14ac:dyDescent="0.3">
      <c r="B8" s="551" t="s">
        <v>989</v>
      </c>
      <c r="C8" s="353">
        <v>200828</v>
      </c>
      <c r="D8" s="730">
        <v>80.679412343675295</v>
      </c>
      <c r="F8" s="551" t="s">
        <v>1404</v>
      </c>
      <c r="G8" s="353">
        <v>183980</v>
      </c>
      <c r="H8" s="658">
        <v>77.667361808833078</v>
      </c>
      <c r="I8" s="676"/>
      <c r="J8" s="676"/>
      <c r="K8" s="676"/>
      <c r="L8" s="676"/>
      <c r="M8" s="676"/>
      <c r="N8" s="676"/>
      <c r="W8" s="96"/>
      <c r="X8" s="676"/>
      <c r="Y8" s="676"/>
      <c r="Z8" s="676"/>
      <c r="AA8" s="676"/>
    </row>
    <row r="9" spans="2:27" x14ac:dyDescent="0.3">
      <c r="B9" s="551" t="s">
        <v>990</v>
      </c>
      <c r="C9" s="353">
        <v>169439</v>
      </c>
      <c r="D9" s="730">
        <v>68.069387476347913</v>
      </c>
      <c r="F9" s="551" t="s">
        <v>1132</v>
      </c>
      <c r="G9" s="353">
        <v>7619</v>
      </c>
      <c r="H9" s="658">
        <v>3.216369331565927</v>
      </c>
      <c r="I9" s="676"/>
      <c r="J9" s="676"/>
      <c r="K9" s="676"/>
      <c r="L9" s="676"/>
      <c r="M9" s="676"/>
      <c r="N9" s="676"/>
      <c r="W9" s="96"/>
      <c r="X9" s="676"/>
      <c r="Y9" s="676"/>
      <c r="Z9" s="676"/>
      <c r="AA9" s="676"/>
    </row>
    <row r="10" spans="2:27" x14ac:dyDescent="0.3">
      <c r="B10" s="551" t="s">
        <v>997</v>
      </c>
      <c r="C10" s="353">
        <v>26417</v>
      </c>
      <c r="D10" s="730">
        <v>10.612603998859075</v>
      </c>
      <c r="F10" s="551" t="s">
        <v>1510</v>
      </c>
      <c r="G10" s="353">
        <v>6742</v>
      </c>
      <c r="H10" s="658">
        <v>2.8461428052785771</v>
      </c>
      <c r="I10" s="676"/>
      <c r="J10" s="676"/>
      <c r="K10" s="676"/>
      <c r="L10" s="676"/>
      <c r="M10" s="676"/>
      <c r="N10" s="676"/>
      <c r="W10" s="96"/>
      <c r="X10" s="676"/>
      <c r="Y10" s="676"/>
      <c r="Z10" s="676"/>
      <c r="AA10" s="676"/>
    </row>
    <row r="11" spans="2:27" x14ac:dyDescent="0.3">
      <c r="B11" s="551" t="s">
        <v>1132</v>
      </c>
      <c r="C11" s="353">
        <v>9994</v>
      </c>
      <c r="D11" s="730">
        <v>4.0149284311086646</v>
      </c>
      <c r="F11" s="551" t="s">
        <v>1406</v>
      </c>
      <c r="G11" s="353">
        <v>3508</v>
      </c>
      <c r="H11" s="659">
        <v>1.4809061051493992</v>
      </c>
      <c r="I11" s="676"/>
      <c r="J11" s="676"/>
      <c r="K11" s="676"/>
      <c r="L11" s="676"/>
      <c r="M11" s="676"/>
      <c r="N11" s="676"/>
      <c r="W11" s="96"/>
      <c r="X11" s="676"/>
      <c r="Y11" s="676"/>
      <c r="Z11" s="676"/>
      <c r="AA11" s="676"/>
    </row>
    <row r="12" spans="2:27" x14ac:dyDescent="0.3">
      <c r="B12" s="551" t="s">
        <v>1229</v>
      </c>
      <c r="C12" s="353">
        <v>9169</v>
      </c>
      <c r="D12" s="730">
        <v>3.683497977269897</v>
      </c>
      <c r="F12" s="551" t="s">
        <v>1405</v>
      </c>
      <c r="G12" s="353">
        <v>3449</v>
      </c>
      <c r="H12" s="659">
        <v>1.4559991894698625</v>
      </c>
      <c r="I12" s="676"/>
      <c r="J12" s="676"/>
      <c r="K12" s="676"/>
      <c r="L12" s="676"/>
      <c r="M12" s="676"/>
      <c r="N12" s="676"/>
      <c r="W12" s="96"/>
      <c r="X12" s="676"/>
      <c r="Y12" s="676"/>
      <c r="Z12" s="676"/>
      <c r="AA12" s="676"/>
    </row>
    <row r="13" spans="2:27" x14ac:dyDescent="0.3">
      <c r="B13" s="551" t="s">
        <v>986</v>
      </c>
      <c r="C13" s="353">
        <v>8310</v>
      </c>
      <c r="D13" s="730">
        <v>3.3384085713941372</v>
      </c>
      <c r="F13" s="551" t="s">
        <v>1511</v>
      </c>
      <c r="G13" s="353">
        <v>3019</v>
      </c>
      <c r="H13" s="659">
        <v>1.2744742107884937</v>
      </c>
      <c r="I13" s="676"/>
      <c r="J13" s="676"/>
      <c r="K13" s="676"/>
      <c r="L13" s="676"/>
      <c r="M13" s="676"/>
      <c r="N13" s="676"/>
      <c r="W13" s="96"/>
      <c r="X13" s="676"/>
      <c r="Y13" s="676"/>
      <c r="Z13" s="676"/>
      <c r="AA13" s="676"/>
    </row>
    <row r="14" spans="2:27" x14ac:dyDescent="0.3">
      <c r="B14" s="551" t="s">
        <v>994</v>
      </c>
      <c r="C14" s="353">
        <v>5829</v>
      </c>
      <c r="D14" s="730">
        <v>2.3417068065771871</v>
      </c>
      <c r="F14" s="551" t="s">
        <v>1102</v>
      </c>
      <c r="G14" s="353">
        <v>2036</v>
      </c>
      <c r="H14" s="659">
        <v>0.85949966650062049</v>
      </c>
      <c r="I14" s="676"/>
      <c r="J14" s="676"/>
      <c r="K14" s="676"/>
      <c r="L14" s="676"/>
      <c r="M14" s="676"/>
      <c r="N14" s="676"/>
      <c r="W14" s="96"/>
      <c r="X14" s="676"/>
      <c r="Y14" s="676"/>
      <c r="Z14" s="676"/>
      <c r="AA14" s="676"/>
    </row>
    <row r="15" spans="2:27" x14ac:dyDescent="0.3">
      <c r="B15" s="551" t="s">
        <v>1257</v>
      </c>
      <c r="C15" s="353">
        <v>5546</v>
      </c>
      <c r="D15" s="730">
        <v>2.2280161175634037</v>
      </c>
      <c r="F15" s="551" t="s">
        <v>1429</v>
      </c>
      <c r="G15" s="353">
        <v>1928</v>
      </c>
      <c r="H15" s="659">
        <v>0.81390734627367212</v>
      </c>
      <c r="I15" s="676"/>
      <c r="J15" s="676"/>
      <c r="K15" s="676"/>
      <c r="L15" s="676"/>
      <c r="M15" s="676"/>
      <c r="N15" s="676"/>
      <c r="W15" s="96"/>
      <c r="X15" s="676"/>
      <c r="Y15" s="676"/>
      <c r="Z15" s="676"/>
      <c r="AA15" s="676"/>
    </row>
    <row r="16" spans="2:27" x14ac:dyDescent="0.3">
      <c r="B16" s="551" t="s">
        <v>1102</v>
      </c>
      <c r="C16" s="353">
        <v>4495</v>
      </c>
      <c r="D16" s="730">
        <v>1.8057938060669851</v>
      </c>
      <c r="F16" s="551" t="s">
        <v>1151</v>
      </c>
      <c r="G16" s="353">
        <v>1856</v>
      </c>
      <c r="H16" s="659">
        <v>0.78351246612237313</v>
      </c>
      <c r="I16" s="676"/>
      <c r="J16" s="676"/>
      <c r="K16" s="676"/>
      <c r="L16" s="676"/>
      <c r="M16" s="676"/>
      <c r="N16" s="676"/>
      <c r="W16" s="96"/>
      <c r="X16" s="676"/>
      <c r="Y16" s="676"/>
      <c r="Z16" s="676"/>
      <c r="AA16" s="676"/>
    </row>
    <row r="17" spans="2:27" x14ac:dyDescent="0.3">
      <c r="B17" s="551" t="s">
        <v>1245</v>
      </c>
      <c r="C17" s="353">
        <v>4248</v>
      </c>
      <c r="D17" s="730">
        <v>1.7065655368570751</v>
      </c>
      <c r="F17" s="551" t="s">
        <v>1441</v>
      </c>
      <c r="G17" s="353">
        <v>1796</v>
      </c>
      <c r="H17" s="659">
        <v>0.75818339932962397</v>
      </c>
      <c r="I17" s="676"/>
      <c r="J17" s="676"/>
      <c r="K17" s="676"/>
      <c r="L17" s="676"/>
      <c r="M17" s="676"/>
      <c r="N17" s="676"/>
      <c r="W17" s="96"/>
      <c r="X17" s="676"/>
      <c r="Y17" s="676"/>
      <c r="Z17" s="676"/>
      <c r="AA17" s="676"/>
    </row>
    <row r="18" spans="2:27" x14ac:dyDescent="0.3">
      <c r="B18" s="551" t="s">
        <v>1226</v>
      </c>
      <c r="C18" s="353">
        <v>4149</v>
      </c>
      <c r="D18" s="730">
        <v>1.666793882396423</v>
      </c>
      <c r="F18" s="551" t="s">
        <v>991</v>
      </c>
      <c r="G18" s="353">
        <v>1746</v>
      </c>
      <c r="H18" s="659">
        <v>0.7370758436689997</v>
      </c>
      <c r="I18" s="676"/>
      <c r="J18" s="676"/>
      <c r="K18" s="676"/>
      <c r="L18" s="676"/>
      <c r="M18" s="676"/>
      <c r="N18" s="676"/>
      <c r="W18" s="96"/>
      <c r="X18" s="676"/>
      <c r="Y18" s="676"/>
      <c r="Z18" s="676"/>
      <c r="AA18" s="676"/>
    </row>
    <row r="19" spans="2:27" x14ac:dyDescent="0.3">
      <c r="B19" s="551" t="s">
        <v>1075</v>
      </c>
      <c r="C19" s="353">
        <v>2444</v>
      </c>
      <c r="D19" s="730">
        <v>0.98183761112963552</v>
      </c>
      <c r="F19" s="551" t="s">
        <v>1439</v>
      </c>
      <c r="G19" s="353">
        <v>1678</v>
      </c>
      <c r="H19" s="659">
        <v>0.70836956797055073</v>
      </c>
      <c r="I19" s="676"/>
      <c r="J19" s="676"/>
      <c r="K19" s="676"/>
      <c r="L19" s="676"/>
      <c r="M19" s="676"/>
      <c r="N19" s="676"/>
      <c r="W19" s="96"/>
      <c r="X19" s="676"/>
      <c r="Y19" s="676"/>
      <c r="Z19" s="676"/>
      <c r="AA19" s="676"/>
    </row>
    <row r="20" spans="2:27" x14ac:dyDescent="0.3">
      <c r="B20" s="551" t="s">
        <v>1258</v>
      </c>
      <c r="C20" s="353">
        <v>2416</v>
      </c>
      <c r="D20" s="730">
        <v>0.97058906239328946</v>
      </c>
      <c r="F20" s="551" t="s">
        <v>1512</v>
      </c>
      <c r="G20" s="353">
        <v>1401</v>
      </c>
      <c r="H20" s="659">
        <v>0.59143370961069219</v>
      </c>
      <c r="I20" s="676"/>
      <c r="J20" s="676"/>
      <c r="K20" s="676"/>
      <c r="L20" s="676"/>
      <c r="M20" s="676"/>
      <c r="N20" s="676"/>
      <c r="W20" s="96"/>
      <c r="X20" s="676"/>
      <c r="Y20" s="676"/>
      <c r="Z20" s="676"/>
      <c r="AA20" s="676"/>
    </row>
    <row r="21" spans="2:27" x14ac:dyDescent="0.3">
      <c r="B21" s="551" t="s">
        <v>1134</v>
      </c>
      <c r="C21" s="353">
        <v>2347</v>
      </c>
      <c r="D21" s="730">
        <v>0.94286942443586519</v>
      </c>
      <c r="F21" s="551" t="s">
        <v>995</v>
      </c>
      <c r="G21" s="353">
        <v>1312</v>
      </c>
      <c r="H21" s="659">
        <v>0.55386226053478094</v>
      </c>
      <c r="I21" s="676"/>
      <c r="J21" s="676"/>
      <c r="K21" s="676"/>
      <c r="L21" s="676"/>
      <c r="M21" s="676"/>
      <c r="N21" s="676"/>
      <c r="W21" s="96"/>
      <c r="X21" s="676"/>
      <c r="Y21" s="676"/>
      <c r="Z21" s="676"/>
      <c r="AA21" s="676"/>
    </row>
    <row r="22" spans="2:27" x14ac:dyDescent="0.3">
      <c r="B22" s="551" t="s">
        <v>988</v>
      </c>
      <c r="C22" s="353">
        <v>2173</v>
      </c>
      <c r="D22" s="730">
        <v>0.87296772871714323</v>
      </c>
      <c r="F22" s="551" t="s">
        <v>1513</v>
      </c>
      <c r="G22" s="353">
        <v>1252</v>
      </c>
      <c r="H22" s="659">
        <v>0.52853319374203189</v>
      </c>
      <c r="I22" s="676"/>
      <c r="J22" s="676"/>
      <c r="K22" s="676"/>
      <c r="L22" s="676"/>
      <c r="M22" s="676"/>
      <c r="N22" s="676"/>
      <c r="W22" s="96"/>
      <c r="X22" s="676"/>
      <c r="Y22" s="676"/>
      <c r="Z22" s="676"/>
      <c r="AA22" s="676"/>
    </row>
    <row r="23" spans="2:27" x14ac:dyDescent="0.3">
      <c r="B23" s="551" t="s">
        <v>1224</v>
      </c>
      <c r="C23" s="353">
        <v>2064</v>
      </c>
      <c r="D23" s="730">
        <v>0.82917873542208165</v>
      </c>
      <c r="F23" s="551" t="s">
        <v>1407</v>
      </c>
      <c r="G23" s="353">
        <v>1132</v>
      </c>
      <c r="H23" s="659">
        <v>0.47787506015653358</v>
      </c>
      <c r="I23" s="676"/>
      <c r="J23" s="676"/>
      <c r="K23" s="676"/>
      <c r="L23" s="676"/>
      <c r="M23" s="676"/>
      <c r="N23" s="676"/>
      <c r="W23" s="96"/>
      <c r="X23" s="676"/>
      <c r="Y23" s="676"/>
      <c r="Z23" s="676"/>
      <c r="AA23" s="676"/>
    </row>
    <row r="24" spans="2:27" x14ac:dyDescent="0.3">
      <c r="B24" s="551" t="s">
        <v>1290</v>
      </c>
      <c r="C24" s="353">
        <v>1991</v>
      </c>
      <c r="D24" s="730">
        <v>0.7998521619308937</v>
      </c>
      <c r="F24" s="551" t="s">
        <v>1522</v>
      </c>
      <c r="G24" s="353">
        <v>1018</v>
      </c>
      <c r="H24" s="659">
        <v>0.42974983325031024</v>
      </c>
      <c r="I24" s="676"/>
      <c r="J24" s="676"/>
      <c r="K24" s="676"/>
      <c r="L24" s="676"/>
      <c r="M24" s="676"/>
      <c r="N24" s="676"/>
      <c r="W24" s="96"/>
      <c r="X24" s="676"/>
      <c r="Y24" s="676"/>
      <c r="Z24" s="676"/>
      <c r="AA24" s="676"/>
    </row>
    <row r="25" spans="2:27" x14ac:dyDescent="0.3">
      <c r="B25" s="551" t="s">
        <v>1218</v>
      </c>
      <c r="C25" s="353">
        <v>1797</v>
      </c>
      <c r="D25" s="730">
        <v>0.72191578854335314</v>
      </c>
      <c r="F25" s="551" t="s">
        <v>1126</v>
      </c>
      <c r="G25" s="353">
        <v>976</v>
      </c>
      <c r="H25" s="659">
        <v>0.41201948649538583</v>
      </c>
      <c r="I25" s="676"/>
      <c r="J25" s="676"/>
      <c r="K25" s="676"/>
      <c r="L25" s="676"/>
      <c r="M25" s="676"/>
      <c r="N25" s="676"/>
      <c r="W25" s="96"/>
      <c r="X25" s="676"/>
      <c r="Y25" s="676"/>
      <c r="Z25" s="676"/>
      <c r="AA25" s="676"/>
    </row>
    <row r="26" spans="2:27" x14ac:dyDescent="0.3">
      <c r="B26" s="551" t="s">
        <v>1228</v>
      </c>
      <c r="C26" s="353">
        <v>1738</v>
      </c>
      <c r="D26" s="730">
        <v>0.69821348942033812</v>
      </c>
      <c r="F26" s="551" t="s">
        <v>1440</v>
      </c>
      <c r="G26" s="353">
        <v>941</v>
      </c>
      <c r="H26" s="659">
        <v>0.39724419753294887</v>
      </c>
    </row>
    <row r="27" spans="2:27" x14ac:dyDescent="0.3">
      <c r="B27" s="551" t="s">
        <v>991</v>
      </c>
      <c r="C27" s="353">
        <v>1643</v>
      </c>
      <c r="D27" s="730">
        <v>0.66004877049344968</v>
      </c>
      <c r="F27" s="551" t="s">
        <v>1509</v>
      </c>
      <c r="G27" s="353">
        <v>644</v>
      </c>
      <c r="H27" s="659">
        <v>0.27186531690884069</v>
      </c>
    </row>
    <row r="28" spans="2:27" x14ac:dyDescent="0.3">
      <c r="B28" s="551" t="s">
        <v>987</v>
      </c>
      <c r="C28" s="353">
        <v>1535</v>
      </c>
      <c r="D28" s="730">
        <v>0.61666151108182921</v>
      </c>
      <c r="F28" s="551" t="s">
        <v>1411</v>
      </c>
      <c r="G28" s="353">
        <v>641</v>
      </c>
      <c r="H28" s="659">
        <v>0.27059886356920321</v>
      </c>
    </row>
    <row r="29" spans="2:27" x14ac:dyDescent="0.3">
      <c r="B29" s="551" t="s">
        <v>1131</v>
      </c>
      <c r="C29" s="353">
        <v>1510</v>
      </c>
      <c r="D29" s="730">
        <v>0.60661816399580593</v>
      </c>
      <c r="F29" s="551" t="s">
        <v>1549</v>
      </c>
      <c r="G29" s="353">
        <v>542</v>
      </c>
      <c r="H29" s="659">
        <v>0.22880590336116716</v>
      </c>
    </row>
    <row r="30" spans="2:27" x14ac:dyDescent="0.3">
      <c r="B30" s="551" t="s">
        <v>995</v>
      </c>
      <c r="C30" s="353">
        <v>1311</v>
      </c>
      <c r="D30" s="730">
        <v>0.52667312119106058</v>
      </c>
      <c r="F30" s="551" t="s">
        <v>996</v>
      </c>
      <c r="G30" s="353">
        <v>441</v>
      </c>
      <c r="H30" s="659">
        <v>0.1861686409267061</v>
      </c>
    </row>
    <row r="31" spans="2:27" x14ac:dyDescent="0.3">
      <c r="B31" s="551" t="s">
        <v>1133</v>
      </c>
      <c r="C31" s="353">
        <v>1184</v>
      </c>
      <c r="D31" s="730">
        <v>0.47565291799406234</v>
      </c>
      <c r="F31" s="551" t="s">
        <v>1113</v>
      </c>
      <c r="G31" s="353">
        <v>416</v>
      </c>
      <c r="H31" s="659">
        <v>0.17561486309639399</v>
      </c>
    </row>
    <row r="32" spans="2:27" x14ac:dyDescent="0.3">
      <c r="B32" s="551" t="s">
        <v>1295</v>
      </c>
      <c r="C32" s="353">
        <v>1102</v>
      </c>
      <c r="D32" s="730">
        <v>0.44271073955190604</v>
      </c>
      <c r="F32" s="551" t="s">
        <v>1107</v>
      </c>
      <c r="G32" s="353">
        <v>398</v>
      </c>
      <c r="H32" s="659">
        <v>0.16801614305856924</v>
      </c>
    </row>
    <row r="33" spans="2:8" x14ac:dyDescent="0.3">
      <c r="B33" s="551" t="s">
        <v>1126</v>
      </c>
      <c r="C33" s="353">
        <v>1065</v>
      </c>
      <c r="D33" s="730">
        <v>0.42784658586459157</v>
      </c>
      <c r="F33" s="551" t="s">
        <v>992</v>
      </c>
      <c r="G33" s="353">
        <v>341</v>
      </c>
      <c r="H33" s="659">
        <v>0.14395352960545757</v>
      </c>
    </row>
    <row r="34" spans="2:8" x14ac:dyDescent="0.3">
      <c r="B34" s="551" t="s">
        <v>1275</v>
      </c>
      <c r="C34" s="353">
        <v>1028</v>
      </c>
      <c r="D34" s="730">
        <v>0.41298243217727715</v>
      </c>
      <c r="F34" s="551" t="s">
        <v>1524</v>
      </c>
      <c r="G34" s="353">
        <v>322</v>
      </c>
      <c r="H34" s="659">
        <v>0.13593265845442035</v>
      </c>
    </row>
    <row r="35" spans="2:8" x14ac:dyDescent="0.3">
      <c r="B35" s="551" t="s">
        <v>1093</v>
      </c>
      <c r="C35" s="353">
        <v>703</v>
      </c>
      <c r="D35" s="730">
        <v>0.28241892005897451</v>
      </c>
      <c r="F35" s="551" t="s">
        <v>1415</v>
      </c>
      <c r="G35" s="353">
        <v>320</v>
      </c>
      <c r="H35" s="659">
        <v>0.13508835622799537</v>
      </c>
    </row>
    <row r="36" spans="2:8" x14ac:dyDescent="0.3">
      <c r="B36" s="551" t="s">
        <v>1107</v>
      </c>
      <c r="C36" s="353">
        <v>702</v>
      </c>
      <c r="D36" s="730">
        <v>0.28201718617553362</v>
      </c>
      <c r="F36" s="551" t="s">
        <v>1531</v>
      </c>
      <c r="G36" s="353">
        <v>316</v>
      </c>
      <c r="H36" s="659">
        <v>0.13339975177514543</v>
      </c>
    </row>
    <row r="37" spans="2:8" x14ac:dyDescent="0.3">
      <c r="B37" s="551" t="s">
        <v>1113</v>
      </c>
      <c r="C37" s="353">
        <v>624</v>
      </c>
      <c r="D37" s="730">
        <v>0.25068194326714099</v>
      </c>
      <c r="F37" s="551" t="s">
        <v>1123</v>
      </c>
      <c r="G37" s="353">
        <v>290</v>
      </c>
      <c r="H37" s="659">
        <v>0.1224238228316208</v>
      </c>
    </row>
    <row r="38" spans="2:8" x14ac:dyDescent="0.3">
      <c r="B38" s="551" t="s">
        <v>993</v>
      </c>
      <c r="C38" s="353">
        <v>578</v>
      </c>
      <c r="D38" s="730">
        <v>0.23220218462885814</v>
      </c>
      <c r="F38" s="551" t="s">
        <v>1542</v>
      </c>
      <c r="G38" s="353">
        <v>280</v>
      </c>
      <c r="H38" s="659">
        <v>0.11820231169949594</v>
      </c>
    </row>
    <row r="39" spans="2:8" x14ac:dyDescent="0.3">
      <c r="B39" s="551" t="s">
        <v>1062</v>
      </c>
      <c r="C39" s="353">
        <v>576</v>
      </c>
      <c r="D39" s="730">
        <v>0.23139871686197627</v>
      </c>
      <c r="F39" s="551" t="s">
        <v>1545</v>
      </c>
      <c r="G39" s="353">
        <v>275</v>
      </c>
      <c r="H39" s="659">
        <v>0.11609155613343351</v>
      </c>
    </row>
    <row r="40" spans="2:8" x14ac:dyDescent="0.3">
      <c r="B40" s="551" t="s">
        <v>1141</v>
      </c>
      <c r="C40" s="353">
        <v>572</v>
      </c>
      <c r="D40" s="730">
        <v>0.22979178132821257</v>
      </c>
      <c r="F40" s="551" t="s">
        <v>1180</v>
      </c>
      <c r="G40" s="353">
        <v>238</v>
      </c>
      <c r="H40" s="659">
        <v>0.10047196494457156</v>
      </c>
    </row>
    <row r="41" spans="2:8" x14ac:dyDescent="0.3">
      <c r="B41" s="551" t="s">
        <v>1293</v>
      </c>
      <c r="C41" s="353">
        <v>529</v>
      </c>
      <c r="D41" s="730">
        <v>0.21251722434025253</v>
      </c>
      <c r="F41" s="551" t="s">
        <v>1087</v>
      </c>
      <c r="G41" s="353">
        <v>201</v>
      </c>
      <c r="H41" s="659">
        <v>8.4852373755709587E-2</v>
      </c>
    </row>
    <row r="42" spans="2:8" x14ac:dyDescent="0.3">
      <c r="B42" s="551" t="s">
        <v>1152</v>
      </c>
      <c r="C42" s="353">
        <v>524</v>
      </c>
      <c r="D42" s="730">
        <v>0.21050855492304787</v>
      </c>
      <c r="F42" s="551" t="s">
        <v>1548</v>
      </c>
      <c r="G42" s="353">
        <v>187</v>
      </c>
      <c r="H42" s="659">
        <v>7.8942258170734789E-2</v>
      </c>
    </row>
    <row r="43" spans="2:8" x14ac:dyDescent="0.3">
      <c r="B43" s="551" t="s">
        <v>1110</v>
      </c>
      <c r="C43" s="353">
        <v>515</v>
      </c>
      <c r="D43" s="730">
        <v>0.20689294997207949</v>
      </c>
      <c r="F43" s="551" t="s">
        <v>1528</v>
      </c>
      <c r="G43" s="353">
        <v>166</v>
      </c>
      <c r="H43" s="659">
        <v>7.0077084793272598E-2</v>
      </c>
    </row>
    <row r="44" spans="2:8" x14ac:dyDescent="0.3">
      <c r="B44" s="551" t="s">
        <v>1117</v>
      </c>
      <c r="C44" s="353">
        <v>503</v>
      </c>
      <c r="D44" s="730">
        <v>0.20207214337078833</v>
      </c>
      <c r="F44" s="551" t="s">
        <v>1515</v>
      </c>
      <c r="G44" s="353">
        <v>158</v>
      </c>
      <c r="H44" s="659">
        <v>6.6699875887572715E-2</v>
      </c>
    </row>
    <row r="45" spans="2:8" x14ac:dyDescent="0.3">
      <c r="B45" s="551" t="s">
        <v>1118</v>
      </c>
      <c r="C45" s="353">
        <v>474</v>
      </c>
      <c r="D45" s="730">
        <v>0.19042186075100132</v>
      </c>
      <c r="F45" s="551" t="s">
        <v>1144</v>
      </c>
      <c r="G45" s="353">
        <v>153</v>
      </c>
      <c r="H45" s="659">
        <v>6.4589120321510277E-2</v>
      </c>
    </row>
    <row r="46" spans="2:8" x14ac:dyDescent="0.3">
      <c r="B46" s="551" t="s">
        <v>1281</v>
      </c>
      <c r="C46" s="353">
        <v>469</v>
      </c>
      <c r="D46" s="730">
        <v>0.18841319133379666</v>
      </c>
      <c r="F46" s="551" t="s">
        <v>1097</v>
      </c>
      <c r="G46" s="353">
        <v>145</v>
      </c>
      <c r="H46" s="659">
        <v>6.1211911415810401E-2</v>
      </c>
    </row>
    <row r="47" spans="2:8" x14ac:dyDescent="0.3">
      <c r="B47" s="551" t="s">
        <v>1205</v>
      </c>
      <c r="C47" s="353">
        <v>461</v>
      </c>
      <c r="D47" s="730">
        <v>0.1851993202662692</v>
      </c>
      <c r="F47" s="551" t="s">
        <v>1185</v>
      </c>
      <c r="G47" s="353">
        <v>143</v>
      </c>
      <c r="H47" s="659">
        <v>6.0367609189385427E-2</v>
      </c>
    </row>
    <row r="48" spans="2:8" x14ac:dyDescent="0.3">
      <c r="B48" s="551" t="s">
        <v>1288</v>
      </c>
      <c r="C48" s="353">
        <v>396</v>
      </c>
      <c r="D48" s="730">
        <v>0.15908661784260869</v>
      </c>
      <c r="F48" s="551" t="s">
        <v>1552</v>
      </c>
      <c r="G48" s="353">
        <v>138</v>
      </c>
      <c r="H48" s="659">
        <v>5.8256853623323002E-2</v>
      </c>
    </row>
    <row r="49" spans="2:8" x14ac:dyDescent="0.3">
      <c r="B49" s="551" t="s">
        <v>1180</v>
      </c>
      <c r="C49" s="353">
        <v>376</v>
      </c>
      <c r="D49" s="730">
        <v>0.15105194017379009</v>
      </c>
      <c r="F49" s="551" t="s">
        <v>1573</v>
      </c>
      <c r="G49" s="353">
        <v>134</v>
      </c>
      <c r="H49" s="659">
        <v>5.656824917047306E-2</v>
      </c>
    </row>
    <row r="50" spans="2:8" x14ac:dyDescent="0.3">
      <c r="B50" s="551" t="s">
        <v>1106</v>
      </c>
      <c r="C50" s="353">
        <v>346</v>
      </c>
      <c r="D50" s="730">
        <v>0.13899992367056213</v>
      </c>
      <c r="F50" s="551" t="s">
        <v>1526</v>
      </c>
      <c r="G50" s="353">
        <v>104</v>
      </c>
      <c r="H50" s="659">
        <v>4.3903715774098497E-2</v>
      </c>
    </row>
    <row r="51" spans="2:8" x14ac:dyDescent="0.3">
      <c r="B51" s="551" t="s">
        <v>996</v>
      </c>
      <c r="C51" s="353">
        <v>344</v>
      </c>
      <c r="D51" s="730">
        <v>0.13819645590368029</v>
      </c>
      <c r="F51" s="551" t="s">
        <v>1533</v>
      </c>
      <c r="G51" s="353">
        <v>104</v>
      </c>
      <c r="H51" s="659">
        <v>4.3903715774098497E-2</v>
      </c>
    </row>
    <row r="52" spans="2:8" x14ac:dyDescent="0.3">
      <c r="B52" s="551" t="s">
        <v>1249</v>
      </c>
      <c r="C52" s="353">
        <v>336</v>
      </c>
      <c r="D52" s="730">
        <v>0.13498258483615283</v>
      </c>
      <c r="F52" s="551" t="s">
        <v>1536</v>
      </c>
      <c r="G52" s="353">
        <v>86</v>
      </c>
      <c r="H52" s="659">
        <v>3.6304995736273757E-2</v>
      </c>
    </row>
    <row r="53" spans="2:8" x14ac:dyDescent="0.3">
      <c r="B53" s="551" t="s">
        <v>992</v>
      </c>
      <c r="C53" s="353">
        <v>330</v>
      </c>
      <c r="D53" s="730">
        <v>0.13257218153550726</v>
      </c>
      <c r="F53" s="551" t="s">
        <v>1588</v>
      </c>
      <c r="G53" s="353">
        <v>84</v>
      </c>
      <c r="H53" s="659">
        <v>3.5460693509848783E-2</v>
      </c>
    </row>
    <row r="54" spans="2:8" x14ac:dyDescent="0.3">
      <c r="B54" s="551" t="s">
        <v>1178</v>
      </c>
      <c r="C54" s="353">
        <v>327</v>
      </c>
      <c r="D54" s="730">
        <v>0.13136697988518445</v>
      </c>
      <c r="F54" s="551" t="s">
        <v>1570</v>
      </c>
      <c r="G54" s="353">
        <v>82</v>
      </c>
      <c r="H54" s="659">
        <v>3.4616391283423809E-2</v>
      </c>
    </row>
    <row r="55" spans="2:8" x14ac:dyDescent="0.3">
      <c r="B55" s="551" t="s">
        <v>1185</v>
      </c>
      <c r="C55" s="353">
        <v>315</v>
      </c>
      <c r="D55" s="730">
        <v>0.12654617328389328</v>
      </c>
      <c r="F55" s="551" t="s">
        <v>1529</v>
      </c>
      <c r="G55" s="353">
        <v>81</v>
      </c>
      <c r="H55" s="659">
        <v>3.4194240170211325E-2</v>
      </c>
    </row>
    <row r="56" spans="2:8" x14ac:dyDescent="0.3">
      <c r="B56" s="551" t="s">
        <v>1231</v>
      </c>
      <c r="C56" s="353">
        <v>303</v>
      </c>
      <c r="D56" s="730">
        <v>0.12172536668260212</v>
      </c>
      <c r="F56" s="551" t="s">
        <v>1421</v>
      </c>
      <c r="G56" s="353">
        <v>73</v>
      </c>
      <c r="H56" s="659">
        <v>3.0817031264511442E-2</v>
      </c>
    </row>
    <row r="57" spans="2:8" x14ac:dyDescent="0.3">
      <c r="B57" s="551" t="s">
        <v>1255</v>
      </c>
      <c r="C57" s="353">
        <v>289</v>
      </c>
      <c r="D57" s="730">
        <v>0.11610109231442907</v>
      </c>
      <c r="F57" s="551" t="s">
        <v>1152</v>
      </c>
      <c r="G57" s="353">
        <v>70</v>
      </c>
      <c r="H57" s="659">
        <v>2.9550577924873984E-2</v>
      </c>
    </row>
    <row r="58" spans="2:8" x14ac:dyDescent="0.3">
      <c r="B58" s="551" t="s">
        <v>1269</v>
      </c>
      <c r="C58" s="353">
        <v>287</v>
      </c>
      <c r="D58" s="730">
        <v>0.11529762454754722</v>
      </c>
      <c r="F58" s="551" t="s">
        <v>1532</v>
      </c>
      <c r="G58" s="353">
        <v>69</v>
      </c>
      <c r="H58" s="659">
        <v>2.9128426811661501E-2</v>
      </c>
    </row>
    <row r="59" spans="2:8" x14ac:dyDescent="0.3">
      <c r="B59" s="551" t="s">
        <v>1104</v>
      </c>
      <c r="C59" s="353">
        <v>283</v>
      </c>
      <c r="D59" s="730">
        <v>0.11369068901378349</v>
      </c>
      <c r="F59" s="551" t="s">
        <v>1459</v>
      </c>
      <c r="G59" s="353">
        <v>65</v>
      </c>
      <c r="H59" s="659">
        <v>2.7439822358811559E-2</v>
      </c>
    </row>
    <row r="60" spans="2:8" x14ac:dyDescent="0.3">
      <c r="B60" s="551" t="s">
        <v>1253</v>
      </c>
      <c r="C60" s="353">
        <v>282</v>
      </c>
      <c r="D60" s="730">
        <v>0.11328895513034255</v>
      </c>
      <c r="F60" s="551" t="s">
        <v>1108</v>
      </c>
      <c r="G60" s="353">
        <v>60</v>
      </c>
      <c r="H60" s="659">
        <v>2.5329066792749131E-2</v>
      </c>
    </row>
    <row r="61" spans="2:8" x14ac:dyDescent="0.3">
      <c r="B61" s="551" t="s">
        <v>1139</v>
      </c>
      <c r="C61" s="353">
        <v>267</v>
      </c>
      <c r="D61" s="730">
        <v>0.10726294687872859</v>
      </c>
      <c r="F61" s="551" t="s">
        <v>1195</v>
      </c>
      <c r="G61" s="353">
        <v>58</v>
      </c>
      <c r="H61" s="659">
        <v>2.448476456632416E-2</v>
      </c>
    </row>
    <row r="62" spans="2:8" x14ac:dyDescent="0.3">
      <c r="B62" s="551" t="s">
        <v>1240</v>
      </c>
      <c r="C62" s="353">
        <v>248</v>
      </c>
      <c r="D62" s="730">
        <v>9.9630003093350905E-2</v>
      </c>
      <c r="F62" s="551" t="s">
        <v>1490</v>
      </c>
      <c r="G62" s="353">
        <v>54</v>
      </c>
      <c r="H62" s="659">
        <v>2.2796160113474219E-2</v>
      </c>
    </row>
    <row r="63" spans="2:8" x14ac:dyDescent="0.3">
      <c r="B63" s="551" t="s">
        <v>1080</v>
      </c>
      <c r="C63" s="353">
        <v>248</v>
      </c>
      <c r="D63" s="730">
        <v>9.9630003093350905E-2</v>
      </c>
      <c r="F63" s="551" t="s">
        <v>1590</v>
      </c>
      <c r="G63" s="353">
        <v>53</v>
      </c>
      <c r="H63" s="659">
        <v>2.2374009000261732E-2</v>
      </c>
    </row>
    <row r="64" spans="2:8" x14ac:dyDescent="0.3">
      <c r="B64" s="551" t="s">
        <v>1123</v>
      </c>
      <c r="C64" s="353">
        <v>242</v>
      </c>
      <c r="D64" s="730">
        <v>9.7219599792705308E-2</v>
      </c>
      <c r="F64" s="551" t="s">
        <v>1523</v>
      </c>
      <c r="G64" s="353">
        <v>49</v>
      </c>
      <c r="H64" s="659">
        <v>2.068540454741179E-2</v>
      </c>
    </row>
    <row r="65" spans="2:8" x14ac:dyDescent="0.3">
      <c r="B65" s="551" t="s">
        <v>1135</v>
      </c>
      <c r="C65" s="353">
        <v>235</v>
      </c>
      <c r="D65" s="730">
        <v>9.4407462608618792E-2</v>
      </c>
      <c r="F65" s="551" t="s">
        <v>1214</v>
      </c>
      <c r="G65" s="353">
        <v>47</v>
      </c>
      <c r="H65" s="659">
        <v>1.984110232098682E-2</v>
      </c>
    </row>
    <row r="66" spans="2:8" x14ac:dyDescent="0.3">
      <c r="B66" s="551" t="s">
        <v>1137</v>
      </c>
      <c r="C66" s="353">
        <v>206</v>
      </c>
      <c r="D66" s="730">
        <v>8.2757179988831794E-2</v>
      </c>
      <c r="F66" s="551" t="s">
        <v>1479</v>
      </c>
      <c r="G66" s="353">
        <v>42</v>
      </c>
      <c r="H66" s="659">
        <v>1.7730346754924391E-2</v>
      </c>
    </row>
    <row r="67" spans="2:8" x14ac:dyDescent="0.3">
      <c r="B67" s="551" t="s">
        <v>1144</v>
      </c>
      <c r="C67" s="353">
        <v>198</v>
      </c>
      <c r="D67" s="730">
        <v>7.9543308921304345E-2</v>
      </c>
      <c r="F67" s="551" t="s">
        <v>1092</v>
      </c>
      <c r="G67" s="353">
        <v>42</v>
      </c>
      <c r="H67" s="659">
        <v>1.7730346754924391E-2</v>
      </c>
    </row>
    <row r="68" spans="2:8" x14ac:dyDescent="0.3">
      <c r="B68" s="551" t="s">
        <v>1109</v>
      </c>
      <c r="C68" s="353">
        <v>187</v>
      </c>
      <c r="D68" s="730">
        <v>7.5124236203454112E-2</v>
      </c>
      <c r="F68" s="551" t="s">
        <v>1483</v>
      </c>
      <c r="G68" s="353">
        <v>38</v>
      </c>
      <c r="H68" s="659">
        <v>1.604174230207445E-2</v>
      </c>
    </row>
    <row r="69" spans="2:8" x14ac:dyDescent="0.3">
      <c r="B69" s="551" t="s">
        <v>1204</v>
      </c>
      <c r="C69" s="353">
        <v>185</v>
      </c>
      <c r="D69" s="730">
        <v>7.4320768436572246E-2</v>
      </c>
      <c r="F69" s="551" t="s">
        <v>1082</v>
      </c>
      <c r="G69" s="353">
        <v>38</v>
      </c>
      <c r="H69" s="659">
        <v>1.604174230207445E-2</v>
      </c>
    </row>
    <row r="70" spans="2:8" x14ac:dyDescent="0.3">
      <c r="B70" s="551" t="s">
        <v>1261</v>
      </c>
      <c r="C70" s="353">
        <v>179</v>
      </c>
      <c r="D70" s="730">
        <v>7.1910365135926663E-2</v>
      </c>
      <c r="F70" s="551" t="s">
        <v>1111</v>
      </c>
      <c r="G70" s="353">
        <v>38</v>
      </c>
      <c r="H70" s="659">
        <v>1.604174230207445E-2</v>
      </c>
    </row>
    <row r="71" spans="2:8" x14ac:dyDescent="0.3">
      <c r="B71" s="551" t="s">
        <v>1087</v>
      </c>
      <c r="C71" s="353">
        <v>175</v>
      </c>
      <c r="D71" s="730">
        <v>7.0303429602162931E-2</v>
      </c>
      <c r="F71" s="551" t="s">
        <v>1147</v>
      </c>
      <c r="G71" s="353">
        <v>38</v>
      </c>
      <c r="H71" s="659">
        <v>1.604174230207445E-2</v>
      </c>
    </row>
    <row r="72" spans="2:8" x14ac:dyDescent="0.3">
      <c r="B72" s="551" t="s">
        <v>1173</v>
      </c>
      <c r="C72" s="353">
        <v>171</v>
      </c>
      <c r="D72" s="730">
        <v>6.8696494068399214E-2</v>
      </c>
      <c r="F72" s="551" t="s">
        <v>1520</v>
      </c>
      <c r="G72" s="353">
        <v>33</v>
      </c>
      <c r="H72" s="659">
        <v>1.3930986736012022E-2</v>
      </c>
    </row>
    <row r="73" spans="2:8" x14ac:dyDescent="0.3">
      <c r="B73" s="551" t="s">
        <v>1247</v>
      </c>
      <c r="C73" s="353">
        <v>147</v>
      </c>
      <c r="D73" s="730">
        <v>5.9054880865816867E-2</v>
      </c>
      <c r="F73" s="551" t="s">
        <v>1527</v>
      </c>
      <c r="G73" s="353">
        <v>31</v>
      </c>
      <c r="H73" s="659">
        <v>1.3086684509587051E-2</v>
      </c>
    </row>
    <row r="74" spans="2:8" x14ac:dyDescent="0.3">
      <c r="B74" s="551" t="s">
        <v>1241</v>
      </c>
      <c r="C74" s="353">
        <v>146</v>
      </c>
      <c r="D74" s="730">
        <v>5.8653146982375934E-2</v>
      </c>
      <c r="F74" s="551" t="s">
        <v>1450</v>
      </c>
      <c r="G74" s="353">
        <v>31</v>
      </c>
      <c r="H74" s="659">
        <v>1.3086684509587051E-2</v>
      </c>
    </row>
    <row r="75" spans="2:8" x14ac:dyDescent="0.3">
      <c r="B75" s="551" t="s">
        <v>1098</v>
      </c>
      <c r="C75" s="353">
        <v>142</v>
      </c>
      <c r="D75" s="730">
        <v>5.7046211448612209E-2</v>
      </c>
      <c r="F75" s="551" t="s">
        <v>1466</v>
      </c>
      <c r="G75" s="353">
        <v>31</v>
      </c>
      <c r="H75" s="659">
        <v>1.3086684509587051E-2</v>
      </c>
    </row>
    <row r="76" spans="2:8" x14ac:dyDescent="0.3">
      <c r="B76" s="551" t="s">
        <v>1082</v>
      </c>
      <c r="C76" s="353">
        <v>137</v>
      </c>
      <c r="D76" s="730">
        <v>5.5037542031407552E-2</v>
      </c>
      <c r="F76" s="551" t="s">
        <v>1543</v>
      </c>
      <c r="G76" s="353">
        <v>29</v>
      </c>
      <c r="H76" s="659">
        <v>1.224238228316208E-2</v>
      </c>
    </row>
    <row r="77" spans="2:8" x14ac:dyDescent="0.3">
      <c r="B77" s="551" t="s">
        <v>1199</v>
      </c>
      <c r="C77" s="353">
        <v>136</v>
      </c>
      <c r="D77" s="730">
        <v>5.4635808147966626E-2</v>
      </c>
      <c r="F77" s="551" t="s">
        <v>1504</v>
      </c>
      <c r="G77" s="353">
        <v>29</v>
      </c>
      <c r="H77" s="659">
        <v>1.224238228316208E-2</v>
      </c>
    </row>
    <row r="78" spans="2:8" x14ac:dyDescent="0.3">
      <c r="B78" s="551" t="s">
        <v>1046</v>
      </c>
      <c r="C78" s="353">
        <v>132</v>
      </c>
      <c r="D78" s="730">
        <v>5.3028872614202902E-2</v>
      </c>
      <c r="F78" s="551" t="s">
        <v>1514</v>
      </c>
      <c r="G78" s="353">
        <v>28</v>
      </c>
      <c r="H78" s="659">
        <v>1.1820231169949595E-2</v>
      </c>
    </row>
    <row r="79" spans="2:8" x14ac:dyDescent="0.3">
      <c r="B79" s="551" t="s">
        <v>1214</v>
      </c>
      <c r="C79" s="353">
        <v>130</v>
      </c>
      <c r="D79" s="730">
        <v>5.2225404847321036E-2</v>
      </c>
      <c r="F79" s="551" t="s">
        <v>1199</v>
      </c>
      <c r="G79" s="353">
        <v>27</v>
      </c>
      <c r="H79" s="659">
        <v>1.1398080056737109E-2</v>
      </c>
    </row>
    <row r="80" spans="2:8" x14ac:dyDescent="0.3">
      <c r="B80" s="551" t="s">
        <v>1048</v>
      </c>
      <c r="C80" s="353">
        <v>128</v>
      </c>
      <c r="D80" s="730">
        <v>5.1421937080439177E-2</v>
      </c>
      <c r="F80" s="551" t="s">
        <v>1136</v>
      </c>
      <c r="G80" s="353">
        <v>25</v>
      </c>
      <c r="H80" s="659">
        <v>1.0553777830312137E-2</v>
      </c>
    </row>
    <row r="81" spans="2:8" x14ac:dyDescent="0.3">
      <c r="B81" s="551" t="s">
        <v>1236</v>
      </c>
      <c r="C81" s="353">
        <v>127</v>
      </c>
      <c r="D81" s="730">
        <v>5.1020203196998244E-2</v>
      </c>
      <c r="F81" s="551" t="s">
        <v>1174</v>
      </c>
      <c r="G81" s="353">
        <v>25</v>
      </c>
      <c r="H81" s="659">
        <v>1.0553777830312137E-2</v>
      </c>
    </row>
    <row r="82" spans="2:8" x14ac:dyDescent="0.3">
      <c r="B82" s="551" t="s">
        <v>1252</v>
      </c>
      <c r="C82" s="353">
        <v>127</v>
      </c>
      <c r="D82" s="730">
        <v>5.1020203196998244E-2</v>
      </c>
      <c r="F82" s="551" t="s">
        <v>1544</v>
      </c>
      <c r="G82" s="353">
        <v>24</v>
      </c>
      <c r="H82" s="659">
        <v>1.0131626717099652E-2</v>
      </c>
    </row>
    <row r="83" spans="2:8" x14ac:dyDescent="0.3">
      <c r="B83" s="551" t="s">
        <v>1108</v>
      </c>
      <c r="C83" s="353">
        <v>126</v>
      </c>
      <c r="D83" s="730">
        <v>5.0618469313557311E-2</v>
      </c>
      <c r="F83" s="551" t="s">
        <v>1516</v>
      </c>
      <c r="G83" s="353">
        <v>23</v>
      </c>
      <c r="H83" s="659">
        <v>9.7094756038871664E-3</v>
      </c>
    </row>
    <row r="84" spans="2:8" x14ac:dyDescent="0.3">
      <c r="B84" s="551" t="s">
        <v>1174</v>
      </c>
      <c r="C84" s="353">
        <v>124</v>
      </c>
      <c r="D84" s="730">
        <v>4.9815001546675453E-2</v>
      </c>
      <c r="F84" s="551" t="s">
        <v>1519</v>
      </c>
      <c r="G84" s="353">
        <v>23</v>
      </c>
      <c r="H84" s="659">
        <v>9.7094756038871664E-3</v>
      </c>
    </row>
    <row r="85" spans="2:8" x14ac:dyDescent="0.3">
      <c r="B85" s="551" t="s">
        <v>1223</v>
      </c>
      <c r="C85" s="353">
        <v>119</v>
      </c>
      <c r="D85" s="730">
        <v>4.7806332129470795E-2</v>
      </c>
      <c r="F85" s="551" t="s">
        <v>1538</v>
      </c>
      <c r="G85" s="353">
        <v>22</v>
      </c>
      <c r="H85" s="659">
        <v>9.287324490674681E-3</v>
      </c>
    </row>
    <row r="86" spans="2:8" x14ac:dyDescent="0.3">
      <c r="B86" s="551" t="s">
        <v>1243</v>
      </c>
      <c r="C86" s="353">
        <v>116</v>
      </c>
      <c r="D86" s="730">
        <v>4.6601130479148004E-2</v>
      </c>
      <c r="F86" s="551" t="s">
        <v>1409</v>
      </c>
      <c r="G86" s="353">
        <v>22</v>
      </c>
      <c r="H86" s="659">
        <v>9.287324490674681E-3</v>
      </c>
    </row>
    <row r="87" spans="2:8" x14ac:dyDescent="0.3">
      <c r="B87" s="551" t="s">
        <v>1289</v>
      </c>
      <c r="C87" s="353">
        <v>115</v>
      </c>
      <c r="D87" s="730">
        <v>4.6199396595707071E-2</v>
      </c>
      <c r="F87" s="551" t="s">
        <v>1492</v>
      </c>
      <c r="G87" s="353">
        <v>21</v>
      </c>
      <c r="H87" s="659">
        <v>8.8651733774621957E-3</v>
      </c>
    </row>
    <row r="88" spans="2:8" x14ac:dyDescent="0.3">
      <c r="B88" s="551" t="s">
        <v>1151</v>
      </c>
      <c r="C88" s="353">
        <v>114</v>
      </c>
      <c r="D88" s="730">
        <v>4.5797662712266138E-2</v>
      </c>
      <c r="F88" s="551" t="s">
        <v>1505</v>
      </c>
      <c r="G88" s="353">
        <v>21</v>
      </c>
      <c r="H88" s="659">
        <v>8.8651733774621957E-3</v>
      </c>
    </row>
    <row r="89" spans="2:8" x14ac:dyDescent="0.3">
      <c r="B89" s="551" t="s">
        <v>1100</v>
      </c>
      <c r="C89" s="353">
        <v>110</v>
      </c>
      <c r="D89" s="730">
        <v>4.4190727178502413E-2</v>
      </c>
      <c r="F89" s="551" t="s">
        <v>1442</v>
      </c>
      <c r="G89" s="353">
        <v>20</v>
      </c>
      <c r="H89" s="659">
        <v>8.4430222642497103E-3</v>
      </c>
    </row>
    <row r="90" spans="2:8" x14ac:dyDescent="0.3">
      <c r="B90" s="551" t="s">
        <v>1147</v>
      </c>
      <c r="C90" s="353">
        <v>104</v>
      </c>
      <c r="D90" s="730">
        <v>4.178032387785683E-2</v>
      </c>
      <c r="F90" s="551" t="s">
        <v>1507</v>
      </c>
      <c r="G90" s="353">
        <v>20</v>
      </c>
      <c r="H90" s="659">
        <v>8.4430222642497103E-3</v>
      </c>
    </row>
    <row r="91" spans="2:8" x14ac:dyDescent="0.3">
      <c r="B91" s="551" t="s">
        <v>1234</v>
      </c>
      <c r="C91" s="353">
        <v>102</v>
      </c>
      <c r="D91" s="730">
        <v>4.0976856110974964E-2</v>
      </c>
      <c r="F91" s="551" t="s">
        <v>1539</v>
      </c>
      <c r="G91" s="353">
        <v>19</v>
      </c>
      <c r="H91" s="659">
        <v>8.020871151037225E-3</v>
      </c>
    </row>
    <row r="92" spans="2:8" x14ac:dyDescent="0.3">
      <c r="B92" s="551" t="s">
        <v>1033</v>
      </c>
      <c r="C92" s="353">
        <v>100</v>
      </c>
      <c r="D92" s="730">
        <v>4.0173388344093106E-2</v>
      </c>
      <c r="F92" s="551" t="s">
        <v>1589</v>
      </c>
      <c r="G92" s="353">
        <v>18</v>
      </c>
      <c r="H92" s="659">
        <v>7.5987200378247396E-3</v>
      </c>
    </row>
    <row r="93" spans="2:8" x14ac:dyDescent="0.3">
      <c r="B93" s="551" t="s">
        <v>1232</v>
      </c>
      <c r="C93" s="353">
        <v>98</v>
      </c>
      <c r="D93" s="730">
        <v>3.936992057721124E-2</v>
      </c>
      <c r="F93" s="551" t="s">
        <v>1192</v>
      </c>
      <c r="G93" s="353">
        <v>18</v>
      </c>
      <c r="H93" s="659">
        <v>7.5987200378247396E-3</v>
      </c>
    </row>
    <row r="94" spans="2:8" x14ac:dyDescent="0.3">
      <c r="B94" s="551" t="s">
        <v>1242</v>
      </c>
      <c r="C94" s="353">
        <v>95</v>
      </c>
      <c r="D94" s="730">
        <v>3.8164718926888448E-2</v>
      </c>
      <c r="F94" s="551" t="s">
        <v>1478</v>
      </c>
      <c r="G94" s="353">
        <v>15</v>
      </c>
      <c r="H94" s="659">
        <v>6.3322666981872828E-3</v>
      </c>
    </row>
    <row r="95" spans="2:8" x14ac:dyDescent="0.3">
      <c r="B95" s="551" t="s">
        <v>1146</v>
      </c>
      <c r="C95" s="353">
        <v>95</v>
      </c>
      <c r="D95" s="730">
        <v>3.8164718926888448E-2</v>
      </c>
      <c r="F95" s="551" t="s">
        <v>1487</v>
      </c>
      <c r="G95" s="353">
        <v>15</v>
      </c>
      <c r="H95" s="659">
        <v>6.3322666981872828E-3</v>
      </c>
    </row>
    <row r="96" spans="2:8" x14ac:dyDescent="0.3">
      <c r="B96" s="551" t="s">
        <v>1092</v>
      </c>
      <c r="C96" s="353">
        <v>91</v>
      </c>
      <c r="D96" s="730">
        <v>3.6557783393124724E-2</v>
      </c>
      <c r="F96" s="551" t="s">
        <v>1583</v>
      </c>
      <c r="G96" s="353">
        <v>15</v>
      </c>
      <c r="H96" s="659">
        <v>6.3322666981872828E-3</v>
      </c>
    </row>
    <row r="97" spans="2:8" x14ac:dyDescent="0.3">
      <c r="B97" s="551" t="s">
        <v>1270</v>
      </c>
      <c r="C97" s="353">
        <v>88</v>
      </c>
      <c r="D97" s="730">
        <v>3.5352581742801932E-2</v>
      </c>
      <c r="F97" s="551" t="s">
        <v>1471</v>
      </c>
      <c r="G97" s="353">
        <v>14</v>
      </c>
      <c r="H97" s="659">
        <v>5.9101155849747974E-3</v>
      </c>
    </row>
    <row r="98" spans="2:8" x14ac:dyDescent="0.3">
      <c r="B98" s="551" t="s">
        <v>1230</v>
      </c>
      <c r="C98" s="353">
        <v>85</v>
      </c>
      <c r="D98" s="730">
        <v>3.414738009247914E-2</v>
      </c>
      <c r="F98" s="551" t="s">
        <v>1112</v>
      </c>
      <c r="G98" s="353">
        <v>14</v>
      </c>
      <c r="H98" s="659">
        <v>5.9101155849747974E-3</v>
      </c>
    </row>
    <row r="99" spans="2:8" x14ac:dyDescent="0.3">
      <c r="B99" s="551" t="s">
        <v>1256</v>
      </c>
      <c r="C99" s="353">
        <v>83</v>
      </c>
      <c r="D99" s="730">
        <v>3.3343912325597275E-2</v>
      </c>
      <c r="F99" s="551" t="s">
        <v>1546</v>
      </c>
      <c r="G99" s="353">
        <v>13</v>
      </c>
      <c r="H99" s="659">
        <v>5.4879644717623121E-3</v>
      </c>
    </row>
    <row r="100" spans="2:8" x14ac:dyDescent="0.3">
      <c r="B100" s="551" t="s">
        <v>1291</v>
      </c>
      <c r="C100" s="353">
        <v>81</v>
      </c>
      <c r="D100" s="730">
        <v>3.2540444558715416E-2</v>
      </c>
      <c r="F100" s="551" t="s">
        <v>1445</v>
      </c>
      <c r="G100" s="353">
        <v>13</v>
      </c>
      <c r="H100" s="659">
        <v>5.4879644717623121E-3</v>
      </c>
    </row>
    <row r="101" spans="2:8" x14ac:dyDescent="0.3">
      <c r="B101" s="551" t="s">
        <v>1193</v>
      </c>
      <c r="C101" s="353">
        <v>80</v>
      </c>
      <c r="D101" s="730">
        <v>3.2138710675274483E-2</v>
      </c>
      <c r="F101" s="551" t="s">
        <v>1454</v>
      </c>
      <c r="G101" s="353">
        <v>13</v>
      </c>
      <c r="H101" s="659">
        <v>5.4879644717623121E-3</v>
      </c>
    </row>
    <row r="102" spans="2:8" x14ac:dyDescent="0.3">
      <c r="B102" s="551" t="s">
        <v>1101</v>
      </c>
      <c r="C102" s="353">
        <v>79</v>
      </c>
      <c r="D102" s="730">
        <v>3.173697679183355E-2</v>
      </c>
      <c r="F102" s="551" t="s">
        <v>1481</v>
      </c>
      <c r="G102" s="353">
        <v>13</v>
      </c>
      <c r="H102" s="659">
        <v>5.4879644717623121E-3</v>
      </c>
    </row>
    <row r="103" spans="2:8" x14ac:dyDescent="0.3">
      <c r="B103" s="551" t="s">
        <v>1283</v>
      </c>
      <c r="C103" s="353">
        <v>72</v>
      </c>
      <c r="D103" s="730">
        <v>2.8924839607747034E-2</v>
      </c>
      <c r="F103" s="551" t="s">
        <v>1506</v>
      </c>
      <c r="G103" s="353">
        <v>13</v>
      </c>
      <c r="H103" s="659">
        <v>5.4879644717623121E-3</v>
      </c>
    </row>
    <row r="104" spans="2:8" x14ac:dyDescent="0.3">
      <c r="B104" s="551" t="s">
        <v>1195</v>
      </c>
      <c r="C104" s="353">
        <v>72</v>
      </c>
      <c r="D104" s="730">
        <v>2.8924839607747034E-2</v>
      </c>
      <c r="F104" s="551" t="s">
        <v>1581</v>
      </c>
      <c r="G104" s="353">
        <v>13</v>
      </c>
      <c r="H104" s="659">
        <v>5.4879644717623121E-3</v>
      </c>
    </row>
    <row r="105" spans="2:8" x14ac:dyDescent="0.3">
      <c r="B105" s="551" t="s">
        <v>1120</v>
      </c>
      <c r="C105" s="353">
        <v>70</v>
      </c>
      <c r="D105" s="730">
        <v>2.8121371840865175E-2</v>
      </c>
      <c r="F105" s="551" t="s">
        <v>1207</v>
      </c>
      <c r="G105" s="353">
        <v>13</v>
      </c>
      <c r="H105" s="659">
        <v>5.4879644717623121E-3</v>
      </c>
    </row>
    <row r="106" spans="2:8" x14ac:dyDescent="0.3">
      <c r="B106" s="551" t="s">
        <v>1202</v>
      </c>
      <c r="C106" s="353">
        <v>70</v>
      </c>
      <c r="D106" s="730">
        <v>2.8121371840865175E-2</v>
      </c>
      <c r="F106" s="551" t="s">
        <v>1564</v>
      </c>
      <c r="G106" s="353">
        <v>12</v>
      </c>
      <c r="H106" s="659">
        <v>5.0658133585498259E-3</v>
      </c>
    </row>
    <row r="107" spans="2:8" x14ac:dyDescent="0.3">
      <c r="B107" s="551" t="s">
        <v>1301</v>
      </c>
      <c r="C107" s="353">
        <v>68</v>
      </c>
      <c r="D107" s="730">
        <v>2.7317904073983313E-2</v>
      </c>
      <c r="F107" s="551" t="s">
        <v>1499</v>
      </c>
      <c r="G107" s="353">
        <v>12</v>
      </c>
      <c r="H107" s="659">
        <v>5.0658133585498259E-3</v>
      </c>
    </row>
    <row r="108" spans="2:8" x14ac:dyDescent="0.3">
      <c r="B108" s="551" t="s">
        <v>1286</v>
      </c>
      <c r="C108" s="353">
        <v>67</v>
      </c>
      <c r="D108" s="730">
        <v>2.691617019054238E-2</v>
      </c>
      <c r="F108" s="551" t="s">
        <v>1096</v>
      </c>
      <c r="G108" s="353">
        <v>12</v>
      </c>
      <c r="H108" s="659">
        <v>5.0658133585498259E-3</v>
      </c>
    </row>
    <row r="109" spans="2:8" x14ac:dyDescent="0.3">
      <c r="B109" s="551" t="s">
        <v>1233</v>
      </c>
      <c r="C109" s="353">
        <v>65</v>
      </c>
      <c r="D109" s="730">
        <v>2.6112702423660518E-2</v>
      </c>
      <c r="F109" s="551" t="s">
        <v>1115</v>
      </c>
      <c r="G109" s="353">
        <v>12</v>
      </c>
      <c r="H109" s="659">
        <v>5.0658133585498259E-3</v>
      </c>
    </row>
    <row r="110" spans="2:8" x14ac:dyDescent="0.3">
      <c r="B110" s="551" t="s">
        <v>1042</v>
      </c>
      <c r="C110" s="353">
        <v>65</v>
      </c>
      <c r="D110" s="730">
        <v>2.6112702423660518E-2</v>
      </c>
      <c r="F110" s="551" t="s">
        <v>1428</v>
      </c>
      <c r="G110" s="353">
        <v>12</v>
      </c>
      <c r="H110" s="659">
        <v>5.0658133585498259E-3</v>
      </c>
    </row>
    <row r="111" spans="2:8" x14ac:dyDescent="0.3">
      <c r="B111" s="551" t="s">
        <v>1128</v>
      </c>
      <c r="C111" s="353">
        <v>65</v>
      </c>
      <c r="D111" s="730">
        <v>2.6112702423660518E-2</v>
      </c>
      <c r="F111" s="551" t="s">
        <v>1127</v>
      </c>
      <c r="G111" s="353">
        <v>12</v>
      </c>
      <c r="H111" s="659">
        <v>5.0658133585498259E-3</v>
      </c>
    </row>
    <row r="112" spans="2:8" x14ac:dyDescent="0.3">
      <c r="B112" s="551" t="s">
        <v>1196</v>
      </c>
      <c r="C112" s="353">
        <v>65</v>
      </c>
      <c r="D112" s="730">
        <v>2.6112702423660518E-2</v>
      </c>
      <c r="F112" s="551" t="s">
        <v>1145</v>
      </c>
      <c r="G112" s="353">
        <v>12</v>
      </c>
      <c r="H112" s="659">
        <v>5.0658133585498259E-3</v>
      </c>
    </row>
    <row r="113" spans="2:8" x14ac:dyDescent="0.3">
      <c r="B113" s="551" t="s">
        <v>1235</v>
      </c>
      <c r="C113" s="353">
        <v>64</v>
      </c>
      <c r="D113" s="730">
        <v>2.5710968540219589E-2</v>
      </c>
      <c r="F113" s="551" t="s">
        <v>1188</v>
      </c>
      <c r="G113" s="353">
        <v>12</v>
      </c>
      <c r="H113" s="659">
        <v>5.0658133585498259E-3</v>
      </c>
    </row>
    <row r="114" spans="2:8" x14ac:dyDescent="0.3">
      <c r="B114" s="551" t="s">
        <v>1267</v>
      </c>
      <c r="C114" s="353">
        <v>64</v>
      </c>
      <c r="D114" s="730">
        <v>2.5710968540219589E-2</v>
      </c>
      <c r="F114" s="551" t="s">
        <v>1486</v>
      </c>
      <c r="G114" s="353">
        <v>11</v>
      </c>
      <c r="H114" s="659">
        <v>4.6436622453373405E-3</v>
      </c>
    </row>
    <row r="115" spans="2:8" x14ac:dyDescent="0.3">
      <c r="B115" s="551" t="s">
        <v>1246</v>
      </c>
      <c r="C115" s="353">
        <v>62</v>
      </c>
      <c r="D115" s="730">
        <v>2.4907500773337726E-2</v>
      </c>
      <c r="F115" s="551" t="s">
        <v>1503</v>
      </c>
      <c r="G115" s="353">
        <v>11</v>
      </c>
      <c r="H115" s="659">
        <v>4.6436622453373405E-3</v>
      </c>
    </row>
    <row r="116" spans="2:8" x14ac:dyDescent="0.3">
      <c r="B116" s="551" t="s">
        <v>1305</v>
      </c>
      <c r="C116" s="353">
        <v>60</v>
      </c>
      <c r="D116" s="730">
        <v>2.4104033006455864E-2</v>
      </c>
      <c r="F116" s="551" t="s">
        <v>1574</v>
      </c>
      <c r="G116" s="353">
        <v>11</v>
      </c>
      <c r="H116" s="659">
        <v>4.6436622453373405E-3</v>
      </c>
    </row>
    <row r="117" spans="2:8" x14ac:dyDescent="0.3">
      <c r="B117" s="551" t="s">
        <v>1153</v>
      </c>
      <c r="C117" s="353">
        <v>60</v>
      </c>
      <c r="D117" s="730">
        <v>2.4104033006455864E-2</v>
      </c>
      <c r="F117" s="551" t="s">
        <v>1593</v>
      </c>
      <c r="G117" s="353">
        <v>11</v>
      </c>
      <c r="H117" s="659">
        <v>4.6436622453373405E-3</v>
      </c>
    </row>
    <row r="118" spans="2:8" x14ac:dyDescent="0.3">
      <c r="B118" s="551" t="s">
        <v>1165</v>
      </c>
      <c r="C118" s="353">
        <v>59</v>
      </c>
      <c r="D118" s="730">
        <v>2.3702299123014931E-2</v>
      </c>
      <c r="F118" s="551" t="s">
        <v>1176</v>
      </c>
      <c r="G118" s="353">
        <v>10</v>
      </c>
      <c r="H118" s="659">
        <v>4.2215111321248552E-3</v>
      </c>
    </row>
    <row r="119" spans="2:8" x14ac:dyDescent="0.3">
      <c r="B119" s="551" t="s">
        <v>1212</v>
      </c>
      <c r="C119" s="353">
        <v>59</v>
      </c>
      <c r="D119" s="730">
        <v>2.3702299123014931E-2</v>
      </c>
      <c r="F119" s="551" t="s">
        <v>1189</v>
      </c>
      <c r="G119" s="353">
        <v>10</v>
      </c>
      <c r="H119" s="659">
        <v>4.2215111321248552E-3</v>
      </c>
    </row>
    <row r="120" spans="2:8" x14ac:dyDescent="0.3">
      <c r="B120" s="551" t="s">
        <v>1284</v>
      </c>
      <c r="C120" s="353">
        <v>58</v>
      </c>
      <c r="D120" s="730">
        <v>2.3300565239574002E-2</v>
      </c>
      <c r="F120" s="551" t="s">
        <v>1448</v>
      </c>
      <c r="G120" s="353">
        <v>9</v>
      </c>
      <c r="H120" s="659">
        <v>3.7993600189123698E-3</v>
      </c>
    </row>
    <row r="121" spans="2:8" x14ac:dyDescent="0.3">
      <c r="B121" s="551" t="s">
        <v>1077</v>
      </c>
      <c r="C121" s="353">
        <v>57</v>
      </c>
      <c r="D121" s="730">
        <v>2.2898831356133069E-2</v>
      </c>
      <c r="F121" s="551" t="s">
        <v>1473</v>
      </c>
      <c r="G121" s="353">
        <v>9</v>
      </c>
      <c r="H121" s="659">
        <v>3.7993600189123698E-3</v>
      </c>
    </row>
    <row r="122" spans="2:8" x14ac:dyDescent="0.3">
      <c r="B122" s="551" t="s">
        <v>1237</v>
      </c>
      <c r="C122" s="353">
        <v>54</v>
      </c>
      <c r="D122" s="730">
        <v>2.1693629705810277E-2</v>
      </c>
      <c r="F122" s="551" t="s">
        <v>1489</v>
      </c>
      <c r="G122" s="353">
        <v>9</v>
      </c>
      <c r="H122" s="659">
        <v>3.7993600189123698E-3</v>
      </c>
    </row>
    <row r="123" spans="2:8" x14ac:dyDescent="0.3">
      <c r="B123" s="551" t="s">
        <v>1197</v>
      </c>
      <c r="C123" s="353">
        <v>54</v>
      </c>
      <c r="D123" s="730">
        <v>2.1693629705810277E-2</v>
      </c>
      <c r="F123" s="551" t="s">
        <v>1161</v>
      </c>
      <c r="G123" s="353">
        <v>9</v>
      </c>
      <c r="H123" s="659">
        <v>3.7993600189123698E-3</v>
      </c>
    </row>
    <row r="124" spans="2:8" x14ac:dyDescent="0.3">
      <c r="B124" s="551" t="s">
        <v>1127</v>
      </c>
      <c r="C124" s="353">
        <v>53</v>
      </c>
      <c r="D124" s="730">
        <v>2.1291895822369344E-2</v>
      </c>
      <c r="F124" s="551" t="s">
        <v>1215</v>
      </c>
      <c r="G124" s="353">
        <v>9</v>
      </c>
      <c r="H124" s="659">
        <v>3.7993600189123698E-3</v>
      </c>
    </row>
    <row r="125" spans="2:8" x14ac:dyDescent="0.3">
      <c r="B125" s="551" t="s">
        <v>1192</v>
      </c>
      <c r="C125" s="353">
        <v>50</v>
      </c>
      <c r="D125" s="730">
        <v>2.0086694172046553E-2</v>
      </c>
      <c r="F125" s="551" t="s">
        <v>1550</v>
      </c>
      <c r="G125" s="353">
        <v>8</v>
      </c>
      <c r="H125" s="659">
        <v>3.377208905699884E-3</v>
      </c>
    </row>
    <row r="126" spans="2:8" x14ac:dyDescent="0.3">
      <c r="B126" s="551" t="s">
        <v>1111</v>
      </c>
      <c r="C126" s="353">
        <v>49</v>
      </c>
      <c r="D126" s="730">
        <v>1.968496028860562E-2</v>
      </c>
      <c r="F126" s="551" t="s">
        <v>1554</v>
      </c>
      <c r="G126" s="353">
        <v>8</v>
      </c>
      <c r="H126" s="659">
        <v>3.377208905699884E-3</v>
      </c>
    </row>
    <row r="127" spans="2:8" x14ac:dyDescent="0.3">
      <c r="B127" s="551" t="s">
        <v>1201</v>
      </c>
      <c r="C127" s="353">
        <v>49</v>
      </c>
      <c r="D127" s="730">
        <v>1.968496028860562E-2</v>
      </c>
      <c r="F127" s="551" t="s">
        <v>1556</v>
      </c>
      <c r="G127" s="353">
        <v>8</v>
      </c>
      <c r="H127" s="659">
        <v>3.377208905699884E-3</v>
      </c>
    </row>
    <row r="128" spans="2:8" x14ac:dyDescent="0.3">
      <c r="B128" s="551" t="s">
        <v>1191</v>
      </c>
      <c r="C128" s="353">
        <v>48</v>
      </c>
      <c r="D128" s="730">
        <v>1.9283226405164691E-2</v>
      </c>
      <c r="F128" s="551" t="s">
        <v>1568</v>
      </c>
      <c r="G128" s="353">
        <v>8</v>
      </c>
      <c r="H128" s="659">
        <v>3.377208905699884E-3</v>
      </c>
    </row>
    <row r="129" spans="2:8" x14ac:dyDescent="0.3">
      <c r="B129" s="551" t="s">
        <v>1264</v>
      </c>
      <c r="C129" s="353">
        <v>47</v>
      </c>
      <c r="D129" s="730">
        <v>1.8881492521723761E-2</v>
      </c>
      <c r="F129" s="551" t="s">
        <v>1457</v>
      </c>
      <c r="G129" s="353">
        <v>8</v>
      </c>
      <c r="H129" s="659">
        <v>3.377208905699884E-3</v>
      </c>
    </row>
    <row r="130" spans="2:8" x14ac:dyDescent="0.3">
      <c r="B130" s="551" t="s">
        <v>1074</v>
      </c>
      <c r="C130" s="353">
        <v>47</v>
      </c>
      <c r="D130" s="730">
        <v>1.8881492521723761E-2</v>
      </c>
      <c r="F130" s="551" t="s">
        <v>1493</v>
      </c>
      <c r="G130" s="353">
        <v>8</v>
      </c>
      <c r="H130" s="659">
        <v>3.377208905699884E-3</v>
      </c>
    </row>
    <row r="131" spans="2:8" x14ac:dyDescent="0.3">
      <c r="B131" s="551" t="s">
        <v>1207</v>
      </c>
      <c r="C131" s="353">
        <v>47</v>
      </c>
      <c r="D131" s="730">
        <v>1.8881492521723761E-2</v>
      </c>
      <c r="F131" s="551" t="s">
        <v>1425</v>
      </c>
      <c r="G131" s="353">
        <v>8</v>
      </c>
      <c r="H131" s="659">
        <v>3.377208905699884E-3</v>
      </c>
    </row>
    <row r="132" spans="2:8" x14ac:dyDescent="0.3">
      <c r="B132" s="551" t="s">
        <v>1097</v>
      </c>
      <c r="C132" s="353">
        <v>46</v>
      </c>
      <c r="D132" s="730">
        <v>1.8479758638282828E-2</v>
      </c>
      <c r="F132" s="551" t="s">
        <v>1540</v>
      </c>
      <c r="G132" s="353">
        <v>7</v>
      </c>
      <c r="H132" s="659">
        <v>2.9550577924873987E-3</v>
      </c>
    </row>
    <row r="133" spans="2:8" x14ac:dyDescent="0.3">
      <c r="B133" s="551" t="s">
        <v>1244</v>
      </c>
      <c r="C133" s="353">
        <v>45</v>
      </c>
      <c r="D133" s="730">
        <v>1.8078024754841899E-2</v>
      </c>
      <c r="F133" s="551" t="s">
        <v>1562</v>
      </c>
      <c r="G133" s="353">
        <v>7</v>
      </c>
      <c r="H133" s="659">
        <v>2.9550577924873987E-3</v>
      </c>
    </row>
    <row r="134" spans="2:8" x14ac:dyDescent="0.3">
      <c r="B134" s="551" t="s">
        <v>1031</v>
      </c>
      <c r="C134" s="353">
        <v>45</v>
      </c>
      <c r="D134" s="730">
        <v>1.8078024754841899E-2</v>
      </c>
      <c r="F134" s="551" t="s">
        <v>1467</v>
      </c>
      <c r="G134" s="353">
        <v>7</v>
      </c>
      <c r="H134" s="659">
        <v>2.9550577924873987E-3</v>
      </c>
    </row>
    <row r="135" spans="2:8" x14ac:dyDescent="0.3">
      <c r="B135" s="551" t="s">
        <v>1063</v>
      </c>
      <c r="C135" s="353">
        <v>44</v>
      </c>
      <c r="D135" s="730">
        <v>1.7676290871400966E-2</v>
      </c>
      <c r="F135" s="551" t="s">
        <v>1410</v>
      </c>
      <c r="G135" s="353">
        <v>7</v>
      </c>
      <c r="H135" s="659">
        <v>2.9550577924873987E-3</v>
      </c>
    </row>
    <row r="136" spans="2:8" x14ac:dyDescent="0.3">
      <c r="B136" s="551" t="s">
        <v>1194</v>
      </c>
      <c r="C136" s="353">
        <v>44</v>
      </c>
      <c r="D136" s="730">
        <v>1.7676290871400966E-2</v>
      </c>
      <c r="F136" s="551" t="s">
        <v>1216</v>
      </c>
      <c r="G136" s="353">
        <v>7</v>
      </c>
      <c r="H136" s="659">
        <v>2.9550577924873987E-3</v>
      </c>
    </row>
    <row r="137" spans="2:8" x14ac:dyDescent="0.3">
      <c r="B137" s="551" t="s">
        <v>1095</v>
      </c>
      <c r="C137" s="353">
        <v>42</v>
      </c>
      <c r="D137" s="730">
        <v>1.6872823104519104E-2</v>
      </c>
      <c r="F137" s="551" t="s">
        <v>1518</v>
      </c>
      <c r="G137" s="353">
        <v>6</v>
      </c>
      <c r="H137" s="659">
        <v>2.5329066792749129E-3</v>
      </c>
    </row>
    <row r="138" spans="2:8" x14ac:dyDescent="0.3">
      <c r="B138" s="551" t="s">
        <v>1103</v>
      </c>
      <c r="C138" s="353">
        <v>42</v>
      </c>
      <c r="D138" s="730">
        <v>1.6872823104519104E-2</v>
      </c>
      <c r="F138" s="551" t="s">
        <v>1537</v>
      </c>
      <c r="G138" s="353">
        <v>6</v>
      </c>
      <c r="H138" s="659">
        <v>2.5329066792749129E-3</v>
      </c>
    </row>
    <row r="139" spans="2:8" x14ac:dyDescent="0.3">
      <c r="B139" s="551" t="s">
        <v>1176</v>
      </c>
      <c r="C139" s="353">
        <v>42</v>
      </c>
      <c r="D139" s="730">
        <v>1.6872823104519104E-2</v>
      </c>
      <c r="F139" s="551" t="s">
        <v>1451</v>
      </c>
      <c r="G139" s="353">
        <v>6</v>
      </c>
      <c r="H139" s="659">
        <v>2.5329066792749129E-3</v>
      </c>
    </row>
    <row r="140" spans="2:8" x14ac:dyDescent="0.3">
      <c r="B140" s="551" t="s">
        <v>1065</v>
      </c>
      <c r="C140" s="353">
        <v>40</v>
      </c>
      <c r="D140" s="730">
        <v>1.6069355337637242E-2</v>
      </c>
      <c r="F140" s="551" t="s">
        <v>1175</v>
      </c>
      <c r="G140" s="353">
        <v>6</v>
      </c>
      <c r="H140" s="659">
        <v>2.5329066792749129E-3</v>
      </c>
    </row>
    <row r="141" spans="2:8" x14ac:dyDescent="0.3">
      <c r="B141" s="551" t="s">
        <v>1125</v>
      </c>
      <c r="C141" s="353">
        <v>40</v>
      </c>
      <c r="D141" s="730">
        <v>1.6069355337637242E-2</v>
      </c>
      <c r="F141" s="551" t="s">
        <v>1181</v>
      </c>
      <c r="G141" s="353">
        <v>6</v>
      </c>
      <c r="H141" s="659">
        <v>2.5329066792749129E-3</v>
      </c>
    </row>
    <row r="142" spans="2:8" x14ac:dyDescent="0.3">
      <c r="B142" s="551" t="s">
        <v>1142</v>
      </c>
      <c r="C142" s="353">
        <v>40</v>
      </c>
      <c r="D142" s="730">
        <v>1.6069355337637242E-2</v>
      </c>
      <c r="F142" s="551" t="s">
        <v>1586</v>
      </c>
      <c r="G142" s="353">
        <v>6</v>
      </c>
      <c r="H142" s="659">
        <v>2.5329066792749129E-3</v>
      </c>
    </row>
    <row r="143" spans="2:8" x14ac:dyDescent="0.3">
      <c r="B143" s="551" t="s">
        <v>1266</v>
      </c>
      <c r="C143" s="353">
        <v>39</v>
      </c>
      <c r="D143" s="730">
        <v>1.5667621454196312E-2</v>
      </c>
      <c r="F143" s="551" t="s">
        <v>1200</v>
      </c>
      <c r="G143" s="353">
        <v>6</v>
      </c>
      <c r="H143" s="659">
        <v>2.5329066792749129E-3</v>
      </c>
    </row>
    <row r="144" spans="2:8" x14ac:dyDescent="0.3">
      <c r="B144" s="551" t="s">
        <v>1296</v>
      </c>
      <c r="C144" s="353">
        <v>39</v>
      </c>
      <c r="D144" s="730">
        <v>1.5667621454196312E-2</v>
      </c>
      <c r="F144" s="551" t="s">
        <v>1553</v>
      </c>
      <c r="G144" s="353">
        <v>5</v>
      </c>
      <c r="H144" s="659">
        <v>2.1107555660624276E-3</v>
      </c>
    </row>
    <row r="145" spans="2:8" x14ac:dyDescent="0.3">
      <c r="B145" s="551" t="s">
        <v>1036</v>
      </c>
      <c r="C145" s="353">
        <v>39</v>
      </c>
      <c r="D145" s="730">
        <v>1.5667621454196312E-2</v>
      </c>
      <c r="F145" s="551" t="s">
        <v>1455</v>
      </c>
      <c r="G145" s="353">
        <v>5</v>
      </c>
      <c r="H145" s="659">
        <v>2.1107555660624276E-3</v>
      </c>
    </row>
    <row r="146" spans="2:8" x14ac:dyDescent="0.3">
      <c r="B146" s="551" t="s">
        <v>1179</v>
      </c>
      <c r="C146" s="353">
        <v>39</v>
      </c>
      <c r="D146" s="730">
        <v>1.5667621454196312E-2</v>
      </c>
      <c r="F146" s="551" t="s">
        <v>1488</v>
      </c>
      <c r="G146" s="353">
        <v>5</v>
      </c>
      <c r="H146" s="659">
        <v>2.1107555660624276E-3</v>
      </c>
    </row>
    <row r="147" spans="2:8" x14ac:dyDescent="0.3">
      <c r="B147" s="551" t="s">
        <v>1053</v>
      </c>
      <c r="C147" s="353">
        <v>38</v>
      </c>
      <c r="D147" s="730">
        <v>1.5265887570755379E-2</v>
      </c>
      <c r="F147" s="551" t="s">
        <v>1091</v>
      </c>
      <c r="G147" s="353">
        <v>5</v>
      </c>
      <c r="H147" s="659">
        <v>2.1107555660624276E-3</v>
      </c>
    </row>
    <row r="148" spans="2:8" x14ac:dyDescent="0.3">
      <c r="B148" s="551" t="s">
        <v>1090</v>
      </c>
      <c r="C148" s="353">
        <v>38</v>
      </c>
      <c r="D148" s="730">
        <v>1.5265887570755379E-2</v>
      </c>
      <c r="F148" s="551" t="s">
        <v>1094</v>
      </c>
      <c r="G148" s="353">
        <v>5</v>
      </c>
      <c r="H148" s="659">
        <v>2.1107555660624276E-3</v>
      </c>
    </row>
    <row r="149" spans="2:8" x14ac:dyDescent="0.3">
      <c r="B149" s="551" t="s">
        <v>1187</v>
      </c>
      <c r="C149" s="353">
        <v>38</v>
      </c>
      <c r="D149" s="730">
        <v>1.5265887570755379E-2</v>
      </c>
      <c r="F149" s="551" t="s">
        <v>1116</v>
      </c>
      <c r="G149" s="353">
        <v>5</v>
      </c>
      <c r="H149" s="659">
        <v>2.1107555660624276E-3</v>
      </c>
    </row>
    <row r="150" spans="2:8" x14ac:dyDescent="0.3">
      <c r="B150" s="551" t="s">
        <v>1175</v>
      </c>
      <c r="C150" s="353">
        <v>37</v>
      </c>
      <c r="D150" s="730">
        <v>1.4864153687314448E-2</v>
      </c>
      <c r="F150" s="551" t="s">
        <v>1423</v>
      </c>
      <c r="G150" s="353">
        <v>5</v>
      </c>
      <c r="H150" s="659">
        <v>2.1107555660624276E-3</v>
      </c>
    </row>
    <row r="151" spans="2:8" x14ac:dyDescent="0.3">
      <c r="B151" s="551" t="s">
        <v>1119</v>
      </c>
      <c r="C151" s="353">
        <v>36</v>
      </c>
      <c r="D151" s="730">
        <v>1.4462419803873517E-2</v>
      </c>
      <c r="F151" s="551" t="s">
        <v>1438</v>
      </c>
      <c r="G151" s="353">
        <v>5</v>
      </c>
      <c r="H151" s="659">
        <v>2.1107555660624276E-3</v>
      </c>
    </row>
    <row r="152" spans="2:8" x14ac:dyDescent="0.3">
      <c r="B152" s="551" t="s">
        <v>1209</v>
      </c>
      <c r="C152" s="353">
        <v>35</v>
      </c>
      <c r="D152" s="730">
        <v>1.4060685920432588E-2</v>
      </c>
      <c r="F152" s="551" t="s">
        <v>1592</v>
      </c>
      <c r="G152" s="353">
        <v>5</v>
      </c>
      <c r="H152" s="659">
        <v>2.1107555660624276E-3</v>
      </c>
    </row>
    <row r="153" spans="2:8" x14ac:dyDescent="0.3">
      <c r="B153" s="551" t="s">
        <v>1259</v>
      </c>
      <c r="C153" s="353">
        <v>33</v>
      </c>
      <c r="D153" s="730">
        <v>1.3257218153550725E-2</v>
      </c>
      <c r="F153" s="551" t="s">
        <v>1517</v>
      </c>
      <c r="G153" s="353">
        <v>4</v>
      </c>
      <c r="H153" s="659">
        <v>1.688604452849942E-3</v>
      </c>
    </row>
    <row r="154" spans="2:8" x14ac:dyDescent="0.3">
      <c r="B154" s="551" t="s">
        <v>1105</v>
      </c>
      <c r="C154" s="353">
        <v>33</v>
      </c>
      <c r="D154" s="730">
        <v>1.3257218153550725E-2</v>
      </c>
      <c r="F154" s="551" t="s">
        <v>1565</v>
      </c>
      <c r="G154" s="353">
        <v>4</v>
      </c>
      <c r="H154" s="659">
        <v>1.688604452849942E-3</v>
      </c>
    </row>
    <row r="155" spans="2:8" x14ac:dyDescent="0.3">
      <c r="B155" s="551" t="s">
        <v>1114</v>
      </c>
      <c r="C155" s="353">
        <v>33</v>
      </c>
      <c r="D155" s="730">
        <v>1.3257218153550725E-2</v>
      </c>
      <c r="F155" s="551" t="s">
        <v>1569</v>
      </c>
      <c r="G155" s="353">
        <v>4</v>
      </c>
      <c r="H155" s="659">
        <v>1.688604452849942E-3</v>
      </c>
    </row>
    <row r="156" spans="2:8" x14ac:dyDescent="0.3">
      <c r="B156" s="551" t="s">
        <v>1227</v>
      </c>
      <c r="C156" s="353">
        <v>32</v>
      </c>
      <c r="D156" s="730">
        <v>1.2855484270109794E-2</v>
      </c>
      <c r="F156" s="551" t="s">
        <v>1463</v>
      </c>
      <c r="G156" s="353">
        <v>4</v>
      </c>
      <c r="H156" s="659">
        <v>1.688604452849942E-3</v>
      </c>
    </row>
    <row r="157" spans="2:8" x14ac:dyDescent="0.3">
      <c r="B157" s="551" t="s">
        <v>1251</v>
      </c>
      <c r="C157" s="353">
        <v>32</v>
      </c>
      <c r="D157" s="730">
        <v>1.2855484270109794E-2</v>
      </c>
      <c r="F157" s="551" t="s">
        <v>1480</v>
      </c>
      <c r="G157" s="353">
        <v>4</v>
      </c>
      <c r="H157" s="659">
        <v>1.688604452849942E-3</v>
      </c>
    </row>
    <row r="158" spans="2:8" x14ac:dyDescent="0.3">
      <c r="B158" s="551" t="s">
        <v>1058</v>
      </c>
      <c r="C158" s="353">
        <v>32</v>
      </c>
      <c r="D158" s="730">
        <v>1.2855484270109794E-2</v>
      </c>
      <c r="F158" s="551" t="s">
        <v>1495</v>
      </c>
      <c r="G158" s="353">
        <v>4</v>
      </c>
      <c r="H158" s="659">
        <v>1.688604452849942E-3</v>
      </c>
    </row>
    <row r="159" spans="2:8" x14ac:dyDescent="0.3">
      <c r="B159" s="551" t="s">
        <v>1140</v>
      </c>
      <c r="C159" s="353">
        <v>32</v>
      </c>
      <c r="D159" s="730">
        <v>1.2855484270109794E-2</v>
      </c>
      <c r="F159" s="551" t="s">
        <v>1085</v>
      </c>
      <c r="G159" s="353">
        <v>4</v>
      </c>
      <c r="H159" s="659">
        <v>1.688604452849942E-3</v>
      </c>
    </row>
    <row r="160" spans="2:8" x14ac:dyDescent="0.3">
      <c r="B160" s="551" t="s">
        <v>1183</v>
      </c>
      <c r="C160" s="353">
        <v>32</v>
      </c>
      <c r="D160" s="730">
        <v>1.2855484270109794E-2</v>
      </c>
      <c r="F160" s="551" t="s">
        <v>1412</v>
      </c>
      <c r="G160" s="353">
        <v>4</v>
      </c>
      <c r="H160" s="659">
        <v>1.688604452849942E-3</v>
      </c>
    </row>
    <row r="161" spans="2:8" x14ac:dyDescent="0.3">
      <c r="B161" s="551" t="s">
        <v>1184</v>
      </c>
      <c r="C161" s="353">
        <v>30</v>
      </c>
      <c r="D161" s="730">
        <v>1.2052016503227932E-2</v>
      </c>
      <c r="F161" s="551" t="s">
        <v>1149</v>
      </c>
      <c r="G161" s="353">
        <v>4</v>
      </c>
      <c r="H161" s="659">
        <v>1.688604452849942E-3</v>
      </c>
    </row>
    <row r="162" spans="2:8" x14ac:dyDescent="0.3">
      <c r="B162" s="551" t="s">
        <v>1250</v>
      </c>
      <c r="C162" s="353">
        <v>29</v>
      </c>
      <c r="D162" s="730">
        <v>1.1650282619787001E-2</v>
      </c>
      <c r="F162" s="551" t="s">
        <v>1166</v>
      </c>
      <c r="G162" s="353">
        <v>4</v>
      </c>
      <c r="H162" s="659">
        <v>1.688604452849942E-3</v>
      </c>
    </row>
    <row r="163" spans="2:8" x14ac:dyDescent="0.3">
      <c r="B163" s="551" t="s">
        <v>1035</v>
      </c>
      <c r="C163" s="353">
        <v>29</v>
      </c>
      <c r="D163" s="730">
        <v>1.1650282619787001E-2</v>
      </c>
      <c r="F163" s="551" t="s">
        <v>1168</v>
      </c>
      <c r="G163" s="353">
        <v>4</v>
      </c>
      <c r="H163" s="659">
        <v>1.688604452849942E-3</v>
      </c>
    </row>
    <row r="164" spans="2:8" x14ac:dyDescent="0.3">
      <c r="B164" s="551" t="s">
        <v>1037</v>
      </c>
      <c r="C164" s="353">
        <v>29</v>
      </c>
      <c r="D164" s="730">
        <v>1.1650282619787001E-2</v>
      </c>
      <c r="F164" s="551" t="s">
        <v>1213</v>
      </c>
      <c r="G164" s="353">
        <v>4</v>
      </c>
      <c r="H164" s="659">
        <v>1.688604452849942E-3</v>
      </c>
    </row>
    <row r="165" spans="2:8" x14ac:dyDescent="0.3">
      <c r="B165" s="551" t="s">
        <v>1040</v>
      </c>
      <c r="C165" s="353">
        <v>29</v>
      </c>
      <c r="D165" s="730">
        <v>1.1650282619787001E-2</v>
      </c>
      <c r="F165" s="551" t="s">
        <v>1559</v>
      </c>
      <c r="G165" s="353">
        <v>3</v>
      </c>
      <c r="H165" s="659">
        <v>1.2664533396374565E-3</v>
      </c>
    </row>
    <row r="166" spans="2:8" x14ac:dyDescent="0.3">
      <c r="B166" s="551" t="s">
        <v>1050</v>
      </c>
      <c r="C166" s="353">
        <v>29</v>
      </c>
      <c r="D166" s="730">
        <v>1.1650282619787001E-2</v>
      </c>
      <c r="F166" s="551" t="s">
        <v>1563</v>
      </c>
      <c r="G166" s="353">
        <v>3</v>
      </c>
      <c r="H166" s="659">
        <v>1.2664533396374565E-3</v>
      </c>
    </row>
    <row r="167" spans="2:8" x14ac:dyDescent="0.3">
      <c r="B167" s="551" t="s">
        <v>1136</v>
      </c>
      <c r="C167" s="353">
        <v>29</v>
      </c>
      <c r="D167" s="730">
        <v>1.1650282619787001E-2</v>
      </c>
      <c r="F167" s="551" t="s">
        <v>1567</v>
      </c>
      <c r="G167" s="353">
        <v>3</v>
      </c>
      <c r="H167" s="659">
        <v>1.2664533396374565E-3</v>
      </c>
    </row>
    <row r="168" spans="2:8" x14ac:dyDescent="0.3">
      <c r="B168" s="551" t="s">
        <v>1200</v>
      </c>
      <c r="C168" s="353">
        <v>29</v>
      </c>
      <c r="D168" s="730">
        <v>1.1650282619787001E-2</v>
      </c>
      <c r="F168" s="551" t="s">
        <v>1461</v>
      </c>
      <c r="G168" s="353">
        <v>3</v>
      </c>
      <c r="H168" s="659">
        <v>1.2664533396374565E-3</v>
      </c>
    </row>
    <row r="169" spans="2:8" x14ac:dyDescent="0.3">
      <c r="B169" s="551" t="s">
        <v>1096</v>
      </c>
      <c r="C169" s="353">
        <v>28</v>
      </c>
      <c r="D169" s="730">
        <v>1.124854873634607E-2</v>
      </c>
      <c r="F169" s="551" t="s">
        <v>1468</v>
      </c>
      <c r="G169" s="353">
        <v>3</v>
      </c>
      <c r="H169" s="659">
        <v>1.2664533396374565E-3</v>
      </c>
    </row>
    <row r="170" spans="2:8" x14ac:dyDescent="0.3">
      <c r="B170" s="551" t="s">
        <v>1155</v>
      </c>
      <c r="C170" s="353">
        <v>27</v>
      </c>
      <c r="D170" s="730">
        <v>1.0846814852905139E-2</v>
      </c>
      <c r="F170" s="551" t="s">
        <v>1474</v>
      </c>
      <c r="G170" s="353">
        <v>3</v>
      </c>
      <c r="H170" s="659">
        <v>1.2664533396374565E-3</v>
      </c>
    </row>
    <row r="171" spans="2:8" x14ac:dyDescent="0.3">
      <c r="B171" s="551" t="s">
        <v>1222</v>
      </c>
      <c r="C171" s="353">
        <v>26</v>
      </c>
      <c r="D171" s="730">
        <v>1.0445080969464208E-2</v>
      </c>
      <c r="F171" s="551" t="s">
        <v>1482</v>
      </c>
      <c r="G171" s="353">
        <v>3</v>
      </c>
      <c r="H171" s="659">
        <v>1.2664533396374565E-3</v>
      </c>
    </row>
    <row r="172" spans="2:8" x14ac:dyDescent="0.3">
      <c r="B172" s="551" t="s">
        <v>1262</v>
      </c>
      <c r="C172" s="353">
        <v>26</v>
      </c>
      <c r="D172" s="730">
        <v>1.0445080969464208E-2</v>
      </c>
      <c r="F172" s="551" t="s">
        <v>1502</v>
      </c>
      <c r="G172" s="353">
        <v>3</v>
      </c>
      <c r="H172" s="659">
        <v>1.2664533396374565E-3</v>
      </c>
    </row>
    <row r="173" spans="2:8" x14ac:dyDescent="0.3">
      <c r="B173" s="551" t="s">
        <v>1099</v>
      </c>
      <c r="C173" s="353">
        <v>26</v>
      </c>
      <c r="D173" s="730">
        <v>1.0445080969464208E-2</v>
      </c>
      <c r="F173" s="551" t="s">
        <v>1508</v>
      </c>
      <c r="G173" s="353">
        <v>3</v>
      </c>
      <c r="H173" s="659">
        <v>1.2664533396374565E-3</v>
      </c>
    </row>
    <row r="174" spans="2:8" x14ac:dyDescent="0.3">
      <c r="B174" s="551" t="s">
        <v>1124</v>
      </c>
      <c r="C174" s="353">
        <v>26</v>
      </c>
      <c r="D174" s="730">
        <v>1.0445080969464208E-2</v>
      </c>
      <c r="F174" s="551" t="s">
        <v>1414</v>
      </c>
      <c r="G174" s="353">
        <v>3</v>
      </c>
      <c r="H174" s="659">
        <v>1.2664533396374565E-3</v>
      </c>
    </row>
    <row r="175" spans="2:8" x14ac:dyDescent="0.3">
      <c r="B175" s="551" t="s">
        <v>1304</v>
      </c>
      <c r="C175" s="353">
        <v>25</v>
      </c>
      <c r="D175" s="730">
        <v>1.0043347086023276E-2</v>
      </c>
      <c r="F175" s="551" t="s">
        <v>1418</v>
      </c>
      <c r="G175" s="353">
        <v>3</v>
      </c>
      <c r="H175" s="659">
        <v>1.2664533396374565E-3</v>
      </c>
    </row>
    <row r="176" spans="2:8" x14ac:dyDescent="0.3">
      <c r="B176" s="551" t="s">
        <v>1029</v>
      </c>
      <c r="C176" s="353">
        <v>25</v>
      </c>
      <c r="D176" s="730">
        <v>1.0043347086023276E-2</v>
      </c>
      <c r="F176" s="551" t="s">
        <v>1436</v>
      </c>
      <c r="G176" s="353">
        <v>3</v>
      </c>
      <c r="H176" s="659">
        <v>1.2664533396374565E-3</v>
      </c>
    </row>
    <row r="177" spans="2:8" x14ac:dyDescent="0.3">
      <c r="B177" s="551" t="s">
        <v>1068</v>
      </c>
      <c r="C177" s="353">
        <v>25</v>
      </c>
      <c r="D177" s="730">
        <v>1.0043347086023276E-2</v>
      </c>
      <c r="F177" s="551" t="s">
        <v>1447</v>
      </c>
      <c r="G177" s="353">
        <v>2</v>
      </c>
      <c r="H177" s="659">
        <v>8.4430222642497101E-4</v>
      </c>
    </row>
    <row r="178" spans="2:8" x14ac:dyDescent="0.3">
      <c r="B178" s="551" t="s">
        <v>1149</v>
      </c>
      <c r="C178" s="353">
        <v>25</v>
      </c>
      <c r="D178" s="730">
        <v>1.0043347086023276E-2</v>
      </c>
      <c r="F178" s="551" t="s">
        <v>1452</v>
      </c>
      <c r="G178" s="353">
        <v>2</v>
      </c>
      <c r="H178" s="659">
        <v>8.4430222642497101E-4</v>
      </c>
    </row>
    <row r="179" spans="2:8" x14ac:dyDescent="0.3">
      <c r="B179" s="551" t="s">
        <v>1239</v>
      </c>
      <c r="C179" s="353">
        <v>24</v>
      </c>
      <c r="D179" s="730">
        <v>9.6416132025823453E-3</v>
      </c>
      <c r="F179" s="551" t="s">
        <v>1458</v>
      </c>
      <c r="G179" s="353">
        <v>2</v>
      </c>
      <c r="H179" s="659">
        <v>8.4430222642497101E-4</v>
      </c>
    </row>
    <row r="180" spans="2:8" x14ac:dyDescent="0.3">
      <c r="B180" s="551" t="s">
        <v>1138</v>
      </c>
      <c r="C180" s="353">
        <v>24</v>
      </c>
      <c r="D180" s="730">
        <v>9.6416132025823453E-3</v>
      </c>
      <c r="F180" s="551" t="s">
        <v>1464</v>
      </c>
      <c r="G180" s="353">
        <v>2</v>
      </c>
      <c r="H180" s="659">
        <v>8.4430222642497101E-4</v>
      </c>
    </row>
    <row r="181" spans="2:8" x14ac:dyDescent="0.3">
      <c r="B181" s="551" t="s">
        <v>1143</v>
      </c>
      <c r="C181" s="353">
        <v>23</v>
      </c>
      <c r="D181" s="730">
        <v>9.2398793191414141E-3</v>
      </c>
      <c r="F181" s="551" t="s">
        <v>1494</v>
      </c>
      <c r="G181" s="353">
        <v>2</v>
      </c>
      <c r="H181" s="659">
        <v>8.4430222642497101E-4</v>
      </c>
    </row>
    <row r="182" spans="2:8" x14ac:dyDescent="0.3">
      <c r="B182" s="551" t="s">
        <v>1220</v>
      </c>
      <c r="C182" s="353">
        <v>22</v>
      </c>
      <c r="D182" s="730">
        <v>8.838145435700483E-3</v>
      </c>
      <c r="F182" s="551" t="s">
        <v>1498</v>
      </c>
      <c r="G182" s="353">
        <v>2</v>
      </c>
      <c r="H182" s="659">
        <v>8.4430222642497101E-4</v>
      </c>
    </row>
    <row r="183" spans="2:8" x14ac:dyDescent="0.3">
      <c r="B183" s="551" t="s">
        <v>1254</v>
      </c>
      <c r="C183" s="353">
        <v>22</v>
      </c>
      <c r="D183" s="730">
        <v>8.838145435700483E-3</v>
      </c>
      <c r="F183" s="551" t="s">
        <v>1419</v>
      </c>
      <c r="G183" s="353">
        <v>2</v>
      </c>
      <c r="H183" s="659">
        <v>8.4430222642497101E-4</v>
      </c>
    </row>
    <row r="184" spans="2:8" x14ac:dyDescent="0.3">
      <c r="B184" s="551" t="s">
        <v>1088</v>
      </c>
      <c r="C184" s="353">
        <v>22</v>
      </c>
      <c r="D184" s="730">
        <v>8.838145435700483E-3</v>
      </c>
      <c r="F184" s="551" t="s">
        <v>1430</v>
      </c>
      <c r="G184" s="353">
        <v>2</v>
      </c>
      <c r="H184" s="659">
        <v>8.4430222642497101E-4</v>
      </c>
    </row>
    <row r="185" spans="2:8" x14ac:dyDescent="0.3">
      <c r="B185" s="551" t="s">
        <v>1158</v>
      </c>
      <c r="C185" s="353">
        <v>22</v>
      </c>
      <c r="D185" s="730">
        <v>8.838145435700483E-3</v>
      </c>
      <c r="F185" s="551" t="s">
        <v>1432</v>
      </c>
      <c r="G185" s="353">
        <v>2</v>
      </c>
      <c r="H185" s="659">
        <v>8.4430222642497101E-4</v>
      </c>
    </row>
    <row r="186" spans="2:8" x14ac:dyDescent="0.3">
      <c r="B186" s="551" t="s">
        <v>1280</v>
      </c>
      <c r="C186" s="353">
        <v>21</v>
      </c>
      <c r="D186" s="730">
        <v>8.4364115522595519E-3</v>
      </c>
      <c r="F186" s="551" t="s">
        <v>1575</v>
      </c>
      <c r="G186" s="353">
        <v>2</v>
      </c>
      <c r="H186" s="659">
        <v>8.4430222642497101E-4</v>
      </c>
    </row>
    <row r="187" spans="2:8" x14ac:dyDescent="0.3">
      <c r="B187" s="551" t="s">
        <v>1089</v>
      </c>
      <c r="C187" s="353">
        <v>21</v>
      </c>
      <c r="D187" s="730">
        <v>8.4364115522595519E-3</v>
      </c>
      <c r="F187" s="551" t="s">
        <v>1576</v>
      </c>
      <c r="G187" s="353">
        <v>2</v>
      </c>
      <c r="H187" s="659">
        <v>8.4430222642497101E-4</v>
      </c>
    </row>
    <row r="188" spans="2:8" ht="21.6" customHeight="1" x14ac:dyDescent="0.3">
      <c r="B188" s="551" t="s">
        <v>1198</v>
      </c>
      <c r="C188" s="353">
        <v>21</v>
      </c>
      <c r="D188" s="730">
        <v>8.4364115522595519E-3</v>
      </c>
      <c r="F188" s="551" t="s">
        <v>1579</v>
      </c>
      <c r="G188" s="353">
        <v>2</v>
      </c>
      <c r="H188" s="659">
        <v>8.4430222642497101E-4</v>
      </c>
    </row>
    <row r="189" spans="2:8" x14ac:dyDescent="0.3">
      <c r="B189" s="551" t="s">
        <v>1210</v>
      </c>
      <c r="C189" s="353">
        <v>21</v>
      </c>
      <c r="D189" s="730">
        <v>8.4364115522595519E-3</v>
      </c>
      <c r="F189" s="551" t="s">
        <v>1164</v>
      </c>
      <c r="G189" s="353">
        <v>2</v>
      </c>
      <c r="H189" s="659">
        <v>8.4430222642497101E-4</v>
      </c>
    </row>
    <row r="190" spans="2:8" x14ac:dyDescent="0.3">
      <c r="B190" s="551" t="s">
        <v>1161</v>
      </c>
      <c r="C190" s="353">
        <v>20</v>
      </c>
      <c r="D190" s="730">
        <v>8.0346776688186208E-3</v>
      </c>
      <c r="F190" s="551" t="s">
        <v>1182</v>
      </c>
      <c r="G190" s="353">
        <v>2</v>
      </c>
      <c r="H190" s="659">
        <v>8.4430222642497101E-4</v>
      </c>
    </row>
    <row r="191" spans="2:8" x14ac:dyDescent="0.3">
      <c r="B191" s="551" t="s">
        <v>1172</v>
      </c>
      <c r="C191" s="353">
        <v>20</v>
      </c>
      <c r="D191" s="730">
        <v>8.0346776688186208E-3</v>
      </c>
      <c r="F191" s="551" t="s">
        <v>1591</v>
      </c>
      <c r="G191" s="353">
        <v>2</v>
      </c>
      <c r="H191" s="659">
        <v>8.4430222642497101E-4</v>
      </c>
    </row>
    <row r="192" spans="2:8" x14ac:dyDescent="0.3">
      <c r="B192" s="551" t="s">
        <v>1299</v>
      </c>
      <c r="C192" s="353">
        <v>19</v>
      </c>
      <c r="D192" s="730">
        <v>7.6329437853776896E-3</v>
      </c>
      <c r="F192" s="551" t="s">
        <v>1194</v>
      </c>
      <c r="G192" s="353">
        <v>2</v>
      </c>
      <c r="H192" s="659">
        <v>8.4430222642497101E-4</v>
      </c>
    </row>
    <row r="193" spans="2:8" x14ac:dyDescent="0.3">
      <c r="B193" s="551" t="s">
        <v>1303</v>
      </c>
      <c r="C193" s="353">
        <v>19</v>
      </c>
      <c r="D193" s="730">
        <v>7.6329437853776896E-3</v>
      </c>
      <c r="F193" s="551" t="s">
        <v>1595</v>
      </c>
      <c r="G193" s="353">
        <v>2</v>
      </c>
      <c r="H193" s="659">
        <v>8.4430222642497101E-4</v>
      </c>
    </row>
    <row r="194" spans="2:8" x14ac:dyDescent="0.3">
      <c r="B194" s="551" t="s">
        <v>1041</v>
      </c>
      <c r="C194" s="353">
        <v>19</v>
      </c>
      <c r="D194" s="730">
        <v>7.6329437853776896E-3</v>
      </c>
      <c r="F194" s="551" t="s">
        <v>1521</v>
      </c>
      <c r="G194" s="353">
        <v>1</v>
      </c>
      <c r="H194" s="659">
        <v>4.2215111321248551E-4</v>
      </c>
    </row>
    <row r="195" spans="2:8" x14ac:dyDescent="0.3">
      <c r="B195" s="551" t="s">
        <v>1067</v>
      </c>
      <c r="C195" s="353">
        <v>19</v>
      </c>
      <c r="D195" s="730">
        <v>7.6329437853776896E-3</v>
      </c>
      <c r="F195" s="551" t="s">
        <v>1530</v>
      </c>
      <c r="G195" s="353">
        <v>1</v>
      </c>
      <c r="H195" s="659">
        <v>4.2215111321248551E-4</v>
      </c>
    </row>
    <row r="196" spans="2:8" x14ac:dyDescent="0.3">
      <c r="B196" s="551" t="s">
        <v>1086</v>
      </c>
      <c r="C196" s="353">
        <v>19</v>
      </c>
      <c r="D196" s="730">
        <v>7.6329437853776896E-3</v>
      </c>
      <c r="F196" s="551" t="s">
        <v>1534</v>
      </c>
      <c r="G196" s="353">
        <v>1</v>
      </c>
      <c r="H196" s="659">
        <v>4.2215111321248551E-4</v>
      </c>
    </row>
    <row r="197" spans="2:8" x14ac:dyDescent="0.3">
      <c r="B197" s="551" t="s">
        <v>1049</v>
      </c>
      <c r="C197" s="353">
        <v>18</v>
      </c>
      <c r="D197" s="730">
        <v>7.2312099019367585E-3</v>
      </c>
      <c r="F197" s="551" t="s">
        <v>1541</v>
      </c>
      <c r="G197" s="353">
        <v>1</v>
      </c>
      <c r="H197" s="659">
        <v>4.2215111321248551E-4</v>
      </c>
    </row>
    <row r="198" spans="2:8" x14ac:dyDescent="0.3">
      <c r="B198" s="551" t="s">
        <v>1219</v>
      </c>
      <c r="C198" s="353">
        <v>17</v>
      </c>
      <c r="D198" s="730">
        <v>6.8294760184958283E-3</v>
      </c>
      <c r="F198" s="551" t="s">
        <v>1444</v>
      </c>
      <c r="G198" s="353">
        <v>1</v>
      </c>
      <c r="H198" s="659">
        <v>4.2215111321248551E-4</v>
      </c>
    </row>
    <row r="199" spans="2:8" x14ac:dyDescent="0.3">
      <c r="B199" s="551" t="s">
        <v>1238</v>
      </c>
      <c r="C199" s="353">
        <v>17</v>
      </c>
      <c r="D199" s="730">
        <v>6.8294760184958283E-3</v>
      </c>
      <c r="F199" s="551" t="s">
        <v>1446</v>
      </c>
      <c r="G199" s="353">
        <v>1</v>
      </c>
      <c r="H199" s="659">
        <v>4.2215111321248551E-4</v>
      </c>
    </row>
    <row r="200" spans="2:8" x14ac:dyDescent="0.3">
      <c r="B200" s="551" t="s">
        <v>1248</v>
      </c>
      <c r="C200" s="353">
        <v>17</v>
      </c>
      <c r="D200" s="730">
        <v>6.8294760184958283E-3</v>
      </c>
      <c r="F200" s="551" t="s">
        <v>1449</v>
      </c>
      <c r="G200" s="353">
        <v>1</v>
      </c>
      <c r="H200" s="659">
        <v>4.2215111321248551E-4</v>
      </c>
    </row>
    <row r="201" spans="2:8" x14ac:dyDescent="0.3">
      <c r="B201" s="551" t="s">
        <v>1287</v>
      </c>
      <c r="C201" s="353">
        <v>17</v>
      </c>
      <c r="D201" s="730">
        <v>6.8294760184958283E-3</v>
      </c>
      <c r="F201" s="551" t="s">
        <v>1453</v>
      </c>
      <c r="G201" s="353">
        <v>1</v>
      </c>
      <c r="H201" s="659">
        <v>4.2215111321248551E-4</v>
      </c>
    </row>
    <row r="202" spans="2:8" x14ac:dyDescent="0.3">
      <c r="B202" s="551" t="s">
        <v>1066</v>
      </c>
      <c r="C202" s="353">
        <v>17</v>
      </c>
      <c r="D202" s="730">
        <v>6.8294760184958283E-3</v>
      </c>
      <c r="F202" s="551" t="s">
        <v>1460</v>
      </c>
      <c r="G202" s="353">
        <v>1</v>
      </c>
      <c r="H202" s="659">
        <v>4.2215111321248551E-4</v>
      </c>
    </row>
    <row r="203" spans="2:8" x14ac:dyDescent="0.3">
      <c r="B203" s="551" t="s">
        <v>1181</v>
      </c>
      <c r="C203" s="353">
        <v>17</v>
      </c>
      <c r="D203" s="730">
        <v>6.8294760184958283E-3</v>
      </c>
      <c r="F203" s="551" t="s">
        <v>1470</v>
      </c>
      <c r="G203" s="353">
        <v>1</v>
      </c>
      <c r="H203" s="659">
        <v>4.2215111321248551E-4</v>
      </c>
    </row>
    <row r="204" spans="2:8" x14ac:dyDescent="0.3">
      <c r="B204" s="551" t="s">
        <v>1277</v>
      </c>
      <c r="C204" s="353">
        <v>16</v>
      </c>
      <c r="D204" s="730">
        <v>6.4277421350548971E-3</v>
      </c>
      <c r="F204" s="551" t="s">
        <v>1472</v>
      </c>
      <c r="G204" s="353">
        <v>1</v>
      </c>
      <c r="H204" s="659">
        <v>4.2215111321248551E-4</v>
      </c>
    </row>
    <row r="205" spans="2:8" x14ac:dyDescent="0.3">
      <c r="B205" s="551" t="s">
        <v>1025</v>
      </c>
      <c r="C205" s="353">
        <v>16</v>
      </c>
      <c r="D205" s="730">
        <v>6.4277421350548971E-3</v>
      </c>
      <c r="F205" s="551" t="s">
        <v>1485</v>
      </c>
      <c r="G205" s="353">
        <v>1</v>
      </c>
      <c r="H205" s="659">
        <v>4.2215111321248551E-4</v>
      </c>
    </row>
    <row r="206" spans="2:8" x14ac:dyDescent="0.3">
      <c r="B206" s="551" t="s">
        <v>1073</v>
      </c>
      <c r="C206" s="353">
        <v>16</v>
      </c>
      <c r="D206" s="730">
        <v>6.4277421350548971E-3</v>
      </c>
      <c r="F206" s="551" t="s">
        <v>1491</v>
      </c>
      <c r="G206" s="353">
        <v>1</v>
      </c>
      <c r="H206" s="659">
        <v>4.2215111321248551E-4</v>
      </c>
    </row>
    <row r="207" spans="2:8" x14ac:dyDescent="0.3">
      <c r="B207" s="551" t="s">
        <v>1084</v>
      </c>
      <c r="C207" s="353">
        <v>16</v>
      </c>
      <c r="D207" s="730">
        <v>6.4277421350548971E-3</v>
      </c>
      <c r="F207" s="551" t="s">
        <v>1413</v>
      </c>
      <c r="G207" s="353">
        <v>1</v>
      </c>
      <c r="H207" s="659">
        <v>4.2215111321248551E-4</v>
      </c>
    </row>
    <row r="208" spans="2:8" x14ac:dyDescent="0.3">
      <c r="B208" s="551" t="s">
        <v>1122</v>
      </c>
      <c r="C208" s="353">
        <v>16</v>
      </c>
      <c r="D208" s="730">
        <v>6.4277421350548971E-3</v>
      </c>
      <c r="F208" s="551" t="s">
        <v>1416</v>
      </c>
      <c r="G208" s="353">
        <v>1</v>
      </c>
      <c r="H208" s="659">
        <v>4.2215111321248551E-4</v>
      </c>
    </row>
    <row r="209" spans="2:8" x14ac:dyDescent="0.3">
      <c r="B209" s="551" t="s">
        <v>1157</v>
      </c>
      <c r="C209" s="353">
        <v>16</v>
      </c>
      <c r="D209" s="730">
        <v>6.4277421350548971E-3</v>
      </c>
      <c r="F209" s="551" t="s">
        <v>1431</v>
      </c>
      <c r="G209" s="353">
        <v>1</v>
      </c>
      <c r="H209" s="659">
        <v>4.2215111321248551E-4</v>
      </c>
    </row>
    <row r="210" spans="2:8" x14ac:dyDescent="0.3">
      <c r="B210" s="551" t="s">
        <v>1162</v>
      </c>
      <c r="C210" s="353">
        <v>16</v>
      </c>
      <c r="D210" s="730">
        <v>6.4277421350548971E-3</v>
      </c>
      <c r="F210" s="551" t="s">
        <v>1434</v>
      </c>
      <c r="G210" s="353">
        <v>1</v>
      </c>
      <c r="H210" s="659">
        <v>4.2215111321248551E-4</v>
      </c>
    </row>
    <row r="211" spans="2:8" x14ac:dyDescent="0.3">
      <c r="B211" s="551" t="s">
        <v>1221</v>
      </c>
      <c r="C211" s="353">
        <v>15</v>
      </c>
      <c r="D211" s="730">
        <v>6.026008251613966E-3</v>
      </c>
      <c r="F211" s="551" t="s">
        <v>1437</v>
      </c>
      <c r="G211" s="353">
        <v>1</v>
      </c>
      <c r="H211" s="659">
        <v>4.2215111321248551E-4</v>
      </c>
    </row>
    <row r="212" spans="2:8" x14ac:dyDescent="0.3">
      <c r="B212" s="551" t="s">
        <v>1265</v>
      </c>
      <c r="C212" s="353">
        <v>15</v>
      </c>
      <c r="D212" s="730">
        <v>6.026008251613966E-3</v>
      </c>
      <c r="F212" s="551" t="s">
        <v>1577</v>
      </c>
      <c r="G212" s="353">
        <v>1</v>
      </c>
      <c r="H212" s="659">
        <v>4.2215111321248551E-4</v>
      </c>
    </row>
    <row r="213" spans="2:8" x14ac:dyDescent="0.3">
      <c r="B213" s="551" t="s">
        <v>1272</v>
      </c>
      <c r="C213" s="353">
        <v>15</v>
      </c>
      <c r="D213" s="730">
        <v>6.026008251613966E-3</v>
      </c>
      <c r="F213" s="551" t="s">
        <v>1580</v>
      </c>
      <c r="G213" s="353">
        <v>1</v>
      </c>
      <c r="H213" s="659">
        <v>4.2215111321248551E-4</v>
      </c>
    </row>
    <row r="214" spans="2:8" x14ac:dyDescent="0.3">
      <c r="B214" s="551" t="s">
        <v>1026</v>
      </c>
      <c r="C214" s="353">
        <v>15</v>
      </c>
      <c r="D214" s="730">
        <v>6.026008251613966E-3</v>
      </c>
      <c r="F214" s="551" t="s">
        <v>1582</v>
      </c>
      <c r="G214" s="353">
        <v>1</v>
      </c>
      <c r="H214" s="659">
        <v>4.2215111321248551E-4</v>
      </c>
    </row>
    <row r="215" spans="2:8" x14ac:dyDescent="0.3">
      <c r="B215" s="551" t="s">
        <v>1030</v>
      </c>
      <c r="C215" s="353">
        <v>15</v>
      </c>
      <c r="D215" s="730">
        <v>6.026008251613966E-3</v>
      </c>
      <c r="F215" s="551" t="s">
        <v>1585</v>
      </c>
      <c r="G215" s="353">
        <v>1</v>
      </c>
      <c r="H215" s="659">
        <v>4.2215111321248551E-4</v>
      </c>
    </row>
    <row r="216" spans="2:8" x14ac:dyDescent="0.3">
      <c r="B216" s="551" t="s">
        <v>1060</v>
      </c>
      <c r="C216" s="353">
        <v>15</v>
      </c>
      <c r="D216" s="730">
        <v>6.026008251613966E-3</v>
      </c>
      <c r="F216" s="551" t="s">
        <v>1594</v>
      </c>
      <c r="G216" s="353">
        <v>1</v>
      </c>
      <c r="H216" s="659">
        <v>4.2215111321248551E-4</v>
      </c>
    </row>
    <row r="217" spans="2:8" x14ac:dyDescent="0.3">
      <c r="B217" s="551" t="s">
        <v>1061</v>
      </c>
      <c r="C217" s="353">
        <v>15</v>
      </c>
      <c r="D217" s="730">
        <v>6.026008251613966E-3</v>
      </c>
      <c r="F217" s="551" t="s">
        <v>1211</v>
      </c>
      <c r="G217" s="353">
        <v>1</v>
      </c>
      <c r="H217" s="659">
        <v>4.2215111321248551E-4</v>
      </c>
    </row>
    <row r="218" spans="2:8" x14ac:dyDescent="0.3">
      <c r="B218" s="551" t="s">
        <v>1069</v>
      </c>
      <c r="C218" s="353">
        <v>15</v>
      </c>
      <c r="D218" s="730">
        <v>6.026008251613966E-3</v>
      </c>
      <c r="F218" s="551" t="s">
        <v>1525</v>
      </c>
      <c r="G218" s="353">
        <v>0</v>
      </c>
      <c r="H218" s="658">
        <v>0</v>
      </c>
    </row>
    <row r="219" spans="2:8" x14ac:dyDescent="0.3">
      <c r="B219" s="551" t="s">
        <v>1078</v>
      </c>
      <c r="C219" s="353">
        <v>15</v>
      </c>
      <c r="D219" s="730">
        <v>6.026008251613966E-3</v>
      </c>
      <c r="F219" s="551" t="s">
        <v>1535</v>
      </c>
      <c r="G219" s="353">
        <v>0</v>
      </c>
      <c r="H219" s="658">
        <v>0</v>
      </c>
    </row>
    <row r="220" spans="2:8" x14ac:dyDescent="0.3">
      <c r="B220" s="551" t="s">
        <v>1170</v>
      </c>
      <c r="C220" s="353">
        <v>15</v>
      </c>
      <c r="D220" s="730">
        <v>6.026008251613966E-3</v>
      </c>
      <c r="F220" s="551" t="s">
        <v>1547</v>
      </c>
      <c r="G220" s="353">
        <v>0</v>
      </c>
      <c r="H220" s="658">
        <v>0</v>
      </c>
    </row>
    <row r="221" spans="2:8" x14ac:dyDescent="0.3">
      <c r="B221" s="551" t="s">
        <v>1188</v>
      </c>
      <c r="C221" s="353">
        <v>15</v>
      </c>
      <c r="D221" s="730">
        <v>6.026008251613966E-3</v>
      </c>
      <c r="F221" s="551" t="s">
        <v>1551</v>
      </c>
      <c r="G221" s="353">
        <v>0</v>
      </c>
      <c r="H221" s="658">
        <v>0</v>
      </c>
    </row>
    <row r="222" spans="2:8" x14ac:dyDescent="0.3">
      <c r="B222" s="551" t="s">
        <v>1034</v>
      </c>
      <c r="C222" s="353">
        <v>14</v>
      </c>
      <c r="D222" s="730">
        <v>5.6242743681730349E-3</v>
      </c>
      <c r="F222" s="551" t="s">
        <v>1555</v>
      </c>
      <c r="G222" s="353">
        <v>0</v>
      </c>
      <c r="H222" s="658">
        <v>0</v>
      </c>
    </row>
    <row r="223" spans="2:8" x14ac:dyDescent="0.3">
      <c r="B223" s="551" t="s">
        <v>1038</v>
      </c>
      <c r="C223" s="353">
        <v>14</v>
      </c>
      <c r="D223" s="730">
        <v>5.6242743681730349E-3</v>
      </c>
      <c r="F223" s="551" t="s">
        <v>1557</v>
      </c>
      <c r="G223" s="353">
        <v>0</v>
      </c>
      <c r="H223" s="658">
        <v>0</v>
      </c>
    </row>
    <row r="224" spans="2:8" x14ac:dyDescent="0.3">
      <c r="B224" s="551" t="s">
        <v>1045</v>
      </c>
      <c r="C224" s="353">
        <v>14</v>
      </c>
      <c r="D224" s="730">
        <v>5.6242743681730349E-3</v>
      </c>
      <c r="F224" s="551" t="s">
        <v>1558</v>
      </c>
      <c r="G224" s="353">
        <v>0</v>
      </c>
      <c r="H224" s="658">
        <v>0</v>
      </c>
    </row>
    <row r="225" spans="2:8" x14ac:dyDescent="0.3">
      <c r="B225" s="551" t="s">
        <v>1071</v>
      </c>
      <c r="C225" s="353">
        <v>14</v>
      </c>
      <c r="D225" s="730">
        <v>5.6242743681730349E-3</v>
      </c>
      <c r="F225" s="551" t="s">
        <v>1560</v>
      </c>
      <c r="G225" s="353">
        <v>0</v>
      </c>
      <c r="H225" s="658">
        <v>0</v>
      </c>
    </row>
    <row r="226" spans="2:8" x14ac:dyDescent="0.3">
      <c r="B226" s="551" t="s">
        <v>1076</v>
      </c>
      <c r="C226" s="353">
        <v>14</v>
      </c>
      <c r="D226" s="730">
        <v>5.6242743681730349E-3</v>
      </c>
      <c r="F226" s="551" t="s">
        <v>1561</v>
      </c>
      <c r="G226" s="353">
        <v>0</v>
      </c>
      <c r="H226" s="658">
        <v>0</v>
      </c>
    </row>
    <row r="227" spans="2:8" x14ac:dyDescent="0.3">
      <c r="B227" s="551" t="s">
        <v>1079</v>
      </c>
      <c r="C227" s="353">
        <v>14</v>
      </c>
      <c r="D227" s="730">
        <v>5.6242743681730349E-3</v>
      </c>
      <c r="F227" s="551" t="s">
        <v>1566</v>
      </c>
      <c r="G227" s="353">
        <v>0</v>
      </c>
      <c r="H227" s="658">
        <v>0</v>
      </c>
    </row>
    <row r="228" spans="2:8" x14ac:dyDescent="0.3">
      <c r="B228" s="551" t="s">
        <v>1085</v>
      </c>
      <c r="C228" s="353">
        <v>14</v>
      </c>
      <c r="D228" s="730">
        <v>5.6242743681730349E-3</v>
      </c>
      <c r="F228" s="551" t="s">
        <v>1571</v>
      </c>
      <c r="G228" s="353">
        <v>0</v>
      </c>
      <c r="H228" s="658">
        <v>0</v>
      </c>
    </row>
    <row r="229" spans="2:8" x14ac:dyDescent="0.3">
      <c r="B229" s="551" t="s">
        <v>1213</v>
      </c>
      <c r="C229" s="353">
        <v>14</v>
      </c>
      <c r="D229" s="730">
        <v>5.6242743681730349E-3</v>
      </c>
      <c r="F229" s="551" t="s">
        <v>1572</v>
      </c>
      <c r="G229" s="353">
        <v>0</v>
      </c>
      <c r="H229" s="658">
        <v>0</v>
      </c>
    </row>
    <row r="230" spans="2:8" x14ac:dyDescent="0.3">
      <c r="B230" s="551" t="s">
        <v>1121</v>
      </c>
      <c r="C230" s="353">
        <v>13</v>
      </c>
      <c r="D230" s="730">
        <v>5.2225404847321038E-3</v>
      </c>
      <c r="F230" s="551" t="s">
        <v>1443</v>
      </c>
      <c r="G230" s="353">
        <v>0</v>
      </c>
      <c r="H230" s="658">
        <v>0</v>
      </c>
    </row>
    <row r="231" spans="2:8" x14ac:dyDescent="0.3">
      <c r="B231" s="551" t="s">
        <v>1129</v>
      </c>
      <c r="C231" s="353">
        <v>13</v>
      </c>
      <c r="D231" s="730">
        <v>5.2225404847321038E-3</v>
      </c>
      <c r="F231" s="551" t="s">
        <v>1456</v>
      </c>
      <c r="G231" s="353">
        <v>0</v>
      </c>
      <c r="H231" s="658">
        <v>0</v>
      </c>
    </row>
    <row r="232" spans="2:8" x14ac:dyDescent="0.3">
      <c r="B232" s="551" t="s">
        <v>1159</v>
      </c>
      <c r="C232" s="353">
        <v>13</v>
      </c>
      <c r="D232" s="730">
        <v>5.2225404847321038E-3</v>
      </c>
      <c r="F232" s="551" t="s">
        <v>1462</v>
      </c>
      <c r="G232" s="353">
        <v>0</v>
      </c>
      <c r="H232" s="658">
        <v>0</v>
      </c>
    </row>
    <row r="233" spans="2:8" x14ac:dyDescent="0.3">
      <c r="B233" s="551" t="s">
        <v>1177</v>
      </c>
      <c r="C233" s="353">
        <v>13</v>
      </c>
      <c r="D233" s="730">
        <v>5.2225404847321038E-3</v>
      </c>
      <c r="F233" s="551" t="s">
        <v>1465</v>
      </c>
      <c r="G233" s="353">
        <v>0</v>
      </c>
      <c r="H233" s="658">
        <v>0</v>
      </c>
    </row>
    <row r="234" spans="2:8" x14ac:dyDescent="0.3">
      <c r="B234" s="551" t="s">
        <v>1278</v>
      </c>
      <c r="C234" s="353">
        <v>12</v>
      </c>
      <c r="D234" s="730">
        <v>4.8208066012911726E-3</v>
      </c>
      <c r="F234" s="551" t="s">
        <v>1469</v>
      </c>
      <c r="G234" s="353">
        <v>0</v>
      </c>
      <c r="H234" s="658">
        <v>0</v>
      </c>
    </row>
    <row r="235" spans="2:8" x14ac:dyDescent="0.3">
      <c r="B235" s="551" t="s">
        <v>1300</v>
      </c>
      <c r="C235" s="353">
        <v>12</v>
      </c>
      <c r="D235" s="730">
        <v>4.8208066012911726E-3</v>
      </c>
      <c r="F235" s="551" t="s">
        <v>1475</v>
      </c>
      <c r="G235" s="353">
        <v>0</v>
      </c>
      <c r="H235" s="658">
        <v>0</v>
      </c>
    </row>
    <row r="236" spans="2:8" x14ac:dyDescent="0.3">
      <c r="B236" s="551" t="s">
        <v>1302</v>
      </c>
      <c r="C236" s="353">
        <v>12</v>
      </c>
      <c r="D236" s="730">
        <v>4.8208066012911726E-3</v>
      </c>
      <c r="F236" s="551" t="s">
        <v>1476</v>
      </c>
      <c r="G236" s="353">
        <v>0</v>
      </c>
      <c r="H236" s="658">
        <v>0</v>
      </c>
    </row>
    <row r="237" spans="2:8" x14ac:dyDescent="0.3">
      <c r="B237" s="551" t="s">
        <v>1055</v>
      </c>
      <c r="C237" s="353">
        <v>12</v>
      </c>
      <c r="D237" s="730">
        <v>4.8208066012911726E-3</v>
      </c>
      <c r="F237" s="551" t="s">
        <v>1477</v>
      </c>
      <c r="G237" s="353">
        <v>0</v>
      </c>
      <c r="H237" s="658">
        <v>0</v>
      </c>
    </row>
    <row r="238" spans="2:8" x14ac:dyDescent="0.3">
      <c r="B238" s="551" t="s">
        <v>1056</v>
      </c>
      <c r="C238" s="353">
        <v>12</v>
      </c>
      <c r="D238" s="730">
        <v>4.8208066012911726E-3</v>
      </c>
      <c r="F238" s="551" t="s">
        <v>1484</v>
      </c>
      <c r="G238" s="353">
        <v>0</v>
      </c>
      <c r="H238" s="658">
        <v>0</v>
      </c>
    </row>
    <row r="239" spans="2:8" x14ac:dyDescent="0.3">
      <c r="B239" s="551" t="s">
        <v>1211</v>
      </c>
      <c r="C239" s="353">
        <v>12</v>
      </c>
      <c r="D239" s="730">
        <v>4.8208066012911726E-3</v>
      </c>
      <c r="F239" s="551" t="s">
        <v>1496</v>
      </c>
      <c r="G239" s="353">
        <v>0</v>
      </c>
      <c r="H239" s="658">
        <v>0</v>
      </c>
    </row>
    <row r="240" spans="2:8" x14ac:dyDescent="0.3">
      <c r="B240" s="551" t="s">
        <v>1215</v>
      </c>
      <c r="C240" s="353">
        <v>12</v>
      </c>
      <c r="D240" s="730">
        <v>4.8208066012911726E-3</v>
      </c>
      <c r="F240" s="551" t="s">
        <v>1497</v>
      </c>
      <c r="G240" s="353">
        <v>0</v>
      </c>
      <c r="H240" s="658">
        <v>0</v>
      </c>
    </row>
    <row r="241" spans="2:8" x14ac:dyDescent="0.3">
      <c r="B241" s="551" t="s">
        <v>1268</v>
      </c>
      <c r="C241" s="353">
        <v>11</v>
      </c>
      <c r="D241" s="730">
        <v>4.4190727178502415E-3</v>
      </c>
      <c r="F241" s="551" t="s">
        <v>1500</v>
      </c>
      <c r="G241" s="353">
        <v>0</v>
      </c>
      <c r="H241" s="658">
        <v>0</v>
      </c>
    </row>
    <row r="242" spans="2:8" x14ac:dyDescent="0.3">
      <c r="B242" s="551" t="s">
        <v>1285</v>
      </c>
      <c r="C242" s="353">
        <v>11</v>
      </c>
      <c r="D242" s="730">
        <v>4.4190727178502415E-3</v>
      </c>
      <c r="F242" s="551" t="s">
        <v>1501</v>
      </c>
      <c r="G242" s="353">
        <v>0</v>
      </c>
      <c r="H242" s="658">
        <v>0</v>
      </c>
    </row>
    <row r="243" spans="2:8" x14ac:dyDescent="0.3">
      <c r="B243" s="551" t="s">
        <v>1043</v>
      </c>
      <c r="C243" s="353">
        <v>11</v>
      </c>
      <c r="D243" s="730">
        <v>4.4190727178502415E-3</v>
      </c>
      <c r="F243" s="551" t="s">
        <v>1417</v>
      </c>
      <c r="G243" s="353">
        <v>0</v>
      </c>
      <c r="H243" s="658">
        <v>0</v>
      </c>
    </row>
    <row r="244" spans="2:8" x14ac:dyDescent="0.3">
      <c r="B244" s="551" t="s">
        <v>1263</v>
      </c>
      <c r="C244" s="353">
        <v>10</v>
      </c>
      <c r="D244" s="730">
        <v>4.0173388344093104E-3</v>
      </c>
      <c r="F244" s="551" t="s">
        <v>1420</v>
      </c>
      <c r="G244" s="353">
        <v>0</v>
      </c>
      <c r="H244" s="658">
        <v>0</v>
      </c>
    </row>
    <row r="245" spans="2:8" x14ac:dyDescent="0.3">
      <c r="B245" s="551" t="s">
        <v>1294</v>
      </c>
      <c r="C245" s="353">
        <v>10</v>
      </c>
      <c r="D245" s="730">
        <v>4.0173388344093104E-3</v>
      </c>
      <c r="F245" s="551" t="s">
        <v>1422</v>
      </c>
      <c r="G245" s="353">
        <v>0</v>
      </c>
      <c r="H245" s="658">
        <v>0</v>
      </c>
    </row>
    <row r="246" spans="2:8" x14ac:dyDescent="0.3">
      <c r="B246" s="551" t="s">
        <v>1051</v>
      </c>
      <c r="C246" s="353">
        <v>10</v>
      </c>
      <c r="D246" s="730">
        <v>4.0173388344093104E-3</v>
      </c>
      <c r="F246" s="551" t="s">
        <v>1424</v>
      </c>
      <c r="G246" s="353">
        <v>0</v>
      </c>
      <c r="H246" s="658">
        <v>0</v>
      </c>
    </row>
    <row r="247" spans="2:8" x14ac:dyDescent="0.3">
      <c r="B247" s="551" t="s">
        <v>1054</v>
      </c>
      <c r="C247" s="353">
        <v>10</v>
      </c>
      <c r="D247" s="730">
        <v>4.0173388344093104E-3</v>
      </c>
      <c r="F247" s="551" t="s">
        <v>1426</v>
      </c>
      <c r="G247" s="353">
        <v>0</v>
      </c>
      <c r="H247" s="658">
        <v>0</v>
      </c>
    </row>
    <row r="248" spans="2:8" x14ac:dyDescent="0.3">
      <c r="B248" s="551" t="s">
        <v>1115</v>
      </c>
      <c r="C248" s="353">
        <v>10</v>
      </c>
      <c r="D248" s="730">
        <v>4.0173388344093104E-3</v>
      </c>
      <c r="F248" s="551" t="s">
        <v>1427</v>
      </c>
      <c r="G248" s="353">
        <v>0</v>
      </c>
      <c r="H248" s="658">
        <v>0</v>
      </c>
    </row>
    <row r="249" spans="2:8" x14ac:dyDescent="0.3">
      <c r="B249" s="551" t="s">
        <v>1130</v>
      </c>
      <c r="C249" s="353">
        <v>10</v>
      </c>
      <c r="D249" s="730">
        <v>4.0173388344093104E-3</v>
      </c>
      <c r="F249" s="551" t="s">
        <v>1433</v>
      </c>
      <c r="G249" s="353">
        <v>0</v>
      </c>
      <c r="H249" s="658">
        <v>0</v>
      </c>
    </row>
    <row r="250" spans="2:8" x14ac:dyDescent="0.3">
      <c r="B250" s="551" t="s">
        <v>1164</v>
      </c>
      <c r="C250" s="353">
        <v>10</v>
      </c>
      <c r="D250" s="730">
        <v>4.0173388344093104E-3</v>
      </c>
      <c r="F250" s="551" t="s">
        <v>1435</v>
      </c>
      <c r="G250" s="353">
        <v>0</v>
      </c>
      <c r="H250" s="658">
        <v>0</v>
      </c>
    </row>
    <row r="251" spans="2:8" x14ac:dyDescent="0.3">
      <c r="B251" s="551" t="s">
        <v>1292</v>
      </c>
      <c r="C251" s="353">
        <v>9</v>
      </c>
      <c r="D251" s="730">
        <v>3.6156049509683793E-3</v>
      </c>
      <c r="F251" s="551" t="s">
        <v>1155</v>
      </c>
      <c r="G251" s="353">
        <v>0</v>
      </c>
      <c r="H251" s="658">
        <v>0</v>
      </c>
    </row>
    <row r="252" spans="2:8" x14ac:dyDescent="0.3">
      <c r="B252" s="551" t="s">
        <v>1070</v>
      </c>
      <c r="C252" s="353">
        <v>9</v>
      </c>
      <c r="D252" s="730">
        <v>3.6156049509683793E-3</v>
      </c>
      <c r="F252" s="551" t="s">
        <v>1578</v>
      </c>
      <c r="G252" s="353">
        <v>0</v>
      </c>
      <c r="H252" s="658">
        <v>0</v>
      </c>
    </row>
    <row r="253" spans="2:8" x14ac:dyDescent="0.3">
      <c r="B253" s="551" t="s">
        <v>1094</v>
      </c>
      <c r="C253" s="353">
        <v>9</v>
      </c>
      <c r="D253" s="730">
        <v>3.6156049509683793E-3</v>
      </c>
      <c r="F253" s="551" t="s">
        <v>1584</v>
      </c>
      <c r="G253" s="353">
        <v>0</v>
      </c>
      <c r="H253" s="658">
        <v>0</v>
      </c>
    </row>
    <row r="254" spans="2:8" x14ac:dyDescent="0.3">
      <c r="B254" s="551" t="s">
        <v>1150</v>
      </c>
      <c r="C254" s="353">
        <v>9</v>
      </c>
      <c r="D254" s="730">
        <v>3.6156049509683793E-3</v>
      </c>
      <c r="F254" s="551" t="s">
        <v>1184</v>
      </c>
      <c r="G254" s="353">
        <v>0</v>
      </c>
      <c r="H254" s="658">
        <v>0</v>
      </c>
    </row>
    <row r="255" spans="2:8" x14ac:dyDescent="0.3">
      <c r="B255" s="551" t="s">
        <v>1168</v>
      </c>
      <c r="C255" s="353">
        <v>9</v>
      </c>
      <c r="D255" s="730">
        <v>3.6156049509683793E-3</v>
      </c>
      <c r="F255" s="551" t="s">
        <v>1587</v>
      </c>
      <c r="G255" s="353">
        <v>0</v>
      </c>
      <c r="H255" s="658">
        <v>0</v>
      </c>
    </row>
    <row r="256" spans="2:8" x14ac:dyDescent="0.3">
      <c r="B256" s="551" t="s">
        <v>1171</v>
      </c>
      <c r="C256" s="353">
        <v>9</v>
      </c>
      <c r="D256" s="730">
        <v>3.6156049509683793E-3</v>
      </c>
      <c r="F256" s="551" t="s">
        <v>1208</v>
      </c>
      <c r="G256" s="353">
        <v>0</v>
      </c>
      <c r="H256" s="658">
        <v>0</v>
      </c>
    </row>
    <row r="257" spans="2:8" ht="15" thickBot="1" x14ac:dyDescent="0.35">
      <c r="B257" s="551" t="s">
        <v>1186</v>
      </c>
      <c r="C257" s="353">
        <v>9</v>
      </c>
      <c r="D257" s="730">
        <v>3.6156049509683793E-3</v>
      </c>
      <c r="F257" s="732" t="s">
        <v>1212</v>
      </c>
      <c r="G257" s="356">
        <v>0</v>
      </c>
      <c r="H257" s="661">
        <v>0</v>
      </c>
    </row>
    <row r="258" spans="2:8" x14ac:dyDescent="0.3">
      <c r="B258" s="551" t="s">
        <v>1216</v>
      </c>
      <c r="C258" s="353">
        <v>9</v>
      </c>
      <c r="D258" s="730">
        <v>3.6156049509683793E-3</v>
      </c>
      <c r="F258" s="372"/>
      <c r="G258" s="716"/>
    </row>
    <row r="259" spans="2:8" x14ac:dyDescent="0.3">
      <c r="B259" s="551" t="s">
        <v>1217</v>
      </c>
      <c r="C259" s="353">
        <v>9</v>
      </c>
      <c r="D259" s="730">
        <v>3.6156049509683793E-3</v>
      </c>
    </row>
    <row r="260" spans="2:8" x14ac:dyDescent="0.3">
      <c r="B260" s="551" t="s">
        <v>1052</v>
      </c>
      <c r="C260" s="353">
        <v>8</v>
      </c>
      <c r="D260" s="730">
        <v>3.2138710675274486E-3</v>
      </c>
    </row>
    <row r="261" spans="2:8" x14ac:dyDescent="0.3">
      <c r="B261" s="551" t="s">
        <v>1081</v>
      </c>
      <c r="C261" s="353">
        <v>8</v>
      </c>
      <c r="D261" s="730">
        <v>3.2138710675274486E-3</v>
      </c>
    </row>
    <row r="262" spans="2:8" x14ac:dyDescent="0.3">
      <c r="B262" s="551" t="s">
        <v>1083</v>
      </c>
      <c r="C262" s="353">
        <v>8</v>
      </c>
      <c r="D262" s="730">
        <v>3.2138710675274486E-3</v>
      </c>
    </row>
    <row r="263" spans="2:8" x14ac:dyDescent="0.3">
      <c r="B263" s="551" t="s">
        <v>1156</v>
      </c>
      <c r="C263" s="353">
        <v>8</v>
      </c>
      <c r="D263" s="730">
        <v>3.2138710675274486E-3</v>
      </c>
    </row>
    <row r="264" spans="2:8" x14ac:dyDescent="0.3">
      <c r="B264" s="551" t="s">
        <v>1260</v>
      </c>
      <c r="C264" s="353">
        <v>7</v>
      </c>
      <c r="D264" s="730">
        <v>2.8121371840865174E-3</v>
      </c>
      <c r="F264" s="48"/>
    </row>
    <row r="265" spans="2:8" x14ac:dyDescent="0.3">
      <c r="B265" s="551" t="s">
        <v>1274</v>
      </c>
      <c r="C265" s="353">
        <v>7</v>
      </c>
      <c r="D265" s="730">
        <v>2.8121371840865174E-3</v>
      </c>
    </row>
    <row r="266" spans="2:8" x14ac:dyDescent="0.3">
      <c r="B266" s="551" t="s">
        <v>1047</v>
      </c>
      <c r="C266" s="353">
        <v>7</v>
      </c>
      <c r="D266" s="730">
        <v>2.8121371840865174E-3</v>
      </c>
    </row>
    <row r="267" spans="2:8" x14ac:dyDescent="0.3">
      <c r="B267" s="551" t="s">
        <v>1057</v>
      </c>
      <c r="C267" s="353">
        <v>7</v>
      </c>
      <c r="D267" s="730">
        <v>2.8121371840865174E-3</v>
      </c>
    </row>
    <row r="268" spans="2:8" x14ac:dyDescent="0.3">
      <c r="B268" s="551" t="s">
        <v>1059</v>
      </c>
      <c r="C268" s="353">
        <v>7</v>
      </c>
      <c r="D268" s="730">
        <v>2.8121371840865174E-3</v>
      </c>
    </row>
    <row r="269" spans="2:8" x14ac:dyDescent="0.3">
      <c r="B269" s="551" t="s">
        <v>1145</v>
      </c>
      <c r="C269" s="353">
        <v>7</v>
      </c>
      <c r="D269" s="730">
        <v>2.8121371840865174E-3</v>
      </c>
    </row>
    <row r="270" spans="2:8" x14ac:dyDescent="0.3">
      <c r="B270" s="551" t="s">
        <v>1203</v>
      </c>
      <c r="C270" s="353">
        <v>7</v>
      </c>
      <c r="D270" s="730">
        <v>2.8121371840865174E-3</v>
      </c>
    </row>
    <row r="271" spans="2:8" x14ac:dyDescent="0.3">
      <c r="B271" s="551" t="s">
        <v>1225</v>
      </c>
      <c r="C271" s="353">
        <v>6</v>
      </c>
      <c r="D271" s="730">
        <v>2.4104033006455863E-3</v>
      </c>
    </row>
    <row r="272" spans="2:8" x14ac:dyDescent="0.3">
      <c r="B272" s="551" t="s">
        <v>1279</v>
      </c>
      <c r="C272" s="353">
        <v>6</v>
      </c>
      <c r="D272" s="730">
        <v>2.4104033006455863E-3</v>
      </c>
    </row>
    <row r="273" spans="2:4" x14ac:dyDescent="0.3">
      <c r="B273" s="551" t="s">
        <v>1028</v>
      </c>
      <c r="C273" s="353">
        <v>6</v>
      </c>
      <c r="D273" s="730">
        <v>2.4104033006455863E-3</v>
      </c>
    </row>
    <row r="274" spans="2:4" x14ac:dyDescent="0.3">
      <c r="B274" s="551" t="s">
        <v>1039</v>
      </c>
      <c r="C274" s="353">
        <v>6</v>
      </c>
      <c r="D274" s="730">
        <v>2.4104033006455863E-3</v>
      </c>
    </row>
    <row r="275" spans="2:4" x14ac:dyDescent="0.3">
      <c r="B275" s="551" t="s">
        <v>1064</v>
      </c>
      <c r="C275" s="353">
        <v>6</v>
      </c>
      <c r="D275" s="730">
        <v>2.4104033006455863E-3</v>
      </c>
    </row>
    <row r="276" spans="2:4" x14ac:dyDescent="0.3">
      <c r="B276" s="551" t="s">
        <v>1116</v>
      </c>
      <c r="C276" s="353">
        <v>6</v>
      </c>
      <c r="D276" s="730">
        <v>2.4104033006455863E-3</v>
      </c>
    </row>
    <row r="277" spans="2:4" x14ac:dyDescent="0.3">
      <c r="B277" s="551" t="s">
        <v>1148</v>
      </c>
      <c r="C277" s="353">
        <v>6</v>
      </c>
      <c r="D277" s="730">
        <v>2.4104033006455863E-3</v>
      </c>
    </row>
    <row r="278" spans="2:4" x14ac:dyDescent="0.3">
      <c r="B278" s="551" t="s">
        <v>1163</v>
      </c>
      <c r="C278" s="353">
        <v>6</v>
      </c>
      <c r="D278" s="730">
        <v>2.4104033006455863E-3</v>
      </c>
    </row>
    <row r="279" spans="2:4" x14ac:dyDescent="0.3">
      <c r="B279" s="551" t="s">
        <v>1189</v>
      </c>
      <c r="C279" s="353">
        <v>6</v>
      </c>
      <c r="D279" s="730">
        <v>2.4104033006455863E-3</v>
      </c>
    </row>
    <row r="280" spans="2:4" x14ac:dyDescent="0.3">
      <c r="B280" s="551" t="s">
        <v>1190</v>
      </c>
      <c r="C280" s="353">
        <v>6</v>
      </c>
      <c r="D280" s="730">
        <v>2.4104033006455863E-3</v>
      </c>
    </row>
    <row r="281" spans="2:4" x14ac:dyDescent="0.3">
      <c r="B281" s="551" t="s">
        <v>1282</v>
      </c>
      <c r="C281" s="353">
        <v>5</v>
      </c>
      <c r="D281" s="730">
        <v>2.0086694172046552E-3</v>
      </c>
    </row>
    <row r="282" spans="2:4" x14ac:dyDescent="0.3">
      <c r="B282" s="551" t="s">
        <v>1298</v>
      </c>
      <c r="C282" s="353">
        <v>5</v>
      </c>
      <c r="D282" s="730">
        <v>2.0086694172046552E-3</v>
      </c>
    </row>
    <row r="283" spans="2:4" x14ac:dyDescent="0.3">
      <c r="B283" s="551" t="s">
        <v>1032</v>
      </c>
      <c r="C283" s="353">
        <v>5</v>
      </c>
      <c r="D283" s="730">
        <v>2.0086694172046552E-3</v>
      </c>
    </row>
    <row r="284" spans="2:4" x14ac:dyDescent="0.3">
      <c r="B284" s="551" t="s">
        <v>1154</v>
      </c>
      <c r="C284" s="353">
        <v>5</v>
      </c>
      <c r="D284" s="730">
        <v>2.0086694172046552E-3</v>
      </c>
    </row>
    <row r="285" spans="2:4" x14ac:dyDescent="0.3">
      <c r="B285" s="551" t="s">
        <v>1271</v>
      </c>
      <c r="C285" s="353">
        <v>4</v>
      </c>
      <c r="D285" s="730">
        <v>1.6069355337637243E-3</v>
      </c>
    </row>
    <row r="286" spans="2:4" x14ac:dyDescent="0.3">
      <c r="B286" s="551" t="s">
        <v>1091</v>
      </c>
      <c r="C286" s="353">
        <v>4</v>
      </c>
      <c r="D286" s="730">
        <v>1.6069355337637243E-3</v>
      </c>
    </row>
    <row r="287" spans="2:4" x14ac:dyDescent="0.3">
      <c r="B287" s="551" t="s">
        <v>1160</v>
      </c>
      <c r="C287" s="353">
        <v>4</v>
      </c>
      <c r="D287" s="730">
        <v>1.6069355337637243E-3</v>
      </c>
    </row>
    <row r="288" spans="2:4" x14ac:dyDescent="0.3">
      <c r="B288" s="551" t="s">
        <v>1166</v>
      </c>
      <c r="C288" s="353">
        <v>4</v>
      </c>
      <c r="D288" s="730">
        <v>1.6069355337637243E-3</v>
      </c>
    </row>
    <row r="289" spans="2:10" x14ac:dyDescent="0.3">
      <c r="B289" s="551" t="s">
        <v>1182</v>
      </c>
      <c r="C289" s="353">
        <v>4</v>
      </c>
      <c r="D289" s="730">
        <v>1.6069355337637243E-3</v>
      </c>
    </row>
    <row r="290" spans="2:10" x14ac:dyDescent="0.3">
      <c r="B290" s="551" t="s">
        <v>1276</v>
      </c>
      <c r="C290" s="353">
        <v>3</v>
      </c>
      <c r="D290" s="730">
        <v>1.2052016503227932E-3</v>
      </c>
    </row>
    <row r="291" spans="2:10" x14ac:dyDescent="0.3">
      <c r="B291" s="551" t="s">
        <v>1027</v>
      </c>
      <c r="C291" s="353">
        <v>3</v>
      </c>
      <c r="D291" s="730">
        <v>1.2052016503227932E-3</v>
      </c>
    </row>
    <row r="292" spans="2:10" x14ac:dyDescent="0.3">
      <c r="B292" s="551" t="s">
        <v>1044</v>
      </c>
      <c r="C292" s="353">
        <v>3</v>
      </c>
      <c r="D292" s="730">
        <v>1.2052016503227932E-3</v>
      </c>
    </row>
    <row r="293" spans="2:10" x14ac:dyDescent="0.3">
      <c r="B293" s="551" t="s">
        <v>1169</v>
      </c>
      <c r="C293" s="353">
        <v>3</v>
      </c>
      <c r="D293" s="730">
        <v>1.2052016503227932E-3</v>
      </c>
    </row>
    <row r="294" spans="2:10" x14ac:dyDescent="0.3">
      <c r="B294" s="551" t="s">
        <v>1273</v>
      </c>
      <c r="C294" s="353">
        <v>2</v>
      </c>
      <c r="D294" s="730">
        <v>8.0346776688186214E-4</v>
      </c>
    </row>
    <row r="295" spans="2:10" x14ac:dyDescent="0.3">
      <c r="B295" s="551" t="s">
        <v>1112</v>
      </c>
      <c r="C295" s="353">
        <v>2</v>
      </c>
      <c r="D295" s="730">
        <v>8.0346776688186214E-4</v>
      </c>
    </row>
    <row r="296" spans="2:10" x14ac:dyDescent="0.3">
      <c r="B296" s="551" t="s">
        <v>1167</v>
      </c>
      <c r="C296" s="353">
        <v>2</v>
      </c>
      <c r="D296" s="730">
        <v>8.0346776688186214E-4</v>
      </c>
    </row>
    <row r="297" spans="2:10" x14ac:dyDescent="0.3">
      <c r="B297" s="551" t="s">
        <v>1206</v>
      </c>
      <c r="C297" s="353">
        <v>2</v>
      </c>
      <c r="D297" s="730">
        <v>8.0346776688186214E-4</v>
      </c>
    </row>
    <row r="298" spans="2:10" x14ac:dyDescent="0.3">
      <c r="B298" s="551" t="s">
        <v>1297</v>
      </c>
      <c r="C298" s="353">
        <v>1</v>
      </c>
      <c r="D298" s="730">
        <v>4.0173388344093107E-4</v>
      </c>
    </row>
    <row r="299" spans="2:10" x14ac:dyDescent="0.3">
      <c r="B299" s="551" t="s">
        <v>1072</v>
      </c>
      <c r="C299" s="353">
        <v>0</v>
      </c>
      <c r="D299" s="730">
        <v>0</v>
      </c>
    </row>
    <row r="300" spans="2:10" ht="15" thickBot="1" x14ac:dyDescent="0.35">
      <c r="B300" s="732" t="s">
        <v>1208</v>
      </c>
      <c r="C300" s="356">
        <v>0</v>
      </c>
      <c r="D300" s="733">
        <v>0</v>
      </c>
    </row>
    <row r="303" spans="2:10" x14ac:dyDescent="0.3">
      <c r="B303" s="1442" t="s">
        <v>78</v>
      </c>
      <c r="C303" s="1443"/>
      <c r="D303" s="1443"/>
      <c r="E303" s="1443"/>
      <c r="F303" s="1443"/>
      <c r="G303" s="1443"/>
      <c r="H303" s="1443"/>
      <c r="I303" s="1443"/>
      <c r="J303" s="1444"/>
    </row>
    <row r="304" spans="2:10" ht="6.6" customHeight="1" x14ac:dyDescent="0.3">
      <c r="B304" s="712"/>
      <c r="C304" s="712"/>
      <c r="D304" s="340"/>
      <c r="E304" s="340"/>
      <c r="H304" s="775"/>
      <c r="I304" s="776"/>
      <c r="J304" s="777"/>
    </row>
    <row r="305" spans="2:10" ht="14.4" customHeight="1" x14ac:dyDescent="0.3">
      <c r="B305" s="713" t="s">
        <v>79</v>
      </c>
      <c r="C305" s="1432" t="s">
        <v>1306</v>
      </c>
      <c r="D305" s="1433"/>
      <c r="E305" s="1433"/>
      <c r="F305" s="1433"/>
      <c r="G305" s="1433"/>
      <c r="H305" s="1433"/>
      <c r="I305" s="1433"/>
      <c r="J305" s="1434"/>
    </row>
    <row r="306" spans="2:10" ht="7.8" customHeight="1" x14ac:dyDescent="0.3">
      <c r="B306" s="713"/>
      <c r="C306" s="717"/>
      <c r="D306" s="341"/>
      <c r="E306" s="341"/>
      <c r="F306" s="33"/>
      <c r="G306" s="33"/>
      <c r="H306" s="341"/>
      <c r="I306" s="342"/>
      <c r="J306" s="738"/>
    </row>
    <row r="307" spans="2:10" ht="37.799999999999997" customHeight="1" x14ac:dyDescent="0.3">
      <c r="B307" s="713" t="s">
        <v>80</v>
      </c>
      <c r="C307" s="1432" t="s">
        <v>1022</v>
      </c>
      <c r="D307" s="1433"/>
      <c r="E307" s="1433"/>
      <c r="F307" s="1433"/>
      <c r="G307" s="1433"/>
      <c r="H307" s="1433"/>
      <c r="I307" s="1433"/>
      <c r="J307" s="1434"/>
    </row>
    <row r="308" spans="2:10" ht="5.4" customHeight="1" x14ac:dyDescent="0.3">
      <c r="B308" s="713"/>
      <c r="C308" s="717"/>
      <c r="D308" s="341"/>
      <c r="E308" s="341"/>
      <c r="F308" s="33"/>
      <c r="G308" s="33"/>
      <c r="H308" s="341"/>
      <c r="I308" s="342"/>
      <c r="J308" s="738"/>
    </row>
    <row r="309" spans="2:10" x14ac:dyDescent="0.3">
      <c r="B309" s="713" t="s">
        <v>82</v>
      </c>
      <c r="C309" s="717" t="s">
        <v>984</v>
      </c>
      <c r="D309" s="341"/>
      <c r="E309" s="341"/>
      <c r="F309" s="33"/>
      <c r="G309" s="33"/>
      <c r="H309" s="341"/>
      <c r="I309" s="342"/>
      <c r="J309" s="738"/>
    </row>
    <row r="310" spans="2:10" ht="5.4" customHeight="1" x14ac:dyDescent="0.3">
      <c r="B310" s="713"/>
      <c r="C310" s="717"/>
      <c r="D310" s="341"/>
      <c r="E310" s="341"/>
      <c r="F310" s="33"/>
      <c r="G310" s="33"/>
      <c r="H310" s="341"/>
      <c r="I310" s="342"/>
      <c r="J310" s="738"/>
    </row>
    <row r="311" spans="2:10" x14ac:dyDescent="0.3">
      <c r="B311" s="713" t="s">
        <v>84</v>
      </c>
      <c r="C311" s="717" t="s">
        <v>846</v>
      </c>
      <c r="D311" s="341"/>
      <c r="E311" s="341"/>
      <c r="F311" s="33"/>
      <c r="G311" s="33"/>
      <c r="H311" s="341"/>
      <c r="I311" s="342"/>
      <c r="J311" s="738"/>
    </row>
    <row r="312" spans="2:10" ht="8.4" customHeight="1" x14ac:dyDescent="0.3">
      <c r="B312" s="713"/>
      <c r="C312" s="717"/>
      <c r="D312" s="341"/>
      <c r="E312" s="341"/>
      <c r="F312" s="33"/>
      <c r="G312" s="33"/>
      <c r="H312" s="341"/>
      <c r="I312" s="342"/>
      <c r="J312" s="738"/>
    </row>
    <row r="313" spans="2:10" x14ac:dyDescent="0.3">
      <c r="B313" s="713" t="s">
        <v>86</v>
      </c>
      <c r="C313" s="717" t="s">
        <v>70</v>
      </c>
      <c r="D313" s="341"/>
      <c r="E313" s="341"/>
      <c r="F313" s="33"/>
      <c r="G313" s="33"/>
      <c r="H313" s="341"/>
      <c r="I313" s="342"/>
      <c r="J313" s="738"/>
    </row>
    <row r="314" spans="2:10" ht="9" customHeight="1" x14ac:dyDescent="0.3">
      <c r="B314" s="713"/>
      <c r="C314" s="717"/>
      <c r="D314" s="341"/>
      <c r="E314" s="341"/>
      <c r="F314" s="33"/>
      <c r="G314" s="33"/>
      <c r="H314" s="341"/>
      <c r="I314" s="342"/>
      <c r="J314" s="738"/>
    </row>
    <row r="315" spans="2:10" x14ac:dyDescent="0.3">
      <c r="B315" s="713" t="s">
        <v>88</v>
      </c>
      <c r="C315" s="718" t="s">
        <v>89</v>
      </c>
      <c r="D315" s="342"/>
      <c r="E315" s="342"/>
      <c r="F315" s="33"/>
      <c r="G315" s="33"/>
      <c r="H315" s="341"/>
      <c r="I315" s="342"/>
      <c r="J315" s="738"/>
    </row>
    <row r="316" spans="2:10" ht="6" customHeight="1" x14ac:dyDescent="0.3">
      <c r="B316" s="713"/>
      <c r="C316" s="718"/>
      <c r="D316" s="342"/>
      <c r="E316" s="342"/>
      <c r="F316" s="33"/>
      <c r="G316" s="33"/>
      <c r="H316" s="341"/>
      <c r="I316" s="342"/>
      <c r="J316" s="738"/>
    </row>
    <row r="317" spans="2:10" x14ac:dyDescent="0.3">
      <c r="B317" s="713" t="s">
        <v>90</v>
      </c>
      <c r="C317" s="719" t="s">
        <v>858</v>
      </c>
      <c r="D317" s="343"/>
      <c r="E317" s="343"/>
      <c r="F317" s="33"/>
      <c r="G317" s="33"/>
      <c r="H317" s="341"/>
      <c r="I317" s="342"/>
      <c r="J317" s="738"/>
    </row>
    <row r="318" spans="2:10" ht="7.2" customHeight="1" x14ac:dyDescent="0.3">
      <c r="B318" s="713"/>
      <c r="C318" s="717"/>
      <c r="D318" s="341"/>
      <c r="E318" s="341"/>
      <c r="F318" s="33"/>
      <c r="G318" s="33"/>
      <c r="H318" s="341"/>
      <c r="I318" s="342"/>
      <c r="J318" s="738"/>
    </row>
    <row r="319" spans="2:10" x14ac:dyDescent="0.3">
      <c r="B319" s="1435" t="s">
        <v>92</v>
      </c>
      <c r="C319" s="717" t="s">
        <v>93</v>
      </c>
      <c r="D319" s="341"/>
      <c r="E319" s="341"/>
      <c r="F319" s="33"/>
      <c r="G319" s="33"/>
      <c r="H319" s="341"/>
      <c r="I319" s="342"/>
      <c r="J319" s="738"/>
    </row>
    <row r="320" spans="2:10" x14ac:dyDescent="0.3">
      <c r="B320" s="1435"/>
      <c r="C320" s="720" t="s">
        <v>94</v>
      </c>
      <c r="D320" s="721"/>
      <c r="E320" s="721"/>
      <c r="F320" s="33"/>
      <c r="G320" s="33"/>
      <c r="H320" s="341"/>
      <c r="I320" s="342"/>
      <c r="J320" s="738"/>
    </row>
    <row r="321" spans="2:10" ht="10.199999999999999" customHeight="1" x14ac:dyDescent="0.3">
      <c r="B321" s="713"/>
      <c r="C321" s="717"/>
      <c r="D321" s="341"/>
      <c r="E321" s="341"/>
      <c r="F321" s="33"/>
      <c r="G321" s="33"/>
      <c r="H321" s="341"/>
      <c r="I321" s="342"/>
      <c r="J321" s="738"/>
    </row>
    <row r="322" spans="2:10" ht="42.6" customHeight="1" x14ac:dyDescent="0.3">
      <c r="B322" s="714" t="s">
        <v>95</v>
      </c>
      <c r="C322" s="1432" t="s">
        <v>1746</v>
      </c>
      <c r="D322" s="1433"/>
      <c r="E322" s="1433"/>
      <c r="F322" s="1433"/>
      <c r="G322" s="1433"/>
      <c r="H322" s="1433"/>
      <c r="I322" s="1433"/>
      <c r="J322" s="1434"/>
    </row>
    <row r="323" spans="2:10" ht="19.2" customHeight="1" x14ac:dyDescent="0.3">
      <c r="B323" s="714"/>
      <c r="C323" s="1432" t="s">
        <v>1747</v>
      </c>
      <c r="D323" s="1433"/>
      <c r="E323" s="1433"/>
      <c r="F323" s="1433"/>
      <c r="G323" s="1433"/>
      <c r="H323" s="1433"/>
      <c r="I323" s="1433"/>
      <c r="J323" s="1434"/>
    </row>
    <row r="324" spans="2:10" ht="7.8" customHeight="1" x14ac:dyDescent="0.3">
      <c r="B324" s="714"/>
      <c r="C324" s="717"/>
      <c r="D324" s="341"/>
      <c r="E324" s="341"/>
      <c r="F324" s="33"/>
      <c r="G324" s="33"/>
      <c r="H324" s="341"/>
      <c r="I324" s="342"/>
      <c r="J324" s="738"/>
    </row>
    <row r="325" spans="2:10" x14ac:dyDescent="0.3">
      <c r="B325" s="714" t="s">
        <v>96</v>
      </c>
      <c r="C325" s="722">
        <v>44902</v>
      </c>
      <c r="D325" s="723"/>
      <c r="E325" s="723"/>
      <c r="F325" s="33"/>
      <c r="G325" s="33"/>
      <c r="H325" s="341"/>
      <c r="I325" s="342"/>
      <c r="J325" s="738"/>
    </row>
    <row r="326" spans="2:10" ht="6" customHeight="1" x14ac:dyDescent="0.3">
      <c r="B326" s="714"/>
      <c r="C326" s="717"/>
      <c r="D326" s="341"/>
      <c r="E326" s="341"/>
      <c r="F326" s="33"/>
      <c r="G326" s="33"/>
      <c r="H326" s="341"/>
      <c r="I326" s="342"/>
      <c r="J326" s="738"/>
    </row>
    <row r="327" spans="2:10" x14ac:dyDescent="0.3">
      <c r="B327" s="714" t="s">
        <v>97</v>
      </c>
      <c r="C327" s="717" t="s">
        <v>98</v>
      </c>
      <c r="D327" s="341"/>
      <c r="E327" s="341"/>
      <c r="F327" s="33"/>
      <c r="G327" s="33"/>
      <c r="H327" s="341"/>
      <c r="I327" s="342"/>
      <c r="J327" s="738"/>
    </row>
    <row r="328" spans="2:10" ht="5.4" customHeight="1" x14ac:dyDescent="0.3">
      <c r="B328" s="714"/>
      <c r="C328" s="717"/>
      <c r="D328" s="341"/>
      <c r="E328" s="341"/>
      <c r="F328" s="33"/>
      <c r="G328" s="33"/>
      <c r="H328" s="341"/>
      <c r="I328" s="342"/>
      <c r="J328" s="738"/>
    </row>
    <row r="329" spans="2:10" x14ac:dyDescent="0.3">
      <c r="B329" s="714" t="s">
        <v>99</v>
      </c>
      <c r="C329" s="718" t="s">
        <v>688</v>
      </c>
      <c r="D329" s="342"/>
      <c r="E329" s="342"/>
      <c r="F329" s="33"/>
      <c r="G329" s="33"/>
      <c r="H329" s="342"/>
      <c r="I329" s="342"/>
      <c r="J329" s="738"/>
    </row>
    <row r="330" spans="2:10" ht="9.6" customHeight="1" x14ac:dyDescent="0.3">
      <c r="B330" s="715"/>
      <c r="C330" s="715"/>
      <c r="D330" s="344"/>
      <c r="E330" s="344"/>
      <c r="F330" s="806"/>
      <c r="G330" s="806"/>
      <c r="H330" s="344"/>
      <c r="I330" s="344"/>
      <c r="J330" s="778"/>
    </row>
  </sheetData>
  <mergeCells count="10">
    <mergeCell ref="C323:J323"/>
    <mergeCell ref="F5:F6"/>
    <mergeCell ref="G5:H5"/>
    <mergeCell ref="B5:B6"/>
    <mergeCell ref="C5:D5"/>
    <mergeCell ref="B303:J303"/>
    <mergeCell ref="C305:J305"/>
    <mergeCell ref="C307:J307"/>
    <mergeCell ref="B319:B320"/>
    <mergeCell ref="C322:J322"/>
  </mergeCells>
  <hyperlinks>
    <hyperlink ref="B2" location="Index!A1" display="Return to Index" xr:uid="{6DE4474A-C17B-487D-9D79-064CE21CF208}"/>
    <hyperlink ref="C320" r:id="rId1" xr:uid="{E4009EEC-4913-49E2-90B1-1D6CE7C39D62}"/>
  </hyperlinks>
  <pageMargins left="0.7" right="0.7" top="0.75" bottom="0.75" header="0.3" footer="0.3"/>
  <pageSetup paperSize="9" orientation="portrait"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6B62F-3983-42C8-AC8A-49D873778FA2}">
  <dimension ref="B1:X71"/>
  <sheetViews>
    <sheetView zoomScaleNormal="100" workbookViewId="0">
      <selection activeCell="H2" sqref="H2"/>
    </sheetView>
  </sheetViews>
  <sheetFormatPr defaultColWidth="8.88671875" defaultRowHeight="14.4" x14ac:dyDescent="0.3"/>
  <cols>
    <col min="1" max="1" width="3.21875" customWidth="1"/>
    <col min="2" max="2" width="25.77734375" customWidth="1"/>
    <col min="3" max="3" width="12.88671875" customWidth="1"/>
    <col min="4" max="4" width="14.33203125" customWidth="1"/>
    <col min="5" max="5" width="13.21875" customWidth="1"/>
    <col min="6" max="6" width="13.109375" customWidth="1"/>
    <col min="7" max="7" width="12.21875" customWidth="1"/>
    <col min="8" max="8" width="12.109375" customWidth="1"/>
    <col min="9" max="9" width="13.109375" customWidth="1"/>
    <col min="10" max="10" width="10.88671875" customWidth="1"/>
    <col min="11" max="11" width="11.44140625" customWidth="1"/>
    <col min="12" max="12" width="11.44140625" bestFit="1" customWidth="1"/>
    <col min="13" max="13" width="12.77734375" customWidth="1"/>
    <col min="14" max="14" width="11.77734375" customWidth="1"/>
    <col min="15" max="15" width="7.77734375" customWidth="1"/>
    <col min="16" max="16" width="9.109375" customWidth="1"/>
    <col min="17" max="17" width="8.44140625" customWidth="1"/>
    <col min="18" max="18" width="10.6640625" customWidth="1"/>
    <col min="19" max="19" width="9.21875" customWidth="1"/>
    <col min="20" max="20" width="12.88671875" customWidth="1"/>
    <col min="24" max="24" width="18.44140625" customWidth="1"/>
  </cols>
  <sheetData>
    <row r="1" spans="2:24" x14ac:dyDescent="0.3">
      <c r="B1" s="686" t="s">
        <v>1317</v>
      </c>
    </row>
    <row r="2" spans="2:24" x14ac:dyDescent="0.3">
      <c r="B2" s="114" t="s">
        <v>48</v>
      </c>
    </row>
    <row r="3" spans="2:24" x14ac:dyDescent="0.3">
      <c r="F3" s="676"/>
      <c r="G3" s="676"/>
      <c r="H3" s="676"/>
      <c r="I3" s="676"/>
      <c r="J3" s="676"/>
      <c r="K3" s="676"/>
      <c r="T3" s="96"/>
      <c r="U3" s="1416"/>
      <c r="V3" s="1416"/>
      <c r="W3" s="1416"/>
      <c r="X3" s="1416"/>
    </row>
    <row r="4" spans="2:24" ht="15" thickBot="1" x14ac:dyDescent="0.35">
      <c r="F4" s="676"/>
      <c r="G4" s="676"/>
      <c r="H4" s="676"/>
      <c r="I4" s="676"/>
      <c r="J4" s="676"/>
      <c r="K4" s="676"/>
      <c r="T4" s="96"/>
      <c r="U4" s="384"/>
      <c r="V4" s="384"/>
      <c r="W4" s="384"/>
      <c r="X4" s="384"/>
    </row>
    <row r="5" spans="2:24" ht="39" customHeight="1" thickTop="1" thickBot="1" x14ac:dyDescent="0.35">
      <c r="B5" s="1468" t="s">
        <v>737</v>
      </c>
      <c r="C5" s="1466" t="s">
        <v>846</v>
      </c>
      <c r="D5" s="1464" t="s">
        <v>1308</v>
      </c>
      <c r="E5" s="1465"/>
      <c r="F5" s="1464" t="s">
        <v>1309</v>
      </c>
      <c r="G5" s="1465"/>
      <c r="H5" s="1464" t="s">
        <v>1310</v>
      </c>
      <c r="I5" s="1465"/>
      <c r="J5" s="1464" t="s">
        <v>1311</v>
      </c>
      <c r="K5" s="1465"/>
      <c r="L5" s="1464" t="s">
        <v>1312</v>
      </c>
      <c r="M5" s="1465"/>
      <c r="N5" s="1464" t="s">
        <v>1313</v>
      </c>
      <c r="O5" s="1465"/>
      <c r="P5" s="1464" t="s">
        <v>1314</v>
      </c>
      <c r="Q5" s="1465"/>
      <c r="R5" s="1464" t="s">
        <v>1315</v>
      </c>
      <c r="S5" s="1465"/>
      <c r="T5" s="1464" t="s">
        <v>1316</v>
      </c>
      <c r="U5" s="1465"/>
    </row>
    <row r="6" spans="2:24" ht="15" customHeight="1" thickBot="1" x14ac:dyDescent="0.35">
      <c r="B6" s="1469"/>
      <c r="C6" s="1467"/>
      <c r="D6" s="1041" t="s">
        <v>714</v>
      </c>
      <c r="E6" s="1042" t="s">
        <v>131</v>
      </c>
      <c r="F6" s="1041" t="s">
        <v>714</v>
      </c>
      <c r="G6" s="1042" t="s">
        <v>131</v>
      </c>
      <c r="H6" s="1041" t="s">
        <v>714</v>
      </c>
      <c r="I6" s="1042" t="s">
        <v>131</v>
      </c>
      <c r="J6" s="1041" t="s">
        <v>714</v>
      </c>
      <c r="K6" s="1042" t="s">
        <v>131</v>
      </c>
      <c r="L6" s="1041" t="s">
        <v>714</v>
      </c>
      <c r="M6" s="1042" t="s">
        <v>131</v>
      </c>
      <c r="N6" s="1041" t="s">
        <v>714</v>
      </c>
      <c r="O6" s="1042" t="s">
        <v>131</v>
      </c>
      <c r="P6" s="1041" t="s">
        <v>714</v>
      </c>
      <c r="Q6" s="1042" t="s">
        <v>131</v>
      </c>
      <c r="R6" s="1041" t="s">
        <v>714</v>
      </c>
      <c r="S6" s="1042" t="s">
        <v>131</v>
      </c>
      <c r="T6" s="1041" t="s">
        <v>714</v>
      </c>
      <c r="U6" s="1042" t="s">
        <v>131</v>
      </c>
    </row>
    <row r="7" spans="2:24" x14ac:dyDescent="0.3">
      <c r="B7" s="585" t="s">
        <v>67</v>
      </c>
      <c r="C7" s="1039">
        <v>1400899</v>
      </c>
      <c r="D7" s="758">
        <v>598902</v>
      </c>
      <c r="E7" s="759">
        <v>42.8</v>
      </c>
      <c r="F7" s="758">
        <v>669999</v>
      </c>
      <c r="G7" s="759">
        <v>47.8</v>
      </c>
      <c r="H7" s="758">
        <v>10775</v>
      </c>
      <c r="I7" s="759">
        <v>0.8</v>
      </c>
      <c r="J7" s="758">
        <v>15919</v>
      </c>
      <c r="K7" s="759">
        <v>1.1000000000000001</v>
      </c>
      <c r="L7" s="758">
        <v>1439</v>
      </c>
      <c r="M7" s="759">
        <v>0.1</v>
      </c>
      <c r="N7" s="758">
        <v>12725</v>
      </c>
      <c r="O7" s="759">
        <v>0.9</v>
      </c>
      <c r="P7" s="758">
        <v>3205</v>
      </c>
      <c r="Q7" s="759">
        <v>0.2</v>
      </c>
      <c r="R7" s="758">
        <v>7918</v>
      </c>
      <c r="S7" s="759">
        <v>0.6</v>
      </c>
      <c r="T7" s="758">
        <v>80017</v>
      </c>
      <c r="U7" s="759">
        <v>5.7</v>
      </c>
    </row>
    <row r="8" spans="2:24" x14ac:dyDescent="0.3">
      <c r="B8" s="551" t="s">
        <v>74</v>
      </c>
      <c r="C8" s="1040">
        <v>140460</v>
      </c>
      <c r="D8" s="760">
        <v>61721</v>
      </c>
      <c r="E8" s="761">
        <v>43.9</v>
      </c>
      <c r="F8" s="760">
        <v>67005</v>
      </c>
      <c r="G8" s="761">
        <v>47.7</v>
      </c>
      <c r="H8" s="760">
        <v>499</v>
      </c>
      <c r="I8" s="761">
        <v>0.4</v>
      </c>
      <c r="J8" s="760">
        <v>257</v>
      </c>
      <c r="K8" s="761">
        <v>0.2</v>
      </c>
      <c r="L8" s="760">
        <v>136</v>
      </c>
      <c r="M8" s="761">
        <v>0.1</v>
      </c>
      <c r="N8" s="760">
        <v>593</v>
      </c>
      <c r="O8" s="761">
        <v>0.4</v>
      </c>
      <c r="P8" s="760">
        <v>39</v>
      </c>
      <c r="Q8" s="761">
        <v>0</v>
      </c>
      <c r="R8" s="760">
        <v>1111</v>
      </c>
      <c r="S8" s="761">
        <v>0.8</v>
      </c>
      <c r="T8" s="760">
        <v>9099</v>
      </c>
      <c r="U8" s="761">
        <v>6.5</v>
      </c>
    </row>
    <row r="9" spans="2:24" x14ac:dyDescent="0.3">
      <c r="B9" s="551" t="s">
        <v>75</v>
      </c>
      <c r="C9" s="1040">
        <v>208004</v>
      </c>
      <c r="D9" s="760">
        <v>97887</v>
      </c>
      <c r="E9" s="761">
        <v>47.1</v>
      </c>
      <c r="F9" s="760">
        <v>81939</v>
      </c>
      <c r="G9" s="761">
        <v>39.4</v>
      </c>
      <c r="H9" s="760">
        <v>1077</v>
      </c>
      <c r="I9" s="761">
        <v>0.5</v>
      </c>
      <c r="J9" s="760">
        <v>1596</v>
      </c>
      <c r="K9" s="761">
        <v>0.8</v>
      </c>
      <c r="L9" s="760">
        <v>200</v>
      </c>
      <c r="M9" s="761">
        <v>0.1</v>
      </c>
      <c r="N9" s="760">
        <v>10174</v>
      </c>
      <c r="O9" s="761">
        <v>4.9000000000000004</v>
      </c>
      <c r="P9" s="760">
        <v>459</v>
      </c>
      <c r="Q9" s="761">
        <v>0.2</v>
      </c>
      <c r="R9" s="760">
        <v>1259</v>
      </c>
      <c r="S9" s="761">
        <v>0.6</v>
      </c>
      <c r="T9" s="760">
        <v>13413</v>
      </c>
      <c r="U9" s="761">
        <v>6.4</v>
      </c>
    </row>
    <row r="10" spans="2:24" x14ac:dyDescent="0.3">
      <c r="B10" s="1043" t="s">
        <v>70</v>
      </c>
      <c r="C10" s="1044">
        <v>248922</v>
      </c>
      <c r="D10" s="1045">
        <v>108000</v>
      </c>
      <c r="E10" s="1046">
        <v>43.4</v>
      </c>
      <c r="F10" s="1045">
        <v>99910</v>
      </c>
      <c r="G10" s="1046">
        <v>40.1</v>
      </c>
      <c r="H10" s="1045">
        <v>1333</v>
      </c>
      <c r="I10" s="1046">
        <v>0.5</v>
      </c>
      <c r="J10" s="1045">
        <v>3265</v>
      </c>
      <c r="K10" s="1046">
        <v>1.3</v>
      </c>
      <c r="L10" s="1045">
        <v>254</v>
      </c>
      <c r="M10" s="1046">
        <v>0.1</v>
      </c>
      <c r="N10" s="1045">
        <v>13893</v>
      </c>
      <c r="O10" s="1046">
        <v>5.6</v>
      </c>
      <c r="P10" s="1045">
        <v>4192</v>
      </c>
      <c r="Q10" s="1046">
        <v>1.7</v>
      </c>
      <c r="R10" s="1045">
        <v>1663</v>
      </c>
      <c r="S10" s="1046">
        <v>0.7</v>
      </c>
      <c r="T10" s="1045">
        <v>16412</v>
      </c>
      <c r="U10" s="1046">
        <v>6.6</v>
      </c>
    </row>
    <row r="11" spans="2:24" x14ac:dyDescent="0.3">
      <c r="B11" s="551" t="s">
        <v>66</v>
      </c>
      <c r="C11" s="1040">
        <v>300126</v>
      </c>
      <c r="D11" s="760">
        <v>122485</v>
      </c>
      <c r="E11" s="761">
        <v>40.799999999999997</v>
      </c>
      <c r="F11" s="760">
        <v>124009</v>
      </c>
      <c r="G11" s="761">
        <v>41.3</v>
      </c>
      <c r="H11" s="760">
        <v>1352</v>
      </c>
      <c r="I11" s="761">
        <v>0.5</v>
      </c>
      <c r="J11" s="760">
        <v>4212</v>
      </c>
      <c r="K11" s="761">
        <v>1.4</v>
      </c>
      <c r="L11" s="760">
        <v>573</v>
      </c>
      <c r="M11" s="761">
        <v>0.2</v>
      </c>
      <c r="N11" s="760">
        <v>26896</v>
      </c>
      <c r="O11" s="761">
        <v>9</v>
      </c>
      <c r="P11" s="760">
        <v>1449</v>
      </c>
      <c r="Q11" s="761">
        <v>0.5</v>
      </c>
      <c r="R11" s="760">
        <v>1281</v>
      </c>
      <c r="S11" s="761">
        <v>0.4</v>
      </c>
      <c r="T11" s="760">
        <v>17869</v>
      </c>
      <c r="U11" s="761">
        <v>6</v>
      </c>
    </row>
    <row r="12" spans="2:24" x14ac:dyDescent="0.3">
      <c r="B12" s="551" t="s">
        <v>71</v>
      </c>
      <c r="C12" s="1040">
        <v>486088</v>
      </c>
      <c r="D12" s="760">
        <v>142994</v>
      </c>
      <c r="E12" s="761">
        <v>29.4</v>
      </c>
      <c r="F12" s="760">
        <v>278330</v>
      </c>
      <c r="G12" s="761">
        <v>57.3</v>
      </c>
      <c r="H12" s="760">
        <v>2128</v>
      </c>
      <c r="I12" s="761">
        <v>0.4</v>
      </c>
      <c r="J12" s="760">
        <v>3802</v>
      </c>
      <c r="K12" s="761">
        <v>0.8</v>
      </c>
      <c r="L12" s="760">
        <v>1807</v>
      </c>
      <c r="M12" s="761">
        <v>0.4</v>
      </c>
      <c r="N12" s="760">
        <v>25756</v>
      </c>
      <c r="O12" s="761">
        <v>5.3</v>
      </c>
      <c r="P12" s="760">
        <v>641</v>
      </c>
      <c r="Q12" s="761">
        <v>0.1</v>
      </c>
      <c r="R12" s="760">
        <v>1991</v>
      </c>
      <c r="S12" s="761">
        <v>0.4</v>
      </c>
      <c r="T12" s="760">
        <v>28639</v>
      </c>
      <c r="U12" s="761">
        <v>5.9</v>
      </c>
    </row>
    <row r="13" spans="2:24" ht="14.4" customHeight="1" x14ac:dyDescent="0.3">
      <c r="B13" s="753" t="s">
        <v>63</v>
      </c>
      <c r="C13" s="1040">
        <v>193414</v>
      </c>
      <c r="D13" s="760">
        <v>92567</v>
      </c>
      <c r="E13" s="761">
        <v>47.9</v>
      </c>
      <c r="F13" s="760">
        <v>81553</v>
      </c>
      <c r="G13" s="761">
        <v>42.2</v>
      </c>
      <c r="H13" s="760">
        <v>996</v>
      </c>
      <c r="I13" s="761">
        <v>0.5</v>
      </c>
      <c r="J13" s="760">
        <v>875</v>
      </c>
      <c r="K13" s="761">
        <v>0.5</v>
      </c>
      <c r="L13" s="760">
        <v>325</v>
      </c>
      <c r="M13" s="761">
        <v>0.2</v>
      </c>
      <c r="N13" s="760">
        <v>1909</v>
      </c>
      <c r="O13" s="761">
        <v>1</v>
      </c>
      <c r="P13" s="760">
        <v>162</v>
      </c>
      <c r="Q13" s="761">
        <v>0.1</v>
      </c>
      <c r="R13" s="760">
        <v>1097</v>
      </c>
      <c r="S13" s="761">
        <v>0.6</v>
      </c>
      <c r="T13" s="760">
        <v>13930</v>
      </c>
      <c r="U13" s="761">
        <v>7.2</v>
      </c>
    </row>
    <row r="14" spans="2:24" ht="28.8" x14ac:dyDescent="0.3">
      <c r="B14" s="753" t="s">
        <v>69</v>
      </c>
      <c r="C14" s="1040">
        <v>400192</v>
      </c>
      <c r="D14" s="760">
        <v>168852</v>
      </c>
      <c r="E14" s="761">
        <v>42.2</v>
      </c>
      <c r="F14" s="760">
        <v>187448</v>
      </c>
      <c r="G14" s="761">
        <v>46.8</v>
      </c>
      <c r="H14" s="760">
        <v>2022</v>
      </c>
      <c r="I14" s="761">
        <v>0.5</v>
      </c>
      <c r="J14" s="760">
        <v>2841</v>
      </c>
      <c r="K14" s="761">
        <v>0.7</v>
      </c>
      <c r="L14" s="760">
        <v>1601</v>
      </c>
      <c r="M14" s="761">
        <v>0.4</v>
      </c>
      <c r="N14" s="760">
        <v>6645</v>
      </c>
      <c r="O14" s="761">
        <v>1.7</v>
      </c>
      <c r="P14" s="760">
        <v>267</v>
      </c>
      <c r="Q14" s="761">
        <v>0.1</v>
      </c>
      <c r="R14" s="760">
        <v>2944</v>
      </c>
      <c r="S14" s="761">
        <v>0.7</v>
      </c>
      <c r="T14" s="760">
        <v>27572</v>
      </c>
      <c r="U14" s="761">
        <v>6.9</v>
      </c>
    </row>
    <row r="15" spans="2:24" x14ac:dyDescent="0.3">
      <c r="B15" s="551" t="s">
        <v>62</v>
      </c>
      <c r="C15" s="1040">
        <v>472465</v>
      </c>
      <c r="D15" s="760">
        <v>242864</v>
      </c>
      <c r="E15" s="761">
        <v>51.4</v>
      </c>
      <c r="F15" s="760">
        <v>152126</v>
      </c>
      <c r="G15" s="761">
        <v>32.200000000000003</v>
      </c>
      <c r="H15" s="760">
        <v>2710</v>
      </c>
      <c r="I15" s="761">
        <v>0.6</v>
      </c>
      <c r="J15" s="760">
        <v>3545</v>
      </c>
      <c r="K15" s="761">
        <v>0.8</v>
      </c>
      <c r="L15" s="760">
        <v>1228</v>
      </c>
      <c r="M15" s="761">
        <v>0.3</v>
      </c>
      <c r="N15" s="760">
        <v>31776</v>
      </c>
      <c r="O15" s="761">
        <v>6.7</v>
      </c>
      <c r="P15" s="760">
        <v>2247</v>
      </c>
      <c r="Q15" s="761">
        <v>0.5</v>
      </c>
      <c r="R15" s="760">
        <v>3546</v>
      </c>
      <c r="S15" s="761">
        <v>0.8</v>
      </c>
      <c r="T15" s="760">
        <v>32423</v>
      </c>
      <c r="U15" s="761">
        <v>6.9</v>
      </c>
    </row>
    <row r="16" spans="2:24" x14ac:dyDescent="0.3">
      <c r="B16" s="551" t="s">
        <v>72</v>
      </c>
      <c r="C16" s="1040">
        <v>264695</v>
      </c>
      <c r="D16" s="760">
        <v>129338</v>
      </c>
      <c r="E16" s="761">
        <v>48.9</v>
      </c>
      <c r="F16" s="760">
        <v>112526</v>
      </c>
      <c r="G16" s="761">
        <v>42.5</v>
      </c>
      <c r="H16" s="760">
        <v>1018</v>
      </c>
      <c r="I16" s="761">
        <v>0.4</v>
      </c>
      <c r="J16" s="760">
        <v>814</v>
      </c>
      <c r="K16" s="761">
        <v>0.3</v>
      </c>
      <c r="L16" s="760">
        <v>207</v>
      </c>
      <c r="M16" s="761">
        <v>0.1</v>
      </c>
      <c r="N16" s="760">
        <v>3474</v>
      </c>
      <c r="O16" s="761">
        <v>1.3</v>
      </c>
      <c r="P16" s="760">
        <v>96</v>
      </c>
      <c r="Q16" s="761">
        <v>0</v>
      </c>
      <c r="R16" s="760">
        <v>1527</v>
      </c>
      <c r="S16" s="761">
        <v>0.6</v>
      </c>
      <c r="T16" s="760">
        <v>15695</v>
      </c>
      <c r="U16" s="761">
        <v>5.9</v>
      </c>
    </row>
    <row r="17" spans="2:24" x14ac:dyDescent="0.3">
      <c r="B17" s="551" t="s">
        <v>64</v>
      </c>
      <c r="C17" s="1040">
        <v>345326</v>
      </c>
      <c r="D17" s="760">
        <v>102338</v>
      </c>
      <c r="E17" s="761">
        <v>29.6</v>
      </c>
      <c r="F17" s="760">
        <v>151577</v>
      </c>
      <c r="G17" s="761">
        <v>43.9</v>
      </c>
      <c r="H17" s="760">
        <v>1257</v>
      </c>
      <c r="I17" s="761">
        <v>0.4</v>
      </c>
      <c r="J17" s="760">
        <v>13724</v>
      </c>
      <c r="K17" s="761">
        <v>4</v>
      </c>
      <c r="L17" s="760">
        <v>259</v>
      </c>
      <c r="M17" s="761">
        <v>0.1</v>
      </c>
      <c r="N17" s="760">
        <v>35800</v>
      </c>
      <c r="O17" s="761">
        <v>10.4</v>
      </c>
      <c r="P17" s="760">
        <v>17297</v>
      </c>
      <c r="Q17" s="761">
        <v>5</v>
      </c>
      <c r="R17" s="760">
        <v>1908</v>
      </c>
      <c r="S17" s="761">
        <v>0.6</v>
      </c>
      <c r="T17" s="760">
        <v>21166</v>
      </c>
      <c r="U17" s="761">
        <v>6.1</v>
      </c>
    </row>
    <row r="18" spans="2:24" x14ac:dyDescent="0.3">
      <c r="B18" s="551" t="s">
        <v>65</v>
      </c>
      <c r="C18" s="1040">
        <v>811953</v>
      </c>
      <c r="D18" s="760">
        <v>326231</v>
      </c>
      <c r="E18" s="761">
        <v>40.200000000000003</v>
      </c>
      <c r="F18" s="760">
        <v>343311</v>
      </c>
      <c r="G18" s="761">
        <v>42.3</v>
      </c>
      <c r="H18" s="760">
        <v>2874</v>
      </c>
      <c r="I18" s="761">
        <v>0.4</v>
      </c>
      <c r="J18" s="760">
        <v>9217</v>
      </c>
      <c r="K18" s="761">
        <v>1.1000000000000001</v>
      </c>
      <c r="L18" s="760">
        <v>6267</v>
      </c>
      <c r="M18" s="761">
        <v>0.8</v>
      </c>
      <c r="N18" s="760">
        <v>63054</v>
      </c>
      <c r="O18" s="761">
        <v>7.8</v>
      </c>
      <c r="P18" s="760">
        <v>10047</v>
      </c>
      <c r="Q18" s="761">
        <v>1.2</v>
      </c>
      <c r="R18" s="760">
        <v>3637</v>
      </c>
      <c r="S18" s="761">
        <v>0.4</v>
      </c>
      <c r="T18" s="760">
        <v>47315</v>
      </c>
      <c r="U18" s="761">
        <v>5.8</v>
      </c>
    </row>
    <row r="19" spans="2:24" x14ac:dyDescent="0.3">
      <c r="B19" s="551" t="s">
        <v>76</v>
      </c>
      <c r="C19" s="1040">
        <v>556521</v>
      </c>
      <c r="D19" s="760">
        <v>241556</v>
      </c>
      <c r="E19" s="761">
        <v>43.4</v>
      </c>
      <c r="F19" s="760">
        <v>214136</v>
      </c>
      <c r="G19" s="761">
        <v>38.5</v>
      </c>
      <c r="H19" s="760">
        <v>2215</v>
      </c>
      <c r="I19" s="761">
        <v>0.4</v>
      </c>
      <c r="J19" s="760">
        <v>3759</v>
      </c>
      <c r="K19" s="761">
        <v>0.7</v>
      </c>
      <c r="L19" s="760">
        <v>649</v>
      </c>
      <c r="M19" s="761">
        <v>0.1</v>
      </c>
      <c r="N19" s="760">
        <v>57044</v>
      </c>
      <c r="O19" s="761">
        <v>10.3</v>
      </c>
      <c r="P19" s="760">
        <v>927</v>
      </c>
      <c r="Q19" s="761">
        <v>0.2</v>
      </c>
      <c r="R19" s="760">
        <v>2635</v>
      </c>
      <c r="S19" s="761">
        <v>0.5</v>
      </c>
      <c r="T19" s="760">
        <v>33600</v>
      </c>
      <c r="U19" s="761">
        <v>6</v>
      </c>
    </row>
    <row r="20" spans="2:24" x14ac:dyDescent="0.3">
      <c r="B20" s="551" t="s">
        <v>73</v>
      </c>
      <c r="C20" s="1040">
        <v>202820</v>
      </c>
      <c r="D20" s="760">
        <v>93577</v>
      </c>
      <c r="E20" s="761">
        <v>46.1</v>
      </c>
      <c r="F20" s="760">
        <v>89019</v>
      </c>
      <c r="G20" s="761">
        <v>43.9</v>
      </c>
      <c r="H20" s="760">
        <v>1045</v>
      </c>
      <c r="I20" s="761">
        <v>0.5</v>
      </c>
      <c r="J20" s="760">
        <v>1043</v>
      </c>
      <c r="K20" s="761">
        <v>0.5</v>
      </c>
      <c r="L20" s="760">
        <v>273</v>
      </c>
      <c r="M20" s="761">
        <v>0.1</v>
      </c>
      <c r="N20" s="760">
        <v>2488</v>
      </c>
      <c r="O20" s="761">
        <v>1.2</v>
      </c>
      <c r="P20" s="760">
        <v>179</v>
      </c>
      <c r="Q20" s="761">
        <v>0.1</v>
      </c>
      <c r="R20" s="760">
        <v>1266</v>
      </c>
      <c r="S20" s="761">
        <v>0.6</v>
      </c>
      <c r="T20" s="760">
        <v>13930</v>
      </c>
      <c r="U20" s="761">
        <v>6.9</v>
      </c>
    </row>
    <row r="21" spans="2:24" ht="15" thickBot="1" x14ac:dyDescent="0.35">
      <c r="B21" s="1047" t="s">
        <v>68</v>
      </c>
      <c r="C21" s="1048">
        <v>56490048</v>
      </c>
      <c r="D21" s="1049">
        <v>20715664</v>
      </c>
      <c r="E21" s="1050">
        <v>36.700000000000003</v>
      </c>
      <c r="F21" s="1049">
        <v>26167899</v>
      </c>
      <c r="G21" s="1050">
        <v>46.3</v>
      </c>
      <c r="H21" s="1049">
        <v>262433</v>
      </c>
      <c r="I21" s="1050">
        <v>0.5</v>
      </c>
      <c r="J21" s="1049">
        <v>1020533</v>
      </c>
      <c r="K21" s="1050">
        <v>1.8</v>
      </c>
      <c r="L21" s="1049">
        <v>269283</v>
      </c>
      <c r="M21" s="1050">
        <v>0.5</v>
      </c>
      <c r="N21" s="1049">
        <v>3801186</v>
      </c>
      <c r="O21" s="1050">
        <v>6.7</v>
      </c>
      <c r="P21" s="1049">
        <v>520092</v>
      </c>
      <c r="Q21" s="1050">
        <v>0.9</v>
      </c>
      <c r="R21" s="1049">
        <v>332410</v>
      </c>
      <c r="S21" s="1050">
        <v>0.6</v>
      </c>
      <c r="T21" s="1049">
        <v>3400548</v>
      </c>
      <c r="U21" s="1050">
        <v>6</v>
      </c>
    </row>
    <row r="22" spans="2:24" x14ac:dyDescent="0.3">
      <c r="F22" s="676"/>
      <c r="G22" s="676"/>
      <c r="H22" s="676"/>
      <c r="I22" s="676"/>
      <c r="J22" s="676"/>
      <c r="K22" s="676"/>
      <c r="T22" s="96"/>
      <c r="U22" s="384"/>
      <c r="V22" s="384"/>
      <c r="W22" s="384"/>
      <c r="X22" s="384"/>
    </row>
    <row r="23" spans="2:24" x14ac:dyDescent="0.3">
      <c r="B23" s="568" t="s">
        <v>862</v>
      </c>
      <c r="C23" s="272"/>
      <c r="D23" s="272"/>
      <c r="E23" s="272"/>
      <c r="F23" s="676"/>
      <c r="G23" s="676"/>
      <c r="H23" s="676"/>
      <c r="I23" s="676"/>
      <c r="J23" s="676"/>
      <c r="K23" s="676"/>
      <c r="L23" s="272"/>
      <c r="T23" s="96"/>
      <c r="U23" s="384"/>
      <c r="V23" s="384"/>
      <c r="W23" s="384"/>
      <c r="X23" s="384"/>
    </row>
    <row r="24" spans="2:24" ht="39" customHeight="1" x14ac:dyDescent="0.3">
      <c r="B24" s="691" t="s">
        <v>737</v>
      </c>
      <c r="C24" s="691" t="s">
        <v>1308</v>
      </c>
      <c r="D24" s="691" t="s">
        <v>1309</v>
      </c>
      <c r="E24" s="691" t="s">
        <v>1313</v>
      </c>
      <c r="F24" s="691" t="s">
        <v>1316</v>
      </c>
      <c r="G24" s="691" t="s">
        <v>1310</v>
      </c>
      <c r="H24" s="691" t="s">
        <v>1311</v>
      </c>
      <c r="I24" s="691" t="s">
        <v>1312</v>
      </c>
      <c r="J24" s="691" t="s">
        <v>1314</v>
      </c>
      <c r="K24" s="691" t="s">
        <v>1315</v>
      </c>
      <c r="L24" s="272"/>
    </row>
    <row r="25" spans="2:24" x14ac:dyDescent="0.3">
      <c r="B25" s="568" t="s">
        <v>71</v>
      </c>
      <c r="C25" s="569">
        <v>29.4</v>
      </c>
      <c r="D25" s="569">
        <v>57.3</v>
      </c>
      <c r="E25" s="569">
        <v>5.3</v>
      </c>
      <c r="F25" s="569">
        <v>5.9</v>
      </c>
      <c r="G25" s="569">
        <v>0.4</v>
      </c>
      <c r="H25" s="569">
        <v>0.8</v>
      </c>
      <c r="I25" s="569">
        <v>0.4</v>
      </c>
      <c r="J25" s="569">
        <v>0.1</v>
      </c>
      <c r="K25" s="569">
        <v>0.4</v>
      </c>
      <c r="L25" s="272"/>
    </row>
    <row r="26" spans="2:24" x14ac:dyDescent="0.3">
      <c r="B26" s="568" t="s">
        <v>64</v>
      </c>
      <c r="C26" s="569">
        <v>29.6</v>
      </c>
      <c r="D26" s="569">
        <v>43.9</v>
      </c>
      <c r="E26" s="569">
        <v>10.4</v>
      </c>
      <c r="F26" s="569">
        <v>6.1</v>
      </c>
      <c r="G26" s="569">
        <v>0.4</v>
      </c>
      <c r="H26" s="569">
        <v>4</v>
      </c>
      <c r="I26" s="569">
        <v>0.1</v>
      </c>
      <c r="J26" s="569">
        <v>5</v>
      </c>
      <c r="K26" s="569">
        <v>0.6</v>
      </c>
      <c r="L26" s="272"/>
    </row>
    <row r="27" spans="2:24" x14ac:dyDescent="0.3">
      <c r="B27" s="568" t="s">
        <v>68</v>
      </c>
      <c r="C27" s="569">
        <v>36.700000000000003</v>
      </c>
      <c r="D27" s="569">
        <v>46.3</v>
      </c>
      <c r="E27" s="569">
        <v>6.7</v>
      </c>
      <c r="F27" s="569">
        <v>6</v>
      </c>
      <c r="G27" s="569">
        <v>0.5</v>
      </c>
      <c r="H27" s="569">
        <v>1.8</v>
      </c>
      <c r="I27" s="569">
        <v>0.5</v>
      </c>
      <c r="J27" s="569">
        <v>0.9</v>
      </c>
      <c r="K27" s="569">
        <v>0.6</v>
      </c>
      <c r="L27" s="272"/>
    </row>
    <row r="28" spans="2:24" x14ac:dyDescent="0.3">
      <c r="B28" s="568" t="s">
        <v>65</v>
      </c>
      <c r="C28" s="569">
        <v>40.200000000000003</v>
      </c>
      <c r="D28" s="569">
        <v>42.3</v>
      </c>
      <c r="E28" s="569">
        <v>7.8</v>
      </c>
      <c r="F28" s="569">
        <v>5.8</v>
      </c>
      <c r="G28" s="569">
        <v>0.4</v>
      </c>
      <c r="H28" s="569">
        <v>1.1000000000000001</v>
      </c>
      <c r="I28" s="569">
        <v>0.8</v>
      </c>
      <c r="J28" s="569">
        <v>1.2</v>
      </c>
      <c r="K28" s="569">
        <v>0.4</v>
      </c>
      <c r="L28" s="272"/>
    </row>
    <row r="29" spans="2:24" x14ac:dyDescent="0.3">
      <c r="B29" s="568" t="s">
        <v>66</v>
      </c>
      <c r="C29" s="569">
        <v>40.799999999999997</v>
      </c>
      <c r="D29" s="569">
        <v>41.3</v>
      </c>
      <c r="E29" s="569">
        <v>9</v>
      </c>
      <c r="F29" s="569">
        <v>6</v>
      </c>
      <c r="G29" s="569">
        <v>0.5</v>
      </c>
      <c r="H29" s="569">
        <v>1.4</v>
      </c>
      <c r="I29" s="569">
        <v>0.2</v>
      </c>
      <c r="J29" s="569">
        <v>0.5</v>
      </c>
      <c r="K29" s="569">
        <v>0.4</v>
      </c>
      <c r="L29" s="272"/>
    </row>
    <row r="30" spans="2:24" ht="28.8" x14ac:dyDescent="0.3">
      <c r="B30" s="1024" t="s">
        <v>69</v>
      </c>
      <c r="C30" s="569">
        <v>42.2</v>
      </c>
      <c r="D30" s="569">
        <v>46.8</v>
      </c>
      <c r="E30" s="569">
        <v>1.7</v>
      </c>
      <c r="F30" s="569">
        <v>6.9</v>
      </c>
      <c r="G30" s="569">
        <v>0.5</v>
      </c>
      <c r="H30" s="569">
        <v>0.7</v>
      </c>
      <c r="I30" s="569">
        <v>0.4</v>
      </c>
      <c r="J30" s="569">
        <v>0.1</v>
      </c>
      <c r="K30" s="569">
        <v>0.7</v>
      </c>
      <c r="L30" s="272"/>
    </row>
    <row r="31" spans="2:24" ht="14.4" customHeight="1" x14ac:dyDescent="0.3">
      <c r="B31" s="568" t="s">
        <v>67</v>
      </c>
      <c r="C31" s="569">
        <v>42.8</v>
      </c>
      <c r="D31" s="569">
        <v>47.8</v>
      </c>
      <c r="E31" s="569">
        <v>0.9</v>
      </c>
      <c r="F31" s="569">
        <v>5.7</v>
      </c>
      <c r="G31" s="569">
        <v>0.8</v>
      </c>
      <c r="H31" s="569">
        <v>1.1000000000000001</v>
      </c>
      <c r="I31" s="569">
        <v>0.1</v>
      </c>
      <c r="J31" s="569">
        <v>0.2</v>
      </c>
      <c r="K31" s="569">
        <v>0.6</v>
      </c>
      <c r="L31" s="272"/>
    </row>
    <row r="32" spans="2:24" x14ac:dyDescent="0.3">
      <c r="B32" s="568" t="s">
        <v>70</v>
      </c>
      <c r="C32" s="569">
        <v>43.4</v>
      </c>
      <c r="D32" s="569">
        <v>40.1</v>
      </c>
      <c r="E32" s="569">
        <v>5.6</v>
      </c>
      <c r="F32" s="569">
        <v>6.6</v>
      </c>
      <c r="G32" s="569">
        <v>0.5</v>
      </c>
      <c r="H32" s="569">
        <v>1.3</v>
      </c>
      <c r="I32" s="569">
        <v>0.1</v>
      </c>
      <c r="J32" s="569">
        <v>1.7</v>
      </c>
      <c r="K32" s="569">
        <v>0.7</v>
      </c>
      <c r="L32" s="272"/>
    </row>
    <row r="33" spans="2:24" x14ac:dyDescent="0.3">
      <c r="B33" s="568" t="s">
        <v>76</v>
      </c>
      <c r="C33" s="569">
        <v>43.4</v>
      </c>
      <c r="D33" s="569">
        <v>38.5</v>
      </c>
      <c r="E33" s="569">
        <v>10.3</v>
      </c>
      <c r="F33" s="569">
        <v>6</v>
      </c>
      <c r="G33" s="569">
        <v>0.4</v>
      </c>
      <c r="H33" s="569">
        <v>0.7</v>
      </c>
      <c r="I33" s="569">
        <v>0.1</v>
      </c>
      <c r="J33" s="569">
        <v>0.2</v>
      </c>
      <c r="K33" s="569">
        <v>0.5</v>
      </c>
      <c r="L33" s="272"/>
    </row>
    <row r="34" spans="2:24" x14ac:dyDescent="0.3">
      <c r="B34" s="568" t="s">
        <v>74</v>
      </c>
      <c r="C34" s="569">
        <v>43.9</v>
      </c>
      <c r="D34" s="569">
        <v>47.7</v>
      </c>
      <c r="E34" s="569">
        <v>0.4</v>
      </c>
      <c r="F34" s="569">
        <v>6.5</v>
      </c>
      <c r="G34" s="569">
        <v>0.4</v>
      </c>
      <c r="H34" s="569">
        <v>0.2</v>
      </c>
      <c r="I34" s="569">
        <v>0.1</v>
      </c>
      <c r="J34" s="569">
        <v>0</v>
      </c>
      <c r="K34" s="569">
        <v>0.8</v>
      </c>
      <c r="L34" s="272"/>
    </row>
    <row r="35" spans="2:24" x14ac:dyDescent="0.3">
      <c r="B35" s="568" t="s">
        <v>73</v>
      </c>
      <c r="C35" s="569">
        <v>46.1</v>
      </c>
      <c r="D35" s="569">
        <v>43.9</v>
      </c>
      <c r="E35" s="569">
        <v>1.2</v>
      </c>
      <c r="F35" s="569">
        <v>6.9</v>
      </c>
      <c r="G35" s="569">
        <v>0.5</v>
      </c>
      <c r="H35" s="569">
        <v>0.5</v>
      </c>
      <c r="I35" s="569">
        <v>0.1</v>
      </c>
      <c r="J35" s="569">
        <v>0.1</v>
      </c>
      <c r="K35" s="569">
        <v>0.6</v>
      </c>
      <c r="L35" s="272"/>
    </row>
    <row r="36" spans="2:24" x14ac:dyDescent="0.3">
      <c r="B36" s="568" t="s">
        <v>75</v>
      </c>
      <c r="C36" s="569">
        <v>47.1</v>
      </c>
      <c r="D36" s="569">
        <v>39.4</v>
      </c>
      <c r="E36" s="569">
        <v>4.9000000000000004</v>
      </c>
      <c r="F36" s="569">
        <v>6.4</v>
      </c>
      <c r="G36" s="569">
        <v>0.5</v>
      </c>
      <c r="H36" s="569">
        <v>0.8</v>
      </c>
      <c r="I36" s="569">
        <v>0.1</v>
      </c>
      <c r="J36" s="569">
        <v>0.2</v>
      </c>
      <c r="K36" s="569">
        <v>0.6</v>
      </c>
      <c r="L36" s="272"/>
    </row>
    <row r="37" spans="2:24" ht="28.8" x14ac:dyDescent="0.3">
      <c r="B37" s="1024" t="s">
        <v>63</v>
      </c>
      <c r="C37" s="569">
        <v>47.9</v>
      </c>
      <c r="D37" s="569">
        <v>42.2</v>
      </c>
      <c r="E37" s="569">
        <v>1</v>
      </c>
      <c r="F37" s="569">
        <v>7.2</v>
      </c>
      <c r="G37" s="569">
        <v>0.5</v>
      </c>
      <c r="H37" s="569">
        <v>0.5</v>
      </c>
      <c r="I37" s="569">
        <v>0.2</v>
      </c>
      <c r="J37" s="569">
        <v>0.1</v>
      </c>
      <c r="K37" s="569">
        <v>0.6</v>
      </c>
      <c r="L37" s="272"/>
    </row>
    <row r="38" spans="2:24" x14ac:dyDescent="0.3">
      <c r="B38" s="568" t="s">
        <v>72</v>
      </c>
      <c r="C38" s="569">
        <v>48.9</v>
      </c>
      <c r="D38" s="569">
        <v>42.5</v>
      </c>
      <c r="E38" s="569">
        <v>1.3</v>
      </c>
      <c r="F38" s="569">
        <v>5.9</v>
      </c>
      <c r="G38" s="569">
        <v>0.4</v>
      </c>
      <c r="H38" s="569">
        <v>0.3</v>
      </c>
      <c r="I38" s="569">
        <v>0.1</v>
      </c>
      <c r="J38" s="569">
        <v>0</v>
      </c>
      <c r="K38" s="569">
        <v>0.6</v>
      </c>
      <c r="L38" s="272"/>
    </row>
    <row r="39" spans="2:24" x14ac:dyDescent="0.3">
      <c r="B39" s="568" t="s">
        <v>62</v>
      </c>
      <c r="C39" s="569">
        <v>51.4</v>
      </c>
      <c r="D39" s="569">
        <v>32.200000000000003</v>
      </c>
      <c r="E39" s="569">
        <v>6.7</v>
      </c>
      <c r="F39" s="569">
        <v>6.9</v>
      </c>
      <c r="G39" s="569">
        <v>0.6</v>
      </c>
      <c r="H39" s="569">
        <v>0.8</v>
      </c>
      <c r="I39" s="569">
        <v>0.3</v>
      </c>
      <c r="J39" s="569">
        <v>0.5</v>
      </c>
      <c r="K39" s="569">
        <v>0.8</v>
      </c>
      <c r="L39" s="272"/>
    </row>
    <row r="40" spans="2:24" x14ac:dyDescent="0.3">
      <c r="B40" s="272"/>
      <c r="C40" s="272"/>
      <c r="D40" s="272"/>
      <c r="E40" s="272"/>
      <c r="F40" s="676"/>
      <c r="G40" s="676"/>
      <c r="H40" s="676"/>
      <c r="I40" s="676"/>
      <c r="J40" s="676"/>
      <c r="K40" s="676"/>
      <c r="L40" s="272"/>
      <c r="T40" s="96"/>
      <c r="U40" s="384"/>
      <c r="V40" s="384"/>
      <c r="W40" s="384"/>
      <c r="X40" s="384"/>
    </row>
    <row r="41" spans="2:24" x14ac:dyDescent="0.3">
      <c r="F41" s="676"/>
      <c r="G41" s="676"/>
      <c r="H41" s="676"/>
      <c r="I41" s="676"/>
      <c r="J41" s="676"/>
      <c r="K41" s="676"/>
      <c r="T41" s="96"/>
      <c r="U41" s="384"/>
      <c r="V41" s="384"/>
      <c r="W41" s="384"/>
      <c r="X41" s="384"/>
    </row>
    <row r="42" spans="2:24" x14ac:dyDescent="0.3">
      <c r="F42" s="676"/>
      <c r="G42" s="676"/>
      <c r="H42" s="676"/>
      <c r="I42" s="676"/>
      <c r="J42" s="676"/>
      <c r="K42" s="676"/>
      <c r="T42" s="96"/>
      <c r="U42" s="384"/>
      <c r="V42" s="384"/>
      <c r="W42" s="384"/>
      <c r="X42" s="384"/>
    </row>
    <row r="43" spans="2:24" x14ac:dyDescent="0.3">
      <c r="F43" s="676"/>
      <c r="G43" s="676"/>
      <c r="H43" s="676"/>
      <c r="I43" s="676"/>
      <c r="J43" s="676"/>
      <c r="K43" s="676"/>
      <c r="T43" s="96"/>
      <c r="U43" s="384"/>
      <c r="V43" s="384"/>
      <c r="W43" s="384"/>
      <c r="X43" s="384"/>
    </row>
    <row r="45" spans="2:24" x14ac:dyDescent="0.3">
      <c r="B45" s="1357" t="s">
        <v>78</v>
      </c>
      <c r="C45" s="1358"/>
      <c r="D45" s="1358"/>
      <c r="E45" s="1358"/>
      <c r="F45" s="1358"/>
      <c r="G45" s="1358"/>
      <c r="H45" s="1358"/>
      <c r="I45" s="1358"/>
      <c r="J45" s="1359"/>
    </row>
    <row r="46" spans="2:24" ht="6.6" customHeight="1" x14ac:dyDescent="0.3">
      <c r="B46" s="139"/>
      <c r="C46" s="139"/>
      <c r="D46" s="140"/>
      <c r="E46" s="140"/>
      <c r="F46" s="340"/>
      <c r="G46" s="340"/>
      <c r="H46" s="141"/>
      <c r="I46" s="142"/>
      <c r="J46" s="143"/>
    </row>
    <row r="47" spans="2:24" x14ac:dyDescent="0.3">
      <c r="B47" s="144" t="s">
        <v>79</v>
      </c>
      <c r="C47" s="1349" t="s">
        <v>1317</v>
      </c>
      <c r="D47" s="1350"/>
      <c r="E47" s="1350"/>
      <c r="F47" s="1350"/>
      <c r="G47" s="1350"/>
      <c r="H47" s="1350"/>
      <c r="I47" s="1350"/>
      <c r="J47" s="1351"/>
    </row>
    <row r="48" spans="2:24" ht="7.8" customHeight="1" x14ac:dyDescent="0.3">
      <c r="B48" s="144"/>
      <c r="C48" s="145"/>
      <c r="D48" s="146"/>
      <c r="E48" s="146"/>
      <c r="F48" s="341"/>
      <c r="G48" s="341"/>
      <c r="H48" s="146"/>
      <c r="I48" s="147"/>
      <c r="J48" s="148"/>
    </row>
    <row r="49" spans="2:10" x14ac:dyDescent="0.3">
      <c r="B49" s="144" t="s">
        <v>80</v>
      </c>
      <c r="C49" s="1349" t="s">
        <v>1319</v>
      </c>
      <c r="D49" s="1350"/>
      <c r="E49" s="1350"/>
      <c r="F49" s="1350"/>
      <c r="G49" s="1350"/>
      <c r="H49" s="1350"/>
      <c r="I49" s="1350"/>
      <c r="J49" s="1351"/>
    </row>
    <row r="50" spans="2:10" ht="5.4" customHeight="1" x14ac:dyDescent="0.3">
      <c r="B50" s="144"/>
      <c r="C50" s="145"/>
      <c r="D50" s="146"/>
      <c r="E50" s="146"/>
      <c r="F50" s="341"/>
      <c r="G50" s="341"/>
      <c r="H50" s="146"/>
      <c r="I50" s="147"/>
      <c r="J50" s="148"/>
    </row>
    <row r="51" spans="2:10" x14ac:dyDescent="0.3">
      <c r="B51" s="144" t="s">
        <v>82</v>
      </c>
      <c r="C51" s="145" t="s">
        <v>826</v>
      </c>
      <c r="D51" s="146"/>
      <c r="E51" s="146"/>
      <c r="F51" s="341"/>
      <c r="G51" s="341"/>
      <c r="H51" s="146"/>
      <c r="I51" s="147"/>
      <c r="J51" s="148"/>
    </row>
    <row r="52" spans="2:10" ht="5.4" customHeight="1" x14ac:dyDescent="0.3">
      <c r="B52" s="144"/>
      <c r="C52" s="145"/>
      <c r="D52" s="146"/>
      <c r="E52" s="146"/>
      <c r="F52" s="341"/>
      <c r="G52" s="341"/>
      <c r="H52" s="146"/>
      <c r="I52" s="147"/>
      <c r="J52" s="148"/>
    </row>
    <row r="53" spans="2:10" x14ac:dyDescent="0.3">
      <c r="B53" s="144" t="s">
        <v>84</v>
      </c>
      <c r="C53" s="145" t="s">
        <v>755</v>
      </c>
      <c r="D53" s="146"/>
      <c r="E53" s="146"/>
      <c r="F53" s="341"/>
      <c r="G53" s="341"/>
      <c r="H53" s="146"/>
      <c r="I53" s="147"/>
      <c r="J53" s="148"/>
    </row>
    <row r="54" spans="2:10" ht="8.4" customHeight="1" x14ac:dyDescent="0.3">
      <c r="B54" s="144"/>
      <c r="C54" s="145"/>
      <c r="D54" s="146"/>
      <c r="E54" s="146"/>
      <c r="F54" s="341"/>
      <c r="G54" s="341"/>
      <c r="H54" s="146"/>
      <c r="I54" s="147"/>
      <c r="J54" s="148"/>
    </row>
    <row r="55" spans="2:10" x14ac:dyDescent="0.3">
      <c r="B55" s="144" t="s">
        <v>86</v>
      </c>
      <c r="C55" s="145" t="s">
        <v>70</v>
      </c>
      <c r="D55" s="146"/>
      <c r="E55" s="146"/>
      <c r="F55" s="341"/>
      <c r="G55" s="341"/>
      <c r="H55" s="146"/>
      <c r="I55" s="147"/>
      <c r="J55" s="148"/>
    </row>
    <row r="56" spans="2:10" ht="9" customHeight="1" x14ac:dyDescent="0.3">
      <c r="B56" s="144"/>
      <c r="C56" s="145"/>
      <c r="D56" s="146"/>
      <c r="E56" s="146"/>
      <c r="F56" s="341"/>
      <c r="G56" s="341"/>
      <c r="H56" s="146"/>
      <c r="I56" s="147"/>
      <c r="J56" s="148"/>
    </row>
    <row r="57" spans="2:10" x14ac:dyDescent="0.3">
      <c r="B57" s="144" t="s">
        <v>88</v>
      </c>
      <c r="C57" s="149" t="s">
        <v>89</v>
      </c>
      <c r="D57" s="147"/>
      <c r="E57" s="147"/>
      <c r="F57" s="342"/>
      <c r="G57" s="341"/>
      <c r="H57" s="146"/>
      <c r="I57" s="147"/>
      <c r="J57" s="148"/>
    </row>
    <row r="58" spans="2:10" ht="6" customHeight="1" x14ac:dyDescent="0.3">
      <c r="B58" s="144"/>
      <c r="C58" s="149"/>
      <c r="D58" s="147"/>
      <c r="E58" s="147"/>
      <c r="F58" s="342"/>
      <c r="G58" s="341"/>
      <c r="H58" s="146"/>
      <c r="I58" s="147"/>
      <c r="J58" s="148"/>
    </row>
    <row r="59" spans="2:10" x14ac:dyDescent="0.3">
      <c r="B59" s="144" t="s">
        <v>90</v>
      </c>
      <c r="C59" s="602" t="s">
        <v>154</v>
      </c>
      <c r="D59" s="156"/>
      <c r="E59" s="156"/>
      <c r="F59" s="343"/>
      <c r="G59" s="341"/>
      <c r="H59" s="146"/>
      <c r="I59" s="147"/>
      <c r="J59" s="148"/>
    </row>
    <row r="60" spans="2:10" ht="7.2" customHeight="1" x14ac:dyDescent="0.3">
      <c r="B60" s="144"/>
      <c r="C60" s="145"/>
      <c r="D60" s="146"/>
      <c r="E60" s="146"/>
      <c r="F60" s="341"/>
      <c r="G60" s="341"/>
      <c r="H60" s="146"/>
      <c r="I60" s="147"/>
      <c r="J60" s="148"/>
    </row>
    <row r="61" spans="2:10" x14ac:dyDescent="0.3">
      <c r="B61" s="1352" t="s">
        <v>92</v>
      </c>
      <c r="C61" s="145" t="s">
        <v>93</v>
      </c>
      <c r="D61" s="146"/>
      <c r="E61" s="146"/>
      <c r="F61" s="341"/>
      <c r="G61" s="341"/>
      <c r="H61" s="146"/>
      <c r="I61" s="147"/>
      <c r="J61" s="148"/>
    </row>
    <row r="62" spans="2:10" x14ac:dyDescent="0.3">
      <c r="B62" s="1352"/>
      <c r="C62" s="201" t="s">
        <v>94</v>
      </c>
      <c r="D62" s="210"/>
      <c r="E62" s="210"/>
      <c r="F62" s="341"/>
      <c r="G62" s="341"/>
      <c r="H62" s="146"/>
      <c r="I62" s="147"/>
      <c r="J62" s="148"/>
    </row>
    <row r="63" spans="2:10" ht="10.199999999999999" customHeight="1" x14ac:dyDescent="0.3">
      <c r="B63" s="144"/>
      <c r="C63" s="145"/>
      <c r="D63" s="146"/>
      <c r="E63" s="146"/>
      <c r="F63" s="341"/>
      <c r="G63" s="341"/>
      <c r="H63" s="146"/>
      <c r="I63" s="147"/>
      <c r="J63" s="148"/>
    </row>
    <row r="64" spans="2:10" ht="48.6" customHeight="1" x14ac:dyDescent="0.3">
      <c r="B64" s="151" t="s">
        <v>95</v>
      </c>
      <c r="C64" s="1349" t="s">
        <v>1318</v>
      </c>
      <c r="D64" s="1350"/>
      <c r="E64" s="1350"/>
      <c r="F64" s="1350"/>
      <c r="G64" s="1350"/>
      <c r="H64" s="1350"/>
      <c r="I64" s="1350"/>
      <c r="J64" s="1351"/>
    </row>
    <row r="65" spans="2:10" ht="7.8" customHeight="1" x14ac:dyDescent="0.3">
      <c r="B65" s="151"/>
      <c r="C65" s="145"/>
      <c r="D65" s="146"/>
      <c r="E65" s="146"/>
      <c r="F65" s="341"/>
      <c r="G65" s="341"/>
      <c r="H65" s="146"/>
      <c r="I65" s="147"/>
      <c r="J65" s="148"/>
    </row>
    <row r="66" spans="2:10" x14ac:dyDescent="0.3">
      <c r="B66" s="151" t="s">
        <v>96</v>
      </c>
      <c r="C66" s="204">
        <v>44902</v>
      </c>
      <c r="D66" s="211"/>
      <c r="E66" s="211"/>
      <c r="F66" s="341"/>
      <c r="G66" s="341"/>
      <c r="H66" s="146"/>
      <c r="I66" s="147"/>
      <c r="J66" s="148"/>
    </row>
    <row r="67" spans="2:10" ht="6" customHeight="1" x14ac:dyDescent="0.3">
      <c r="B67" s="151"/>
      <c r="C67" s="145"/>
      <c r="D67" s="146"/>
      <c r="E67" s="146"/>
      <c r="F67" s="341"/>
      <c r="G67" s="341"/>
      <c r="H67" s="146"/>
      <c r="I67" s="147"/>
      <c r="J67" s="148"/>
    </row>
    <row r="68" spans="2:10" x14ac:dyDescent="0.3">
      <c r="B68" s="151" t="s">
        <v>97</v>
      </c>
      <c r="C68" s="145" t="s">
        <v>98</v>
      </c>
      <c r="D68" s="146"/>
      <c r="E68" s="146"/>
      <c r="F68" s="341"/>
      <c r="G68" s="341"/>
      <c r="H68" s="146"/>
      <c r="I68" s="147"/>
      <c r="J68" s="148"/>
    </row>
    <row r="69" spans="2:10" ht="5.4" customHeight="1" x14ac:dyDescent="0.3">
      <c r="B69" s="151"/>
      <c r="C69" s="145"/>
      <c r="D69" s="146"/>
      <c r="E69" s="146"/>
      <c r="F69" s="341"/>
      <c r="G69" s="341"/>
      <c r="H69" s="146"/>
      <c r="I69" s="147"/>
      <c r="J69" s="148"/>
    </row>
    <row r="70" spans="2:10" x14ac:dyDescent="0.3">
      <c r="B70" s="151" t="s">
        <v>99</v>
      </c>
      <c r="C70" s="149"/>
      <c r="D70" s="147"/>
      <c r="E70" s="147"/>
      <c r="F70" s="342"/>
      <c r="G70" s="342"/>
      <c r="H70" s="147"/>
      <c r="I70" s="147"/>
      <c r="J70" s="148"/>
    </row>
    <row r="71" spans="2:10" ht="9.6" customHeight="1" x14ac:dyDescent="0.3">
      <c r="B71" s="152"/>
      <c r="C71" s="152"/>
      <c r="D71" s="153"/>
      <c r="E71" s="153"/>
      <c r="F71" s="344"/>
      <c r="G71" s="344"/>
      <c r="H71" s="153"/>
      <c r="I71" s="153"/>
      <c r="J71" s="154"/>
    </row>
  </sheetData>
  <mergeCells count="18">
    <mergeCell ref="C64:J64"/>
    <mergeCell ref="D5:E5"/>
    <mergeCell ref="F5:G5"/>
    <mergeCell ref="H5:I5"/>
    <mergeCell ref="J5:K5"/>
    <mergeCell ref="C5:C6"/>
    <mergeCell ref="B45:J45"/>
    <mergeCell ref="C47:J47"/>
    <mergeCell ref="C49:J49"/>
    <mergeCell ref="B5:B6"/>
    <mergeCell ref="P5:Q5"/>
    <mergeCell ref="R5:S5"/>
    <mergeCell ref="U3:V3"/>
    <mergeCell ref="W3:X3"/>
    <mergeCell ref="B61:B62"/>
    <mergeCell ref="T5:U5"/>
    <mergeCell ref="L5:M5"/>
    <mergeCell ref="N5:O5"/>
  </mergeCells>
  <hyperlinks>
    <hyperlink ref="C62" r:id="rId1" xr:uid="{8C548D75-9F4F-4B30-84A3-D86749F9CAA0}"/>
    <hyperlink ref="B2" location="Index!A1" display="Return to Index" xr:uid="{57D4E754-82E2-433E-A4FB-8EF1AC76BCA4}"/>
  </hyperlinks>
  <pageMargins left="0.7" right="0.7" top="0.75" bottom="0.75" header="0.3" footer="0.3"/>
  <pageSetup paperSize="9" orientation="portrait"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4DA5E-6849-477E-A6ED-5644C4EC3C55}">
  <dimension ref="B1:X88"/>
  <sheetViews>
    <sheetView zoomScale="90" zoomScaleNormal="90" workbookViewId="0">
      <selection activeCell="J2" sqref="J2"/>
    </sheetView>
  </sheetViews>
  <sheetFormatPr defaultColWidth="8.88671875" defaultRowHeight="14.4" x14ac:dyDescent="0.3"/>
  <cols>
    <col min="1" max="1" width="3.21875" customWidth="1"/>
    <col min="2" max="2" width="25.77734375" customWidth="1"/>
    <col min="3" max="3" width="12.88671875" customWidth="1"/>
    <col min="4" max="4" width="14.33203125" customWidth="1"/>
    <col min="5" max="5" width="13.21875" customWidth="1"/>
    <col min="6" max="6" width="13.109375" customWidth="1"/>
    <col min="7" max="7" width="12.21875" customWidth="1"/>
    <col min="8" max="8" width="12.109375" customWidth="1"/>
    <col min="9" max="9" width="13.109375" customWidth="1"/>
    <col min="10" max="10" width="10.88671875" customWidth="1"/>
    <col min="11" max="11" width="11.44140625" customWidth="1"/>
    <col min="12" max="12" width="11.44140625" bestFit="1" customWidth="1"/>
    <col min="13" max="13" width="12.77734375" customWidth="1"/>
    <col min="14" max="14" width="11.77734375" customWidth="1"/>
    <col min="15" max="15" width="11.6640625" customWidth="1"/>
    <col min="16" max="16" width="11.88671875" customWidth="1"/>
    <col min="17" max="17" width="11.33203125" customWidth="1"/>
    <col min="18" max="18" width="12.88671875" customWidth="1"/>
    <col min="19" max="19" width="12.33203125" customWidth="1"/>
    <col min="20" max="20" width="12.6640625" customWidth="1"/>
    <col min="21" max="21" width="12.5546875" customWidth="1"/>
    <col min="24" max="24" width="18.44140625" customWidth="1"/>
  </cols>
  <sheetData>
    <row r="1" spans="2:24" x14ac:dyDescent="0.3">
      <c r="B1" s="686" t="s">
        <v>1655</v>
      </c>
    </row>
    <row r="2" spans="2:24" x14ac:dyDescent="0.3">
      <c r="B2" s="114" t="s">
        <v>48</v>
      </c>
    </row>
    <row r="3" spans="2:24" x14ac:dyDescent="0.3">
      <c r="F3" s="676"/>
      <c r="G3" s="676"/>
      <c r="H3" s="676"/>
      <c r="I3" s="676"/>
      <c r="J3" s="676"/>
      <c r="K3" s="676"/>
      <c r="T3" s="96"/>
      <c r="U3" s="1416"/>
      <c r="V3" s="1416"/>
      <c r="W3" s="1416"/>
      <c r="X3" s="1416"/>
    </row>
    <row r="4" spans="2:24" ht="15" thickBot="1" x14ac:dyDescent="0.35">
      <c r="F4" s="676"/>
      <c r="G4" s="676"/>
      <c r="H4" s="676"/>
      <c r="I4" s="676"/>
      <c r="J4" s="676"/>
      <c r="K4" s="676"/>
      <c r="T4" s="96"/>
      <c r="U4" s="384"/>
      <c r="V4" s="384"/>
      <c r="W4" s="384"/>
      <c r="X4" s="384"/>
    </row>
    <row r="5" spans="2:24" ht="39" customHeight="1" thickBot="1" x14ac:dyDescent="0.35">
      <c r="B5" s="1468" t="s">
        <v>736</v>
      </c>
      <c r="C5" s="1468" t="s">
        <v>846</v>
      </c>
      <c r="D5" s="1418" t="s">
        <v>1308</v>
      </c>
      <c r="E5" s="1471"/>
      <c r="F5" s="1418" t="s">
        <v>1309</v>
      </c>
      <c r="G5" s="1471"/>
      <c r="H5" s="1418" t="s">
        <v>1310</v>
      </c>
      <c r="I5" s="1471"/>
      <c r="J5" s="1418" t="s">
        <v>1311</v>
      </c>
      <c r="K5" s="1471"/>
      <c r="L5" s="1418" t="s">
        <v>1312</v>
      </c>
      <c r="M5" s="1471"/>
      <c r="N5" s="1418" t="s">
        <v>1313</v>
      </c>
      <c r="O5" s="1471"/>
      <c r="P5" s="1418" t="s">
        <v>1314</v>
      </c>
      <c r="Q5" s="1471"/>
      <c r="R5" s="1418" t="s">
        <v>1315</v>
      </c>
      <c r="S5" s="1471"/>
      <c r="T5" s="1418" t="s">
        <v>1316</v>
      </c>
      <c r="U5" s="1471"/>
    </row>
    <row r="6" spans="2:24" ht="15" customHeight="1" thickBot="1" x14ac:dyDescent="0.35">
      <c r="B6" s="1469"/>
      <c r="C6" s="1469"/>
      <c r="D6" s="752" t="s">
        <v>714</v>
      </c>
      <c r="E6" s="752" t="s">
        <v>131</v>
      </c>
      <c r="F6" s="752" t="s">
        <v>714</v>
      </c>
      <c r="G6" s="752" t="s">
        <v>131</v>
      </c>
      <c r="H6" s="752" t="s">
        <v>714</v>
      </c>
      <c r="I6" s="752" t="s">
        <v>131</v>
      </c>
      <c r="J6" s="752" t="s">
        <v>714</v>
      </c>
      <c r="K6" s="752" t="s">
        <v>131</v>
      </c>
      <c r="L6" s="752" t="s">
        <v>714</v>
      </c>
      <c r="M6" s="752" t="s">
        <v>131</v>
      </c>
      <c r="N6" s="752" t="s">
        <v>714</v>
      </c>
      <c r="O6" s="752" t="s">
        <v>131</v>
      </c>
      <c r="P6" s="752" t="s">
        <v>714</v>
      </c>
      <c r="Q6" s="752" t="s">
        <v>131</v>
      </c>
      <c r="R6" s="752" t="s">
        <v>714</v>
      </c>
      <c r="S6" s="752" t="s">
        <v>131</v>
      </c>
      <c r="T6" s="752" t="s">
        <v>714</v>
      </c>
      <c r="U6" s="752" t="s">
        <v>131</v>
      </c>
    </row>
    <row r="7" spans="2:24" x14ac:dyDescent="0.3">
      <c r="B7" s="585" t="s">
        <v>67</v>
      </c>
      <c r="C7" s="586">
        <v>1317788</v>
      </c>
      <c r="D7" s="586">
        <v>367060</v>
      </c>
      <c r="E7" s="576">
        <v>27.854252732609496</v>
      </c>
      <c r="F7" s="586">
        <v>822179</v>
      </c>
      <c r="G7" s="576">
        <v>62.390839801242691</v>
      </c>
      <c r="H7" s="586">
        <v>7246</v>
      </c>
      <c r="I7" s="576">
        <v>0.54986082738649922</v>
      </c>
      <c r="J7" s="586">
        <v>8928</v>
      </c>
      <c r="K7" s="576">
        <v>0.67749896037905954</v>
      </c>
      <c r="L7" s="586">
        <v>1286</v>
      </c>
      <c r="M7" s="576">
        <v>9.7587775878972952E-2</v>
      </c>
      <c r="N7" s="586">
        <v>7999</v>
      </c>
      <c r="O7" s="576">
        <v>0.60700203674642661</v>
      </c>
      <c r="P7" s="586">
        <v>2389</v>
      </c>
      <c r="Q7" s="576">
        <v>0.18128864430393965</v>
      </c>
      <c r="R7" s="586">
        <v>5694</v>
      </c>
      <c r="S7" s="576">
        <v>0.43208771061809642</v>
      </c>
      <c r="T7" s="586">
        <v>95007</v>
      </c>
      <c r="U7" s="576">
        <v>7.2095815108348233</v>
      </c>
    </row>
    <row r="8" spans="2:24" x14ac:dyDescent="0.3">
      <c r="B8" s="551" t="s">
        <v>74</v>
      </c>
      <c r="C8" s="353">
        <v>138265</v>
      </c>
      <c r="D8" s="353">
        <v>40950</v>
      </c>
      <c r="E8" s="552">
        <v>29.617039742523414</v>
      </c>
      <c r="F8" s="353">
        <v>83671</v>
      </c>
      <c r="G8" s="552">
        <v>60.514953169638012</v>
      </c>
      <c r="H8" s="353">
        <v>459</v>
      </c>
      <c r="I8" s="552">
        <v>0.33197121469641627</v>
      </c>
      <c r="J8" s="353">
        <v>312</v>
      </c>
      <c r="K8" s="552">
        <v>0.22565363613351172</v>
      </c>
      <c r="L8" s="353">
        <v>124</v>
      </c>
      <c r="M8" s="552">
        <v>8.9682855386395685E-2</v>
      </c>
      <c r="N8" s="353">
        <v>524</v>
      </c>
      <c r="O8" s="552">
        <v>0.37898238889089791</v>
      </c>
      <c r="P8" s="353">
        <v>45</v>
      </c>
      <c r="Q8" s="552">
        <v>3.2546197519256498E-2</v>
      </c>
      <c r="R8" s="353">
        <v>905</v>
      </c>
      <c r="S8" s="552">
        <v>0.65454019455393619</v>
      </c>
      <c r="T8" s="353">
        <v>11275</v>
      </c>
      <c r="U8" s="552">
        <v>8.1546306006581553</v>
      </c>
    </row>
    <row r="9" spans="2:24" x14ac:dyDescent="0.3">
      <c r="B9" s="551" t="s">
        <v>75</v>
      </c>
      <c r="C9" s="353">
        <v>205056</v>
      </c>
      <c r="D9" s="353">
        <v>71826</v>
      </c>
      <c r="E9" s="552">
        <v>35.02750468164794</v>
      </c>
      <c r="F9" s="353">
        <v>106999</v>
      </c>
      <c r="G9" s="552">
        <v>52.180379993757803</v>
      </c>
      <c r="H9" s="353">
        <v>1162</v>
      </c>
      <c r="I9" s="552">
        <v>0.56667446941323352</v>
      </c>
      <c r="J9" s="353">
        <v>1282</v>
      </c>
      <c r="K9" s="552">
        <v>0.62519506866416985</v>
      </c>
      <c r="L9" s="353">
        <v>235</v>
      </c>
      <c r="M9" s="552">
        <v>0.11460284019975031</v>
      </c>
      <c r="N9" s="353">
        <v>7162</v>
      </c>
      <c r="O9" s="552">
        <v>3.4927044319600502</v>
      </c>
      <c r="P9" s="353">
        <v>468</v>
      </c>
      <c r="Q9" s="552">
        <v>0.2282303370786517</v>
      </c>
      <c r="R9" s="353">
        <v>1050</v>
      </c>
      <c r="S9" s="552">
        <v>0.51205524344569286</v>
      </c>
      <c r="T9" s="353">
        <v>14872</v>
      </c>
      <c r="U9" s="552">
        <v>7.2526529338327093</v>
      </c>
    </row>
    <row r="10" spans="2:24" x14ac:dyDescent="0.3">
      <c r="B10" s="1043" t="s">
        <v>70</v>
      </c>
      <c r="C10" s="924">
        <v>236882</v>
      </c>
      <c r="D10" s="924">
        <v>79379</v>
      </c>
      <c r="E10" s="1051">
        <v>33.509933215693884</v>
      </c>
      <c r="F10" s="924">
        <v>122018</v>
      </c>
      <c r="G10" s="1051">
        <v>51.510034531961054</v>
      </c>
      <c r="H10" s="924">
        <v>1331</v>
      </c>
      <c r="I10" s="1051">
        <v>0.56188313168581827</v>
      </c>
      <c r="J10" s="924">
        <v>2482</v>
      </c>
      <c r="K10" s="1051">
        <v>1.047779062993389</v>
      </c>
      <c r="L10" s="924">
        <v>254</v>
      </c>
      <c r="M10" s="1051">
        <v>0.10722638275597132</v>
      </c>
      <c r="N10" s="924">
        <v>9903</v>
      </c>
      <c r="O10" s="1051">
        <v>4.1805624741432439</v>
      </c>
      <c r="P10" s="924">
        <v>3476</v>
      </c>
      <c r="Q10" s="1051">
        <v>1.4673972695265995</v>
      </c>
      <c r="R10" s="924">
        <v>1329</v>
      </c>
      <c r="S10" s="1051">
        <v>0.56103882945939321</v>
      </c>
      <c r="T10" s="924">
        <v>16710</v>
      </c>
      <c r="U10" s="1051">
        <v>7.0541451017806329</v>
      </c>
    </row>
    <row r="11" spans="2:24" x14ac:dyDescent="0.3">
      <c r="B11" s="551" t="s">
        <v>66</v>
      </c>
      <c r="C11" s="353">
        <v>280177</v>
      </c>
      <c r="D11" s="353">
        <v>79345</v>
      </c>
      <c r="E11" s="552">
        <v>28.3195979684271</v>
      </c>
      <c r="F11" s="353">
        <v>158138</v>
      </c>
      <c r="G11" s="552">
        <v>56.442177623430901</v>
      </c>
      <c r="H11" s="353">
        <v>1701</v>
      </c>
      <c r="I11" s="552">
        <v>0.60711621582071329</v>
      </c>
      <c r="J11" s="353">
        <v>3144</v>
      </c>
      <c r="K11" s="552">
        <v>1.1221477851501016</v>
      </c>
      <c r="L11" s="353">
        <v>671</v>
      </c>
      <c r="M11" s="552">
        <v>0.23949146432433782</v>
      </c>
      <c r="N11" s="353">
        <v>17561</v>
      </c>
      <c r="O11" s="552">
        <v>6.2678235543959708</v>
      </c>
      <c r="P11" s="353">
        <v>1223</v>
      </c>
      <c r="Q11" s="552">
        <v>0.43650977774763811</v>
      </c>
      <c r="R11" s="353">
        <v>755</v>
      </c>
      <c r="S11" s="552">
        <v>0.26947251201918787</v>
      </c>
      <c r="T11" s="353">
        <v>17639</v>
      </c>
      <c r="U11" s="552">
        <v>6.2956630986840461</v>
      </c>
    </row>
    <row r="12" spans="2:24" x14ac:dyDescent="0.3">
      <c r="B12" s="551" t="s">
        <v>71</v>
      </c>
      <c r="C12" s="353">
        <v>466415</v>
      </c>
      <c r="D12" s="353">
        <v>82701</v>
      </c>
      <c r="E12" s="552">
        <v>17.731205042719466</v>
      </c>
      <c r="F12" s="353">
        <v>331217</v>
      </c>
      <c r="G12" s="552">
        <v>71.013367923415842</v>
      </c>
      <c r="H12" s="353">
        <v>2017</v>
      </c>
      <c r="I12" s="552">
        <v>0.4324474984723905</v>
      </c>
      <c r="J12" s="353">
        <v>2437</v>
      </c>
      <c r="K12" s="552">
        <v>0.52249606037541674</v>
      </c>
      <c r="L12" s="353">
        <v>2157</v>
      </c>
      <c r="M12" s="552">
        <v>0.46246368577339925</v>
      </c>
      <c r="N12" s="353">
        <v>15209</v>
      </c>
      <c r="O12" s="552">
        <v>3.2608299475788733</v>
      </c>
      <c r="P12" s="353">
        <v>531</v>
      </c>
      <c r="Q12" s="552">
        <v>0.11384711040596894</v>
      </c>
      <c r="R12" s="353">
        <v>1122</v>
      </c>
      <c r="S12" s="552">
        <v>0.24055830108379878</v>
      </c>
      <c r="T12" s="353">
        <v>29024</v>
      </c>
      <c r="U12" s="552">
        <v>6.2227844301748449</v>
      </c>
    </row>
    <row r="13" spans="2:24" ht="14.4" customHeight="1" x14ac:dyDescent="0.3">
      <c r="B13" s="753" t="s">
        <v>63</v>
      </c>
      <c r="C13" s="353">
        <v>176016</v>
      </c>
      <c r="D13" s="353">
        <v>57626</v>
      </c>
      <c r="E13" s="552">
        <v>32.739069175529494</v>
      </c>
      <c r="F13" s="353">
        <v>99468</v>
      </c>
      <c r="G13" s="552">
        <v>56.510771748022904</v>
      </c>
      <c r="H13" s="353">
        <v>941</v>
      </c>
      <c r="I13" s="552">
        <v>0.53461048995545857</v>
      </c>
      <c r="J13" s="353">
        <v>535</v>
      </c>
      <c r="K13" s="552">
        <v>0.30394964094173255</v>
      </c>
      <c r="L13" s="353">
        <v>254</v>
      </c>
      <c r="M13" s="552">
        <v>0.14430506317607489</v>
      </c>
      <c r="N13" s="353">
        <v>1179</v>
      </c>
      <c r="O13" s="552">
        <v>0.66982547041178075</v>
      </c>
      <c r="P13" s="353">
        <v>140</v>
      </c>
      <c r="Q13" s="552">
        <v>7.9538223797836552E-2</v>
      </c>
      <c r="R13" s="353">
        <v>935</v>
      </c>
      <c r="S13" s="552">
        <v>0.5312017089355513</v>
      </c>
      <c r="T13" s="353">
        <v>14938</v>
      </c>
      <c r="U13" s="552">
        <v>8.4867284792291606</v>
      </c>
    </row>
    <row r="14" spans="2:24" ht="28.8" x14ac:dyDescent="0.3">
      <c r="B14" s="753" t="s">
        <v>69</v>
      </c>
      <c r="C14" s="353">
        <v>378888</v>
      </c>
      <c r="D14" s="353">
        <v>111124</v>
      </c>
      <c r="E14" s="552">
        <v>29.32898376301176</v>
      </c>
      <c r="F14" s="353">
        <v>226128</v>
      </c>
      <c r="G14" s="552">
        <v>59.682016849306393</v>
      </c>
      <c r="H14" s="353">
        <v>1910</v>
      </c>
      <c r="I14" s="552">
        <v>0.50410675450264986</v>
      </c>
      <c r="J14" s="353">
        <v>1854</v>
      </c>
      <c r="K14" s="552">
        <v>0.4893266611769177</v>
      </c>
      <c r="L14" s="353">
        <v>1843</v>
      </c>
      <c r="M14" s="552">
        <v>0.48642342855936316</v>
      </c>
      <c r="N14" s="353">
        <v>4445</v>
      </c>
      <c r="O14" s="552">
        <v>1.1731699077299889</v>
      </c>
      <c r="P14" s="353">
        <v>240</v>
      </c>
      <c r="Q14" s="552">
        <v>6.3343257110280604E-2</v>
      </c>
      <c r="R14" s="353">
        <v>2197</v>
      </c>
      <c r="S14" s="552">
        <v>0.57985473279702704</v>
      </c>
      <c r="T14" s="353">
        <v>29147</v>
      </c>
      <c r="U14" s="552">
        <v>7.6927746458056205</v>
      </c>
    </row>
    <row r="15" spans="2:24" x14ac:dyDescent="0.3">
      <c r="B15" s="551" t="s">
        <v>62</v>
      </c>
      <c r="C15" s="353">
        <v>428234</v>
      </c>
      <c r="D15" s="353">
        <v>160218</v>
      </c>
      <c r="E15" s="552">
        <v>37.41365701929319</v>
      </c>
      <c r="F15" s="353">
        <v>200254</v>
      </c>
      <c r="G15" s="552">
        <v>46.762751206116278</v>
      </c>
      <c r="H15" s="353">
        <v>2549</v>
      </c>
      <c r="I15" s="552">
        <v>0.59523531527155715</v>
      </c>
      <c r="J15" s="353">
        <v>2712</v>
      </c>
      <c r="K15" s="552">
        <v>0.6332986171112055</v>
      </c>
      <c r="L15" s="353">
        <v>777</v>
      </c>
      <c r="M15" s="552">
        <v>0.18144285600863078</v>
      </c>
      <c r="N15" s="353">
        <v>22016</v>
      </c>
      <c r="O15" s="552">
        <v>5.141114437433739</v>
      </c>
      <c r="P15" s="353">
        <v>2133</v>
      </c>
      <c r="Q15" s="552">
        <v>0.49809216456423355</v>
      </c>
      <c r="R15" s="353">
        <v>2793</v>
      </c>
      <c r="S15" s="552">
        <v>0.65221350943642964</v>
      </c>
      <c r="T15" s="353">
        <v>34782</v>
      </c>
      <c r="U15" s="552">
        <v>8.1221948747647303</v>
      </c>
    </row>
    <row r="16" spans="2:24" x14ac:dyDescent="0.3">
      <c r="B16" s="551" t="s">
        <v>72</v>
      </c>
      <c r="C16" s="353">
        <v>256384</v>
      </c>
      <c r="D16" s="353">
        <v>84295</v>
      </c>
      <c r="E16" s="552">
        <v>32.878416749875186</v>
      </c>
      <c r="F16" s="353">
        <v>148917</v>
      </c>
      <c r="G16" s="552">
        <v>58.083577758362452</v>
      </c>
      <c r="H16" s="353">
        <v>881</v>
      </c>
      <c r="I16" s="552">
        <v>0.34362518721917124</v>
      </c>
      <c r="J16" s="353">
        <v>567</v>
      </c>
      <c r="K16" s="552">
        <v>0.22115264603095355</v>
      </c>
      <c r="L16" s="353">
        <v>168</v>
      </c>
      <c r="M16" s="552">
        <v>6.5526709935097349E-2</v>
      </c>
      <c r="N16" s="353">
        <v>2078</v>
      </c>
      <c r="O16" s="552">
        <v>0.81050299550673988</v>
      </c>
      <c r="P16" s="353">
        <v>89</v>
      </c>
      <c r="Q16" s="552">
        <v>3.4713554667997998E-2</v>
      </c>
      <c r="R16" s="353">
        <v>1198</v>
      </c>
      <c r="S16" s="552">
        <v>0.46726784822765849</v>
      </c>
      <c r="T16" s="353">
        <v>18191</v>
      </c>
      <c r="U16" s="552">
        <v>7.0952165501747375</v>
      </c>
    </row>
    <row r="17" spans="2:24" x14ac:dyDescent="0.3">
      <c r="B17" s="551" t="s">
        <v>64</v>
      </c>
      <c r="C17" s="353">
        <v>316960</v>
      </c>
      <c r="D17" s="353">
        <v>72896</v>
      </c>
      <c r="E17" s="552">
        <v>22.998485613326604</v>
      </c>
      <c r="F17" s="353">
        <v>170090</v>
      </c>
      <c r="G17" s="552">
        <v>53.662922766279657</v>
      </c>
      <c r="H17" s="353">
        <v>1067</v>
      </c>
      <c r="I17" s="552">
        <v>0.33663553760726905</v>
      </c>
      <c r="J17" s="353">
        <v>11152</v>
      </c>
      <c r="K17" s="552">
        <v>3.5184250378596671</v>
      </c>
      <c r="L17" s="353">
        <v>210</v>
      </c>
      <c r="M17" s="552">
        <v>6.6254416961130741E-2</v>
      </c>
      <c r="N17" s="353">
        <v>23665</v>
      </c>
      <c r="O17" s="552">
        <v>7.4662417970721862</v>
      </c>
      <c r="P17" s="353">
        <v>15912</v>
      </c>
      <c r="Q17" s="552">
        <v>5.0201918223119639</v>
      </c>
      <c r="R17" s="353">
        <v>1641</v>
      </c>
      <c r="S17" s="552">
        <v>0.51773094396769315</v>
      </c>
      <c r="T17" s="353">
        <v>20327</v>
      </c>
      <c r="U17" s="552">
        <v>6.4131120646138315</v>
      </c>
    </row>
    <row r="18" spans="2:24" x14ac:dyDescent="0.3">
      <c r="B18" s="551" t="s">
        <v>65</v>
      </c>
      <c r="C18" s="353">
        <v>751485</v>
      </c>
      <c r="D18" s="353">
        <v>212229</v>
      </c>
      <c r="E18" s="552">
        <v>28.241282261122976</v>
      </c>
      <c r="F18" s="353">
        <v>419790</v>
      </c>
      <c r="G18" s="552">
        <v>55.861394439010759</v>
      </c>
      <c r="H18" s="353">
        <v>2772</v>
      </c>
      <c r="I18" s="552">
        <v>0.36886963811652923</v>
      </c>
      <c r="J18" s="353">
        <v>7048</v>
      </c>
      <c r="K18" s="552">
        <v>0.93787633818372951</v>
      </c>
      <c r="L18" s="353">
        <v>6847</v>
      </c>
      <c r="M18" s="552">
        <v>0.91112929732463055</v>
      </c>
      <c r="N18" s="353">
        <v>40772</v>
      </c>
      <c r="O18" s="552">
        <v>5.4255241288914613</v>
      </c>
      <c r="P18" s="353">
        <v>8914</v>
      </c>
      <c r="Q18" s="552">
        <v>1.1861846876517828</v>
      </c>
      <c r="R18" s="353">
        <v>2396</v>
      </c>
      <c r="S18" s="552">
        <v>0.31883537262886152</v>
      </c>
      <c r="T18" s="353">
        <v>50717</v>
      </c>
      <c r="U18" s="552">
        <v>6.7489038370692693</v>
      </c>
    </row>
    <row r="19" spans="2:24" x14ac:dyDescent="0.3">
      <c r="B19" s="551" t="s">
        <v>76</v>
      </c>
      <c r="C19" s="353">
        <v>552698</v>
      </c>
      <c r="D19" s="353">
        <v>172516</v>
      </c>
      <c r="E19" s="552">
        <v>31.213429395438379</v>
      </c>
      <c r="F19" s="353">
        <v>290299</v>
      </c>
      <c r="G19" s="552">
        <v>52.523982355644499</v>
      </c>
      <c r="H19" s="353">
        <v>2282</v>
      </c>
      <c r="I19" s="552">
        <v>0.41288370864378016</v>
      </c>
      <c r="J19" s="353">
        <v>3566</v>
      </c>
      <c r="K19" s="552">
        <v>0.64519864374396152</v>
      </c>
      <c r="L19" s="353">
        <v>747</v>
      </c>
      <c r="M19" s="552">
        <v>0.13515518420547931</v>
      </c>
      <c r="N19" s="353">
        <v>42801</v>
      </c>
      <c r="O19" s="552">
        <v>7.7440121006408571</v>
      </c>
      <c r="P19" s="353">
        <v>942</v>
      </c>
      <c r="Q19" s="552">
        <v>0.17043665799405824</v>
      </c>
      <c r="R19" s="353">
        <v>1961</v>
      </c>
      <c r="S19" s="552">
        <v>0.35480497486873486</v>
      </c>
      <c r="T19" s="353">
        <v>37584</v>
      </c>
      <c r="U19" s="552">
        <v>6.8000969788202603</v>
      </c>
    </row>
    <row r="20" spans="2:24" x14ac:dyDescent="0.3">
      <c r="B20" s="551" t="s">
        <v>73</v>
      </c>
      <c r="C20" s="353">
        <v>198051</v>
      </c>
      <c r="D20" s="353">
        <v>59646</v>
      </c>
      <c r="E20" s="552">
        <v>30.116485147764969</v>
      </c>
      <c r="F20" s="353">
        <v>117856</v>
      </c>
      <c r="G20" s="552">
        <v>59.507904529641358</v>
      </c>
      <c r="H20" s="353">
        <v>1016</v>
      </c>
      <c r="I20" s="552">
        <v>0.5129991769796669</v>
      </c>
      <c r="J20" s="353">
        <v>983</v>
      </c>
      <c r="K20" s="552">
        <v>0.49633680213682335</v>
      </c>
      <c r="L20" s="353">
        <v>202</v>
      </c>
      <c r="M20" s="552">
        <v>0.10199393085619361</v>
      </c>
      <c r="N20" s="353">
        <v>2072</v>
      </c>
      <c r="O20" s="552">
        <v>1.0461951719506593</v>
      </c>
      <c r="P20" s="353">
        <v>133</v>
      </c>
      <c r="Q20" s="552">
        <v>6.7154419821157177E-2</v>
      </c>
      <c r="R20" s="353">
        <v>747</v>
      </c>
      <c r="S20" s="552">
        <v>0.37717557598800311</v>
      </c>
      <c r="T20" s="353">
        <v>15396</v>
      </c>
      <c r="U20" s="552">
        <v>7.7737552448611718</v>
      </c>
    </row>
    <row r="21" spans="2:24" ht="15" thickBot="1" x14ac:dyDescent="0.35">
      <c r="B21" s="1047" t="s">
        <v>68</v>
      </c>
      <c r="C21" s="973">
        <v>53012456</v>
      </c>
      <c r="D21" s="973">
        <v>13114232</v>
      </c>
      <c r="E21" s="1052">
        <v>24.738020060794767</v>
      </c>
      <c r="F21" s="973">
        <v>31479876</v>
      </c>
      <c r="G21" s="1052">
        <v>59.38203655382425</v>
      </c>
      <c r="H21" s="973">
        <v>238626</v>
      </c>
      <c r="I21" s="1052">
        <v>0.45013194634860904</v>
      </c>
      <c r="J21" s="973">
        <v>806199</v>
      </c>
      <c r="K21" s="1052">
        <v>1.5207727783824991</v>
      </c>
      <c r="L21" s="973">
        <v>261282</v>
      </c>
      <c r="M21" s="1052">
        <v>0.49286907212901054</v>
      </c>
      <c r="N21" s="973">
        <v>2660116</v>
      </c>
      <c r="O21" s="1052">
        <v>5.0179074895152942</v>
      </c>
      <c r="P21" s="973">
        <v>420196</v>
      </c>
      <c r="Q21" s="1052">
        <v>0.79263635701013357</v>
      </c>
      <c r="R21" s="973">
        <v>227825</v>
      </c>
      <c r="S21" s="1052">
        <v>0.42975748944738568</v>
      </c>
      <c r="T21" s="973">
        <v>3804104</v>
      </c>
      <c r="U21" s="1052">
        <v>7.1758682525480415</v>
      </c>
    </row>
    <row r="22" spans="2:24" x14ac:dyDescent="0.3">
      <c r="F22" s="676"/>
      <c r="G22" s="676"/>
      <c r="H22" s="676"/>
      <c r="I22" s="676"/>
      <c r="J22" s="676"/>
      <c r="K22" s="676"/>
      <c r="T22" s="96"/>
      <c r="U22" s="384"/>
      <c r="V22" s="384"/>
      <c r="W22" s="384"/>
      <c r="X22" s="384"/>
    </row>
    <row r="23" spans="2:24" ht="15" thickBot="1" x14ac:dyDescent="0.35">
      <c r="F23" s="676"/>
      <c r="G23" s="676"/>
      <c r="H23" s="676"/>
      <c r="I23" s="676"/>
      <c r="J23" s="676"/>
      <c r="K23" s="676"/>
      <c r="T23" s="96"/>
      <c r="U23" s="384"/>
      <c r="V23" s="384"/>
      <c r="W23" s="384"/>
      <c r="X23" s="384"/>
    </row>
    <row r="24" spans="2:24" ht="39" customHeight="1" thickBot="1" x14ac:dyDescent="0.35">
      <c r="B24" s="1472" t="s">
        <v>737</v>
      </c>
      <c r="C24" s="1472" t="s">
        <v>846</v>
      </c>
      <c r="D24" s="1470" t="s">
        <v>1308</v>
      </c>
      <c r="E24" s="1471"/>
      <c r="F24" s="1470" t="s">
        <v>1309</v>
      </c>
      <c r="G24" s="1471"/>
      <c r="H24" s="1470" t="s">
        <v>1310</v>
      </c>
      <c r="I24" s="1471"/>
      <c r="J24" s="1470" t="s">
        <v>1311</v>
      </c>
      <c r="K24" s="1471"/>
      <c r="L24" s="1470" t="s">
        <v>1312</v>
      </c>
      <c r="M24" s="1471"/>
      <c r="N24" s="1470" t="s">
        <v>1313</v>
      </c>
      <c r="O24" s="1471"/>
      <c r="P24" s="1470" t="s">
        <v>1314</v>
      </c>
      <c r="Q24" s="1471"/>
      <c r="R24" s="1470" t="s">
        <v>1315</v>
      </c>
      <c r="S24" s="1471"/>
      <c r="T24" s="1470" t="s">
        <v>1316</v>
      </c>
      <c r="U24" s="1471"/>
    </row>
    <row r="25" spans="2:24" ht="15" customHeight="1" thickBot="1" x14ac:dyDescent="0.35">
      <c r="B25" s="1473"/>
      <c r="C25" s="1473"/>
      <c r="D25" s="724" t="s">
        <v>714</v>
      </c>
      <c r="E25" s="724" t="s">
        <v>131</v>
      </c>
      <c r="F25" s="724" t="s">
        <v>714</v>
      </c>
      <c r="G25" s="724" t="s">
        <v>131</v>
      </c>
      <c r="H25" s="724" t="s">
        <v>714</v>
      </c>
      <c r="I25" s="724" t="s">
        <v>131</v>
      </c>
      <c r="J25" s="724" t="s">
        <v>714</v>
      </c>
      <c r="K25" s="724" t="s">
        <v>131</v>
      </c>
      <c r="L25" s="724" t="s">
        <v>714</v>
      </c>
      <c r="M25" s="724" t="s">
        <v>131</v>
      </c>
      <c r="N25" s="724" t="s">
        <v>714</v>
      </c>
      <c r="O25" s="724" t="s">
        <v>131</v>
      </c>
      <c r="P25" s="724" t="s">
        <v>714</v>
      </c>
      <c r="Q25" s="724" t="s">
        <v>131</v>
      </c>
      <c r="R25" s="724" t="s">
        <v>714</v>
      </c>
      <c r="S25" s="724" t="s">
        <v>131</v>
      </c>
      <c r="T25" s="724" t="s">
        <v>714</v>
      </c>
      <c r="U25" s="724" t="s">
        <v>131</v>
      </c>
    </row>
    <row r="26" spans="2:24" x14ac:dyDescent="0.3">
      <c r="B26" s="585" t="s">
        <v>67</v>
      </c>
      <c r="C26" s="586">
        <v>1400899</v>
      </c>
      <c r="D26" s="586">
        <v>598902</v>
      </c>
      <c r="E26" s="576">
        <v>42.8</v>
      </c>
      <c r="F26" s="586">
        <v>669999</v>
      </c>
      <c r="G26" s="576">
        <v>47.8</v>
      </c>
      <c r="H26" s="586">
        <v>10775</v>
      </c>
      <c r="I26" s="576">
        <v>0.8</v>
      </c>
      <c r="J26" s="586">
        <v>15919</v>
      </c>
      <c r="K26" s="576">
        <v>1.1000000000000001</v>
      </c>
      <c r="L26" s="586">
        <v>1439</v>
      </c>
      <c r="M26" s="576">
        <v>0.1</v>
      </c>
      <c r="N26" s="586">
        <v>12725</v>
      </c>
      <c r="O26" s="576">
        <v>0.9</v>
      </c>
      <c r="P26" s="586">
        <v>3205</v>
      </c>
      <c r="Q26" s="576">
        <v>0.2</v>
      </c>
      <c r="R26" s="586">
        <v>7918</v>
      </c>
      <c r="S26" s="576">
        <v>0.6</v>
      </c>
      <c r="T26" s="586">
        <v>80017</v>
      </c>
      <c r="U26" s="576">
        <v>5.7</v>
      </c>
    </row>
    <row r="27" spans="2:24" x14ac:dyDescent="0.3">
      <c r="B27" s="551" t="s">
        <v>74</v>
      </c>
      <c r="C27" s="353">
        <v>140460</v>
      </c>
      <c r="D27" s="353">
        <v>61721</v>
      </c>
      <c r="E27" s="552">
        <v>43.9</v>
      </c>
      <c r="F27" s="353">
        <v>67005</v>
      </c>
      <c r="G27" s="552">
        <v>47.7</v>
      </c>
      <c r="H27" s="353">
        <v>499</v>
      </c>
      <c r="I27" s="552">
        <v>0.4</v>
      </c>
      <c r="J27" s="353">
        <v>257</v>
      </c>
      <c r="K27" s="552">
        <v>0.2</v>
      </c>
      <c r="L27" s="353">
        <v>136</v>
      </c>
      <c r="M27" s="552">
        <v>0.1</v>
      </c>
      <c r="N27" s="353">
        <v>593</v>
      </c>
      <c r="O27" s="552">
        <v>0.4</v>
      </c>
      <c r="P27" s="353">
        <v>39</v>
      </c>
      <c r="Q27" s="552">
        <v>0</v>
      </c>
      <c r="R27" s="353">
        <v>1111</v>
      </c>
      <c r="S27" s="552">
        <v>0.8</v>
      </c>
      <c r="T27" s="353">
        <v>9099</v>
      </c>
      <c r="U27" s="552">
        <v>6.5</v>
      </c>
    </row>
    <row r="28" spans="2:24" x14ac:dyDescent="0.3">
      <c r="B28" s="551" t="s">
        <v>75</v>
      </c>
      <c r="C28" s="353">
        <v>208004</v>
      </c>
      <c r="D28" s="353">
        <v>97887</v>
      </c>
      <c r="E28" s="552">
        <v>47.1</v>
      </c>
      <c r="F28" s="353">
        <v>81939</v>
      </c>
      <c r="G28" s="552">
        <v>39.4</v>
      </c>
      <c r="H28" s="353">
        <v>1077</v>
      </c>
      <c r="I28" s="552">
        <v>0.5</v>
      </c>
      <c r="J28" s="353">
        <v>1596</v>
      </c>
      <c r="K28" s="552">
        <v>0.8</v>
      </c>
      <c r="L28" s="353">
        <v>200</v>
      </c>
      <c r="M28" s="552">
        <v>0.1</v>
      </c>
      <c r="N28" s="353">
        <v>10174</v>
      </c>
      <c r="O28" s="552">
        <v>4.9000000000000004</v>
      </c>
      <c r="P28" s="353">
        <v>459</v>
      </c>
      <c r="Q28" s="552">
        <v>0.2</v>
      </c>
      <c r="R28" s="353">
        <v>1259</v>
      </c>
      <c r="S28" s="552">
        <v>0.6</v>
      </c>
      <c r="T28" s="353">
        <v>13413</v>
      </c>
      <c r="U28" s="552">
        <v>6.4</v>
      </c>
    </row>
    <row r="29" spans="2:24" x14ac:dyDescent="0.3">
      <c r="B29" s="1043" t="s">
        <v>70</v>
      </c>
      <c r="C29" s="924">
        <v>248922</v>
      </c>
      <c r="D29" s="924">
        <v>108000</v>
      </c>
      <c r="E29" s="1051">
        <v>43.4</v>
      </c>
      <c r="F29" s="924">
        <v>99910</v>
      </c>
      <c r="G29" s="1051">
        <v>40.1</v>
      </c>
      <c r="H29" s="924">
        <v>1333</v>
      </c>
      <c r="I29" s="1051">
        <v>0.5</v>
      </c>
      <c r="J29" s="924">
        <v>3265</v>
      </c>
      <c r="K29" s="1051">
        <v>1.3</v>
      </c>
      <c r="L29" s="924">
        <v>254</v>
      </c>
      <c r="M29" s="1051">
        <v>0.1</v>
      </c>
      <c r="N29" s="924">
        <v>13893</v>
      </c>
      <c r="O29" s="1051">
        <v>5.6</v>
      </c>
      <c r="P29" s="924">
        <v>4192</v>
      </c>
      <c r="Q29" s="1051">
        <v>1.7</v>
      </c>
      <c r="R29" s="924">
        <v>1663</v>
      </c>
      <c r="S29" s="1051">
        <v>0.7</v>
      </c>
      <c r="T29" s="924">
        <v>16412</v>
      </c>
      <c r="U29" s="1051">
        <v>6.6</v>
      </c>
    </row>
    <row r="30" spans="2:24" x14ac:dyDescent="0.3">
      <c r="B30" s="551" t="s">
        <v>66</v>
      </c>
      <c r="C30" s="353">
        <v>300126</v>
      </c>
      <c r="D30" s="353">
        <v>122485</v>
      </c>
      <c r="E30" s="552">
        <v>40.799999999999997</v>
      </c>
      <c r="F30" s="353">
        <v>124009</v>
      </c>
      <c r="G30" s="552">
        <v>41.3</v>
      </c>
      <c r="H30" s="353">
        <v>1352</v>
      </c>
      <c r="I30" s="552">
        <v>0.5</v>
      </c>
      <c r="J30" s="353">
        <v>4212</v>
      </c>
      <c r="K30" s="552">
        <v>1.4</v>
      </c>
      <c r="L30" s="353">
        <v>573</v>
      </c>
      <c r="M30" s="552">
        <v>0.2</v>
      </c>
      <c r="N30" s="353">
        <v>26896</v>
      </c>
      <c r="O30" s="552">
        <v>9</v>
      </c>
      <c r="P30" s="353">
        <v>1449</v>
      </c>
      <c r="Q30" s="552">
        <v>0.5</v>
      </c>
      <c r="R30" s="353">
        <v>1281</v>
      </c>
      <c r="S30" s="552">
        <v>0.4</v>
      </c>
      <c r="T30" s="353">
        <v>17869</v>
      </c>
      <c r="U30" s="552">
        <v>6</v>
      </c>
    </row>
    <row r="31" spans="2:24" x14ac:dyDescent="0.3">
      <c r="B31" s="551" t="s">
        <v>71</v>
      </c>
      <c r="C31" s="353">
        <v>486088</v>
      </c>
      <c r="D31" s="353">
        <v>142994</v>
      </c>
      <c r="E31" s="552">
        <v>29.4</v>
      </c>
      <c r="F31" s="353">
        <v>278330</v>
      </c>
      <c r="G31" s="552">
        <v>57.3</v>
      </c>
      <c r="H31" s="353">
        <v>2128</v>
      </c>
      <c r="I31" s="552">
        <v>0.4</v>
      </c>
      <c r="J31" s="353">
        <v>3802</v>
      </c>
      <c r="K31" s="552">
        <v>0.8</v>
      </c>
      <c r="L31" s="353">
        <v>1807</v>
      </c>
      <c r="M31" s="552">
        <v>0.4</v>
      </c>
      <c r="N31" s="353">
        <v>25756</v>
      </c>
      <c r="O31" s="552">
        <v>5.3</v>
      </c>
      <c r="P31" s="353">
        <v>641</v>
      </c>
      <c r="Q31" s="552">
        <v>0.1</v>
      </c>
      <c r="R31" s="353">
        <v>1991</v>
      </c>
      <c r="S31" s="552">
        <v>0.4</v>
      </c>
      <c r="T31" s="353">
        <v>28639</v>
      </c>
      <c r="U31" s="552">
        <v>5.9</v>
      </c>
    </row>
    <row r="32" spans="2:24" ht="14.4" customHeight="1" x14ac:dyDescent="0.3">
      <c r="B32" s="753" t="s">
        <v>63</v>
      </c>
      <c r="C32" s="353">
        <v>193414</v>
      </c>
      <c r="D32" s="353">
        <v>92567</v>
      </c>
      <c r="E32" s="552">
        <v>47.9</v>
      </c>
      <c r="F32" s="353">
        <v>81553</v>
      </c>
      <c r="G32" s="552">
        <v>42.2</v>
      </c>
      <c r="H32" s="353">
        <v>996</v>
      </c>
      <c r="I32" s="552">
        <v>0.5</v>
      </c>
      <c r="J32" s="353">
        <v>875</v>
      </c>
      <c r="K32" s="552">
        <v>0.5</v>
      </c>
      <c r="L32" s="353">
        <v>325</v>
      </c>
      <c r="M32" s="552">
        <v>0.2</v>
      </c>
      <c r="N32" s="353">
        <v>1909</v>
      </c>
      <c r="O32" s="552">
        <v>1</v>
      </c>
      <c r="P32" s="353">
        <v>162</v>
      </c>
      <c r="Q32" s="552">
        <v>0.1</v>
      </c>
      <c r="R32" s="353">
        <v>1097</v>
      </c>
      <c r="S32" s="552">
        <v>0.6</v>
      </c>
      <c r="T32" s="353">
        <v>13930</v>
      </c>
      <c r="U32" s="552">
        <v>7.2</v>
      </c>
    </row>
    <row r="33" spans="2:24" ht="28.8" x14ac:dyDescent="0.3">
      <c r="B33" s="753" t="s">
        <v>69</v>
      </c>
      <c r="C33" s="353">
        <v>400192</v>
      </c>
      <c r="D33" s="353">
        <v>168852</v>
      </c>
      <c r="E33" s="552">
        <v>42.2</v>
      </c>
      <c r="F33" s="353">
        <v>187448</v>
      </c>
      <c r="G33" s="552">
        <v>46.8</v>
      </c>
      <c r="H33" s="353">
        <v>2022</v>
      </c>
      <c r="I33" s="552">
        <v>0.5</v>
      </c>
      <c r="J33" s="353">
        <v>2841</v>
      </c>
      <c r="K33" s="552">
        <v>0.7</v>
      </c>
      <c r="L33" s="353">
        <v>1601</v>
      </c>
      <c r="M33" s="552">
        <v>0.4</v>
      </c>
      <c r="N33" s="353">
        <v>6645</v>
      </c>
      <c r="O33" s="552">
        <v>1.7</v>
      </c>
      <c r="P33" s="353">
        <v>267</v>
      </c>
      <c r="Q33" s="552">
        <v>0.1</v>
      </c>
      <c r="R33" s="353">
        <v>2944</v>
      </c>
      <c r="S33" s="552">
        <v>0.7</v>
      </c>
      <c r="T33" s="353">
        <v>27572</v>
      </c>
      <c r="U33" s="552">
        <v>6.9</v>
      </c>
    </row>
    <row r="34" spans="2:24" x14ac:dyDescent="0.3">
      <c r="B34" s="551" t="s">
        <v>62</v>
      </c>
      <c r="C34" s="353">
        <v>472465</v>
      </c>
      <c r="D34" s="353">
        <v>242864</v>
      </c>
      <c r="E34" s="552">
        <v>51.4</v>
      </c>
      <c r="F34" s="353">
        <v>152126</v>
      </c>
      <c r="G34" s="552">
        <v>32.200000000000003</v>
      </c>
      <c r="H34" s="353">
        <v>2710</v>
      </c>
      <c r="I34" s="552">
        <v>0.6</v>
      </c>
      <c r="J34" s="353">
        <v>3545</v>
      </c>
      <c r="K34" s="552">
        <v>0.8</v>
      </c>
      <c r="L34" s="353">
        <v>1228</v>
      </c>
      <c r="M34" s="552">
        <v>0.3</v>
      </c>
      <c r="N34" s="353">
        <v>31776</v>
      </c>
      <c r="O34" s="552">
        <v>6.7</v>
      </c>
      <c r="P34" s="353">
        <v>2247</v>
      </c>
      <c r="Q34" s="552">
        <v>0.5</v>
      </c>
      <c r="R34" s="353">
        <v>3546</v>
      </c>
      <c r="S34" s="552">
        <v>0.8</v>
      </c>
      <c r="T34" s="353">
        <v>32423</v>
      </c>
      <c r="U34" s="552">
        <v>6.9</v>
      </c>
    </row>
    <row r="35" spans="2:24" x14ac:dyDescent="0.3">
      <c r="B35" s="551" t="s">
        <v>72</v>
      </c>
      <c r="C35" s="353">
        <v>264695</v>
      </c>
      <c r="D35" s="353">
        <v>129338</v>
      </c>
      <c r="E35" s="552">
        <v>48.9</v>
      </c>
      <c r="F35" s="353">
        <v>112526</v>
      </c>
      <c r="G35" s="552">
        <v>42.5</v>
      </c>
      <c r="H35" s="353">
        <v>1018</v>
      </c>
      <c r="I35" s="552">
        <v>0.4</v>
      </c>
      <c r="J35" s="353">
        <v>814</v>
      </c>
      <c r="K35" s="552">
        <v>0.3</v>
      </c>
      <c r="L35" s="353">
        <v>207</v>
      </c>
      <c r="M35" s="552">
        <v>0.1</v>
      </c>
      <c r="N35" s="353">
        <v>3474</v>
      </c>
      <c r="O35" s="552">
        <v>1.3</v>
      </c>
      <c r="P35" s="353">
        <v>96</v>
      </c>
      <c r="Q35" s="552">
        <v>0</v>
      </c>
      <c r="R35" s="353">
        <v>1527</v>
      </c>
      <c r="S35" s="552">
        <v>0.6</v>
      </c>
      <c r="T35" s="353">
        <v>15695</v>
      </c>
      <c r="U35" s="552">
        <v>5.9</v>
      </c>
    </row>
    <row r="36" spans="2:24" x14ac:dyDescent="0.3">
      <c r="B36" s="551" t="s">
        <v>64</v>
      </c>
      <c r="C36" s="353">
        <v>345326</v>
      </c>
      <c r="D36" s="353">
        <v>102338</v>
      </c>
      <c r="E36" s="552">
        <v>29.6</v>
      </c>
      <c r="F36" s="353">
        <v>151577</v>
      </c>
      <c r="G36" s="552">
        <v>43.9</v>
      </c>
      <c r="H36" s="353">
        <v>1257</v>
      </c>
      <c r="I36" s="552">
        <v>0.4</v>
      </c>
      <c r="J36" s="353">
        <v>13724</v>
      </c>
      <c r="K36" s="552">
        <v>4</v>
      </c>
      <c r="L36" s="353">
        <v>259</v>
      </c>
      <c r="M36" s="552">
        <v>0.1</v>
      </c>
      <c r="N36" s="353">
        <v>35800</v>
      </c>
      <c r="O36" s="552">
        <v>10.4</v>
      </c>
      <c r="P36" s="353">
        <v>17297</v>
      </c>
      <c r="Q36" s="552">
        <v>5</v>
      </c>
      <c r="R36" s="353">
        <v>1908</v>
      </c>
      <c r="S36" s="552">
        <v>0.6</v>
      </c>
      <c r="T36" s="353">
        <v>21166</v>
      </c>
      <c r="U36" s="552">
        <v>6.1</v>
      </c>
    </row>
    <row r="37" spans="2:24" x14ac:dyDescent="0.3">
      <c r="B37" s="551" t="s">
        <v>65</v>
      </c>
      <c r="C37" s="353">
        <v>811953</v>
      </c>
      <c r="D37" s="353">
        <v>326231</v>
      </c>
      <c r="E37" s="552">
        <v>40.200000000000003</v>
      </c>
      <c r="F37" s="353">
        <v>343311</v>
      </c>
      <c r="G37" s="552">
        <v>42.3</v>
      </c>
      <c r="H37" s="353">
        <v>2874</v>
      </c>
      <c r="I37" s="552">
        <v>0.4</v>
      </c>
      <c r="J37" s="353">
        <v>9217</v>
      </c>
      <c r="K37" s="552">
        <v>1.1000000000000001</v>
      </c>
      <c r="L37" s="353">
        <v>6267</v>
      </c>
      <c r="M37" s="552">
        <v>0.8</v>
      </c>
      <c r="N37" s="353">
        <v>63054</v>
      </c>
      <c r="O37" s="552">
        <v>7.8</v>
      </c>
      <c r="P37" s="353">
        <v>10047</v>
      </c>
      <c r="Q37" s="552">
        <v>1.2</v>
      </c>
      <c r="R37" s="353">
        <v>3637</v>
      </c>
      <c r="S37" s="552">
        <v>0.4</v>
      </c>
      <c r="T37" s="353">
        <v>47315</v>
      </c>
      <c r="U37" s="552">
        <v>5.8</v>
      </c>
    </row>
    <row r="38" spans="2:24" x14ac:dyDescent="0.3">
      <c r="B38" s="551" t="s">
        <v>76</v>
      </c>
      <c r="C38" s="353">
        <v>556521</v>
      </c>
      <c r="D38" s="353">
        <v>241556</v>
      </c>
      <c r="E38" s="552">
        <v>43.4</v>
      </c>
      <c r="F38" s="353">
        <v>214136</v>
      </c>
      <c r="G38" s="552">
        <v>38.5</v>
      </c>
      <c r="H38" s="353">
        <v>2215</v>
      </c>
      <c r="I38" s="552">
        <v>0.4</v>
      </c>
      <c r="J38" s="353">
        <v>3759</v>
      </c>
      <c r="K38" s="552">
        <v>0.7</v>
      </c>
      <c r="L38" s="353">
        <v>649</v>
      </c>
      <c r="M38" s="552">
        <v>0.1</v>
      </c>
      <c r="N38" s="353">
        <v>57044</v>
      </c>
      <c r="O38" s="552">
        <v>10.3</v>
      </c>
      <c r="P38" s="353">
        <v>927</v>
      </c>
      <c r="Q38" s="552">
        <v>0.2</v>
      </c>
      <c r="R38" s="353">
        <v>2635</v>
      </c>
      <c r="S38" s="552">
        <v>0.5</v>
      </c>
      <c r="T38" s="353">
        <v>33600</v>
      </c>
      <c r="U38" s="552">
        <v>6</v>
      </c>
    </row>
    <row r="39" spans="2:24" x14ac:dyDescent="0.3">
      <c r="B39" s="551" t="s">
        <v>73</v>
      </c>
      <c r="C39" s="353">
        <v>202820</v>
      </c>
      <c r="D39" s="353">
        <v>93577</v>
      </c>
      <c r="E39" s="552">
        <v>46.1</v>
      </c>
      <c r="F39" s="353">
        <v>89019</v>
      </c>
      <c r="G39" s="552">
        <v>43.9</v>
      </c>
      <c r="H39" s="353">
        <v>1045</v>
      </c>
      <c r="I39" s="552">
        <v>0.5</v>
      </c>
      <c r="J39" s="353">
        <v>1043</v>
      </c>
      <c r="K39" s="552">
        <v>0.5</v>
      </c>
      <c r="L39" s="353">
        <v>273</v>
      </c>
      <c r="M39" s="552">
        <v>0.1</v>
      </c>
      <c r="N39" s="353">
        <v>2488</v>
      </c>
      <c r="O39" s="552">
        <v>1.2</v>
      </c>
      <c r="P39" s="353">
        <v>179</v>
      </c>
      <c r="Q39" s="552">
        <v>0.1</v>
      </c>
      <c r="R39" s="353">
        <v>1266</v>
      </c>
      <c r="S39" s="552">
        <v>0.6</v>
      </c>
      <c r="T39" s="353">
        <v>13930</v>
      </c>
      <c r="U39" s="552">
        <v>6.9</v>
      </c>
    </row>
    <row r="40" spans="2:24" ht="15" thickBot="1" x14ac:dyDescent="0.35">
      <c r="B40" s="1047" t="s">
        <v>68</v>
      </c>
      <c r="C40" s="973">
        <v>56490048</v>
      </c>
      <c r="D40" s="973">
        <v>20715664</v>
      </c>
      <c r="E40" s="1052">
        <v>36.700000000000003</v>
      </c>
      <c r="F40" s="973">
        <v>26167899</v>
      </c>
      <c r="G40" s="1052">
        <v>46.3</v>
      </c>
      <c r="H40" s="973">
        <v>262433</v>
      </c>
      <c r="I40" s="1052">
        <v>0.5</v>
      </c>
      <c r="J40" s="973">
        <v>1020533</v>
      </c>
      <c r="K40" s="1052">
        <v>1.8</v>
      </c>
      <c r="L40" s="973">
        <v>269283</v>
      </c>
      <c r="M40" s="1052">
        <v>0.5</v>
      </c>
      <c r="N40" s="973">
        <v>3801186</v>
      </c>
      <c r="O40" s="1052">
        <v>6.7</v>
      </c>
      <c r="P40" s="973">
        <v>520092</v>
      </c>
      <c r="Q40" s="1052">
        <v>0.9</v>
      </c>
      <c r="R40" s="973">
        <v>332410</v>
      </c>
      <c r="S40" s="1052">
        <v>0.6</v>
      </c>
      <c r="T40" s="973">
        <v>3400548</v>
      </c>
      <c r="U40" s="1052">
        <v>6</v>
      </c>
    </row>
    <row r="41" spans="2:24" x14ac:dyDescent="0.3">
      <c r="F41" s="676"/>
      <c r="G41" s="676"/>
      <c r="H41" s="676"/>
      <c r="I41" s="676"/>
      <c r="J41" s="676"/>
      <c r="K41" s="676"/>
      <c r="T41" s="96"/>
      <c r="U41" s="384"/>
      <c r="V41" s="384"/>
      <c r="W41" s="384"/>
      <c r="X41" s="384"/>
    </row>
    <row r="42" spans="2:24" ht="15" thickBot="1" x14ac:dyDescent="0.35">
      <c r="C42" s="676"/>
      <c r="D42" s="676"/>
      <c r="E42" s="754"/>
      <c r="F42" s="754"/>
      <c r="G42" s="754"/>
      <c r="H42" s="690"/>
      <c r="I42" s="690"/>
      <c r="J42" s="690"/>
      <c r="K42" s="690"/>
      <c r="L42" s="690"/>
      <c r="M42" s="690"/>
      <c r="N42" s="690"/>
      <c r="O42" s="690"/>
      <c r="P42" s="690"/>
      <c r="Q42" s="755"/>
      <c r="R42" s="755"/>
      <c r="S42" s="755"/>
      <c r="T42" s="755"/>
    </row>
    <row r="43" spans="2:24" ht="26.4" customHeight="1" thickTop="1" thickBot="1" x14ac:dyDescent="0.35">
      <c r="B43" s="1407" t="s">
        <v>1320</v>
      </c>
      <c r="C43" s="1475" t="s">
        <v>1308</v>
      </c>
      <c r="D43" s="1474"/>
      <c r="E43" s="1464" t="s">
        <v>1309</v>
      </c>
      <c r="F43" s="1474"/>
      <c r="G43" s="1464" t="s">
        <v>1310</v>
      </c>
      <c r="H43" s="1474"/>
      <c r="I43" s="1464" t="s">
        <v>1311</v>
      </c>
      <c r="J43" s="1474"/>
      <c r="K43" s="1464" t="s">
        <v>1312</v>
      </c>
      <c r="L43" s="1474"/>
      <c r="M43" s="1464" t="s">
        <v>1313</v>
      </c>
      <c r="N43" s="1474"/>
      <c r="O43" s="1464" t="s">
        <v>1314</v>
      </c>
      <c r="P43" s="1474"/>
      <c r="Q43" s="1464" t="s">
        <v>1315</v>
      </c>
      <c r="R43" s="1474"/>
      <c r="S43" s="1464" t="s">
        <v>1316</v>
      </c>
      <c r="T43" s="1474"/>
    </row>
    <row r="44" spans="2:24" ht="32.4" customHeight="1" thickBot="1" x14ac:dyDescent="0.35">
      <c r="B44" s="1408"/>
      <c r="C44" s="698" t="s">
        <v>802</v>
      </c>
      <c r="D44" s="757" t="s">
        <v>57</v>
      </c>
      <c r="E44" s="756" t="s">
        <v>802</v>
      </c>
      <c r="F44" s="757" t="s">
        <v>57</v>
      </c>
      <c r="G44" s="756" t="s">
        <v>802</v>
      </c>
      <c r="H44" s="757" t="s">
        <v>57</v>
      </c>
      <c r="I44" s="756" t="s">
        <v>802</v>
      </c>
      <c r="J44" s="757" t="s">
        <v>57</v>
      </c>
      <c r="K44" s="756" t="s">
        <v>802</v>
      </c>
      <c r="L44" s="757" t="s">
        <v>57</v>
      </c>
      <c r="M44" s="756" t="s">
        <v>802</v>
      </c>
      <c r="N44" s="757" t="s">
        <v>57</v>
      </c>
      <c r="O44" s="756" t="s">
        <v>802</v>
      </c>
      <c r="P44" s="757" t="s">
        <v>57</v>
      </c>
      <c r="Q44" s="756" t="s">
        <v>802</v>
      </c>
      <c r="R44" s="757" t="s">
        <v>57</v>
      </c>
      <c r="S44" s="756" t="s">
        <v>802</v>
      </c>
      <c r="T44" s="757" t="s">
        <v>57</v>
      </c>
    </row>
    <row r="45" spans="2:24" x14ac:dyDescent="0.3">
      <c r="B45" s="762" t="s">
        <v>67</v>
      </c>
      <c r="C45" s="758">
        <v>231842</v>
      </c>
      <c r="D45" s="759">
        <v>63.161880891407399</v>
      </c>
      <c r="E45" s="758">
        <v>-152180</v>
      </c>
      <c r="F45" s="759">
        <v>-18.509351369957148</v>
      </c>
      <c r="G45" s="758">
        <v>3529</v>
      </c>
      <c r="H45" s="759">
        <v>48.702732542092193</v>
      </c>
      <c r="I45" s="758">
        <v>6991</v>
      </c>
      <c r="J45" s="759">
        <v>78.304211469534053</v>
      </c>
      <c r="K45" s="758">
        <v>153</v>
      </c>
      <c r="L45" s="759">
        <v>11.897356143079316</v>
      </c>
      <c r="M45" s="758">
        <v>4726</v>
      </c>
      <c r="N45" s="759">
        <v>59.082385298162272</v>
      </c>
      <c r="O45" s="758">
        <v>816</v>
      </c>
      <c r="P45" s="759">
        <v>34.156550858099621</v>
      </c>
      <c r="Q45" s="758">
        <v>2224</v>
      </c>
      <c r="R45" s="759">
        <v>39.058658236740428</v>
      </c>
      <c r="S45" s="758">
        <v>-14990</v>
      </c>
      <c r="T45" s="759">
        <v>-15.777784794804592</v>
      </c>
    </row>
    <row r="46" spans="2:24" x14ac:dyDescent="0.3">
      <c r="B46" s="763" t="s">
        <v>74</v>
      </c>
      <c r="C46" s="760">
        <v>20771</v>
      </c>
      <c r="D46" s="761">
        <v>50.72283272283272</v>
      </c>
      <c r="E46" s="760">
        <v>-16666</v>
      </c>
      <c r="F46" s="761">
        <v>-19.918490277395989</v>
      </c>
      <c r="G46" s="760">
        <v>40</v>
      </c>
      <c r="H46" s="761">
        <v>8.7145969498910674</v>
      </c>
      <c r="I46" s="760">
        <v>-55</v>
      </c>
      <c r="J46" s="761">
        <v>-17.628205128205128</v>
      </c>
      <c r="K46" s="760">
        <v>12</v>
      </c>
      <c r="L46" s="761">
        <v>9.67741935483871</v>
      </c>
      <c r="M46" s="760">
        <v>69</v>
      </c>
      <c r="N46" s="761">
        <v>13.167938931297709</v>
      </c>
      <c r="O46" s="760">
        <v>-6</v>
      </c>
      <c r="P46" s="761">
        <v>-13.333333333333332</v>
      </c>
      <c r="Q46" s="760">
        <v>206</v>
      </c>
      <c r="R46" s="761">
        <v>22.762430939226519</v>
      </c>
      <c r="S46" s="760">
        <v>-2176</v>
      </c>
      <c r="T46" s="761">
        <v>-19.299334811529935</v>
      </c>
    </row>
    <row r="47" spans="2:24" x14ac:dyDescent="0.3">
      <c r="B47" s="812" t="s">
        <v>75</v>
      </c>
      <c r="C47" s="813">
        <v>26061</v>
      </c>
      <c r="D47" s="814">
        <v>36.283518503049038</v>
      </c>
      <c r="E47" s="813">
        <v>-25060</v>
      </c>
      <c r="F47" s="814">
        <v>-23.420779633454519</v>
      </c>
      <c r="G47" s="813">
        <v>-85</v>
      </c>
      <c r="H47" s="814">
        <v>-7.3149741824440628</v>
      </c>
      <c r="I47" s="813">
        <v>314</v>
      </c>
      <c r="J47" s="814">
        <v>24.492979719188767</v>
      </c>
      <c r="K47" s="813">
        <v>-35</v>
      </c>
      <c r="L47" s="814">
        <v>-14.893617021276595</v>
      </c>
      <c r="M47" s="813">
        <v>3012</v>
      </c>
      <c r="N47" s="814">
        <v>42.055291817927952</v>
      </c>
      <c r="O47" s="813">
        <v>-9</v>
      </c>
      <c r="P47" s="814">
        <v>-1.9230769230769231</v>
      </c>
      <c r="Q47" s="813">
        <v>209</v>
      </c>
      <c r="R47" s="814">
        <v>19.904761904761905</v>
      </c>
      <c r="S47" s="813">
        <v>-1459</v>
      </c>
      <c r="T47" s="814">
        <v>-9.8103819257665421</v>
      </c>
    </row>
    <row r="48" spans="2:24" x14ac:dyDescent="0.3">
      <c r="B48" s="1043" t="s">
        <v>70</v>
      </c>
      <c r="C48" s="924">
        <v>28621</v>
      </c>
      <c r="D48" s="1051">
        <v>36.056135753788787</v>
      </c>
      <c r="E48" s="924">
        <v>-22108</v>
      </c>
      <c r="F48" s="1051">
        <v>-18.118638233703223</v>
      </c>
      <c r="G48" s="924">
        <v>2</v>
      </c>
      <c r="H48" s="1051">
        <v>0.15026296018031554</v>
      </c>
      <c r="I48" s="924">
        <v>783</v>
      </c>
      <c r="J48" s="1051">
        <v>31.547139403706687</v>
      </c>
      <c r="K48" s="924">
        <v>0</v>
      </c>
      <c r="L48" s="1051">
        <v>0</v>
      </c>
      <c r="M48" s="924">
        <v>3990</v>
      </c>
      <c r="N48" s="1051">
        <v>40.290820963344437</v>
      </c>
      <c r="O48" s="924">
        <v>716</v>
      </c>
      <c r="P48" s="1051">
        <v>20.598388952819334</v>
      </c>
      <c r="Q48" s="924">
        <v>334</v>
      </c>
      <c r="R48" s="1051">
        <v>25.131677953348383</v>
      </c>
      <c r="S48" s="924">
        <v>-298</v>
      </c>
      <c r="T48" s="1051">
        <v>-1.7833632555356074</v>
      </c>
    </row>
    <row r="49" spans="2:20" x14ac:dyDescent="0.3">
      <c r="B49" s="815" t="s">
        <v>66</v>
      </c>
      <c r="C49" s="816">
        <v>43140</v>
      </c>
      <c r="D49" s="817">
        <v>54.370155649379292</v>
      </c>
      <c r="E49" s="816">
        <v>-34129</v>
      </c>
      <c r="F49" s="817">
        <v>-21.581782999658525</v>
      </c>
      <c r="G49" s="816">
        <v>-349</v>
      </c>
      <c r="H49" s="817">
        <v>-20.51734273956496</v>
      </c>
      <c r="I49" s="816">
        <v>1068</v>
      </c>
      <c r="J49" s="817">
        <v>33.969465648854964</v>
      </c>
      <c r="K49" s="816">
        <v>-98</v>
      </c>
      <c r="L49" s="817">
        <v>-14.605067064083457</v>
      </c>
      <c r="M49" s="816">
        <v>9335</v>
      </c>
      <c r="N49" s="817">
        <v>53.157565058937415</v>
      </c>
      <c r="O49" s="816">
        <v>226</v>
      </c>
      <c r="P49" s="817">
        <v>18.47914963205233</v>
      </c>
      <c r="Q49" s="816">
        <v>526</v>
      </c>
      <c r="R49" s="817">
        <v>69.668874172185426</v>
      </c>
      <c r="S49" s="816">
        <v>230</v>
      </c>
      <c r="T49" s="817">
        <v>1.3039287941493283</v>
      </c>
    </row>
    <row r="50" spans="2:20" x14ac:dyDescent="0.3">
      <c r="B50" s="763" t="s">
        <v>71</v>
      </c>
      <c r="C50" s="760">
        <v>60293</v>
      </c>
      <c r="D50" s="761">
        <v>72.904801634804898</v>
      </c>
      <c r="E50" s="760">
        <v>-52887</v>
      </c>
      <c r="F50" s="761">
        <v>-15.967477514741091</v>
      </c>
      <c r="G50" s="760">
        <v>111</v>
      </c>
      <c r="H50" s="761">
        <v>5.5032226078334157</v>
      </c>
      <c r="I50" s="760">
        <v>1365</v>
      </c>
      <c r="J50" s="761">
        <v>56.011489536315139</v>
      </c>
      <c r="K50" s="760">
        <v>-350</v>
      </c>
      <c r="L50" s="761">
        <v>-16.226240148354197</v>
      </c>
      <c r="M50" s="760">
        <v>10547</v>
      </c>
      <c r="N50" s="761">
        <v>69.347097113551186</v>
      </c>
      <c r="O50" s="760">
        <v>110</v>
      </c>
      <c r="P50" s="761">
        <v>20.715630885122412</v>
      </c>
      <c r="Q50" s="760">
        <v>869</v>
      </c>
      <c r="R50" s="761">
        <v>77.450980392156865</v>
      </c>
      <c r="S50" s="760">
        <v>-385</v>
      </c>
      <c r="T50" s="761">
        <v>-1.3264884233737595</v>
      </c>
    </row>
    <row r="51" spans="2:20" ht="14.4" customHeight="1" x14ac:dyDescent="0.3">
      <c r="B51" s="818" t="s">
        <v>63</v>
      </c>
      <c r="C51" s="760">
        <v>34941</v>
      </c>
      <c r="D51" s="761">
        <v>60.634088779370423</v>
      </c>
      <c r="E51" s="760">
        <v>-17915</v>
      </c>
      <c r="F51" s="761">
        <v>-18.01081754936261</v>
      </c>
      <c r="G51" s="760">
        <v>55</v>
      </c>
      <c r="H51" s="761">
        <v>5.8448459086078639</v>
      </c>
      <c r="I51" s="760">
        <v>340</v>
      </c>
      <c r="J51" s="761">
        <v>63.55140186915888</v>
      </c>
      <c r="K51" s="760">
        <v>71</v>
      </c>
      <c r="L51" s="761">
        <v>27.952755905511811</v>
      </c>
      <c r="M51" s="760">
        <v>730</v>
      </c>
      <c r="N51" s="761">
        <v>61.916878710771847</v>
      </c>
      <c r="O51" s="760">
        <v>22</v>
      </c>
      <c r="P51" s="761">
        <v>15.714285714285715</v>
      </c>
      <c r="Q51" s="760">
        <v>162</v>
      </c>
      <c r="R51" s="761">
        <v>17.326203208556151</v>
      </c>
      <c r="S51" s="760">
        <v>-1008</v>
      </c>
      <c r="T51" s="761">
        <v>-6.7478912839737584</v>
      </c>
    </row>
    <row r="52" spans="2:20" ht="28.8" x14ac:dyDescent="0.3">
      <c r="B52" s="818" t="s">
        <v>69</v>
      </c>
      <c r="C52" s="760">
        <v>57728</v>
      </c>
      <c r="D52" s="761">
        <v>51.949173895828082</v>
      </c>
      <c r="E52" s="760">
        <v>-38680</v>
      </c>
      <c r="F52" s="761">
        <v>-17.10535625840232</v>
      </c>
      <c r="G52" s="760">
        <v>112</v>
      </c>
      <c r="H52" s="761">
        <v>5.8638743455497382</v>
      </c>
      <c r="I52" s="760">
        <v>987</v>
      </c>
      <c r="J52" s="761">
        <v>53.236245954692556</v>
      </c>
      <c r="K52" s="760">
        <v>-242</v>
      </c>
      <c r="L52" s="761">
        <v>-13.130765056972328</v>
      </c>
      <c r="M52" s="760">
        <v>2200</v>
      </c>
      <c r="N52" s="761">
        <v>49.493813273340827</v>
      </c>
      <c r="O52" s="760">
        <v>27</v>
      </c>
      <c r="P52" s="761">
        <v>11.25</v>
      </c>
      <c r="Q52" s="760">
        <v>747</v>
      </c>
      <c r="R52" s="761">
        <v>34.000910332271282</v>
      </c>
      <c r="S52" s="760">
        <v>-1575</v>
      </c>
      <c r="T52" s="761">
        <v>-5.4036435996843579</v>
      </c>
    </row>
    <row r="53" spans="2:20" x14ac:dyDescent="0.3">
      <c r="B53" s="763" t="s">
        <v>62</v>
      </c>
      <c r="C53" s="760">
        <v>82646</v>
      </c>
      <c r="D53" s="761">
        <v>51.583467525496509</v>
      </c>
      <c r="E53" s="760">
        <v>-48128</v>
      </c>
      <c r="F53" s="761">
        <v>-24.033477483595835</v>
      </c>
      <c r="G53" s="760">
        <v>161</v>
      </c>
      <c r="H53" s="761">
        <v>6.3162024323264028</v>
      </c>
      <c r="I53" s="760">
        <v>833</v>
      </c>
      <c r="J53" s="761">
        <v>30.715339233038346</v>
      </c>
      <c r="K53" s="760">
        <v>451</v>
      </c>
      <c r="L53" s="761">
        <v>58.043758043758046</v>
      </c>
      <c r="M53" s="760">
        <v>9760</v>
      </c>
      <c r="N53" s="761">
        <v>44.331395348837212</v>
      </c>
      <c r="O53" s="760">
        <v>114</v>
      </c>
      <c r="P53" s="761">
        <v>5.3445850914205346</v>
      </c>
      <c r="Q53" s="760">
        <v>753</v>
      </c>
      <c r="R53" s="761">
        <v>26.960257787325457</v>
      </c>
      <c r="S53" s="760">
        <v>-2359</v>
      </c>
      <c r="T53" s="761">
        <v>-6.7822436892645621</v>
      </c>
    </row>
    <row r="54" spans="2:20" x14ac:dyDescent="0.3">
      <c r="B54" s="763" t="s">
        <v>72</v>
      </c>
      <c r="C54" s="760">
        <v>45043</v>
      </c>
      <c r="D54" s="761">
        <v>53.434960555193072</v>
      </c>
      <c r="E54" s="760">
        <v>-36391</v>
      </c>
      <c r="F54" s="761">
        <v>-24.437102547056412</v>
      </c>
      <c r="G54" s="760">
        <v>137</v>
      </c>
      <c r="H54" s="761">
        <v>15.550510783200908</v>
      </c>
      <c r="I54" s="760">
        <v>247</v>
      </c>
      <c r="J54" s="761">
        <v>43.562610229276899</v>
      </c>
      <c r="K54" s="760">
        <v>39</v>
      </c>
      <c r="L54" s="761">
        <v>23.214285714285715</v>
      </c>
      <c r="M54" s="760">
        <v>1396</v>
      </c>
      <c r="N54" s="761">
        <v>67.179980750721839</v>
      </c>
      <c r="O54" s="760">
        <v>7</v>
      </c>
      <c r="P54" s="761">
        <v>7.8651685393258424</v>
      </c>
      <c r="Q54" s="760">
        <v>329</v>
      </c>
      <c r="R54" s="761">
        <v>27.462437395659432</v>
      </c>
      <c r="S54" s="760">
        <v>-2496</v>
      </c>
      <c r="T54" s="761">
        <v>-13.721070859216097</v>
      </c>
    </row>
    <row r="55" spans="2:20" x14ac:dyDescent="0.3">
      <c r="B55" s="763" t="s">
        <v>64</v>
      </c>
      <c r="C55" s="760">
        <v>29442</v>
      </c>
      <c r="D55" s="761">
        <v>40.389047410008779</v>
      </c>
      <c r="E55" s="760">
        <v>-18513</v>
      </c>
      <c r="F55" s="761">
        <v>-10.884237756481863</v>
      </c>
      <c r="G55" s="760">
        <v>190</v>
      </c>
      <c r="H55" s="761">
        <v>17.80693533270853</v>
      </c>
      <c r="I55" s="760">
        <v>2572</v>
      </c>
      <c r="J55" s="761">
        <v>23.06312769010043</v>
      </c>
      <c r="K55" s="760">
        <v>49</v>
      </c>
      <c r="L55" s="761">
        <v>23.333333333333332</v>
      </c>
      <c r="M55" s="760">
        <v>12135</v>
      </c>
      <c r="N55" s="761">
        <v>51.278259032326218</v>
      </c>
      <c r="O55" s="760">
        <v>1385</v>
      </c>
      <c r="P55" s="761">
        <v>8.7041226747109093</v>
      </c>
      <c r="Q55" s="760">
        <v>267</v>
      </c>
      <c r="R55" s="761">
        <v>16.270566727605118</v>
      </c>
      <c r="S55" s="760">
        <v>839</v>
      </c>
      <c r="T55" s="761">
        <v>4.127515127662714</v>
      </c>
    </row>
    <row r="56" spans="2:20" x14ac:dyDescent="0.3">
      <c r="B56" s="763" t="s">
        <v>65</v>
      </c>
      <c r="C56" s="760">
        <v>114002</v>
      </c>
      <c r="D56" s="761">
        <v>53.716504342007923</v>
      </c>
      <c r="E56" s="760">
        <v>-76479</v>
      </c>
      <c r="F56" s="761">
        <v>-18.218394911741587</v>
      </c>
      <c r="G56" s="760">
        <v>102</v>
      </c>
      <c r="H56" s="761">
        <v>3.6796536796536796</v>
      </c>
      <c r="I56" s="760">
        <v>2169</v>
      </c>
      <c r="J56" s="761">
        <v>30.774687854710553</v>
      </c>
      <c r="K56" s="760">
        <v>-580</v>
      </c>
      <c r="L56" s="761">
        <v>-8.4708631517452897</v>
      </c>
      <c r="M56" s="760">
        <v>22282</v>
      </c>
      <c r="N56" s="761">
        <v>54.650250171686444</v>
      </c>
      <c r="O56" s="760">
        <v>1133</v>
      </c>
      <c r="P56" s="761">
        <v>12.71034328023334</v>
      </c>
      <c r="Q56" s="760">
        <v>1241</v>
      </c>
      <c r="R56" s="761">
        <v>51.794657762938229</v>
      </c>
      <c r="S56" s="760">
        <v>-3402</v>
      </c>
      <c r="T56" s="761">
        <v>-6.7078100045349682</v>
      </c>
    </row>
    <row r="57" spans="2:20" x14ac:dyDescent="0.3">
      <c r="B57" s="763" t="s">
        <v>76</v>
      </c>
      <c r="C57" s="760">
        <v>69040</v>
      </c>
      <c r="D57" s="761">
        <v>40.019476454357857</v>
      </c>
      <c r="E57" s="760">
        <v>-76163</v>
      </c>
      <c r="F57" s="761">
        <v>-26.236053172763256</v>
      </c>
      <c r="G57" s="760">
        <v>-67</v>
      </c>
      <c r="H57" s="761">
        <v>-2.9360210341805435</v>
      </c>
      <c r="I57" s="760">
        <v>193</v>
      </c>
      <c r="J57" s="761">
        <v>5.4122265844083008</v>
      </c>
      <c r="K57" s="760">
        <v>-98</v>
      </c>
      <c r="L57" s="761">
        <v>-13.119143239625167</v>
      </c>
      <c r="M57" s="760">
        <v>14243</v>
      </c>
      <c r="N57" s="761">
        <v>33.277259877105678</v>
      </c>
      <c r="O57" s="760">
        <v>-15</v>
      </c>
      <c r="P57" s="761">
        <v>-1.5923566878980893</v>
      </c>
      <c r="Q57" s="760">
        <v>674</v>
      </c>
      <c r="R57" s="761">
        <v>34.370219275879656</v>
      </c>
      <c r="S57" s="760">
        <v>-3984</v>
      </c>
      <c r="T57" s="761">
        <v>-10.600255427841635</v>
      </c>
    </row>
    <row r="58" spans="2:20" x14ac:dyDescent="0.3">
      <c r="B58" s="763" t="s">
        <v>73</v>
      </c>
      <c r="C58" s="760">
        <v>33931</v>
      </c>
      <c r="D58" s="761">
        <v>56.887301746973812</v>
      </c>
      <c r="E58" s="760">
        <v>-28837</v>
      </c>
      <c r="F58" s="761">
        <v>-24.467994841162096</v>
      </c>
      <c r="G58" s="760">
        <v>29</v>
      </c>
      <c r="H58" s="761">
        <v>2.8543307086614171</v>
      </c>
      <c r="I58" s="760">
        <v>60</v>
      </c>
      <c r="J58" s="761">
        <v>6.1037639877924716</v>
      </c>
      <c r="K58" s="760">
        <v>71</v>
      </c>
      <c r="L58" s="761">
        <v>35.148514851485146</v>
      </c>
      <c r="M58" s="760">
        <v>416</v>
      </c>
      <c r="N58" s="761">
        <v>20.07722007722008</v>
      </c>
      <c r="O58" s="760">
        <v>46</v>
      </c>
      <c r="P58" s="761">
        <v>34.586466165413533</v>
      </c>
      <c r="Q58" s="760">
        <v>519</v>
      </c>
      <c r="R58" s="761">
        <v>69.47791164658635</v>
      </c>
      <c r="S58" s="760">
        <v>-1466</v>
      </c>
      <c r="T58" s="761">
        <v>-9.521953754221876</v>
      </c>
    </row>
    <row r="59" spans="2:20" ht="15" thickBot="1" x14ac:dyDescent="0.35">
      <c r="B59" s="1053" t="s">
        <v>68</v>
      </c>
      <c r="C59" s="1049">
        <v>7601432</v>
      </c>
      <c r="D59" s="1050">
        <v>57.963226516047598</v>
      </c>
      <c r="E59" s="1049">
        <v>-5311977</v>
      </c>
      <c r="F59" s="1050">
        <v>-16.874199250340123</v>
      </c>
      <c r="G59" s="1049">
        <v>23807</v>
      </c>
      <c r="H59" s="1050">
        <v>9.9766999404926526</v>
      </c>
      <c r="I59" s="1049">
        <v>214334</v>
      </c>
      <c r="J59" s="1050">
        <v>26.585743718362341</v>
      </c>
      <c r="K59" s="1049">
        <v>8001</v>
      </c>
      <c r="L59" s="1050">
        <v>3.0622086481273105</v>
      </c>
      <c r="M59" s="1049">
        <v>1141070</v>
      </c>
      <c r="N59" s="1050">
        <v>42.895497790321926</v>
      </c>
      <c r="O59" s="1049">
        <v>99896</v>
      </c>
      <c r="P59" s="1050">
        <v>23.773667526582834</v>
      </c>
      <c r="Q59" s="1049">
        <v>104585</v>
      </c>
      <c r="R59" s="1050">
        <v>45.905848787446502</v>
      </c>
      <c r="S59" s="1049">
        <v>-403556</v>
      </c>
      <c r="T59" s="1050">
        <v>-10.60843762420796</v>
      </c>
    </row>
    <row r="60" spans="2:20" x14ac:dyDescent="0.3">
      <c r="C60" s="676"/>
      <c r="D60" s="676"/>
      <c r="E60" s="676"/>
      <c r="F60" s="676"/>
      <c r="G60" s="676"/>
      <c r="P60" s="96"/>
      <c r="Q60" s="384"/>
      <c r="R60" s="384"/>
      <c r="S60" s="384"/>
      <c r="T60" s="384"/>
    </row>
    <row r="62" spans="2:20" x14ac:dyDescent="0.3">
      <c r="B62" s="1357" t="s">
        <v>78</v>
      </c>
      <c r="C62" s="1358"/>
      <c r="D62" s="1358"/>
      <c r="E62" s="1358"/>
      <c r="F62" s="1358"/>
      <c r="G62" s="1358"/>
      <c r="H62" s="1358"/>
      <c r="I62" s="1358"/>
      <c r="J62" s="1359"/>
    </row>
    <row r="63" spans="2:20" ht="6.6" customHeight="1" x14ac:dyDescent="0.3">
      <c r="B63" s="139"/>
      <c r="C63" s="139"/>
      <c r="D63" s="140"/>
      <c r="E63" s="140"/>
      <c r="F63" s="340"/>
      <c r="G63" s="340"/>
      <c r="H63" s="141"/>
      <c r="I63" s="142"/>
      <c r="J63" s="143"/>
    </row>
    <row r="64" spans="2:20" x14ac:dyDescent="0.3">
      <c r="B64" s="144" t="s">
        <v>79</v>
      </c>
      <c r="C64" s="1349" t="s">
        <v>1656</v>
      </c>
      <c r="D64" s="1350"/>
      <c r="E64" s="1350"/>
      <c r="F64" s="1350"/>
      <c r="G64" s="1350"/>
      <c r="H64" s="1350"/>
      <c r="I64" s="1350"/>
      <c r="J64" s="1351"/>
    </row>
    <row r="65" spans="2:10" ht="7.8" customHeight="1" x14ac:dyDescent="0.3">
      <c r="B65" s="144"/>
      <c r="C65" s="145"/>
      <c r="D65" s="146"/>
      <c r="E65" s="146"/>
      <c r="F65" s="341"/>
      <c r="G65" s="341"/>
      <c r="H65" s="146"/>
      <c r="I65" s="147"/>
      <c r="J65" s="148"/>
    </row>
    <row r="66" spans="2:10" x14ac:dyDescent="0.3">
      <c r="B66" s="144" t="s">
        <v>80</v>
      </c>
      <c r="C66" s="1349" t="s">
        <v>1319</v>
      </c>
      <c r="D66" s="1350"/>
      <c r="E66" s="1350"/>
      <c r="F66" s="1350"/>
      <c r="G66" s="1350"/>
      <c r="H66" s="1350"/>
      <c r="I66" s="1350"/>
      <c r="J66" s="1351"/>
    </row>
    <row r="67" spans="2:10" ht="5.4" customHeight="1" x14ac:dyDescent="0.3">
      <c r="B67" s="144"/>
      <c r="C67" s="145"/>
      <c r="D67" s="146"/>
      <c r="E67" s="146"/>
      <c r="F67" s="341"/>
      <c r="G67" s="341"/>
      <c r="H67" s="146"/>
      <c r="I67" s="147"/>
      <c r="J67" s="148"/>
    </row>
    <row r="68" spans="2:10" x14ac:dyDescent="0.3">
      <c r="B68" s="144" t="s">
        <v>82</v>
      </c>
      <c r="C68" s="145" t="s">
        <v>826</v>
      </c>
      <c r="D68" s="146"/>
      <c r="E68" s="146"/>
      <c r="F68" s="341"/>
      <c r="G68" s="341"/>
      <c r="H68" s="146"/>
      <c r="I68" s="147"/>
      <c r="J68" s="148"/>
    </row>
    <row r="69" spans="2:10" ht="5.4" customHeight="1" x14ac:dyDescent="0.3">
      <c r="B69" s="144"/>
      <c r="C69" s="145"/>
      <c r="D69" s="146"/>
      <c r="E69" s="146"/>
      <c r="F69" s="341"/>
      <c r="G69" s="341"/>
      <c r="H69" s="146"/>
      <c r="I69" s="147"/>
      <c r="J69" s="148"/>
    </row>
    <row r="70" spans="2:10" x14ac:dyDescent="0.3">
      <c r="B70" s="144" t="s">
        <v>84</v>
      </c>
      <c r="C70" s="145" t="s">
        <v>755</v>
      </c>
      <c r="D70" s="146"/>
      <c r="E70" s="146"/>
      <c r="F70" s="341"/>
      <c r="G70" s="341"/>
      <c r="H70" s="146"/>
      <c r="I70" s="147"/>
      <c r="J70" s="148"/>
    </row>
    <row r="71" spans="2:10" ht="8.4" customHeight="1" x14ac:dyDescent="0.3">
      <c r="B71" s="144"/>
      <c r="C71" s="145"/>
      <c r="D71" s="146"/>
      <c r="E71" s="146"/>
      <c r="F71" s="341"/>
      <c r="G71" s="341"/>
      <c r="H71" s="146"/>
      <c r="I71" s="147"/>
      <c r="J71" s="148"/>
    </row>
    <row r="72" spans="2:10" x14ac:dyDescent="0.3">
      <c r="B72" s="144" t="s">
        <v>86</v>
      </c>
      <c r="C72" s="145" t="s">
        <v>70</v>
      </c>
      <c r="D72" s="146"/>
      <c r="E72" s="146"/>
      <c r="F72" s="341"/>
      <c r="G72" s="341"/>
      <c r="H72" s="146"/>
      <c r="I72" s="147"/>
      <c r="J72" s="148"/>
    </row>
    <row r="73" spans="2:10" ht="9" customHeight="1" x14ac:dyDescent="0.3">
      <c r="B73" s="144"/>
      <c r="C73" s="145"/>
      <c r="D73" s="146"/>
      <c r="E73" s="146"/>
      <c r="F73" s="341"/>
      <c r="G73" s="341"/>
      <c r="H73" s="146"/>
      <c r="I73" s="147"/>
      <c r="J73" s="148"/>
    </row>
    <row r="74" spans="2:10" x14ac:dyDescent="0.3">
      <c r="B74" s="144" t="s">
        <v>88</v>
      </c>
      <c r="C74" s="149" t="s">
        <v>89</v>
      </c>
      <c r="D74" s="147"/>
      <c r="E74" s="147"/>
      <c r="F74" s="342"/>
      <c r="G74" s="341"/>
      <c r="H74" s="146"/>
      <c r="I74" s="147"/>
      <c r="J74" s="148"/>
    </row>
    <row r="75" spans="2:10" ht="6" customHeight="1" x14ac:dyDescent="0.3">
      <c r="B75" s="144"/>
      <c r="C75" s="149"/>
      <c r="D75" s="147"/>
      <c r="E75" s="147"/>
      <c r="F75" s="342"/>
      <c r="G75" s="341"/>
      <c r="H75" s="146"/>
      <c r="I75" s="147"/>
      <c r="J75" s="148"/>
    </row>
    <row r="76" spans="2:10" x14ac:dyDescent="0.3">
      <c r="B76" s="144" t="s">
        <v>90</v>
      </c>
      <c r="C76" s="602" t="s">
        <v>858</v>
      </c>
      <c r="D76" s="156"/>
      <c r="E76" s="156"/>
      <c r="F76" s="343"/>
      <c r="G76" s="341"/>
      <c r="H76" s="146"/>
      <c r="I76" s="147"/>
      <c r="J76" s="148"/>
    </row>
    <row r="77" spans="2:10" ht="7.2" customHeight="1" x14ac:dyDescent="0.3">
      <c r="B77" s="144"/>
      <c r="C77" s="145"/>
      <c r="D77" s="146"/>
      <c r="E77" s="146"/>
      <c r="F77" s="341"/>
      <c r="G77" s="341"/>
      <c r="H77" s="146"/>
      <c r="I77" s="147"/>
      <c r="J77" s="148"/>
    </row>
    <row r="78" spans="2:10" x14ac:dyDescent="0.3">
      <c r="B78" s="1352" t="s">
        <v>92</v>
      </c>
      <c r="C78" s="145" t="s">
        <v>93</v>
      </c>
      <c r="D78" s="146"/>
      <c r="E78" s="146"/>
      <c r="F78" s="341"/>
      <c r="G78" s="341"/>
      <c r="H78" s="146"/>
      <c r="I78" s="147"/>
      <c r="J78" s="148"/>
    </row>
    <row r="79" spans="2:10" x14ac:dyDescent="0.3">
      <c r="B79" s="1352"/>
      <c r="C79" s="201" t="s">
        <v>94</v>
      </c>
      <c r="D79" s="210"/>
      <c r="E79" s="210"/>
      <c r="F79" s="341"/>
      <c r="G79" s="341"/>
      <c r="H79" s="146"/>
      <c r="I79" s="147"/>
      <c r="J79" s="148"/>
    </row>
    <row r="80" spans="2:10" ht="10.199999999999999" customHeight="1" x14ac:dyDescent="0.3">
      <c r="B80" s="144"/>
      <c r="C80" s="145"/>
      <c r="D80" s="146"/>
      <c r="E80" s="146"/>
      <c r="F80" s="341"/>
      <c r="G80" s="341"/>
      <c r="H80" s="146"/>
      <c r="I80" s="147"/>
      <c r="J80" s="148"/>
    </row>
    <row r="81" spans="2:10" ht="48.6" customHeight="1" x14ac:dyDescent="0.3">
      <c r="B81" s="151" t="s">
        <v>95</v>
      </c>
      <c r="C81" s="1349" t="s">
        <v>1318</v>
      </c>
      <c r="D81" s="1350"/>
      <c r="E81" s="1350"/>
      <c r="F81" s="1350"/>
      <c r="G81" s="1350"/>
      <c r="H81" s="1350"/>
      <c r="I81" s="1350"/>
      <c r="J81" s="1351"/>
    </row>
    <row r="82" spans="2:10" ht="7.8" customHeight="1" x14ac:dyDescent="0.3">
      <c r="B82" s="151"/>
      <c r="C82" s="145"/>
      <c r="D82" s="146"/>
      <c r="E82" s="146"/>
      <c r="F82" s="341"/>
      <c r="G82" s="341"/>
      <c r="H82" s="146"/>
      <c r="I82" s="147"/>
      <c r="J82" s="148"/>
    </row>
    <row r="83" spans="2:10" x14ac:dyDescent="0.3">
      <c r="B83" s="151" t="s">
        <v>96</v>
      </c>
      <c r="C83" s="204">
        <v>44902</v>
      </c>
      <c r="D83" s="211"/>
      <c r="E83" s="211"/>
      <c r="F83" s="341"/>
      <c r="G83" s="341"/>
      <c r="H83" s="146"/>
      <c r="I83" s="147"/>
      <c r="J83" s="148"/>
    </row>
    <row r="84" spans="2:10" ht="6" customHeight="1" x14ac:dyDescent="0.3">
      <c r="B84" s="151"/>
      <c r="C84" s="145"/>
      <c r="D84" s="146"/>
      <c r="E84" s="146"/>
      <c r="F84" s="341"/>
      <c r="G84" s="341"/>
      <c r="H84" s="146"/>
      <c r="I84" s="147"/>
      <c r="J84" s="148"/>
    </row>
    <row r="85" spans="2:10" x14ac:dyDescent="0.3">
      <c r="B85" s="151" t="s">
        <v>97</v>
      </c>
      <c r="C85" s="145" t="s">
        <v>98</v>
      </c>
      <c r="D85" s="146"/>
      <c r="E85" s="146"/>
      <c r="F85" s="341"/>
      <c r="G85" s="341"/>
      <c r="H85" s="146"/>
      <c r="I85" s="147"/>
      <c r="J85" s="148"/>
    </row>
    <row r="86" spans="2:10" ht="5.4" customHeight="1" x14ac:dyDescent="0.3">
      <c r="B86" s="151"/>
      <c r="C86" s="145"/>
      <c r="D86" s="146"/>
      <c r="E86" s="146"/>
      <c r="F86" s="341"/>
      <c r="G86" s="341"/>
      <c r="H86" s="146"/>
      <c r="I86" s="147"/>
      <c r="J86" s="148"/>
    </row>
    <row r="87" spans="2:10" x14ac:dyDescent="0.3">
      <c r="B87" s="151" t="s">
        <v>99</v>
      </c>
      <c r="C87" s="149"/>
      <c r="D87" s="147"/>
      <c r="E87" s="147"/>
      <c r="F87" s="342"/>
      <c r="G87" s="342"/>
      <c r="H87" s="147"/>
      <c r="I87" s="147"/>
      <c r="J87" s="148"/>
    </row>
    <row r="88" spans="2:10" ht="9.6" customHeight="1" x14ac:dyDescent="0.3">
      <c r="B88" s="152"/>
      <c r="C88" s="152"/>
      <c r="D88" s="153"/>
      <c r="E88" s="153"/>
      <c r="F88" s="344"/>
      <c r="G88" s="344"/>
      <c r="H88" s="153"/>
      <c r="I88" s="153"/>
      <c r="J88" s="154"/>
    </row>
  </sheetData>
  <mergeCells count="39">
    <mergeCell ref="U3:V3"/>
    <mergeCell ref="W3:X3"/>
    <mergeCell ref="B5:B6"/>
    <mergeCell ref="C5:C6"/>
    <mergeCell ref="D5:E5"/>
    <mergeCell ref="F5:G5"/>
    <mergeCell ref="H5:I5"/>
    <mergeCell ref="J5:K5"/>
    <mergeCell ref="L5:M5"/>
    <mergeCell ref="N5:O5"/>
    <mergeCell ref="P5:Q5"/>
    <mergeCell ref="R5:S5"/>
    <mergeCell ref="T5:U5"/>
    <mergeCell ref="B62:J62"/>
    <mergeCell ref="C64:J64"/>
    <mergeCell ref="L24:M24"/>
    <mergeCell ref="N24:O24"/>
    <mergeCell ref="P24:Q24"/>
    <mergeCell ref="G43:H43"/>
    <mergeCell ref="I43:J43"/>
    <mergeCell ref="K43:L43"/>
    <mergeCell ref="M43:N43"/>
    <mergeCell ref="O43:P43"/>
    <mergeCell ref="R24:S24"/>
    <mergeCell ref="B78:B79"/>
    <mergeCell ref="C81:J81"/>
    <mergeCell ref="B24:B25"/>
    <mergeCell ref="C24:C25"/>
    <mergeCell ref="D24:E24"/>
    <mergeCell ref="F24:G24"/>
    <mergeCell ref="H24:I24"/>
    <mergeCell ref="J24:K24"/>
    <mergeCell ref="C66:J66"/>
    <mergeCell ref="Q43:R43"/>
    <mergeCell ref="S43:T43"/>
    <mergeCell ref="C43:D43"/>
    <mergeCell ref="T24:U24"/>
    <mergeCell ref="B43:B44"/>
    <mergeCell ref="E43:F43"/>
  </mergeCells>
  <hyperlinks>
    <hyperlink ref="C79" r:id="rId1" xr:uid="{21403BEB-C2B7-4F6E-96BF-B7ACEDA71EB6}"/>
    <hyperlink ref="B2" location="Index!A1" display="Return to Index" xr:uid="{3F004556-6DB1-4A8A-98DD-F293C6B6BEC7}"/>
  </hyperlinks>
  <pageMargins left="0.7" right="0.7" top="0.75" bottom="0.75" header="0.3" footer="0.3"/>
  <pageSetup paperSize="9" orientation="portrait"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65323-0A84-4177-BBAC-27A0DBCA4903}">
  <dimension ref="B1:X94"/>
  <sheetViews>
    <sheetView zoomScaleNormal="100" workbookViewId="0">
      <selection activeCell="F1" sqref="F1"/>
    </sheetView>
  </sheetViews>
  <sheetFormatPr defaultColWidth="8.88671875" defaultRowHeight="14.4" x14ac:dyDescent="0.3"/>
  <cols>
    <col min="1" max="1" width="3.21875" customWidth="1"/>
    <col min="2" max="2" width="34.21875" customWidth="1"/>
    <col min="3" max="3" width="12.88671875" customWidth="1"/>
    <col min="4" max="4" width="14.33203125" customWidth="1"/>
    <col min="5" max="5" width="13.21875" customWidth="1"/>
    <col min="6" max="6" width="33.5546875" customWidth="1"/>
    <col min="7" max="7" width="12.21875" customWidth="1"/>
    <col min="8" max="8" width="12.109375" customWidth="1"/>
    <col min="9" max="9" width="13.109375" customWidth="1"/>
    <col min="10" max="10" width="10.88671875" customWidth="1"/>
    <col min="11" max="11" width="11.44140625" customWidth="1"/>
    <col min="12" max="12" width="11.44140625" bestFit="1" customWidth="1"/>
    <col min="13" max="13" width="12.77734375" customWidth="1"/>
    <col min="14" max="14" width="11.77734375" customWidth="1"/>
    <col min="15" max="15" width="11.6640625" customWidth="1"/>
    <col min="16" max="16" width="11.88671875" customWidth="1"/>
    <col min="17" max="17" width="11.33203125" customWidth="1"/>
    <col min="18" max="18" width="12.88671875" customWidth="1"/>
    <col min="19" max="19" width="12.33203125" customWidth="1"/>
    <col min="20" max="20" width="12.6640625" customWidth="1"/>
    <col min="21" max="21" width="12.5546875" customWidth="1"/>
    <col min="24" max="24" width="18.44140625" customWidth="1"/>
  </cols>
  <sheetData>
    <row r="1" spans="2:24" x14ac:dyDescent="0.3">
      <c r="B1" s="686" t="s">
        <v>1624</v>
      </c>
    </row>
    <row r="2" spans="2:24" x14ac:dyDescent="0.3">
      <c r="B2" s="114" t="s">
        <v>48</v>
      </c>
    </row>
    <row r="3" spans="2:24" ht="15" thickBot="1" x14ac:dyDescent="0.35">
      <c r="F3" s="676"/>
      <c r="G3" s="676"/>
      <c r="H3" s="676"/>
      <c r="I3" s="676"/>
      <c r="J3" s="676"/>
      <c r="K3" s="676"/>
      <c r="T3" s="96"/>
      <c r="U3" s="1416"/>
      <c r="V3" s="1416"/>
      <c r="W3" s="1416"/>
      <c r="X3" s="1416"/>
    </row>
    <row r="4" spans="2:24" ht="39" customHeight="1" x14ac:dyDescent="0.4">
      <c r="B4" s="1407" t="s">
        <v>1321</v>
      </c>
      <c r="C4" s="1476">
        <v>2021</v>
      </c>
      <c r="D4" s="1477"/>
      <c r="F4" s="1407" t="s">
        <v>1321</v>
      </c>
      <c r="G4" s="1476">
        <v>2011</v>
      </c>
      <c r="H4" s="1477"/>
      <c r="J4" s="766"/>
      <c r="L4" s="766"/>
      <c r="N4" s="766"/>
      <c r="P4" s="766"/>
      <c r="R4" s="766"/>
      <c r="T4" s="766"/>
    </row>
    <row r="5" spans="2:24" ht="15" customHeight="1" thickBot="1" x14ac:dyDescent="0.35">
      <c r="B5" s="1478"/>
      <c r="C5" s="771" t="s">
        <v>1024</v>
      </c>
      <c r="D5" s="771" t="s">
        <v>732</v>
      </c>
      <c r="E5" s="767"/>
      <c r="F5" s="1479"/>
      <c r="G5" s="852" t="s">
        <v>1024</v>
      </c>
      <c r="H5" s="852" t="s">
        <v>732</v>
      </c>
      <c r="I5" s="767"/>
      <c r="J5" s="767"/>
      <c r="K5" s="767"/>
      <c r="L5" s="767"/>
      <c r="M5" s="767"/>
      <c r="N5" s="767"/>
      <c r="O5" s="767"/>
      <c r="P5" s="767"/>
      <c r="Q5" s="767"/>
      <c r="R5" s="767"/>
      <c r="S5" s="767"/>
      <c r="T5" s="767"/>
      <c r="U5" s="767"/>
    </row>
    <row r="6" spans="2:24" ht="15" thickBot="1" x14ac:dyDescent="0.35">
      <c r="B6" s="553" t="s">
        <v>1322</v>
      </c>
      <c r="C6" s="554">
        <v>248923</v>
      </c>
      <c r="D6" s="555"/>
      <c r="E6" s="769"/>
      <c r="F6" s="858" t="s">
        <v>1618</v>
      </c>
      <c r="G6" s="859">
        <v>236882</v>
      </c>
      <c r="H6" s="860"/>
      <c r="I6" s="769"/>
      <c r="J6" s="768"/>
      <c r="K6" s="769"/>
      <c r="L6" s="768"/>
      <c r="M6" s="769"/>
      <c r="N6" s="768"/>
      <c r="O6" s="769"/>
      <c r="P6" s="768"/>
      <c r="Q6" s="769"/>
      <c r="R6" s="768"/>
      <c r="S6" s="769"/>
      <c r="T6" s="768"/>
      <c r="U6" s="769"/>
    </row>
    <row r="7" spans="2:24" x14ac:dyDescent="0.3">
      <c r="B7" s="585" t="s">
        <v>1309</v>
      </c>
      <c r="C7" s="586">
        <v>99910</v>
      </c>
      <c r="D7" s="576">
        <v>40.136909807450493</v>
      </c>
      <c r="E7" s="769"/>
      <c r="F7" s="585" t="s">
        <v>1309</v>
      </c>
      <c r="G7" s="586">
        <v>122018</v>
      </c>
      <c r="H7" s="861">
        <v>51.510034531961054</v>
      </c>
      <c r="I7" s="769"/>
      <c r="J7" s="768"/>
      <c r="K7" s="769"/>
      <c r="L7" s="768"/>
      <c r="M7" s="769"/>
      <c r="N7" s="768"/>
      <c r="O7" s="769"/>
      <c r="P7" s="768"/>
      <c r="Q7" s="769"/>
      <c r="R7" s="768"/>
      <c r="S7" s="769"/>
      <c r="T7" s="768"/>
      <c r="U7" s="769"/>
    </row>
    <row r="8" spans="2:24" x14ac:dyDescent="0.3">
      <c r="B8" s="551" t="s">
        <v>1310</v>
      </c>
      <c r="C8" s="353">
        <v>1333</v>
      </c>
      <c r="D8" s="552">
        <v>0.53550696400091591</v>
      </c>
      <c r="E8" s="769"/>
      <c r="F8" s="551" t="s">
        <v>1310</v>
      </c>
      <c r="G8" s="353">
        <v>1331</v>
      </c>
      <c r="H8" s="853">
        <v>0.56188313168581827</v>
      </c>
      <c r="I8" s="769"/>
      <c r="J8" s="768"/>
      <c r="K8" s="769"/>
      <c r="L8" s="768"/>
      <c r="M8" s="769"/>
      <c r="N8" s="768"/>
      <c r="O8" s="769"/>
      <c r="P8" s="768"/>
      <c r="Q8" s="769"/>
      <c r="R8" s="768"/>
      <c r="S8" s="769"/>
      <c r="T8" s="768"/>
      <c r="U8" s="769"/>
    </row>
    <row r="9" spans="2:24" x14ac:dyDescent="0.3">
      <c r="B9" s="551" t="s">
        <v>1311</v>
      </c>
      <c r="C9" s="353">
        <v>3265</v>
      </c>
      <c r="D9" s="552">
        <v>1.3116505907449292</v>
      </c>
      <c r="E9" s="769"/>
      <c r="F9" s="551" t="s">
        <v>1311</v>
      </c>
      <c r="G9" s="353">
        <v>2482</v>
      </c>
      <c r="H9" s="853">
        <v>1.047779062993389</v>
      </c>
      <c r="I9" s="769"/>
      <c r="J9" s="768"/>
      <c r="K9" s="769"/>
      <c r="L9" s="768"/>
      <c r="M9" s="769"/>
      <c r="N9" s="768"/>
      <c r="O9" s="769"/>
      <c r="P9" s="768"/>
      <c r="Q9" s="769"/>
      <c r="R9" s="768"/>
      <c r="S9" s="769"/>
      <c r="T9" s="768"/>
      <c r="U9" s="769"/>
    </row>
    <row r="10" spans="2:24" x14ac:dyDescent="0.3">
      <c r="B10" s="551" t="s">
        <v>1312</v>
      </c>
      <c r="C10" s="353">
        <v>254</v>
      </c>
      <c r="D10" s="552">
        <v>0.10203958653880919</v>
      </c>
      <c r="E10" s="769"/>
      <c r="F10" s="551" t="s">
        <v>1312</v>
      </c>
      <c r="G10" s="353">
        <v>254</v>
      </c>
      <c r="H10" s="853">
        <v>0.10722638275597132</v>
      </c>
      <c r="I10" s="769"/>
      <c r="J10" s="768"/>
      <c r="K10" s="769"/>
      <c r="L10" s="768"/>
      <c r="M10" s="769"/>
      <c r="N10" s="768"/>
      <c r="O10" s="769"/>
      <c r="P10" s="768"/>
      <c r="Q10" s="769"/>
      <c r="R10" s="768"/>
      <c r="S10" s="769"/>
      <c r="T10" s="768"/>
      <c r="U10" s="769"/>
    </row>
    <row r="11" spans="2:24" x14ac:dyDescent="0.3">
      <c r="B11" s="551" t="s">
        <v>1323</v>
      </c>
      <c r="C11" s="353">
        <v>13893</v>
      </c>
      <c r="D11" s="552">
        <v>5.5812439991483309</v>
      </c>
      <c r="E11" s="769"/>
      <c r="F11" s="551" t="s">
        <v>1619</v>
      </c>
      <c r="G11" s="353">
        <v>9903</v>
      </c>
      <c r="H11" s="853">
        <v>4.1805624741432439</v>
      </c>
      <c r="I11" s="769"/>
      <c r="J11" s="768"/>
      <c r="K11" s="769"/>
      <c r="L11" s="768"/>
      <c r="M11" s="769"/>
      <c r="N11" s="768"/>
      <c r="O11" s="769"/>
      <c r="P11" s="768"/>
      <c r="Q11" s="769"/>
      <c r="R11" s="768"/>
      <c r="S11" s="769"/>
      <c r="T11" s="768"/>
      <c r="U11" s="769"/>
    </row>
    <row r="12" spans="2:24" ht="14.4" customHeight="1" thickBot="1" x14ac:dyDescent="0.35">
      <c r="B12" s="732" t="s">
        <v>1314</v>
      </c>
      <c r="C12" s="356">
        <v>4192</v>
      </c>
      <c r="D12" s="735">
        <v>1.6840549085460161</v>
      </c>
      <c r="E12" s="769"/>
      <c r="F12" s="732" t="s">
        <v>1314</v>
      </c>
      <c r="G12" s="356">
        <v>3476</v>
      </c>
      <c r="H12" s="854">
        <v>1.4673972695265995</v>
      </c>
      <c r="I12" s="769"/>
      <c r="J12" s="768"/>
      <c r="K12" s="769"/>
      <c r="L12" s="768"/>
      <c r="M12" s="769"/>
      <c r="N12" s="768"/>
      <c r="O12" s="769"/>
      <c r="P12" s="768"/>
      <c r="Q12" s="769"/>
      <c r="R12" s="768"/>
      <c r="S12" s="769"/>
      <c r="T12" s="768"/>
      <c r="U12" s="769"/>
    </row>
    <row r="13" spans="2:24" x14ac:dyDescent="0.3">
      <c r="B13" s="585" t="s">
        <v>1308</v>
      </c>
      <c r="C13" s="586">
        <v>108000</v>
      </c>
      <c r="D13" s="576">
        <v>43.386910811777135</v>
      </c>
      <c r="E13" s="769"/>
      <c r="F13" s="585" t="s">
        <v>1621</v>
      </c>
      <c r="G13" s="586">
        <v>79379</v>
      </c>
      <c r="H13" s="861">
        <v>33.509933215693884</v>
      </c>
      <c r="I13" s="769"/>
      <c r="J13" s="768"/>
      <c r="K13" s="769"/>
      <c r="L13" s="768"/>
      <c r="M13" s="769"/>
      <c r="N13" s="768"/>
      <c r="O13" s="769"/>
      <c r="P13" s="768"/>
      <c r="Q13" s="769"/>
      <c r="R13" s="768"/>
      <c r="S13" s="769"/>
      <c r="T13" s="768"/>
      <c r="U13" s="769"/>
    </row>
    <row r="14" spans="2:24" x14ac:dyDescent="0.3">
      <c r="B14" s="551" t="s">
        <v>1324</v>
      </c>
      <c r="C14" s="353">
        <v>198</v>
      </c>
      <c r="D14" s="552">
        <v>7.9542669821591416E-2</v>
      </c>
      <c r="E14" s="769"/>
      <c r="F14" s="551" t="s">
        <v>1324</v>
      </c>
      <c r="G14" s="353">
        <v>226</v>
      </c>
      <c r="H14" s="853">
        <v>9.5406151586021726E-2</v>
      </c>
      <c r="I14" s="769"/>
      <c r="J14" s="768"/>
      <c r="K14" s="769"/>
      <c r="L14" s="768"/>
      <c r="M14" s="769"/>
      <c r="N14" s="768"/>
      <c r="O14" s="769"/>
      <c r="P14" s="768"/>
      <c r="Q14" s="769"/>
      <c r="R14" s="768"/>
      <c r="S14" s="769"/>
      <c r="T14" s="768"/>
      <c r="U14" s="769"/>
    </row>
    <row r="15" spans="2:24" x14ac:dyDescent="0.3">
      <c r="B15" s="551" t="s">
        <v>1325</v>
      </c>
      <c r="C15" s="353">
        <v>74</v>
      </c>
      <c r="D15" s="552">
        <v>2.9728068519180629E-2</v>
      </c>
      <c r="E15" s="769"/>
      <c r="F15" s="551" t="s">
        <v>1325</v>
      </c>
      <c r="G15" s="353">
        <v>224</v>
      </c>
      <c r="H15" s="853">
        <v>9.4561849359596759E-2</v>
      </c>
      <c r="I15" s="769"/>
      <c r="J15" s="768"/>
      <c r="K15" s="769"/>
      <c r="L15" s="768"/>
      <c r="M15" s="769"/>
      <c r="N15" s="768"/>
      <c r="O15" s="769"/>
      <c r="P15" s="768"/>
      <c r="Q15" s="769"/>
      <c r="R15" s="768"/>
      <c r="S15" s="769"/>
      <c r="T15" s="768"/>
      <c r="U15" s="769"/>
    </row>
    <row r="16" spans="2:24" x14ac:dyDescent="0.3">
      <c r="B16" s="551" t="s">
        <v>1326</v>
      </c>
      <c r="C16" s="353">
        <v>0</v>
      </c>
      <c r="D16" s="552">
        <v>0</v>
      </c>
      <c r="E16" s="769"/>
      <c r="F16" s="551" t="s">
        <v>1326</v>
      </c>
      <c r="G16" s="353">
        <v>1</v>
      </c>
      <c r="H16" s="853">
        <v>4.2215111321248551E-4</v>
      </c>
      <c r="I16" s="769"/>
      <c r="J16" s="768"/>
      <c r="K16" s="769"/>
      <c r="L16" s="768"/>
      <c r="M16" s="769"/>
      <c r="N16" s="768"/>
      <c r="O16" s="769"/>
      <c r="P16" s="768"/>
      <c r="Q16" s="769"/>
      <c r="R16" s="768"/>
      <c r="S16" s="769"/>
      <c r="T16" s="768"/>
      <c r="U16" s="769"/>
    </row>
    <row r="17" spans="2:24" x14ac:dyDescent="0.3">
      <c r="B17" s="551" t="s">
        <v>1327</v>
      </c>
      <c r="C17" s="353">
        <v>40</v>
      </c>
      <c r="D17" s="552">
        <v>1.6069226226584125E-2</v>
      </c>
      <c r="E17" s="769"/>
      <c r="F17" s="551" t="s">
        <v>1622</v>
      </c>
      <c r="G17" s="353">
        <v>57</v>
      </c>
      <c r="H17" s="853">
        <v>2.4062613453111673E-2</v>
      </c>
      <c r="I17" s="769"/>
      <c r="J17" s="768"/>
      <c r="K17" s="769"/>
      <c r="L17" s="768"/>
      <c r="M17" s="769"/>
      <c r="N17" s="768"/>
      <c r="O17" s="769"/>
      <c r="P17" s="768"/>
      <c r="Q17" s="769"/>
      <c r="R17" s="768"/>
      <c r="S17" s="769"/>
      <c r="T17" s="768"/>
      <c r="U17" s="769"/>
    </row>
    <row r="18" spans="2:24" x14ac:dyDescent="0.3">
      <c r="B18" s="551" t="s">
        <v>1328</v>
      </c>
      <c r="C18" s="353">
        <v>107688</v>
      </c>
      <c r="D18" s="552">
        <v>43.261570847209782</v>
      </c>
      <c r="E18" s="769"/>
      <c r="F18" s="551" t="s">
        <v>1327</v>
      </c>
      <c r="G18" s="353">
        <v>75</v>
      </c>
      <c r="H18" s="853">
        <v>3.1661333490936416E-2</v>
      </c>
      <c r="I18" s="769"/>
      <c r="J18" s="768"/>
      <c r="K18" s="769"/>
      <c r="L18" s="768"/>
      <c r="M18" s="769"/>
      <c r="N18" s="768"/>
      <c r="O18" s="769"/>
      <c r="P18" s="768"/>
      <c r="Q18" s="769"/>
      <c r="R18" s="768"/>
      <c r="S18" s="769"/>
      <c r="T18" s="768"/>
      <c r="U18" s="769"/>
    </row>
    <row r="19" spans="2:24" ht="15" thickBot="1" x14ac:dyDescent="0.35">
      <c r="B19" s="732" t="s">
        <v>1329</v>
      </c>
      <c r="C19" s="356">
        <v>0</v>
      </c>
      <c r="D19" s="735">
        <v>0</v>
      </c>
      <c r="E19" s="769"/>
      <c r="F19" s="551" t="s">
        <v>1623</v>
      </c>
      <c r="G19" s="353">
        <v>1388</v>
      </c>
      <c r="H19" s="853">
        <v>0.58594574513892994</v>
      </c>
      <c r="I19" s="769"/>
      <c r="J19" s="768"/>
      <c r="K19" s="769"/>
      <c r="L19" s="768"/>
      <c r="M19" s="769"/>
      <c r="N19" s="768"/>
      <c r="O19" s="769"/>
      <c r="P19" s="768"/>
      <c r="Q19" s="769"/>
      <c r="R19" s="768"/>
      <c r="S19" s="769"/>
      <c r="T19" s="768"/>
      <c r="U19" s="769"/>
    </row>
    <row r="20" spans="2:24" x14ac:dyDescent="0.3">
      <c r="B20" s="585" t="s">
        <v>1315</v>
      </c>
      <c r="C20" s="586">
        <v>1664</v>
      </c>
      <c r="D20" s="576">
        <v>0.6684798110258996</v>
      </c>
      <c r="E20" s="769"/>
      <c r="F20" s="551" t="s">
        <v>1329</v>
      </c>
      <c r="G20" s="353">
        <v>1</v>
      </c>
      <c r="H20" s="853">
        <v>4.2215111321248551E-4</v>
      </c>
      <c r="I20" s="769"/>
      <c r="J20" s="768"/>
      <c r="K20" s="769"/>
      <c r="L20" s="768"/>
      <c r="M20" s="769"/>
      <c r="N20" s="768"/>
      <c r="O20" s="769"/>
      <c r="P20" s="768"/>
      <c r="Q20" s="769"/>
      <c r="R20" s="768"/>
      <c r="S20" s="769"/>
      <c r="T20" s="768"/>
      <c r="U20" s="769"/>
    </row>
    <row r="21" spans="2:24" ht="15" thickBot="1" x14ac:dyDescent="0.35">
      <c r="B21" s="551" t="s">
        <v>1330</v>
      </c>
      <c r="C21" s="353">
        <v>18</v>
      </c>
      <c r="D21" s="552">
        <v>7.2311518019628563E-3</v>
      </c>
      <c r="F21" s="732" t="s">
        <v>1328</v>
      </c>
      <c r="G21" s="356">
        <v>77407</v>
      </c>
      <c r="H21" s="854">
        <v>32.677451220438869</v>
      </c>
      <c r="I21" s="764"/>
      <c r="J21" s="764"/>
      <c r="K21" s="764"/>
      <c r="U21" s="765"/>
      <c r="V21" s="765"/>
      <c r="W21" s="765"/>
      <c r="X21" s="765"/>
    </row>
    <row r="22" spans="2:24" x14ac:dyDescent="0.3">
      <c r="B22" s="551" t="s">
        <v>1331</v>
      </c>
      <c r="C22" s="353">
        <v>0</v>
      </c>
      <c r="D22" s="552">
        <v>0</v>
      </c>
      <c r="F22" s="585" t="s">
        <v>1620</v>
      </c>
      <c r="G22" s="586">
        <v>1329</v>
      </c>
      <c r="H22" s="861">
        <v>0.56103882945939321</v>
      </c>
      <c r="I22" s="764"/>
      <c r="J22" s="764"/>
      <c r="K22" s="764"/>
      <c r="U22" s="765"/>
      <c r="V22" s="765"/>
      <c r="W22" s="765"/>
      <c r="X22" s="765"/>
    </row>
    <row r="23" spans="2:24" x14ac:dyDescent="0.3">
      <c r="B23" s="551" t="s">
        <v>1332</v>
      </c>
      <c r="C23" s="353">
        <v>7</v>
      </c>
      <c r="D23" s="552">
        <v>2.8121145896522217E-3</v>
      </c>
      <c r="F23" s="551" t="s">
        <v>1331</v>
      </c>
      <c r="G23" s="353">
        <v>2</v>
      </c>
      <c r="H23" s="853">
        <v>8.4430222642497101E-4</v>
      </c>
      <c r="J23" s="809"/>
      <c r="L23" s="809"/>
      <c r="N23" s="809"/>
      <c r="P23" s="809"/>
      <c r="R23" s="809"/>
      <c r="T23" s="809"/>
    </row>
    <row r="24" spans="2:24" ht="15" customHeight="1" x14ac:dyDescent="0.3">
      <c r="B24" s="551" t="s">
        <v>1333</v>
      </c>
      <c r="C24" s="353">
        <v>8</v>
      </c>
      <c r="D24" s="552">
        <v>3.2138452453168249E-3</v>
      </c>
      <c r="E24" s="810"/>
      <c r="F24" s="551" t="s">
        <v>1332</v>
      </c>
      <c r="G24" s="353">
        <v>21</v>
      </c>
      <c r="H24" s="853">
        <v>8.8651733774621957E-3</v>
      </c>
      <c r="I24" s="810"/>
      <c r="J24" s="810"/>
      <c r="K24" s="810"/>
      <c r="L24" s="810"/>
      <c r="M24" s="810"/>
      <c r="N24" s="810"/>
      <c r="O24" s="810"/>
      <c r="P24" s="810"/>
      <c r="Q24" s="810"/>
      <c r="R24" s="810"/>
      <c r="S24" s="810"/>
      <c r="T24" s="810"/>
      <c r="U24" s="810"/>
    </row>
    <row r="25" spans="2:24" x14ac:dyDescent="0.3">
      <c r="B25" s="551" t="s">
        <v>1334</v>
      </c>
      <c r="C25" s="353">
        <v>1</v>
      </c>
      <c r="D25" s="552">
        <v>4.0173065566460311E-4</v>
      </c>
      <c r="E25" s="769"/>
      <c r="F25" s="551" t="s">
        <v>1333</v>
      </c>
      <c r="G25" s="353">
        <v>15</v>
      </c>
      <c r="H25" s="853">
        <v>6.3322666981872828E-3</v>
      </c>
      <c r="I25" s="769"/>
      <c r="J25" s="768"/>
      <c r="K25" s="769"/>
      <c r="L25" s="768"/>
      <c r="M25" s="769"/>
      <c r="N25" s="768"/>
      <c r="O25" s="769"/>
      <c r="P25" s="768"/>
      <c r="Q25" s="769"/>
      <c r="R25" s="768"/>
      <c r="S25" s="769"/>
      <c r="T25" s="768"/>
      <c r="U25" s="769"/>
    </row>
    <row r="26" spans="2:24" x14ac:dyDescent="0.3">
      <c r="B26" s="551" t="s">
        <v>1335</v>
      </c>
      <c r="C26" s="353">
        <v>0</v>
      </c>
      <c r="D26" s="552">
        <v>0</v>
      </c>
      <c r="E26" s="769"/>
      <c r="F26" s="551" t="s">
        <v>1334</v>
      </c>
      <c r="G26" s="353">
        <v>0</v>
      </c>
      <c r="H26" s="853">
        <v>0</v>
      </c>
      <c r="I26" s="769"/>
      <c r="J26" s="768"/>
      <c r="K26" s="769"/>
      <c r="L26" s="768"/>
      <c r="M26" s="769"/>
      <c r="N26" s="768"/>
      <c r="O26" s="769"/>
      <c r="P26" s="768"/>
      <c r="Q26" s="769"/>
      <c r="R26" s="768"/>
      <c r="S26" s="769"/>
      <c r="T26" s="768"/>
      <c r="U26" s="769"/>
    </row>
    <row r="27" spans="2:24" x14ac:dyDescent="0.3">
      <c r="B27" s="551" t="s">
        <v>1336</v>
      </c>
      <c r="C27" s="353">
        <v>0</v>
      </c>
      <c r="D27" s="552">
        <v>0</v>
      </c>
      <c r="E27" s="769"/>
      <c r="F27" s="551" t="s">
        <v>1335</v>
      </c>
      <c r="G27" s="353">
        <v>0</v>
      </c>
      <c r="H27" s="853">
        <v>0</v>
      </c>
      <c r="I27" s="769"/>
      <c r="J27" s="768"/>
      <c r="K27" s="769"/>
      <c r="L27" s="768"/>
      <c r="M27" s="769"/>
      <c r="N27" s="768"/>
      <c r="O27" s="769"/>
      <c r="P27" s="768"/>
      <c r="Q27" s="769"/>
      <c r="R27" s="768"/>
      <c r="S27" s="769"/>
      <c r="T27" s="768"/>
      <c r="U27" s="769"/>
    </row>
    <row r="28" spans="2:24" x14ac:dyDescent="0.3">
      <c r="B28" s="551" t="s">
        <v>1337</v>
      </c>
      <c r="C28" s="353">
        <v>0</v>
      </c>
      <c r="D28" s="552">
        <v>0</v>
      </c>
      <c r="E28" s="769"/>
      <c r="F28" s="551" t="s">
        <v>1336</v>
      </c>
      <c r="G28" s="353">
        <v>2</v>
      </c>
      <c r="H28" s="853">
        <v>8.4430222642497101E-4</v>
      </c>
      <c r="I28" s="769"/>
      <c r="J28" s="768"/>
      <c r="K28" s="769"/>
      <c r="L28" s="768"/>
      <c r="M28" s="769"/>
      <c r="N28" s="768"/>
      <c r="O28" s="769"/>
      <c r="P28" s="768"/>
      <c r="Q28" s="769"/>
      <c r="R28" s="768"/>
      <c r="S28" s="769"/>
      <c r="T28" s="768"/>
      <c r="U28" s="769"/>
    </row>
    <row r="29" spans="2:24" x14ac:dyDescent="0.3">
      <c r="B29" s="551" t="s">
        <v>1338</v>
      </c>
      <c r="C29" s="353">
        <v>6</v>
      </c>
      <c r="D29" s="552">
        <v>2.4103839339876185E-3</v>
      </c>
      <c r="E29" s="769"/>
      <c r="F29" s="551" t="s">
        <v>1337</v>
      </c>
      <c r="G29" s="353">
        <v>3</v>
      </c>
      <c r="H29" s="853">
        <v>1.2664533396374565E-3</v>
      </c>
      <c r="I29" s="769"/>
      <c r="J29" s="768"/>
      <c r="K29" s="769"/>
      <c r="L29" s="768"/>
      <c r="M29" s="769"/>
      <c r="N29" s="768"/>
      <c r="O29" s="769"/>
      <c r="P29" s="768"/>
      <c r="Q29" s="769"/>
      <c r="R29" s="768"/>
      <c r="S29" s="769"/>
      <c r="T29" s="768"/>
      <c r="U29" s="769"/>
    </row>
    <row r="30" spans="2:24" x14ac:dyDescent="0.3">
      <c r="B30" s="551" t="s">
        <v>1339</v>
      </c>
      <c r="C30" s="353">
        <v>10</v>
      </c>
      <c r="D30" s="552">
        <v>4.0173065566460314E-3</v>
      </c>
      <c r="E30" s="769"/>
      <c r="F30" s="551" t="s">
        <v>1338</v>
      </c>
      <c r="G30" s="353">
        <v>12</v>
      </c>
      <c r="H30" s="853">
        <v>5.0658133585498259E-3</v>
      </c>
      <c r="I30" s="769"/>
      <c r="J30" s="768"/>
      <c r="K30" s="769"/>
      <c r="L30" s="768"/>
      <c r="M30" s="769"/>
      <c r="N30" s="768"/>
      <c r="O30" s="769"/>
      <c r="P30" s="768"/>
      <c r="Q30" s="769"/>
      <c r="R30" s="768"/>
      <c r="S30" s="769"/>
      <c r="T30" s="768"/>
      <c r="U30" s="769"/>
    </row>
    <row r="31" spans="2:24" ht="14.4" customHeight="1" x14ac:dyDescent="0.3">
      <c r="B31" s="551" t="s">
        <v>1340</v>
      </c>
      <c r="C31" s="353">
        <v>0</v>
      </c>
      <c r="D31" s="552">
        <v>0</v>
      </c>
      <c r="E31" s="769"/>
      <c r="F31" s="551" t="s">
        <v>1339</v>
      </c>
      <c r="G31" s="353">
        <v>18</v>
      </c>
      <c r="H31" s="853">
        <v>7.5987200378247396E-3</v>
      </c>
      <c r="I31" s="769"/>
      <c r="J31" s="768"/>
      <c r="K31" s="769"/>
      <c r="L31" s="768"/>
      <c r="M31" s="769"/>
      <c r="N31" s="768"/>
      <c r="O31" s="769"/>
      <c r="P31" s="768"/>
      <c r="Q31" s="769"/>
      <c r="R31" s="768"/>
      <c r="S31" s="769"/>
      <c r="T31" s="768"/>
      <c r="U31" s="769"/>
    </row>
    <row r="32" spans="2:24" x14ac:dyDescent="0.3">
      <c r="B32" s="551" t="s">
        <v>1341</v>
      </c>
      <c r="C32" s="353">
        <v>4</v>
      </c>
      <c r="D32" s="552">
        <v>1.6069226226584125E-3</v>
      </c>
      <c r="E32" s="769"/>
      <c r="F32" s="551" t="s">
        <v>1340</v>
      </c>
      <c r="G32" s="353">
        <v>1</v>
      </c>
      <c r="H32" s="853">
        <v>4.2215111321248551E-4</v>
      </c>
      <c r="I32" s="769"/>
      <c r="J32" s="768"/>
      <c r="K32" s="769"/>
      <c r="L32" s="768"/>
      <c r="M32" s="769"/>
      <c r="N32" s="768"/>
      <c r="O32" s="769"/>
      <c r="P32" s="768"/>
      <c r="Q32" s="769"/>
      <c r="R32" s="768"/>
      <c r="S32" s="769"/>
      <c r="T32" s="768"/>
      <c r="U32" s="769"/>
    </row>
    <row r="33" spans="2:24" x14ac:dyDescent="0.3">
      <c r="B33" s="551" t="s">
        <v>1342</v>
      </c>
      <c r="C33" s="353">
        <v>30</v>
      </c>
      <c r="D33" s="552">
        <v>1.2051919669938094E-2</v>
      </c>
      <c r="E33" s="769"/>
      <c r="F33" s="551" t="s">
        <v>1341</v>
      </c>
      <c r="G33" s="353">
        <v>1</v>
      </c>
      <c r="H33" s="853">
        <v>4.2215111321248551E-4</v>
      </c>
      <c r="I33" s="769"/>
      <c r="J33" s="768"/>
      <c r="K33" s="769"/>
      <c r="L33" s="768"/>
      <c r="M33" s="769"/>
      <c r="N33" s="768"/>
      <c r="O33" s="769"/>
      <c r="P33" s="768"/>
      <c r="Q33" s="769"/>
      <c r="R33" s="768"/>
      <c r="S33" s="769"/>
      <c r="T33" s="768"/>
      <c r="U33" s="769"/>
    </row>
    <row r="34" spans="2:24" x14ac:dyDescent="0.3">
      <c r="B34" s="551" t="s">
        <v>1343</v>
      </c>
      <c r="C34" s="353">
        <v>49</v>
      </c>
      <c r="D34" s="552">
        <v>1.9684802127565553E-2</v>
      </c>
      <c r="E34" s="769"/>
      <c r="F34" s="551" t="s">
        <v>1342</v>
      </c>
      <c r="G34" s="353">
        <v>8</v>
      </c>
      <c r="H34" s="853">
        <v>3.377208905699884E-3</v>
      </c>
      <c r="I34" s="769"/>
      <c r="J34" s="768"/>
      <c r="K34" s="769"/>
      <c r="L34" s="768"/>
      <c r="M34" s="769"/>
      <c r="N34" s="768"/>
      <c r="O34" s="769"/>
      <c r="P34" s="768"/>
      <c r="Q34" s="769"/>
      <c r="R34" s="768"/>
      <c r="S34" s="769"/>
      <c r="T34" s="768"/>
      <c r="U34" s="769"/>
    </row>
    <row r="35" spans="2:24" x14ac:dyDescent="0.3">
      <c r="B35" s="551" t="s">
        <v>1344</v>
      </c>
      <c r="C35" s="353">
        <v>45</v>
      </c>
      <c r="D35" s="552">
        <v>1.8077879504907138E-2</v>
      </c>
      <c r="E35" s="769"/>
      <c r="F35" s="551" t="s">
        <v>1343</v>
      </c>
      <c r="G35" s="353">
        <v>24</v>
      </c>
      <c r="H35" s="853">
        <v>1.0131626717099652E-2</v>
      </c>
      <c r="I35" s="769"/>
      <c r="J35" s="768"/>
      <c r="K35" s="769"/>
      <c r="L35" s="768"/>
      <c r="M35" s="769"/>
      <c r="N35" s="768"/>
      <c r="O35" s="769"/>
      <c r="P35" s="768"/>
      <c r="Q35" s="769"/>
      <c r="R35" s="768"/>
      <c r="S35" s="769"/>
      <c r="T35" s="768"/>
      <c r="U35" s="769"/>
    </row>
    <row r="36" spans="2:24" x14ac:dyDescent="0.3">
      <c r="B36" s="551" t="s">
        <v>1345</v>
      </c>
      <c r="C36" s="353">
        <v>0</v>
      </c>
      <c r="D36" s="552">
        <v>0</v>
      </c>
      <c r="E36" s="769"/>
      <c r="F36" s="551" t="s">
        <v>1344</v>
      </c>
      <c r="G36" s="353">
        <v>78</v>
      </c>
      <c r="H36" s="853">
        <v>3.2927786830573867E-2</v>
      </c>
      <c r="I36" s="769"/>
      <c r="J36" s="768"/>
      <c r="K36" s="769"/>
      <c r="L36" s="768"/>
      <c r="M36" s="769"/>
      <c r="N36" s="768"/>
      <c r="O36" s="769"/>
      <c r="P36" s="768"/>
      <c r="Q36" s="769"/>
      <c r="R36" s="768"/>
      <c r="S36" s="769"/>
      <c r="T36" s="768"/>
      <c r="U36" s="769"/>
    </row>
    <row r="37" spans="2:24" x14ac:dyDescent="0.3">
      <c r="B37" s="551" t="s">
        <v>1346</v>
      </c>
      <c r="C37" s="353">
        <v>0</v>
      </c>
      <c r="D37" s="552">
        <v>0</v>
      </c>
      <c r="E37" s="769"/>
      <c r="F37" s="551" t="s">
        <v>1345</v>
      </c>
      <c r="G37" s="353">
        <v>1</v>
      </c>
      <c r="H37" s="853">
        <v>4.2215111321248551E-4</v>
      </c>
      <c r="I37" s="769"/>
      <c r="J37" s="768"/>
      <c r="K37" s="769"/>
      <c r="L37" s="768"/>
      <c r="M37" s="769"/>
      <c r="N37" s="768"/>
      <c r="O37" s="769"/>
      <c r="P37" s="768"/>
      <c r="Q37" s="769"/>
      <c r="R37" s="768"/>
      <c r="S37" s="769"/>
      <c r="T37" s="768"/>
      <c r="U37" s="769"/>
    </row>
    <row r="38" spans="2:24" x14ac:dyDescent="0.3">
      <c r="B38" s="551" t="s">
        <v>1347</v>
      </c>
      <c r="C38" s="353">
        <v>1</v>
      </c>
      <c r="D38" s="552">
        <v>4.0173065566460311E-4</v>
      </c>
      <c r="E38" s="769"/>
      <c r="F38" s="551" t="s">
        <v>1346</v>
      </c>
      <c r="G38" s="353">
        <v>1</v>
      </c>
      <c r="H38" s="853">
        <v>4.2215111321248551E-4</v>
      </c>
      <c r="I38" s="769"/>
      <c r="J38" s="768"/>
      <c r="K38" s="769"/>
      <c r="L38" s="768"/>
      <c r="M38" s="769"/>
      <c r="N38" s="768"/>
      <c r="O38" s="769"/>
      <c r="P38" s="768"/>
      <c r="Q38" s="769"/>
      <c r="R38" s="768"/>
      <c r="S38" s="769"/>
      <c r="T38" s="768"/>
      <c r="U38" s="769"/>
    </row>
    <row r="39" spans="2:24" x14ac:dyDescent="0.3">
      <c r="B39" s="551" t="s">
        <v>1348</v>
      </c>
      <c r="C39" s="353">
        <v>7</v>
      </c>
      <c r="D39" s="552">
        <v>2.8121145896522217E-3</v>
      </c>
      <c r="E39" s="769"/>
      <c r="F39" s="551" t="s">
        <v>1347</v>
      </c>
      <c r="G39" s="353">
        <v>1</v>
      </c>
      <c r="H39" s="853">
        <v>4.2215111321248551E-4</v>
      </c>
      <c r="I39" s="769"/>
      <c r="J39" s="768"/>
      <c r="K39" s="769"/>
      <c r="L39" s="768"/>
      <c r="M39" s="769"/>
      <c r="N39" s="768"/>
      <c r="O39" s="769"/>
      <c r="P39" s="768"/>
      <c r="Q39" s="769"/>
      <c r="R39" s="768"/>
      <c r="S39" s="769"/>
      <c r="T39" s="768"/>
      <c r="U39" s="769"/>
    </row>
    <row r="40" spans="2:24" x14ac:dyDescent="0.3">
      <c r="B40" s="551" t="s">
        <v>1349</v>
      </c>
      <c r="C40" s="353">
        <v>336</v>
      </c>
      <c r="D40" s="552">
        <v>0.13498150030330663</v>
      </c>
      <c r="F40" s="551" t="s">
        <v>1348</v>
      </c>
      <c r="G40" s="353">
        <v>6</v>
      </c>
      <c r="H40" s="853">
        <v>2.5329066792749129E-3</v>
      </c>
      <c r="I40" s="764"/>
      <c r="J40" s="764"/>
      <c r="K40" s="764"/>
      <c r="U40" s="765"/>
      <c r="V40" s="765"/>
      <c r="W40" s="765"/>
      <c r="X40" s="765"/>
    </row>
    <row r="41" spans="2:24" x14ac:dyDescent="0.3">
      <c r="B41" s="551" t="s">
        <v>1350</v>
      </c>
      <c r="C41" s="353">
        <v>7</v>
      </c>
      <c r="D41" s="552">
        <v>2.8121145896522217E-3</v>
      </c>
      <c r="E41" s="764"/>
      <c r="F41" s="551" t="s">
        <v>1350</v>
      </c>
      <c r="G41" s="353">
        <v>14</v>
      </c>
      <c r="H41" s="853">
        <v>5.9101155849747974E-3</v>
      </c>
      <c r="Q41" s="765"/>
      <c r="R41" s="765"/>
      <c r="S41" s="765"/>
      <c r="T41" s="765"/>
    </row>
    <row r="42" spans="2:24" x14ac:dyDescent="0.3">
      <c r="B42" s="551" t="s">
        <v>1351</v>
      </c>
      <c r="C42" s="353">
        <v>465</v>
      </c>
      <c r="D42" s="552">
        <v>0.18680475488404044</v>
      </c>
      <c r="E42" s="766"/>
      <c r="F42" s="551" t="s">
        <v>1351</v>
      </c>
      <c r="G42" s="353">
        <v>326</v>
      </c>
      <c r="H42" s="853">
        <v>0.13762126290727028</v>
      </c>
      <c r="I42" s="766"/>
      <c r="J42" s="766"/>
      <c r="K42" s="766"/>
      <c r="L42" s="766"/>
      <c r="M42" s="766"/>
      <c r="N42" s="766"/>
      <c r="O42" s="766"/>
      <c r="P42" s="766"/>
      <c r="Q42" s="766"/>
      <c r="R42" s="766"/>
      <c r="S42" s="766"/>
      <c r="T42" s="766"/>
    </row>
    <row r="43" spans="2:24" x14ac:dyDescent="0.3">
      <c r="B43" s="551" t="s">
        <v>1352</v>
      </c>
      <c r="C43" s="353">
        <v>10</v>
      </c>
      <c r="D43" s="552">
        <v>4.0173065566460314E-3</v>
      </c>
      <c r="E43" s="770"/>
      <c r="F43" s="551" t="s">
        <v>1352</v>
      </c>
      <c r="G43" s="353">
        <v>15</v>
      </c>
      <c r="H43" s="853">
        <v>6.3322666981872828E-3</v>
      </c>
      <c r="I43" s="770"/>
      <c r="J43" s="770"/>
      <c r="K43" s="770"/>
      <c r="L43" s="770"/>
      <c r="M43" s="770"/>
      <c r="N43" s="770"/>
      <c r="O43" s="770"/>
      <c r="P43" s="770"/>
      <c r="Q43" s="770"/>
      <c r="R43" s="770"/>
      <c r="S43" s="770"/>
      <c r="T43" s="770"/>
    </row>
    <row r="44" spans="2:24" x14ac:dyDescent="0.3">
      <c r="B44" s="551" t="s">
        <v>1353</v>
      </c>
      <c r="C44" s="353">
        <v>20</v>
      </c>
      <c r="D44" s="552">
        <v>8.0346131132920627E-3</v>
      </c>
      <c r="E44" s="768"/>
      <c r="F44" s="551" t="s">
        <v>1353</v>
      </c>
      <c r="G44" s="353">
        <v>48</v>
      </c>
      <c r="H44" s="853">
        <v>2.0263253434199303E-2</v>
      </c>
      <c r="I44" s="768"/>
      <c r="J44" s="769"/>
      <c r="K44" s="768"/>
      <c r="L44" s="769"/>
      <c r="M44" s="768"/>
      <c r="N44" s="769"/>
      <c r="O44" s="768"/>
      <c r="P44" s="769"/>
      <c r="Q44" s="768"/>
      <c r="R44" s="769"/>
      <c r="S44" s="768"/>
      <c r="T44" s="769"/>
    </row>
    <row r="45" spans="2:24" x14ac:dyDescent="0.3">
      <c r="B45" s="551" t="s">
        <v>1354</v>
      </c>
      <c r="C45" s="353">
        <v>26</v>
      </c>
      <c r="D45" s="552">
        <v>1.0444997047279681E-2</v>
      </c>
      <c r="E45" s="768"/>
      <c r="F45" s="551" t="s">
        <v>1354</v>
      </c>
      <c r="G45" s="353">
        <v>37</v>
      </c>
      <c r="H45" s="853">
        <v>1.5619591188861965E-2</v>
      </c>
      <c r="I45" s="768"/>
      <c r="J45" s="769"/>
      <c r="K45" s="768"/>
      <c r="L45" s="769"/>
      <c r="M45" s="768"/>
      <c r="N45" s="769"/>
      <c r="O45" s="768"/>
      <c r="P45" s="769"/>
      <c r="Q45" s="768"/>
      <c r="R45" s="769"/>
      <c r="S45" s="768"/>
      <c r="T45" s="769"/>
    </row>
    <row r="46" spans="2:24" x14ac:dyDescent="0.3">
      <c r="B46" s="551" t="s">
        <v>1355</v>
      </c>
      <c r="C46" s="353">
        <v>5</v>
      </c>
      <c r="D46" s="552">
        <v>2.0086532783230157E-3</v>
      </c>
      <c r="E46" s="768"/>
      <c r="F46" s="551" t="s">
        <v>1355</v>
      </c>
      <c r="G46" s="353">
        <v>0</v>
      </c>
      <c r="H46" s="853">
        <v>0</v>
      </c>
      <c r="I46" s="768"/>
      <c r="J46" s="769"/>
      <c r="K46" s="768"/>
      <c r="L46" s="769"/>
      <c r="M46" s="768"/>
      <c r="N46" s="769"/>
      <c r="O46" s="768"/>
      <c r="P46" s="769"/>
      <c r="Q46" s="768"/>
      <c r="R46" s="769"/>
      <c r="S46" s="768"/>
      <c r="T46" s="769"/>
    </row>
    <row r="47" spans="2:24" x14ac:dyDescent="0.3">
      <c r="B47" s="551" t="s">
        <v>1356</v>
      </c>
      <c r="C47" s="353">
        <v>32</v>
      </c>
      <c r="D47" s="552">
        <v>1.28553809812673E-2</v>
      </c>
      <c r="E47" s="768"/>
      <c r="F47" s="551" t="s">
        <v>1356</v>
      </c>
      <c r="G47" s="353">
        <v>18</v>
      </c>
      <c r="H47" s="853">
        <v>7.5987200378247396E-3</v>
      </c>
      <c r="I47" s="768"/>
      <c r="J47" s="769"/>
      <c r="K47" s="768"/>
      <c r="L47" s="769"/>
      <c r="M47" s="768"/>
      <c r="N47" s="769"/>
      <c r="O47" s="768"/>
      <c r="P47" s="769"/>
      <c r="Q47" s="768"/>
      <c r="R47" s="769"/>
      <c r="S47" s="768"/>
      <c r="T47" s="769"/>
    </row>
    <row r="48" spans="2:24" x14ac:dyDescent="0.3">
      <c r="B48" s="551" t="s">
        <v>1357</v>
      </c>
      <c r="C48" s="353">
        <v>3</v>
      </c>
      <c r="D48" s="552">
        <v>1.2051919669938092E-3</v>
      </c>
      <c r="E48" s="768"/>
      <c r="F48" s="551" t="s">
        <v>1357</v>
      </c>
      <c r="G48" s="353">
        <v>23</v>
      </c>
      <c r="H48" s="853">
        <v>9.7094756038871664E-3</v>
      </c>
      <c r="I48" s="768"/>
      <c r="J48" s="769"/>
      <c r="K48" s="768"/>
      <c r="L48" s="769"/>
      <c r="M48" s="768"/>
      <c r="N48" s="769"/>
      <c r="O48" s="768"/>
      <c r="P48" s="769"/>
      <c r="Q48" s="768"/>
      <c r="R48" s="769"/>
      <c r="S48" s="768"/>
      <c r="T48" s="769"/>
    </row>
    <row r="49" spans="2:20" x14ac:dyDescent="0.3">
      <c r="B49" s="551" t="s">
        <v>1358</v>
      </c>
      <c r="C49" s="353">
        <v>0</v>
      </c>
      <c r="D49" s="552">
        <v>0</v>
      </c>
      <c r="E49" s="768"/>
      <c r="F49" s="551" t="s">
        <v>1358</v>
      </c>
      <c r="G49" s="353">
        <v>5</v>
      </c>
      <c r="H49" s="853">
        <v>2.1107555660624276E-3</v>
      </c>
      <c r="I49" s="768"/>
      <c r="J49" s="769"/>
      <c r="K49" s="768"/>
      <c r="L49" s="769"/>
      <c r="M49" s="768"/>
      <c r="N49" s="769"/>
      <c r="O49" s="768"/>
      <c r="P49" s="769"/>
      <c r="Q49" s="768"/>
      <c r="R49" s="769"/>
      <c r="S49" s="768"/>
      <c r="T49" s="769"/>
    </row>
    <row r="50" spans="2:20" ht="14.4" customHeight="1" x14ac:dyDescent="0.3">
      <c r="B50" s="551" t="s">
        <v>1359</v>
      </c>
      <c r="C50" s="353">
        <v>12</v>
      </c>
      <c r="D50" s="552">
        <v>4.8207678679752369E-3</v>
      </c>
      <c r="E50" s="768"/>
      <c r="F50" s="551" t="s">
        <v>1359</v>
      </c>
      <c r="G50" s="353">
        <v>10</v>
      </c>
      <c r="H50" s="853">
        <v>4.2215111321248552E-3</v>
      </c>
      <c r="I50" s="768"/>
      <c r="J50" s="769"/>
      <c r="K50" s="768"/>
      <c r="L50" s="769"/>
      <c r="M50" s="768"/>
      <c r="N50" s="769"/>
      <c r="O50" s="768"/>
      <c r="P50" s="769"/>
      <c r="Q50" s="768"/>
      <c r="R50" s="769"/>
      <c r="S50" s="768"/>
      <c r="T50" s="769"/>
    </row>
    <row r="51" spans="2:20" x14ac:dyDescent="0.3">
      <c r="B51" s="551" t="s">
        <v>1360</v>
      </c>
      <c r="C51" s="353">
        <v>169</v>
      </c>
      <c r="D51" s="552">
        <v>6.7892480807317926E-2</v>
      </c>
      <c r="E51" s="768"/>
      <c r="F51" s="551" t="s">
        <v>1360</v>
      </c>
      <c r="G51" s="353">
        <v>64</v>
      </c>
      <c r="H51" s="853">
        <v>2.7017671245599072E-2</v>
      </c>
      <c r="I51" s="768"/>
      <c r="J51" s="769"/>
      <c r="K51" s="768"/>
      <c r="L51" s="769"/>
      <c r="M51" s="768"/>
      <c r="N51" s="769"/>
      <c r="O51" s="768"/>
      <c r="P51" s="769"/>
      <c r="Q51" s="768"/>
      <c r="R51" s="769"/>
      <c r="S51" s="768"/>
      <c r="T51" s="769"/>
    </row>
    <row r="52" spans="2:20" x14ac:dyDescent="0.3">
      <c r="B52" s="551" t="s">
        <v>1361</v>
      </c>
      <c r="C52" s="353">
        <v>266</v>
      </c>
      <c r="D52" s="552">
        <v>0.10686035440678443</v>
      </c>
      <c r="E52" s="768"/>
      <c r="F52" s="551" t="s">
        <v>1361</v>
      </c>
      <c r="G52" s="353">
        <v>347</v>
      </c>
      <c r="H52" s="853">
        <v>0.14648643628473249</v>
      </c>
      <c r="I52" s="768"/>
      <c r="J52" s="769"/>
      <c r="K52" s="768"/>
      <c r="L52" s="769"/>
      <c r="M52" s="768"/>
      <c r="N52" s="769"/>
      <c r="O52" s="768"/>
      <c r="P52" s="769"/>
      <c r="Q52" s="768"/>
      <c r="R52" s="769"/>
      <c r="S52" s="768"/>
      <c r="T52" s="769"/>
    </row>
    <row r="53" spans="2:20" x14ac:dyDescent="0.3">
      <c r="B53" s="551" t="s">
        <v>1362</v>
      </c>
      <c r="C53" s="353">
        <v>23</v>
      </c>
      <c r="D53" s="552">
        <v>9.2398050802858719E-3</v>
      </c>
      <c r="E53" s="768"/>
      <c r="F53" s="551" t="s">
        <v>1362</v>
      </c>
      <c r="G53" s="353">
        <v>26</v>
      </c>
      <c r="H53" s="853">
        <v>1.0975928943524624E-2</v>
      </c>
      <c r="I53" s="768"/>
      <c r="J53" s="769"/>
      <c r="K53" s="768"/>
      <c r="L53" s="769"/>
      <c r="M53" s="768"/>
      <c r="N53" s="769"/>
      <c r="O53" s="768"/>
      <c r="P53" s="769"/>
      <c r="Q53" s="768"/>
      <c r="R53" s="769"/>
      <c r="S53" s="768"/>
      <c r="T53" s="769"/>
    </row>
    <row r="54" spans="2:20" x14ac:dyDescent="0.3">
      <c r="B54" s="551" t="s">
        <v>1363</v>
      </c>
      <c r="C54" s="353">
        <v>10</v>
      </c>
      <c r="D54" s="552">
        <v>4.0173065566460314E-3</v>
      </c>
      <c r="E54" s="768"/>
      <c r="F54" s="551" t="s">
        <v>1363</v>
      </c>
      <c r="G54" s="353">
        <v>6</v>
      </c>
      <c r="H54" s="853">
        <v>2.5329066792749129E-3</v>
      </c>
      <c r="I54" s="768"/>
      <c r="J54" s="769"/>
      <c r="K54" s="768"/>
      <c r="L54" s="769"/>
      <c r="M54" s="768"/>
      <c r="N54" s="769"/>
      <c r="O54" s="768"/>
      <c r="P54" s="769"/>
      <c r="Q54" s="768"/>
      <c r="R54" s="769"/>
      <c r="S54" s="768"/>
      <c r="T54" s="769"/>
    </row>
    <row r="55" spans="2:20" x14ac:dyDescent="0.3">
      <c r="B55" s="551" t="s">
        <v>1364</v>
      </c>
      <c r="C55" s="353">
        <v>1</v>
      </c>
      <c r="D55" s="552">
        <v>4.0173065566460311E-4</v>
      </c>
      <c r="E55" s="768"/>
      <c r="F55" s="551" t="s">
        <v>1364</v>
      </c>
      <c r="G55" s="353">
        <v>0</v>
      </c>
      <c r="H55" s="853">
        <v>0</v>
      </c>
      <c r="I55" s="768"/>
      <c r="J55" s="769"/>
      <c r="K55" s="768"/>
      <c r="L55" s="769"/>
      <c r="M55" s="768"/>
      <c r="N55" s="769"/>
      <c r="O55" s="768"/>
      <c r="P55" s="769"/>
      <c r="Q55" s="768"/>
      <c r="R55" s="769"/>
      <c r="S55" s="768"/>
      <c r="T55" s="769"/>
    </row>
    <row r="56" spans="2:20" x14ac:dyDescent="0.3">
      <c r="B56" s="551" t="s">
        <v>1365</v>
      </c>
      <c r="C56" s="353">
        <v>2</v>
      </c>
      <c r="D56" s="552">
        <v>8.0346131132920623E-4</v>
      </c>
      <c r="E56" s="768"/>
      <c r="F56" s="551" t="s">
        <v>1365</v>
      </c>
      <c r="G56" s="353">
        <v>0</v>
      </c>
      <c r="H56" s="853">
        <v>0</v>
      </c>
      <c r="I56" s="768"/>
      <c r="J56" s="769"/>
      <c r="K56" s="768"/>
      <c r="L56" s="769"/>
      <c r="M56" s="768"/>
      <c r="N56" s="769"/>
      <c r="O56" s="768"/>
      <c r="P56" s="769"/>
      <c r="Q56" s="768"/>
      <c r="R56" s="769"/>
      <c r="S56" s="768"/>
      <c r="T56" s="769"/>
    </row>
    <row r="57" spans="2:20" x14ac:dyDescent="0.3">
      <c r="B57" s="551" t="s">
        <v>1366</v>
      </c>
      <c r="C57" s="353">
        <v>0</v>
      </c>
      <c r="D57" s="552">
        <v>0</v>
      </c>
      <c r="E57" s="768"/>
      <c r="F57" s="551" t="s">
        <v>1366</v>
      </c>
      <c r="G57" s="353">
        <v>0</v>
      </c>
      <c r="H57" s="853">
        <v>0</v>
      </c>
      <c r="I57" s="768"/>
      <c r="J57" s="769"/>
      <c r="K57" s="768"/>
      <c r="L57" s="769"/>
      <c r="M57" s="768"/>
      <c r="N57" s="769"/>
      <c r="O57" s="768"/>
      <c r="P57" s="769"/>
      <c r="Q57" s="768"/>
      <c r="R57" s="769"/>
      <c r="S57" s="768"/>
      <c r="T57" s="769"/>
    </row>
    <row r="58" spans="2:20" x14ac:dyDescent="0.3">
      <c r="B58" s="551" t="s">
        <v>1367</v>
      </c>
      <c r="C58" s="353">
        <v>3</v>
      </c>
      <c r="D58" s="552">
        <v>1.2051919669938092E-3</v>
      </c>
      <c r="E58" s="768"/>
      <c r="F58" s="551" t="s">
        <v>1367</v>
      </c>
      <c r="G58" s="353">
        <v>3</v>
      </c>
      <c r="H58" s="853">
        <v>1.2664533396374565E-3</v>
      </c>
      <c r="I58" s="768"/>
      <c r="J58" s="769"/>
      <c r="K58" s="768"/>
      <c r="L58" s="769"/>
      <c r="M58" s="768"/>
      <c r="N58" s="769"/>
      <c r="O58" s="768"/>
      <c r="P58" s="769"/>
      <c r="Q58" s="768"/>
      <c r="R58" s="769"/>
      <c r="S58" s="768"/>
      <c r="T58" s="769"/>
    </row>
    <row r="59" spans="2:20" x14ac:dyDescent="0.3">
      <c r="B59" s="551" t="s">
        <v>1368</v>
      </c>
      <c r="C59" s="353">
        <v>0</v>
      </c>
      <c r="D59" s="552">
        <v>0</v>
      </c>
      <c r="E59" s="764"/>
      <c r="F59" s="551" t="s">
        <v>1369</v>
      </c>
      <c r="G59" s="353">
        <v>1</v>
      </c>
      <c r="H59" s="853">
        <v>4.2215111321248551E-4</v>
      </c>
      <c r="Q59" s="765"/>
      <c r="R59" s="765"/>
      <c r="S59" s="765"/>
      <c r="T59" s="765"/>
    </row>
    <row r="60" spans="2:20" x14ac:dyDescent="0.3">
      <c r="B60" s="551" t="s">
        <v>1369</v>
      </c>
      <c r="C60" s="353">
        <v>0</v>
      </c>
      <c r="D60" s="552">
        <v>0</v>
      </c>
      <c r="F60" s="551" t="s">
        <v>1370</v>
      </c>
      <c r="G60" s="353">
        <v>94</v>
      </c>
      <c r="H60" s="853">
        <v>3.968220464197364E-2</v>
      </c>
    </row>
    <row r="61" spans="2:20" x14ac:dyDescent="0.3">
      <c r="B61" s="551" t="s">
        <v>1370</v>
      </c>
      <c r="C61" s="353">
        <v>63</v>
      </c>
      <c r="D61" s="552">
        <v>2.5309031306869997E-2</v>
      </c>
      <c r="F61" s="551" t="s">
        <v>1371</v>
      </c>
      <c r="G61" s="353">
        <v>6</v>
      </c>
      <c r="H61" s="853">
        <v>2.5329066792749129E-3</v>
      </c>
    </row>
    <row r="62" spans="2:20" ht="16.8" customHeight="1" x14ac:dyDescent="0.3">
      <c r="B62" s="551" t="s">
        <v>1371</v>
      </c>
      <c r="C62" s="353">
        <v>7</v>
      </c>
      <c r="D62" s="552">
        <v>2.8121145896522217E-3</v>
      </c>
      <c r="F62" s="551" t="s">
        <v>1373</v>
      </c>
      <c r="G62" s="353">
        <v>20</v>
      </c>
      <c r="H62" s="853">
        <v>8.4430222642497103E-3</v>
      </c>
    </row>
    <row r="63" spans="2:20" ht="16.2" customHeight="1" thickBot="1" x14ac:dyDescent="0.35">
      <c r="B63" s="551" t="s">
        <v>1372</v>
      </c>
      <c r="C63" s="353">
        <v>0</v>
      </c>
      <c r="D63" s="552">
        <v>0</v>
      </c>
      <c r="F63" s="732" t="s">
        <v>1349</v>
      </c>
      <c r="G63" s="356">
        <v>72</v>
      </c>
      <c r="H63" s="854">
        <v>3.0394880151298959E-2</v>
      </c>
    </row>
    <row r="64" spans="2:20" ht="21" customHeight="1" thickBot="1" x14ac:dyDescent="0.35">
      <c r="B64" s="732" t="s">
        <v>1373</v>
      </c>
      <c r="C64" s="356">
        <v>18</v>
      </c>
      <c r="D64" s="735">
        <v>7.2311518019628563E-3</v>
      </c>
      <c r="F64" s="855" t="s">
        <v>1374</v>
      </c>
      <c r="G64" s="856">
        <v>16710</v>
      </c>
      <c r="H64" s="862">
        <v>7.0541451017806329</v>
      </c>
    </row>
    <row r="65" spans="2:10" ht="15" thickBot="1" x14ac:dyDescent="0.35">
      <c r="B65" s="855" t="s">
        <v>1374</v>
      </c>
      <c r="C65" s="856">
        <v>16412</v>
      </c>
      <c r="D65" s="857">
        <v>6.5932035207674664</v>
      </c>
    </row>
    <row r="66" spans="2:10" ht="15" customHeight="1" x14ac:dyDescent="0.3"/>
    <row r="68" spans="2:10" x14ac:dyDescent="0.3">
      <c r="B68" s="784" t="s">
        <v>78</v>
      </c>
      <c r="C68" s="785"/>
      <c r="D68" s="785"/>
      <c r="E68" s="785"/>
      <c r="F68" s="785"/>
      <c r="G68" s="785"/>
      <c r="H68" s="785"/>
      <c r="I68" s="785"/>
      <c r="J68" s="786"/>
    </row>
    <row r="69" spans="2:10" x14ac:dyDescent="0.3">
      <c r="B69" s="712"/>
      <c r="C69" s="712"/>
      <c r="D69" s="340"/>
      <c r="E69" s="340"/>
      <c r="F69" s="340"/>
      <c r="G69" s="340"/>
      <c r="H69" s="775"/>
      <c r="I69" s="776"/>
      <c r="J69" s="777"/>
    </row>
    <row r="70" spans="2:10" ht="14.4" customHeight="1" x14ac:dyDescent="0.3">
      <c r="B70" s="713" t="s">
        <v>79</v>
      </c>
      <c r="C70" s="1432" t="s">
        <v>1625</v>
      </c>
      <c r="D70" s="1433"/>
      <c r="E70" s="1433"/>
      <c r="F70" s="1433"/>
      <c r="G70" s="1433"/>
      <c r="H70" s="1433"/>
      <c r="I70" s="1433"/>
      <c r="J70" s="1434"/>
    </row>
    <row r="71" spans="2:10" x14ac:dyDescent="0.3">
      <c r="B71" s="713"/>
      <c r="C71" s="717"/>
      <c r="D71" s="341"/>
      <c r="E71" s="341"/>
      <c r="F71" s="341"/>
      <c r="G71" s="341"/>
      <c r="H71" s="341"/>
      <c r="I71" s="342"/>
      <c r="J71" s="738"/>
    </row>
    <row r="72" spans="2:10" ht="14.4" customHeight="1" x14ac:dyDescent="0.3">
      <c r="B72" s="713" t="s">
        <v>80</v>
      </c>
      <c r="C72" s="863" t="s">
        <v>1319</v>
      </c>
      <c r="D72" s="782"/>
      <c r="E72" s="782"/>
      <c r="F72" s="782"/>
      <c r="G72" s="782"/>
      <c r="H72" s="782"/>
      <c r="I72" s="782"/>
      <c r="J72" s="783"/>
    </row>
    <row r="73" spans="2:10" x14ac:dyDescent="0.3">
      <c r="B73" s="713"/>
      <c r="C73" s="717"/>
      <c r="D73" s="341"/>
      <c r="E73" s="341"/>
      <c r="F73" s="341"/>
      <c r="G73" s="341"/>
      <c r="H73" s="341"/>
      <c r="I73" s="342"/>
      <c r="J73" s="738"/>
    </row>
    <row r="74" spans="2:10" x14ac:dyDescent="0.3">
      <c r="B74" s="713" t="s">
        <v>82</v>
      </c>
      <c r="C74" s="717" t="s">
        <v>826</v>
      </c>
      <c r="D74" s="341"/>
      <c r="E74" s="341"/>
      <c r="F74" s="341"/>
      <c r="G74" s="341"/>
      <c r="H74" s="341"/>
      <c r="I74" s="342"/>
      <c r="J74" s="738"/>
    </row>
    <row r="75" spans="2:10" x14ac:dyDescent="0.3">
      <c r="B75" s="713"/>
      <c r="C75" s="717"/>
      <c r="D75" s="341"/>
      <c r="E75" s="341"/>
      <c r="F75" s="341"/>
      <c r="G75" s="341"/>
      <c r="H75" s="341"/>
      <c r="I75" s="342"/>
      <c r="J75" s="738"/>
    </row>
    <row r="76" spans="2:10" x14ac:dyDescent="0.3">
      <c r="B76" s="713" t="s">
        <v>84</v>
      </c>
      <c r="C76" s="717" t="s">
        <v>755</v>
      </c>
      <c r="D76" s="341"/>
      <c r="E76" s="341"/>
      <c r="F76" s="341"/>
      <c r="G76" s="341"/>
      <c r="H76" s="341"/>
      <c r="I76" s="342"/>
      <c r="J76" s="738"/>
    </row>
    <row r="77" spans="2:10" x14ac:dyDescent="0.3">
      <c r="B77" s="713"/>
      <c r="C77" s="717"/>
      <c r="D77" s="341"/>
      <c r="E77" s="341"/>
      <c r="F77" s="341"/>
      <c r="G77" s="341"/>
      <c r="H77" s="341"/>
      <c r="I77" s="342"/>
      <c r="J77" s="738"/>
    </row>
    <row r="78" spans="2:10" x14ac:dyDescent="0.3">
      <c r="B78" s="713" t="s">
        <v>86</v>
      </c>
      <c r="C78" s="717" t="s">
        <v>70</v>
      </c>
      <c r="D78" s="341"/>
      <c r="E78" s="341"/>
      <c r="F78" s="341"/>
      <c r="G78" s="341"/>
      <c r="H78" s="341"/>
      <c r="I78" s="342"/>
      <c r="J78" s="738"/>
    </row>
    <row r="79" spans="2:10" x14ac:dyDescent="0.3">
      <c r="B79" s="713"/>
      <c r="C79" s="717"/>
      <c r="D79" s="341"/>
      <c r="E79" s="341"/>
      <c r="F79" s="341"/>
      <c r="G79" s="341"/>
      <c r="H79" s="341"/>
      <c r="I79" s="342"/>
      <c r="J79" s="738"/>
    </row>
    <row r="80" spans="2:10" x14ac:dyDescent="0.3">
      <c r="B80" s="713" t="s">
        <v>88</v>
      </c>
      <c r="C80" s="718" t="s">
        <v>89</v>
      </c>
      <c r="D80" s="342"/>
      <c r="E80" s="342"/>
      <c r="F80" s="342"/>
      <c r="G80" s="341"/>
      <c r="H80" s="341"/>
      <c r="I80" s="342"/>
      <c r="J80" s="738"/>
    </row>
    <row r="81" spans="2:10" x14ac:dyDescent="0.3">
      <c r="B81" s="713"/>
      <c r="C81" s="718"/>
      <c r="D81" s="342"/>
      <c r="E81" s="342"/>
      <c r="F81" s="342"/>
      <c r="G81" s="341"/>
      <c r="H81" s="341"/>
      <c r="I81" s="342"/>
      <c r="J81" s="738"/>
    </row>
    <row r="82" spans="2:10" x14ac:dyDescent="0.3">
      <c r="B82" s="713" t="s">
        <v>90</v>
      </c>
      <c r="C82" s="719" t="s">
        <v>154</v>
      </c>
      <c r="D82" s="343"/>
      <c r="E82" s="343"/>
      <c r="F82" s="343"/>
      <c r="G82" s="341"/>
      <c r="H82" s="341"/>
      <c r="I82" s="342"/>
      <c r="J82" s="738"/>
    </row>
    <row r="83" spans="2:10" x14ac:dyDescent="0.3">
      <c r="B83" s="713"/>
      <c r="C83" s="717"/>
      <c r="D83" s="341"/>
      <c r="E83" s="341"/>
      <c r="F83" s="341"/>
      <c r="G83" s="341"/>
      <c r="H83" s="341"/>
      <c r="I83" s="342"/>
      <c r="J83" s="738"/>
    </row>
    <row r="84" spans="2:10" x14ac:dyDescent="0.3">
      <c r="B84" s="1435" t="s">
        <v>92</v>
      </c>
      <c r="C84" s="717" t="s">
        <v>93</v>
      </c>
      <c r="D84" s="341"/>
      <c r="E84" s="341"/>
      <c r="F84" s="341"/>
      <c r="G84" s="341"/>
      <c r="H84" s="341"/>
      <c r="I84" s="342"/>
      <c r="J84" s="738"/>
    </row>
    <row r="85" spans="2:10" x14ac:dyDescent="0.3">
      <c r="B85" s="1435"/>
      <c r="C85" s="720" t="s">
        <v>94</v>
      </c>
      <c r="D85" s="721"/>
      <c r="E85" s="721"/>
      <c r="F85" s="341"/>
      <c r="G85" s="341"/>
      <c r="H85" s="341"/>
      <c r="I85" s="342"/>
      <c r="J85" s="738"/>
    </row>
    <row r="86" spans="2:10" x14ac:dyDescent="0.3">
      <c r="B86" s="713"/>
      <c r="C86" s="717"/>
      <c r="D86" s="341"/>
      <c r="E86" s="341"/>
      <c r="F86" s="341"/>
      <c r="G86" s="341"/>
      <c r="H86" s="341"/>
      <c r="I86" s="342"/>
      <c r="J86" s="738"/>
    </row>
    <row r="87" spans="2:10" ht="28.8" customHeight="1" x14ac:dyDescent="0.3">
      <c r="B87" s="714" t="s">
        <v>95</v>
      </c>
      <c r="C87" s="1432" t="s">
        <v>1318</v>
      </c>
      <c r="D87" s="1433"/>
      <c r="E87" s="1433"/>
      <c r="F87" s="1433"/>
      <c r="G87" s="1433"/>
      <c r="H87" s="1433"/>
      <c r="I87" s="1433"/>
      <c r="J87" s="1434"/>
    </row>
    <row r="88" spans="2:10" x14ac:dyDescent="0.3">
      <c r="B88" s="714"/>
      <c r="C88" s="717"/>
      <c r="D88" s="341"/>
      <c r="E88" s="341"/>
      <c r="F88" s="341"/>
      <c r="G88" s="341"/>
      <c r="H88" s="341"/>
      <c r="I88" s="342"/>
      <c r="J88" s="738"/>
    </row>
    <row r="89" spans="2:10" x14ac:dyDescent="0.3">
      <c r="B89" s="714" t="s">
        <v>96</v>
      </c>
      <c r="C89" s="722">
        <v>44904</v>
      </c>
      <c r="D89" s="723"/>
      <c r="E89" s="723"/>
      <c r="F89" s="341"/>
      <c r="G89" s="341"/>
      <c r="H89" s="341"/>
      <c r="I89" s="342"/>
      <c r="J89" s="738"/>
    </row>
    <row r="90" spans="2:10" x14ac:dyDescent="0.3">
      <c r="B90" s="714"/>
      <c r="C90" s="717"/>
      <c r="D90" s="341"/>
      <c r="E90" s="341"/>
      <c r="F90" s="341"/>
      <c r="G90" s="341"/>
      <c r="H90" s="341"/>
      <c r="I90" s="342"/>
      <c r="J90" s="738"/>
    </row>
    <row r="91" spans="2:10" x14ac:dyDescent="0.3">
      <c r="B91" s="714" t="s">
        <v>97</v>
      </c>
      <c r="C91" s="717" t="s">
        <v>98</v>
      </c>
      <c r="D91" s="341"/>
      <c r="E91" s="341"/>
      <c r="F91" s="341"/>
      <c r="G91" s="341"/>
      <c r="H91" s="341"/>
      <c r="I91" s="342"/>
      <c r="J91" s="738"/>
    </row>
    <row r="92" spans="2:10" x14ac:dyDescent="0.3">
      <c r="B92" s="714"/>
      <c r="C92" s="717"/>
      <c r="D92" s="341"/>
      <c r="E92" s="341"/>
      <c r="F92" s="341"/>
      <c r="G92" s="341"/>
      <c r="H92" s="341"/>
      <c r="I92" s="342"/>
      <c r="J92" s="738"/>
    </row>
    <row r="93" spans="2:10" x14ac:dyDescent="0.3">
      <c r="B93" s="714" t="s">
        <v>99</v>
      </c>
      <c r="C93" s="718"/>
      <c r="D93" s="342"/>
      <c r="E93" s="342"/>
      <c r="F93" s="342"/>
      <c r="G93" s="342"/>
      <c r="H93" s="342"/>
      <c r="I93" s="342"/>
      <c r="J93" s="738"/>
    </row>
    <row r="94" spans="2:10" x14ac:dyDescent="0.3">
      <c r="B94" s="715"/>
      <c r="C94" s="715"/>
      <c r="D94" s="344"/>
      <c r="E94" s="344"/>
      <c r="F94" s="344"/>
      <c r="G94" s="344"/>
      <c r="H94" s="344"/>
      <c r="I94" s="344"/>
      <c r="J94" s="778"/>
    </row>
  </sheetData>
  <mergeCells count="9">
    <mergeCell ref="U3:V3"/>
    <mergeCell ref="W3:X3"/>
    <mergeCell ref="B84:B85"/>
    <mergeCell ref="C70:J70"/>
    <mergeCell ref="C87:J87"/>
    <mergeCell ref="C4:D4"/>
    <mergeCell ref="B4:B5"/>
    <mergeCell ref="F4:F5"/>
    <mergeCell ref="G4:H4"/>
  </mergeCells>
  <hyperlinks>
    <hyperlink ref="C85" r:id="rId1" xr:uid="{13B7A5E0-B73D-4065-9174-59C70CD34414}"/>
    <hyperlink ref="B2" location="Index!A1" display="Return to Index" xr:uid="{1604E197-43B9-4BB8-95ED-6F7EF6EB4861}"/>
  </hyperlinks>
  <pageMargins left="0.7" right="0.7" top="0.75" bottom="0.75" header="0.3" footer="0.3"/>
  <pageSetup paperSize="9" orientation="portrait"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3A3FE-DAB2-436B-BA6D-6900ABE7FBC8}">
  <dimension ref="B1:AF81"/>
  <sheetViews>
    <sheetView zoomScaleNormal="100" workbookViewId="0">
      <selection activeCell="K1" sqref="K1"/>
    </sheetView>
  </sheetViews>
  <sheetFormatPr defaultColWidth="8.88671875" defaultRowHeight="14.4" x14ac:dyDescent="0.3"/>
  <cols>
    <col min="1" max="1" width="3.21875" customWidth="1"/>
    <col min="2" max="2" width="42.88671875" customWidth="1"/>
    <col min="3" max="3" width="12.88671875" customWidth="1"/>
    <col min="4" max="4" width="14.33203125" customWidth="1"/>
    <col min="5" max="5" width="13.21875" customWidth="1"/>
    <col min="6" max="6" width="13.109375" customWidth="1"/>
    <col min="7" max="7" width="12.21875" customWidth="1"/>
    <col min="8" max="8" width="12.109375" customWidth="1"/>
    <col min="9" max="9" width="13.109375" customWidth="1"/>
    <col min="10" max="10" width="10.88671875" customWidth="1"/>
    <col min="11" max="11" width="16.77734375" customWidth="1"/>
    <col min="12" max="12" width="11.5546875" bestFit="1" customWidth="1"/>
    <col min="13" max="13" width="12.77734375" customWidth="1"/>
    <col min="14" max="14" width="11.77734375" customWidth="1"/>
    <col min="15" max="15" width="11.6640625" customWidth="1"/>
    <col min="16" max="16" width="11.88671875" customWidth="1"/>
    <col min="17" max="17" width="11.33203125" customWidth="1"/>
    <col min="18" max="18" width="12.88671875" customWidth="1"/>
    <col min="19" max="19" width="12.33203125" customWidth="1"/>
    <col min="20" max="20" width="12.6640625" customWidth="1"/>
    <col min="21" max="21" width="12.5546875" customWidth="1"/>
    <col min="22" max="22" width="9" bestFit="1" customWidth="1"/>
    <col min="23" max="23" width="15" customWidth="1"/>
    <col min="24" max="24" width="18.44140625" customWidth="1"/>
    <col min="25" max="30" width="9" bestFit="1" customWidth="1"/>
    <col min="31" max="31" width="12.109375" customWidth="1"/>
    <col min="32" max="32" width="9" bestFit="1" customWidth="1"/>
  </cols>
  <sheetData>
    <row r="1" spans="2:32" x14ac:dyDescent="0.3">
      <c r="B1" s="686" t="s">
        <v>1647</v>
      </c>
    </row>
    <row r="2" spans="2:32" x14ac:dyDescent="0.3">
      <c r="B2" s="114" t="s">
        <v>48</v>
      </c>
    </row>
    <row r="3" spans="2:32" x14ac:dyDescent="0.3">
      <c r="F3" s="676"/>
      <c r="G3" s="676"/>
      <c r="H3" s="676"/>
      <c r="I3" s="676"/>
      <c r="J3" s="676"/>
      <c r="K3" s="676"/>
      <c r="T3" s="96"/>
      <c r="U3" s="1416"/>
      <c r="V3" s="1416"/>
      <c r="W3" s="1416"/>
      <c r="X3" s="1416"/>
    </row>
    <row r="4" spans="2:32" ht="15" thickBot="1" x14ac:dyDescent="0.35">
      <c r="F4" s="676"/>
      <c r="G4" s="676"/>
      <c r="H4" s="676"/>
      <c r="I4" s="676"/>
      <c r="J4" s="676"/>
      <c r="K4" s="676"/>
      <c r="T4" s="96"/>
      <c r="U4" s="384"/>
      <c r="V4" s="384"/>
      <c r="W4" s="384"/>
      <c r="X4" s="384"/>
    </row>
    <row r="5" spans="2:32" ht="15" thickBot="1" x14ac:dyDescent="0.35">
      <c r="B5" s="1436" t="s">
        <v>1375</v>
      </c>
      <c r="C5" s="1436" t="s">
        <v>67</v>
      </c>
      <c r="D5" s="1471"/>
      <c r="E5" s="1436" t="s">
        <v>74</v>
      </c>
      <c r="F5" s="1471"/>
      <c r="G5" s="1436" t="s">
        <v>75</v>
      </c>
      <c r="H5" s="1471"/>
      <c r="I5" s="1436" t="s">
        <v>70</v>
      </c>
      <c r="J5" s="1471"/>
      <c r="K5" s="1436" t="s">
        <v>66</v>
      </c>
      <c r="L5" s="1471"/>
      <c r="M5" s="1436" t="s">
        <v>71</v>
      </c>
      <c r="N5" s="1471"/>
      <c r="O5" s="1436" t="s">
        <v>63</v>
      </c>
      <c r="P5" s="1471"/>
      <c r="Q5" s="1436" t="s">
        <v>69</v>
      </c>
      <c r="R5" s="1471"/>
      <c r="S5" s="1436" t="s">
        <v>62</v>
      </c>
      <c r="T5" s="1471"/>
      <c r="U5" s="1436" t="s">
        <v>72</v>
      </c>
      <c r="V5" s="1471"/>
      <c r="W5" s="1436" t="s">
        <v>64</v>
      </c>
      <c r="X5" s="1471"/>
      <c r="Y5" s="1436" t="s">
        <v>65</v>
      </c>
      <c r="Z5" s="1471"/>
      <c r="AA5" s="1436" t="s">
        <v>76</v>
      </c>
      <c r="AB5" s="1471"/>
      <c r="AC5" s="1436" t="s">
        <v>73</v>
      </c>
      <c r="AD5" s="1471"/>
      <c r="AE5" s="1436" t="s">
        <v>68</v>
      </c>
      <c r="AF5" s="1471"/>
    </row>
    <row r="6" spans="2:32" ht="15" thickBot="1" x14ac:dyDescent="0.35">
      <c r="B6" s="1436"/>
      <c r="C6" s="687" t="s">
        <v>714</v>
      </c>
      <c r="D6" s="687" t="s">
        <v>131</v>
      </c>
      <c r="E6" s="687" t="s">
        <v>714</v>
      </c>
      <c r="F6" s="687" t="s">
        <v>131</v>
      </c>
      <c r="G6" s="687" t="s">
        <v>714</v>
      </c>
      <c r="H6" s="687" t="s">
        <v>131</v>
      </c>
      <c r="I6" s="687" t="s">
        <v>714</v>
      </c>
      <c r="J6" s="687" t="s">
        <v>131</v>
      </c>
      <c r="K6" s="687" t="s">
        <v>714</v>
      </c>
      <c r="L6" s="687" t="s">
        <v>131</v>
      </c>
      <c r="M6" s="687" t="s">
        <v>714</v>
      </c>
      <c r="N6" s="687" t="s">
        <v>131</v>
      </c>
      <c r="O6" s="687" t="s">
        <v>714</v>
      </c>
      <c r="P6" s="687" t="s">
        <v>131</v>
      </c>
      <c r="Q6" s="687" t="s">
        <v>714</v>
      </c>
      <c r="R6" s="687" t="s">
        <v>131</v>
      </c>
      <c r="S6" s="687" t="s">
        <v>714</v>
      </c>
      <c r="T6" s="687" t="s">
        <v>131</v>
      </c>
      <c r="U6" s="687" t="s">
        <v>714</v>
      </c>
      <c r="V6" s="687" t="s">
        <v>131</v>
      </c>
      <c r="W6" s="687" t="s">
        <v>714</v>
      </c>
      <c r="X6" s="687" t="s">
        <v>131</v>
      </c>
      <c r="Y6" s="687" t="s">
        <v>714</v>
      </c>
      <c r="Z6" s="687" t="s">
        <v>131</v>
      </c>
      <c r="AA6" s="687" t="s">
        <v>714</v>
      </c>
      <c r="AB6" s="687" t="s">
        <v>131</v>
      </c>
      <c r="AC6" s="687" t="s">
        <v>714</v>
      </c>
      <c r="AD6" s="687" t="s">
        <v>131</v>
      </c>
      <c r="AE6" s="687" t="s">
        <v>714</v>
      </c>
      <c r="AF6" s="687" t="s">
        <v>131</v>
      </c>
    </row>
    <row r="7" spans="2:32" x14ac:dyDescent="0.3">
      <c r="B7" s="585" t="s">
        <v>985</v>
      </c>
      <c r="C7" s="586">
        <v>1400896</v>
      </c>
      <c r="D7" s="576">
        <v>100</v>
      </c>
      <c r="E7" s="586">
        <v>140459</v>
      </c>
      <c r="F7" s="576">
        <v>100</v>
      </c>
      <c r="G7" s="586">
        <v>208002</v>
      </c>
      <c r="H7" s="576">
        <v>100</v>
      </c>
      <c r="I7" s="586">
        <v>248923</v>
      </c>
      <c r="J7" s="576">
        <v>100</v>
      </c>
      <c r="K7" s="586">
        <v>300125</v>
      </c>
      <c r="L7" s="576">
        <v>100</v>
      </c>
      <c r="M7" s="586">
        <v>486090</v>
      </c>
      <c r="N7" s="576">
        <v>100</v>
      </c>
      <c r="O7" s="586">
        <v>193414</v>
      </c>
      <c r="P7" s="576">
        <v>100</v>
      </c>
      <c r="Q7" s="586">
        <v>400196</v>
      </c>
      <c r="R7" s="576">
        <v>100</v>
      </c>
      <c r="S7" s="586">
        <v>472467</v>
      </c>
      <c r="T7" s="576">
        <v>100</v>
      </c>
      <c r="U7" s="586">
        <v>264694</v>
      </c>
      <c r="V7" s="576">
        <v>100</v>
      </c>
      <c r="W7" s="586">
        <v>345324</v>
      </c>
      <c r="X7" s="576">
        <v>100</v>
      </c>
      <c r="Y7" s="586">
        <v>811952</v>
      </c>
      <c r="Z7" s="576">
        <v>100</v>
      </c>
      <c r="AA7" s="586">
        <v>556521</v>
      </c>
      <c r="AB7" s="576">
        <v>100</v>
      </c>
      <c r="AC7" s="586">
        <v>202822</v>
      </c>
      <c r="AD7" s="576">
        <v>100</v>
      </c>
      <c r="AE7" s="586">
        <v>56490048</v>
      </c>
      <c r="AF7" s="576">
        <v>100</v>
      </c>
    </row>
    <row r="8" spans="2:32" x14ac:dyDescent="0.3">
      <c r="B8" s="551" t="s">
        <v>1376</v>
      </c>
      <c r="C8" s="353">
        <v>806175</v>
      </c>
      <c r="D8" s="552">
        <v>57.5</v>
      </c>
      <c r="E8" s="353">
        <v>77886</v>
      </c>
      <c r="F8" s="552">
        <v>55.5</v>
      </c>
      <c r="G8" s="353">
        <v>116370</v>
      </c>
      <c r="H8" s="552">
        <v>55.9</v>
      </c>
      <c r="I8" s="353">
        <v>131193</v>
      </c>
      <c r="J8" s="552">
        <v>52.7</v>
      </c>
      <c r="K8" s="353">
        <v>172289</v>
      </c>
      <c r="L8" s="552">
        <v>57.4</v>
      </c>
      <c r="M8" s="353">
        <v>284327</v>
      </c>
      <c r="N8" s="552">
        <v>58.5</v>
      </c>
      <c r="O8" s="353">
        <v>108927</v>
      </c>
      <c r="P8" s="552">
        <v>56.3</v>
      </c>
      <c r="Q8" s="353">
        <v>218163</v>
      </c>
      <c r="R8" s="552">
        <v>54.5</v>
      </c>
      <c r="S8" s="353">
        <v>262435</v>
      </c>
      <c r="T8" s="552">
        <v>55.5</v>
      </c>
      <c r="U8" s="353">
        <v>151509</v>
      </c>
      <c r="V8" s="552">
        <v>57.2</v>
      </c>
      <c r="W8" s="353">
        <v>183330</v>
      </c>
      <c r="X8" s="552">
        <v>53.1</v>
      </c>
      <c r="Y8" s="353">
        <v>479668</v>
      </c>
      <c r="Z8" s="552">
        <v>59.1</v>
      </c>
      <c r="AA8" s="353">
        <v>319878</v>
      </c>
      <c r="AB8" s="552">
        <v>57.5</v>
      </c>
      <c r="AC8" s="353">
        <v>114321</v>
      </c>
      <c r="AD8" s="552">
        <v>56.4</v>
      </c>
      <c r="AE8" s="353">
        <v>32103291</v>
      </c>
      <c r="AF8" s="552">
        <v>56.8</v>
      </c>
    </row>
    <row r="9" spans="2:32" x14ac:dyDescent="0.3">
      <c r="B9" s="551" t="s">
        <v>1377</v>
      </c>
      <c r="C9" s="353">
        <v>240319</v>
      </c>
      <c r="D9" s="552">
        <v>17.2</v>
      </c>
      <c r="E9" s="353">
        <v>30125</v>
      </c>
      <c r="F9" s="552">
        <v>21.4</v>
      </c>
      <c r="G9" s="353">
        <v>31450</v>
      </c>
      <c r="H9" s="552">
        <v>15.1</v>
      </c>
      <c r="I9" s="353">
        <v>31714</v>
      </c>
      <c r="J9" s="552">
        <v>12.7</v>
      </c>
      <c r="K9" s="353">
        <v>33173</v>
      </c>
      <c r="L9" s="552">
        <v>11.1</v>
      </c>
      <c r="M9" s="353">
        <v>60220</v>
      </c>
      <c r="N9" s="552">
        <v>12.4</v>
      </c>
      <c r="O9" s="353">
        <v>27442</v>
      </c>
      <c r="P9" s="552">
        <v>14.2</v>
      </c>
      <c r="Q9" s="353">
        <v>68117</v>
      </c>
      <c r="R9" s="552">
        <v>17</v>
      </c>
      <c r="S9" s="353">
        <v>54627</v>
      </c>
      <c r="T9" s="552">
        <v>11.6</v>
      </c>
      <c r="U9" s="353">
        <v>43806</v>
      </c>
      <c r="V9" s="552">
        <v>16.5</v>
      </c>
      <c r="W9" s="353">
        <v>44507</v>
      </c>
      <c r="X9" s="552">
        <v>12.9</v>
      </c>
      <c r="Y9" s="353">
        <v>102164</v>
      </c>
      <c r="Z9" s="552">
        <v>12.6</v>
      </c>
      <c r="AA9" s="353">
        <v>79703</v>
      </c>
      <c r="AB9" s="552">
        <v>14.3</v>
      </c>
      <c r="AC9" s="353">
        <v>28948</v>
      </c>
      <c r="AD9" s="552">
        <v>14.3</v>
      </c>
      <c r="AE9" s="353">
        <v>8615437</v>
      </c>
      <c r="AF9" s="552">
        <v>15.3</v>
      </c>
    </row>
    <row r="10" spans="2:32" x14ac:dyDescent="0.3">
      <c r="B10" s="551" t="s">
        <v>1378</v>
      </c>
      <c r="C10" s="353">
        <v>232437</v>
      </c>
      <c r="D10" s="552">
        <v>16.600000000000001</v>
      </c>
      <c r="E10" s="353">
        <v>24364</v>
      </c>
      <c r="F10" s="552">
        <v>17.3</v>
      </c>
      <c r="G10" s="353">
        <v>31477</v>
      </c>
      <c r="H10" s="552">
        <v>15.1</v>
      </c>
      <c r="I10" s="353">
        <v>35606</v>
      </c>
      <c r="J10" s="552">
        <v>14.3</v>
      </c>
      <c r="K10" s="353">
        <v>48109</v>
      </c>
      <c r="L10" s="552">
        <v>16</v>
      </c>
      <c r="M10" s="353">
        <v>71841</v>
      </c>
      <c r="N10" s="552">
        <v>14.8</v>
      </c>
      <c r="O10" s="353">
        <v>32279</v>
      </c>
      <c r="P10" s="552">
        <v>16.7</v>
      </c>
      <c r="Q10" s="353">
        <v>62097</v>
      </c>
      <c r="R10" s="552">
        <v>15.5</v>
      </c>
      <c r="S10" s="353">
        <v>66925</v>
      </c>
      <c r="T10" s="552">
        <v>14.2</v>
      </c>
      <c r="U10" s="353">
        <v>45648</v>
      </c>
      <c r="V10" s="552">
        <v>17.2</v>
      </c>
      <c r="W10" s="353">
        <v>41274</v>
      </c>
      <c r="X10" s="552">
        <v>12</v>
      </c>
      <c r="Y10" s="353">
        <v>124711</v>
      </c>
      <c r="Z10" s="552">
        <v>15.4</v>
      </c>
      <c r="AA10" s="353">
        <v>89721</v>
      </c>
      <c r="AB10" s="552">
        <v>16.100000000000001</v>
      </c>
      <c r="AC10" s="353">
        <v>36521</v>
      </c>
      <c r="AD10" s="552">
        <v>18</v>
      </c>
      <c r="AE10" s="353">
        <v>8057675</v>
      </c>
      <c r="AF10" s="552">
        <v>14.3</v>
      </c>
    </row>
    <row r="11" spans="2:32" x14ac:dyDescent="0.3">
      <c r="B11" s="551" t="s">
        <v>1379</v>
      </c>
      <c r="C11" s="353">
        <v>6126</v>
      </c>
      <c r="D11" s="552">
        <v>0.4</v>
      </c>
      <c r="E11" s="353">
        <v>594</v>
      </c>
      <c r="F11" s="552">
        <v>0.4</v>
      </c>
      <c r="G11" s="353">
        <v>825</v>
      </c>
      <c r="H11" s="552">
        <v>0.4</v>
      </c>
      <c r="I11" s="353">
        <v>860</v>
      </c>
      <c r="J11" s="552">
        <v>0.3</v>
      </c>
      <c r="K11" s="353">
        <v>474</v>
      </c>
      <c r="L11" s="552">
        <v>0.2</v>
      </c>
      <c r="M11" s="353">
        <v>2952</v>
      </c>
      <c r="N11" s="552">
        <v>0.6</v>
      </c>
      <c r="O11" s="353">
        <v>2024</v>
      </c>
      <c r="P11" s="552">
        <v>1</v>
      </c>
      <c r="Q11" s="353">
        <v>1793</v>
      </c>
      <c r="R11" s="552">
        <v>0.4</v>
      </c>
      <c r="S11" s="353">
        <v>5654</v>
      </c>
      <c r="T11" s="552">
        <v>1.2</v>
      </c>
      <c r="U11" s="353">
        <v>1456</v>
      </c>
      <c r="V11" s="552">
        <v>0.6</v>
      </c>
      <c r="W11" s="353">
        <v>1067</v>
      </c>
      <c r="X11" s="552">
        <v>0.3</v>
      </c>
      <c r="Y11" s="353">
        <v>1630</v>
      </c>
      <c r="Z11" s="552">
        <v>0.2</v>
      </c>
      <c r="AA11" s="353">
        <v>1109</v>
      </c>
      <c r="AB11" s="552">
        <v>0.2</v>
      </c>
      <c r="AC11" s="353">
        <v>623</v>
      </c>
      <c r="AD11" s="552">
        <v>0.3</v>
      </c>
      <c r="AE11" s="353">
        <v>192668</v>
      </c>
      <c r="AF11" s="552">
        <v>0.3</v>
      </c>
    </row>
    <row r="12" spans="2:32" x14ac:dyDescent="0.3">
      <c r="B12" s="551" t="s">
        <v>1380</v>
      </c>
      <c r="C12" s="353">
        <v>3069</v>
      </c>
      <c r="D12" s="552">
        <v>0.2</v>
      </c>
      <c r="E12" s="353">
        <v>211</v>
      </c>
      <c r="F12" s="552">
        <v>0.2</v>
      </c>
      <c r="G12" s="353">
        <v>287</v>
      </c>
      <c r="H12" s="552">
        <v>0.1</v>
      </c>
      <c r="I12" s="353">
        <v>381</v>
      </c>
      <c r="J12" s="552">
        <v>0.2</v>
      </c>
      <c r="K12" s="353">
        <v>213</v>
      </c>
      <c r="L12" s="552">
        <v>0.1</v>
      </c>
      <c r="M12" s="353">
        <v>998</v>
      </c>
      <c r="N12" s="552">
        <v>0.2</v>
      </c>
      <c r="O12" s="353">
        <v>882</v>
      </c>
      <c r="P12" s="552">
        <v>0.5</v>
      </c>
      <c r="Q12" s="353">
        <v>831</v>
      </c>
      <c r="R12" s="552">
        <v>0.2</v>
      </c>
      <c r="S12" s="353">
        <v>2565</v>
      </c>
      <c r="T12" s="552">
        <v>0.5</v>
      </c>
      <c r="U12" s="353">
        <v>567</v>
      </c>
      <c r="V12" s="552">
        <v>0.2</v>
      </c>
      <c r="W12" s="353">
        <v>448</v>
      </c>
      <c r="X12" s="552">
        <v>0.1</v>
      </c>
      <c r="Y12" s="353">
        <v>733</v>
      </c>
      <c r="Z12" s="552">
        <v>0.1</v>
      </c>
      <c r="AA12" s="353">
        <v>527</v>
      </c>
      <c r="AB12" s="552">
        <v>0.1</v>
      </c>
      <c r="AC12" s="353">
        <v>298</v>
      </c>
      <c r="AD12" s="552">
        <v>0.1</v>
      </c>
      <c r="AE12" s="353">
        <v>86966</v>
      </c>
      <c r="AF12" s="552">
        <v>0.2</v>
      </c>
    </row>
    <row r="13" spans="2:32" x14ac:dyDescent="0.3">
      <c r="B13" s="551" t="s">
        <v>1381</v>
      </c>
      <c r="C13" s="353">
        <v>16589</v>
      </c>
      <c r="D13" s="552">
        <v>1.2</v>
      </c>
      <c r="E13" s="353">
        <v>1285</v>
      </c>
      <c r="F13" s="552">
        <v>0.9</v>
      </c>
      <c r="G13" s="353">
        <v>2063</v>
      </c>
      <c r="H13" s="552">
        <v>1</v>
      </c>
      <c r="I13" s="353">
        <v>2307</v>
      </c>
      <c r="J13" s="552">
        <v>0.9</v>
      </c>
      <c r="K13" s="353">
        <v>5136</v>
      </c>
      <c r="L13" s="552">
        <v>1.7</v>
      </c>
      <c r="M13" s="353">
        <v>6202</v>
      </c>
      <c r="N13" s="552">
        <v>1.3</v>
      </c>
      <c r="O13" s="353">
        <v>2527</v>
      </c>
      <c r="P13" s="552">
        <v>1.3</v>
      </c>
      <c r="Q13" s="353">
        <v>4111</v>
      </c>
      <c r="R13" s="552">
        <v>1</v>
      </c>
      <c r="S13" s="353">
        <v>6213</v>
      </c>
      <c r="T13" s="552">
        <v>1.3</v>
      </c>
      <c r="U13" s="353">
        <v>3992</v>
      </c>
      <c r="V13" s="552">
        <v>1.5</v>
      </c>
      <c r="W13" s="353">
        <v>3307</v>
      </c>
      <c r="X13" s="552">
        <v>1</v>
      </c>
      <c r="Y13" s="353">
        <v>8602</v>
      </c>
      <c r="Z13" s="552">
        <v>1.1000000000000001</v>
      </c>
      <c r="AA13" s="353">
        <v>3967</v>
      </c>
      <c r="AB13" s="552">
        <v>0.7</v>
      </c>
      <c r="AC13" s="353">
        <v>3187</v>
      </c>
      <c r="AD13" s="552">
        <v>1.6</v>
      </c>
      <c r="AE13" s="353">
        <v>648235</v>
      </c>
      <c r="AF13" s="552">
        <v>1.1000000000000001</v>
      </c>
    </row>
    <row r="14" spans="2:32" x14ac:dyDescent="0.3">
      <c r="B14" s="774" t="s">
        <v>1382</v>
      </c>
      <c r="C14" s="353">
        <v>6744</v>
      </c>
      <c r="D14" s="552">
        <v>0.5</v>
      </c>
      <c r="E14" s="353">
        <v>616</v>
      </c>
      <c r="F14" s="552">
        <v>0.4</v>
      </c>
      <c r="G14" s="353">
        <v>905</v>
      </c>
      <c r="H14" s="552">
        <v>0.4</v>
      </c>
      <c r="I14" s="353">
        <v>839</v>
      </c>
      <c r="J14" s="552">
        <v>0.3</v>
      </c>
      <c r="K14" s="353">
        <v>2073</v>
      </c>
      <c r="L14" s="552">
        <v>0.7</v>
      </c>
      <c r="M14" s="353">
        <v>1365</v>
      </c>
      <c r="N14" s="552">
        <v>0.3</v>
      </c>
      <c r="O14" s="353">
        <v>741</v>
      </c>
      <c r="P14" s="552">
        <v>0.4</v>
      </c>
      <c r="Q14" s="353">
        <v>1755</v>
      </c>
      <c r="R14" s="552">
        <v>0.4</v>
      </c>
      <c r="S14" s="353">
        <v>1823</v>
      </c>
      <c r="T14" s="552">
        <v>0.4</v>
      </c>
      <c r="U14" s="353">
        <v>1364</v>
      </c>
      <c r="V14" s="552">
        <v>0.5</v>
      </c>
      <c r="W14" s="353">
        <v>1391</v>
      </c>
      <c r="X14" s="552">
        <v>0.4</v>
      </c>
      <c r="Y14" s="353">
        <v>3592</v>
      </c>
      <c r="Z14" s="552">
        <v>0.4</v>
      </c>
      <c r="AA14" s="353">
        <v>1539</v>
      </c>
      <c r="AB14" s="552">
        <v>0.3</v>
      </c>
      <c r="AC14" s="353">
        <v>1369</v>
      </c>
      <c r="AD14" s="552">
        <v>0.7</v>
      </c>
      <c r="AE14" s="353">
        <v>232034</v>
      </c>
      <c r="AF14" s="552">
        <v>0.4</v>
      </c>
    </row>
    <row r="15" spans="2:32" x14ac:dyDescent="0.3">
      <c r="B15" s="774" t="s">
        <v>1383</v>
      </c>
      <c r="C15" s="353">
        <v>3926</v>
      </c>
      <c r="D15" s="552">
        <v>0.3</v>
      </c>
      <c r="E15" s="353">
        <v>229</v>
      </c>
      <c r="F15" s="552">
        <v>0.2</v>
      </c>
      <c r="G15" s="353">
        <v>427</v>
      </c>
      <c r="H15" s="552">
        <v>0.2</v>
      </c>
      <c r="I15" s="353">
        <v>391</v>
      </c>
      <c r="J15" s="552">
        <v>0.2</v>
      </c>
      <c r="K15" s="353">
        <v>927</v>
      </c>
      <c r="L15" s="552">
        <v>0.3</v>
      </c>
      <c r="M15" s="353">
        <v>462</v>
      </c>
      <c r="N15" s="552">
        <v>0.1</v>
      </c>
      <c r="O15" s="353">
        <v>498</v>
      </c>
      <c r="P15" s="552">
        <v>0.3</v>
      </c>
      <c r="Q15" s="353">
        <v>852</v>
      </c>
      <c r="R15" s="552">
        <v>0.2</v>
      </c>
      <c r="S15" s="353">
        <v>936</v>
      </c>
      <c r="T15" s="552">
        <v>0.2</v>
      </c>
      <c r="U15" s="353">
        <v>586</v>
      </c>
      <c r="V15" s="552">
        <v>0.2</v>
      </c>
      <c r="W15" s="353">
        <v>537</v>
      </c>
      <c r="X15" s="552">
        <v>0.2</v>
      </c>
      <c r="Y15" s="353">
        <v>1512</v>
      </c>
      <c r="Z15" s="552">
        <v>0.2</v>
      </c>
      <c r="AA15" s="353">
        <v>694</v>
      </c>
      <c r="AB15" s="552">
        <v>0.1</v>
      </c>
      <c r="AC15" s="353">
        <v>701</v>
      </c>
      <c r="AD15" s="552">
        <v>0.3</v>
      </c>
      <c r="AE15" s="353">
        <v>108719</v>
      </c>
      <c r="AF15" s="552">
        <v>0.2</v>
      </c>
    </row>
    <row r="16" spans="2:32" x14ac:dyDescent="0.3">
      <c r="B16" s="774" t="s">
        <v>1384</v>
      </c>
      <c r="C16" s="353">
        <v>1589</v>
      </c>
      <c r="D16" s="552">
        <v>0.1</v>
      </c>
      <c r="E16" s="353">
        <v>129</v>
      </c>
      <c r="F16" s="552">
        <v>0.1</v>
      </c>
      <c r="G16" s="353">
        <v>243</v>
      </c>
      <c r="H16" s="552">
        <v>0.1</v>
      </c>
      <c r="I16" s="353">
        <v>370</v>
      </c>
      <c r="J16" s="552">
        <v>0.1</v>
      </c>
      <c r="K16" s="353">
        <v>1045</v>
      </c>
      <c r="L16" s="552">
        <v>0.3</v>
      </c>
      <c r="M16" s="353">
        <v>2845</v>
      </c>
      <c r="N16" s="552">
        <v>0.6</v>
      </c>
      <c r="O16" s="353">
        <v>296</v>
      </c>
      <c r="P16" s="552">
        <v>0.2</v>
      </c>
      <c r="Q16" s="353">
        <v>440</v>
      </c>
      <c r="R16" s="552">
        <v>0.1</v>
      </c>
      <c r="S16" s="353">
        <v>793</v>
      </c>
      <c r="T16" s="552">
        <v>0.2</v>
      </c>
      <c r="U16" s="353">
        <v>353</v>
      </c>
      <c r="V16" s="552">
        <v>0.1</v>
      </c>
      <c r="W16" s="353">
        <v>674</v>
      </c>
      <c r="X16" s="552">
        <v>0.2</v>
      </c>
      <c r="Y16" s="353">
        <v>1556</v>
      </c>
      <c r="Z16" s="552">
        <v>0.2</v>
      </c>
      <c r="AA16" s="353">
        <v>561</v>
      </c>
      <c r="AB16" s="552">
        <v>0.1</v>
      </c>
      <c r="AC16" s="353">
        <v>337</v>
      </c>
      <c r="AD16" s="552">
        <v>0.2</v>
      </c>
      <c r="AE16" s="353">
        <v>75497</v>
      </c>
      <c r="AF16" s="552">
        <v>0.1</v>
      </c>
    </row>
    <row r="17" spans="2:32" x14ac:dyDescent="0.3">
      <c r="B17" s="774" t="s">
        <v>1385</v>
      </c>
      <c r="C17" s="353">
        <v>943</v>
      </c>
      <c r="D17" s="552">
        <v>0.1</v>
      </c>
      <c r="E17" s="353">
        <v>63</v>
      </c>
      <c r="F17" s="552">
        <v>0</v>
      </c>
      <c r="G17" s="353">
        <v>113</v>
      </c>
      <c r="H17" s="552">
        <v>0.1</v>
      </c>
      <c r="I17" s="353">
        <v>147</v>
      </c>
      <c r="J17" s="552">
        <v>0.1</v>
      </c>
      <c r="K17" s="353">
        <v>386</v>
      </c>
      <c r="L17" s="552">
        <v>0.1</v>
      </c>
      <c r="M17" s="353">
        <v>692</v>
      </c>
      <c r="N17" s="552">
        <v>0.1</v>
      </c>
      <c r="O17" s="353">
        <v>160</v>
      </c>
      <c r="P17" s="552">
        <v>0.1</v>
      </c>
      <c r="Q17" s="353">
        <v>197</v>
      </c>
      <c r="R17" s="552">
        <v>0</v>
      </c>
      <c r="S17" s="353">
        <v>351</v>
      </c>
      <c r="T17" s="552">
        <v>0.1</v>
      </c>
      <c r="U17" s="353">
        <v>164</v>
      </c>
      <c r="V17" s="552">
        <v>0.1</v>
      </c>
      <c r="W17" s="353">
        <v>164</v>
      </c>
      <c r="X17" s="552">
        <v>0</v>
      </c>
      <c r="Y17" s="353">
        <v>516</v>
      </c>
      <c r="Z17" s="552">
        <v>0.1</v>
      </c>
      <c r="AA17" s="353">
        <v>246</v>
      </c>
      <c r="AB17" s="552">
        <v>0</v>
      </c>
      <c r="AC17" s="353">
        <v>183</v>
      </c>
      <c r="AD17" s="552">
        <v>0.1</v>
      </c>
      <c r="AE17" s="353">
        <v>30180</v>
      </c>
      <c r="AF17" s="552">
        <v>0.1</v>
      </c>
    </row>
    <row r="18" spans="2:32" x14ac:dyDescent="0.3">
      <c r="B18" s="774" t="s">
        <v>1386</v>
      </c>
      <c r="C18" s="353">
        <v>292</v>
      </c>
      <c r="D18" s="552">
        <v>0</v>
      </c>
      <c r="E18" s="353">
        <v>29</v>
      </c>
      <c r="F18" s="552">
        <v>0</v>
      </c>
      <c r="G18" s="353">
        <v>32</v>
      </c>
      <c r="H18" s="552">
        <v>0</v>
      </c>
      <c r="I18" s="353">
        <v>67</v>
      </c>
      <c r="J18" s="552">
        <v>0</v>
      </c>
      <c r="K18" s="353">
        <v>16</v>
      </c>
      <c r="L18" s="552">
        <v>0</v>
      </c>
      <c r="M18" s="353">
        <v>30</v>
      </c>
      <c r="N18" s="552">
        <v>0</v>
      </c>
      <c r="O18" s="353">
        <v>120</v>
      </c>
      <c r="P18" s="552">
        <v>0.1</v>
      </c>
      <c r="Q18" s="353">
        <v>104</v>
      </c>
      <c r="R18" s="552">
        <v>0</v>
      </c>
      <c r="S18" s="353">
        <v>363</v>
      </c>
      <c r="T18" s="552">
        <v>0.1</v>
      </c>
      <c r="U18" s="353">
        <v>812</v>
      </c>
      <c r="V18" s="552">
        <v>0.3</v>
      </c>
      <c r="W18" s="353">
        <v>27</v>
      </c>
      <c r="X18" s="552">
        <v>0</v>
      </c>
      <c r="Y18" s="353">
        <v>50</v>
      </c>
      <c r="Z18" s="552">
        <v>0</v>
      </c>
      <c r="AA18" s="353">
        <v>37</v>
      </c>
      <c r="AB18" s="552">
        <v>0</v>
      </c>
      <c r="AC18" s="353">
        <v>19</v>
      </c>
      <c r="AD18" s="552">
        <v>0</v>
      </c>
      <c r="AE18" s="353">
        <v>88360</v>
      </c>
      <c r="AF18" s="552">
        <v>0.2</v>
      </c>
    </row>
    <row r="19" spans="2:32" x14ac:dyDescent="0.3">
      <c r="B19" s="774" t="s">
        <v>1387</v>
      </c>
      <c r="C19" s="353">
        <v>52</v>
      </c>
      <c r="D19" s="552">
        <v>0</v>
      </c>
      <c r="E19" s="353">
        <v>5</v>
      </c>
      <c r="F19" s="552">
        <v>0</v>
      </c>
      <c r="G19" s="353">
        <v>7</v>
      </c>
      <c r="H19" s="552">
        <v>0</v>
      </c>
      <c r="I19" s="353">
        <v>8</v>
      </c>
      <c r="J19" s="552">
        <v>0</v>
      </c>
      <c r="K19" s="353">
        <v>2</v>
      </c>
      <c r="L19" s="552">
        <v>0</v>
      </c>
      <c r="M19" s="353">
        <v>5</v>
      </c>
      <c r="N19" s="552">
        <v>0</v>
      </c>
      <c r="O19" s="353">
        <v>16</v>
      </c>
      <c r="P19" s="552">
        <v>0</v>
      </c>
      <c r="Q19" s="353">
        <v>16</v>
      </c>
      <c r="R19" s="552">
        <v>0</v>
      </c>
      <c r="S19" s="353">
        <v>64</v>
      </c>
      <c r="T19" s="552">
        <v>0</v>
      </c>
      <c r="U19" s="353">
        <v>114</v>
      </c>
      <c r="V19" s="552">
        <v>0</v>
      </c>
      <c r="W19" s="353">
        <v>5</v>
      </c>
      <c r="X19" s="552">
        <v>0</v>
      </c>
      <c r="Y19" s="353">
        <v>5</v>
      </c>
      <c r="Z19" s="552">
        <v>0</v>
      </c>
      <c r="AA19" s="353">
        <v>13</v>
      </c>
      <c r="AB19" s="552">
        <v>0</v>
      </c>
      <c r="AC19" s="353">
        <v>7</v>
      </c>
      <c r="AD19" s="552">
        <v>0</v>
      </c>
      <c r="AE19" s="353">
        <v>10584</v>
      </c>
      <c r="AF19" s="552">
        <v>0</v>
      </c>
    </row>
    <row r="20" spans="2:32" x14ac:dyDescent="0.3">
      <c r="B20" s="774" t="s">
        <v>1388</v>
      </c>
      <c r="C20" s="353">
        <v>3043</v>
      </c>
      <c r="D20" s="552">
        <v>0.2</v>
      </c>
      <c r="E20" s="353">
        <v>214</v>
      </c>
      <c r="F20" s="552">
        <v>0.2</v>
      </c>
      <c r="G20" s="353">
        <v>336</v>
      </c>
      <c r="H20" s="552">
        <v>0.2</v>
      </c>
      <c r="I20" s="353">
        <v>485</v>
      </c>
      <c r="J20" s="552">
        <v>0.2</v>
      </c>
      <c r="K20" s="353">
        <v>687</v>
      </c>
      <c r="L20" s="552">
        <v>0.2</v>
      </c>
      <c r="M20" s="353">
        <v>803</v>
      </c>
      <c r="N20" s="552">
        <v>0.2</v>
      </c>
      <c r="O20" s="353">
        <v>696</v>
      </c>
      <c r="P20" s="552">
        <v>0.4</v>
      </c>
      <c r="Q20" s="353">
        <v>747</v>
      </c>
      <c r="R20" s="552">
        <v>0.2</v>
      </c>
      <c r="S20" s="353">
        <v>1883</v>
      </c>
      <c r="T20" s="552">
        <v>0.4</v>
      </c>
      <c r="U20" s="353">
        <v>599</v>
      </c>
      <c r="V20" s="552">
        <v>0.2</v>
      </c>
      <c r="W20" s="353">
        <v>509</v>
      </c>
      <c r="X20" s="552">
        <v>0.1</v>
      </c>
      <c r="Y20" s="353">
        <v>1371</v>
      </c>
      <c r="Z20" s="552">
        <v>0.2</v>
      </c>
      <c r="AA20" s="353">
        <v>877</v>
      </c>
      <c r="AB20" s="552">
        <v>0.2</v>
      </c>
      <c r="AC20" s="353">
        <v>571</v>
      </c>
      <c r="AD20" s="552">
        <v>0.3</v>
      </c>
      <c r="AE20" s="353">
        <v>102861</v>
      </c>
      <c r="AF20" s="552">
        <v>0.2</v>
      </c>
    </row>
    <row r="21" spans="2:32" x14ac:dyDescent="0.3">
      <c r="B21" s="551" t="s">
        <v>1389</v>
      </c>
      <c r="C21" s="353">
        <v>4251</v>
      </c>
      <c r="D21" s="552">
        <v>0.3</v>
      </c>
      <c r="E21" s="353">
        <v>456</v>
      </c>
      <c r="F21" s="552">
        <v>0.3</v>
      </c>
      <c r="G21" s="353">
        <v>602</v>
      </c>
      <c r="H21" s="552">
        <v>0.3</v>
      </c>
      <c r="I21" s="353">
        <v>990</v>
      </c>
      <c r="J21" s="552">
        <v>0.4</v>
      </c>
      <c r="K21" s="353">
        <v>1198</v>
      </c>
      <c r="L21" s="552">
        <v>0.4</v>
      </c>
      <c r="M21" s="353">
        <v>4134</v>
      </c>
      <c r="N21" s="552">
        <v>0.9</v>
      </c>
      <c r="O21" s="353">
        <v>778</v>
      </c>
      <c r="P21" s="552">
        <v>0.4</v>
      </c>
      <c r="Q21" s="353">
        <v>1450</v>
      </c>
      <c r="R21" s="552">
        <v>0.4</v>
      </c>
      <c r="S21" s="353">
        <v>2498</v>
      </c>
      <c r="T21" s="552">
        <v>0.5</v>
      </c>
      <c r="U21" s="353">
        <v>569</v>
      </c>
      <c r="V21" s="552">
        <v>0.2</v>
      </c>
      <c r="W21" s="353">
        <v>3177</v>
      </c>
      <c r="X21" s="552">
        <v>0.9</v>
      </c>
      <c r="Y21" s="353">
        <v>3710</v>
      </c>
      <c r="Z21" s="552">
        <v>0.5</v>
      </c>
      <c r="AA21" s="353">
        <v>1453</v>
      </c>
      <c r="AB21" s="552">
        <v>0.3</v>
      </c>
      <c r="AC21" s="353">
        <v>648</v>
      </c>
      <c r="AD21" s="552">
        <v>0.3</v>
      </c>
      <c r="AE21" s="353">
        <v>290790</v>
      </c>
      <c r="AF21" s="552">
        <v>0.5</v>
      </c>
    </row>
    <row r="22" spans="2:32" x14ac:dyDescent="0.3">
      <c r="B22" s="551" t="s">
        <v>1390</v>
      </c>
      <c r="C22" s="353">
        <v>1225</v>
      </c>
      <c r="D22" s="552">
        <v>0.1</v>
      </c>
      <c r="E22" s="353">
        <v>91</v>
      </c>
      <c r="F22" s="552">
        <v>0.1</v>
      </c>
      <c r="G22" s="353">
        <v>155</v>
      </c>
      <c r="H22" s="552">
        <v>0.1</v>
      </c>
      <c r="I22" s="353">
        <v>287</v>
      </c>
      <c r="J22" s="552">
        <v>0.1</v>
      </c>
      <c r="K22" s="353">
        <v>346</v>
      </c>
      <c r="L22" s="552">
        <v>0.1</v>
      </c>
      <c r="M22" s="353">
        <v>654</v>
      </c>
      <c r="N22" s="552">
        <v>0.1</v>
      </c>
      <c r="O22" s="353">
        <v>299</v>
      </c>
      <c r="P22" s="552">
        <v>0.2</v>
      </c>
      <c r="Q22" s="353">
        <v>395</v>
      </c>
      <c r="R22" s="552">
        <v>0.1</v>
      </c>
      <c r="S22" s="353">
        <v>947</v>
      </c>
      <c r="T22" s="552">
        <v>0.2</v>
      </c>
      <c r="U22" s="353">
        <v>186</v>
      </c>
      <c r="V22" s="552">
        <v>0.1</v>
      </c>
      <c r="W22" s="353">
        <v>477</v>
      </c>
      <c r="X22" s="552">
        <v>0.1</v>
      </c>
      <c r="Y22" s="353">
        <v>965</v>
      </c>
      <c r="Z22" s="552">
        <v>0.1</v>
      </c>
      <c r="AA22" s="353">
        <v>596</v>
      </c>
      <c r="AB22" s="552">
        <v>0.1</v>
      </c>
      <c r="AC22" s="353">
        <v>331</v>
      </c>
      <c r="AD22" s="552">
        <v>0.2</v>
      </c>
      <c r="AE22" s="353">
        <v>60290</v>
      </c>
      <c r="AF22" s="552">
        <v>0.1</v>
      </c>
    </row>
    <row r="23" spans="2:32" x14ac:dyDescent="0.3">
      <c r="B23" s="551" t="s">
        <v>1391</v>
      </c>
      <c r="C23" s="353">
        <v>70251</v>
      </c>
      <c r="D23" s="552">
        <v>5</v>
      </c>
      <c r="E23" s="353">
        <v>4174</v>
      </c>
      <c r="F23" s="552">
        <v>3</v>
      </c>
      <c r="G23" s="353">
        <v>21101</v>
      </c>
      <c r="H23" s="552">
        <v>10.1</v>
      </c>
      <c r="I23" s="353">
        <v>39048</v>
      </c>
      <c r="J23" s="552">
        <v>15.7</v>
      </c>
      <c r="K23" s="353">
        <v>33352</v>
      </c>
      <c r="L23" s="552">
        <v>11.1</v>
      </c>
      <c r="M23" s="353">
        <v>47571</v>
      </c>
      <c r="N23" s="552">
        <v>9.8000000000000007</v>
      </c>
      <c r="O23" s="353">
        <v>13828</v>
      </c>
      <c r="P23" s="552">
        <v>7.1</v>
      </c>
      <c r="Q23" s="353">
        <v>35895</v>
      </c>
      <c r="R23" s="552">
        <v>9</v>
      </c>
      <c r="S23" s="353">
        <v>56261</v>
      </c>
      <c r="T23" s="552">
        <v>11.9</v>
      </c>
      <c r="U23" s="353">
        <v>14021</v>
      </c>
      <c r="V23" s="552">
        <v>5.3</v>
      </c>
      <c r="W23" s="353">
        <v>59709</v>
      </c>
      <c r="X23" s="552">
        <v>17.3</v>
      </c>
      <c r="Y23" s="353">
        <v>75655</v>
      </c>
      <c r="Z23" s="552">
        <v>9.3000000000000007</v>
      </c>
      <c r="AA23" s="353">
        <v>49402</v>
      </c>
      <c r="AB23" s="552">
        <v>8.9</v>
      </c>
      <c r="AC23" s="353">
        <v>13933</v>
      </c>
      <c r="AD23" s="552">
        <v>6.9</v>
      </c>
      <c r="AE23" s="353">
        <v>5338962</v>
      </c>
      <c r="AF23" s="552">
        <v>9.5</v>
      </c>
    </row>
    <row r="24" spans="2:32" x14ac:dyDescent="0.3">
      <c r="B24" s="551" t="s">
        <v>1392</v>
      </c>
      <c r="C24" s="353">
        <v>20454</v>
      </c>
      <c r="D24" s="552">
        <v>1.5</v>
      </c>
      <c r="E24" s="353">
        <v>1273</v>
      </c>
      <c r="F24" s="552">
        <v>0.9</v>
      </c>
      <c r="G24" s="353">
        <v>3672</v>
      </c>
      <c r="H24" s="552">
        <v>1.8</v>
      </c>
      <c r="I24" s="353">
        <v>6537</v>
      </c>
      <c r="J24" s="552">
        <v>2.6</v>
      </c>
      <c r="K24" s="353">
        <v>5835</v>
      </c>
      <c r="L24" s="552">
        <v>1.9</v>
      </c>
      <c r="M24" s="353">
        <v>7191</v>
      </c>
      <c r="N24" s="552">
        <v>1.5</v>
      </c>
      <c r="O24" s="353">
        <v>4428</v>
      </c>
      <c r="P24" s="552">
        <v>2.2999999999999998</v>
      </c>
      <c r="Q24" s="353">
        <v>7344</v>
      </c>
      <c r="R24" s="552">
        <v>1.8</v>
      </c>
      <c r="S24" s="353">
        <v>14342</v>
      </c>
      <c r="T24" s="552">
        <v>3</v>
      </c>
      <c r="U24" s="353">
        <v>2940</v>
      </c>
      <c r="V24" s="552">
        <v>1.1000000000000001</v>
      </c>
      <c r="W24" s="353">
        <v>8028</v>
      </c>
      <c r="X24" s="552">
        <v>2.2999999999999998</v>
      </c>
      <c r="Y24" s="353">
        <v>14114</v>
      </c>
      <c r="Z24" s="552">
        <v>1.7</v>
      </c>
      <c r="AA24" s="353">
        <v>10165</v>
      </c>
      <c r="AB24" s="552">
        <v>1.8</v>
      </c>
      <c r="AC24" s="353">
        <v>4012</v>
      </c>
      <c r="AD24" s="552">
        <v>2</v>
      </c>
      <c r="AE24" s="353">
        <v>1095734</v>
      </c>
      <c r="AF24" s="552">
        <v>1.9</v>
      </c>
    </row>
    <row r="25" spans="2:32" x14ac:dyDescent="0.3">
      <c r="B25" s="551" t="s">
        <v>1393</v>
      </c>
      <c r="C25" s="353">
        <v>74502</v>
      </c>
      <c r="D25" s="552">
        <v>5.3</v>
      </c>
      <c r="E25" s="353">
        <v>4630</v>
      </c>
      <c r="F25" s="552">
        <v>3.3</v>
      </c>
      <c r="G25" s="353">
        <v>21703</v>
      </c>
      <c r="H25" s="552">
        <v>10.4</v>
      </c>
      <c r="I25" s="353">
        <v>40038</v>
      </c>
      <c r="J25" s="552">
        <v>16.100000000000001</v>
      </c>
      <c r="K25" s="353">
        <v>34550</v>
      </c>
      <c r="L25" s="552">
        <v>11.5</v>
      </c>
      <c r="M25" s="353">
        <v>51705</v>
      </c>
      <c r="N25" s="552">
        <v>10.6</v>
      </c>
      <c r="O25" s="353">
        <v>14606</v>
      </c>
      <c r="P25" s="552">
        <v>7.6</v>
      </c>
      <c r="Q25" s="353">
        <v>37345</v>
      </c>
      <c r="R25" s="552">
        <v>9.3000000000000007</v>
      </c>
      <c r="S25" s="353">
        <v>58759</v>
      </c>
      <c r="T25" s="552">
        <v>12.4</v>
      </c>
      <c r="U25" s="353">
        <v>14590</v>
      </c>
      <c r="V25" s="552">
        <v>5.5</v>
      </c>
      <c r="W25" s="353">
        <v>62886</v>
      </c>
      <c r="X25" s="552">
        <v>18.2</v>
      </c>
      <c r="Y25" s="353">
        <v>79365</v>
      </c>
      <c r="Z25" s="552">
        <v>9.8000000000000007</v>
      </c>
      <c r="AA25" s="353">
        <v>50855</v>
      </c>
      <c r="AB25" s="552">
        <v>9.1</v>
      </c>
      <c r="AC25" s="353">
        <v>14581</v>
      </c>
      <c r="AD25" s="552">
        <v>7.2</v>
      </c>
      <c r="AE25" s="353">
        <v>5629752</v>
      </c>
      <c r="AF25" s="552">
        <v>10</v>
      </c>
    </row>
    <row r="26" spans="2:32" ht="15" thickBot="1" x14ac:dyDescent="0.35">
      <c r="B26" s="732" t="s">
        <v>1394</v>
      </c>
      <c r="C26" s="356">
        <v>21679</v>
      </c>
      <c r="D26" s="735">
        <v>1.5</v>
      </c>
      <c r="E26" s="356">
        <v>1364</v>
      </c>
      <c r="F26" s="735">
        <v>1</v>
      </c>
      <c r="G26" s="356">
        <v>3827</v>
      </c>
      <c r="H26" s="735">
        <v>1.8</v>
      </c>
      <c r="I26" s="356">
        <v>6824</v>
      </c>
      <c r="J26" s="735">
        <v>2.7</v>
      </c>
      <c r="K26" s="356">
        <v>6181</v>
      </c>
      <c r="L26" s="735">
        <v>2.1</v>
      </c>
      <c r="M26" s="356">
        <v>7845</v>
      </c>
      <c r="N26" s="735">
        <v>1.6</v>
      </c>
      <c r="O26" s="356">
        <v>4727</v>
      </c>
      <c r="P26" s="735">
        <v>2.4</v>
      </c>
      <c r="Q26" s="356">
        <v>7739</v>
      </c>
      <c r="R26" s="735">
        <v>1.9</v>
      </c>
      <c r="S26" s="356">
        <v>15289</v>
      </c>
      <c r="T26" s="735">
        <v>3.2</v>
      </c>
      <c r="U26" s="356">
        <v>3126</v>
      </c>
      <c r="V26" s="735">
        <v>1.2</v>
      </c>
      <c r="W26" s="356">
        <v>8505</v>
      </c>
      <c r="X26" s="735">
        <v>2.5</v>
      </c>
      <c r="Y26" s="356">
        <v>15079</v>
      </c>
      <c r="Z26" s="735">
        <v>1.9</v>
      </c>
      <c r="AA26" s="356">
        <v>10761</v>
      </c>
      <c r="AB26" s="735">
        <v>1.9</v>
      </c>
      <c r="AC26" s="356">
        <v>4343</v>
      </c>
      <c r="AD26" s="735">
        <v>2.1</v>
      </c>
      <c r="AE26" s="356">
        <v>1156024</v>
      </c>
      <c r="AF26" s="735">
        <v>2</v>
      </c>
    </row>
    <row r="27" spans="2:32" x14ac:dyDescent="0.3">
      <c r="F27" s="676"/>
      <c r="G27" s="676"/>
      <c r="H27" s="676"/>
      <c r="I27" s="676"/>
      <c r="J27" s="676"/>
      <c r="K27" s="676"/>
      <c r="T27" s="96"/>
      <c r="U27" s="384"/>
      <c r="V27" s="384"/>
      <c r="W27" s="384"/>
      <c r="X27" s="384"/>
    </row>
    <row r="28" spans="2:32" s="272" customFormat="1" x14ac:dyDescent="0.3">
      <c r="B28" s="1025" t="s">
        <v>862</v>
      </c>
      <c r="C28" s="1480" t="s">
        <v>70</v>
      </c>
      <c r="D28" s="1480"/>
      <c r="E28" s="1480"/>
      <c r="F28" s="384"/>
      <c r="G28" s="384"/>
      <c r="H28" s="1037"/>
      <c r="I28" s="1037"/>
      <c r="J28" s="1037"/>
      <c r="K28" s="1037"/>
      <c r="L28" s="1030"/>
      <c r="M28" s="1030"/>
      <c r="N28" s="1030"/>
      <c r="O28" s="1030"/>
      <c r="P28" s="1030"/>
      <c r="Q28" s="1030"/>
      <c r="R28" s="1030"/>
      <c r="S28" s="1030"/>
      <c r="U28" s="384"/>
      <c r="V28" s="384"/>
      <c r="W28" s="384"/>
      <c r="X28" s="384"/>
    </row>
    <row r="29" spans="2:32" s="272" customFormat="1" ht="28.8" x14ac:dyDescent="0.3">
      <c r="B29" s="1026" t="s">
        <v>1375</v>
      </c>
      <c r="C29" s="567" t="s">
        <v>714</v>
      </c>
      <c r="E29" s="567" t="s">
        <v>131</v>
      </c>
      <c r="F29" s="384" t="s">
        <v>1628</v>
      </c>
      <c r="G29" s="384" t="s">
        <v>1629</v>
      </c>
      <c r="H29" s="676"/>
      <c r="I29" s="676"/>
      <c r="J29" s="676"/>
      <c r="K29" s="1027" t="s">
        <v>1375</v>
      </c>
      <c r="M29" s="272" t="s">
        <v>985</v>
      </c>
      <c r="N29" s="272" t="s">
        <v>1376</v>
      </c>
      <c r="O29" s="272" t="s">
        <v>732</v>
      </c>
      <c r="P29" s="272" t="s">
        <v>1630</v>
      </c>
      <c r="Q29" s="272" t="s">
        <v>1631</v>
      </c>
      <c r="U29" s="1027" t="s">
        <v>1375</v>
      </c>
      <c r="W29" s="272" t="s">
        <v>985</v>
      </c>
      <c r="X29" s="272" t="s">
        <v>1393</v>
      </c>
      <c r="Y29" s="272" t="s">
        <v>732</v>
      </c>
      <c r="Z29" s="272" t="s">
        <v>1630</v>
      </c>
      <c r="AA29" s="272" t="s">
        <v>1631</v>
      </c>
    </row>
    <row r="30" spans="2:32" s="272" customFormat="1" x14ac:dyDescent="0.3">
      <c r="B30" s="568" t="s">
        <v>1376</v>
      </c>
      <c r="C30" s="572">
        <v>131193</v>
      </c>
      <c r="D30" s="572">
        <v>248923</v>
      </c>
      <c r="E30" s="569">
        <v>52.7</v>
      </c>
      <c r="F30" s="1028">
        <v>52.508077234607327</v>
      </c>
      <c r="G30" s="1028">
        <v>52.900339118205764</v>
      </c>
      <c r="H30" s="1029">
        <v>0.19192276539267539</v>
      </c>
      <c r="I30" s="1028">
        <v>0.20033911820576122</v>
      </c>
      <c r="J30" s="676"/>
      <c r="K30" s="1027" t="s">
        <v>65</v>
      </c>
      <c r="L30" s="272" t="s">
        <v>714</v>
      </c>
      <c r="M30" s="272">
        <v>811952</v>
      </c>
      <c r="N30" s="272">
        <v>479668</v>
      </c>
      <c r="O30" s="273">
        <v>59.075905964884619</v>
      </c>
      <c r="P30" s="273">
        <v>58.968914044227958</v>
      </c>
      <c r="Q30" s="273">
        <v>59.182812007178832</v>
      </c>
      <c r="R30" s="273">
        <v>0.10699192065666097</v>
      </c>
      <c r="S30" s="273">
        <v>0.10690604229421297</v>
      </c>
      <c r="U30" s="1027" t="s">
        <v>64</v>
      </c>
      <c r="V30" s="272" t="s">
        <v>714</v>
      </c>
      <c r="W30" s="272">
        <v>345324</v>
      </c>
      <c r="X30" s="272">
        <v>62886</v>
      </c>
      <c r="Y30" s="273">
        <v>18.210723841957119</v>
      </c>
      <c r="Z30" s="273" t="e">
        <v>#NAME?</v>
      </c>
      <c r="AA30" s="273" t="e">
        <v>#NAME?</v>
      </c>
      <c r="AB30" s="273" t="e">
        <v>#NAME?</v>
      </c>
      <c r="AC30" s="273" t="e">
        <v>#NAME?</v>
      </c>
    </row>
    <row r="31" spans="2:32" s="272" customFormat="1" x14ac:dyDescent="0.3">
      <c r="B31" s="272" t="s">
        <v>1393</v>
      </c>
      <c r="C31" s="272">
        <v>40038</v>
      </c>
      <c r="E31" s="272">
        <v>16.100000000000001</v>
      </c>
      <c r="F31" s="1028">
        <v>15.940690941673777</v>
      </c>
      <c r="G31" s="1028">
        <v>16.229339814960436</v>
      </c>
      <c r="H31" s="1029">
        <v>0.15930905832622422</v>
      </c>
      <c r="I31" s="1028">
        <v>0.12933981496043501</v>
      </c>
      <c r="J31" s="676"/>
      <c r="K31" s="1027" t="s">
        <v>71</v>
      </c>
      <c r="L31" s="272" t="s">
        <v>714</v>
      </c>
      <c r="M31" s="272">
        <v>486090</v>
      </c>
      <c r="N31" s="272">
        <v>284327</v>
      </c>
      <c r="O31" s="273">
        <v>58.492665967207721</v>
      </c>
      <c r="P31" s="273">
        <v>58.354082447418655</v>
      </c>
      <c r="Q31" s="273">
        <v>58.631115256838719</v>
      </c>
      <c r="R31" s="273">
        <v>0.13858351978906569</v>
      </c>
      <c r="S31" s="273">
        <v>0.1384492896309979</v>
      </c>
      <c r="U31" s="1027" t="s">
        <v>70</v>
      </c>
      <c r="V31" s="272" t="s">
        <v>714</v>
      </c>
      <c r="W31" s="272">
        <v>248923</v>
      </c>
      <c r="X31" s="272">
        <v>40038</v>
      </c>
      <c r="Y31" s="273">
        <v>16.08449199149938</v>
      </c>
      <c r="Z31" s="273" t="e">
        <v>#NAME?</v>
      </c>
      <c r="AA31" s="273" t="e">
        <v>#NAME?</v>
      </c>
      <c r="AB31" s="273" t="e">
        <v>#NAME?</v>
      </c>
      <c r="AC31" s="273" t="e">
        <v>#NAME?</v>
      </c>
    </row>
    <row r="32" spans="2:32" s="272" customFormat="1" x14ac:dyDescent="0.3">
      <c r="B32" s="568" t="s">
        <v>1391</v>
      </c>
      <c r="C32" s="572">
        <v>39048</v>
      </c>
      <c r="E32" s="569">
        <v>15.7</v>
      </c>
      <c r="F32" s="1028">
        <v>15.544441821369848</v>
      </c>
      <c r="G32" s="1028">
        <v>15.830174512136539</v>
      </c>
      <c r="H32" s="1029">
        <v>0.15555817863015164</v>
      </c>
      <c r="I32" s="1028">
        <v>0.13017451213653963</v>
      </c>
      <c r="J32" s="676"/>
      <c r="K32" s="1027" t="s">
        <v>67</v>
      </c>
      <c r="L32" s="272" t="s">
        <v>714</v>
      </c>
      <c r="M32" s="272">
        <v>1400896</v>
      </c>
      <c r="N32" s="272">
        <v>806175</v>
      </c>
      <c r="O32" s="273">
        <v>57.547098428434374</v>
      </c>
      <c r="P32" s="273">
        <v>57.465229376108759</v>
      </c>
      <c r="Q32" s="273">
        <v>57.628926090409337</v>
      </c>
      <c r="R32" s="273">
        <v>8.1869052325615144E-2</v>
      </c>
      <c r="S32" s="273">
        <v>8.1827661974962496E-2</v>
      </c>
      <c r="U32" s="1027" t="s">
        <v>62</v>
      </c>
      <c r="V32" s="272" t="s">
        <v>714</v>
      </c>
      <c r="W32" s="272">
        <v>472467</v>
      </c>
      <c r="X32" s="272">
        <v>58759</v>
      </c>
      <c r="Y32" s="273">
        <v>12.436635786203057</v>
      </c>
      <c r="Z32" s="273" t="e">
        <v>#NAME?</v>
      </c>
      <c r="AA32" s="273" t="e">
        <v>#NAME?</v>
      </c>
      <c r="AB32" s="273" t="e">
        <v>#NAME?</v>
      </c>
      <c r="AC32" s="273" t="e">
        <v>#NAME?</v>
      </c>
    </row>
    <row r="33" spans="2:29" s="272" customFormat="1" ht="28.8" x14ac:dyDescent="0.3">
      <c r="B33" s="568" t="s">
        <v>1378</v>
      </c>
      <c r="C33" s="572">
        <v>35606</v>
      </c>
      <c r="E33" s="569">
        <v>14.3</v>
      </c>
      <c r="F33" s="1028">
        <v>14.167033858385073</v>
      </c>
      <c r="G33" s="1028">
        <v>14.442111319155673</v>
      </c>
      <c r="H33" s="1029">
        <v>0.13296614161492748</v>
      </c>
      <c r="I33" s="1028">
        <v>0.14211131915567243</v>
      </c>
      <c r="J33" s="676"/>
      <c r="K33" s="1027" t="s">
        <v>76</v>
      </c>
      <c r="L33" s="272" t="s">
        <v>714</v>
      </c>
      <c r="M33" s="272">
        <v>556521</v>
      </c>
      <c r="N33" s="272">
        <v>319878</v>
      </c>
      <c r="O33" s="273">
        <v>57.478154463173894</v>
      </c>
      <c r="P33" s="273">
        <v>57.348216555689937</v>
      </c>
      <c r="Q33" s="273">
        <v>57.607989133496517</v>
      </c>
      <c r="R33" s="273">
        <v>0.12993790748395639</v>
      </c>
      <c r="S33" s="273">
        <v>0.12983467032262297</v>
      </c>
      <c r="U33" s="1027" t="s">
        <v>66</v>
      </c>
      <c r="V33" s="272" t="s">
        <v>714</v>
      </c>
      <c r="W33" s="272">
        <v>300125</v>
      </c>
      <c r="X33" s="272">
        <v>34550</v>
      </c>
      <c r="Y33" s="273">
        <v>11.511870054144106</v>
      </c>
      <c r="Z33" s="273" t="e">
        <v>#NAME?</v>
      </c>
      <c r="AA33" s="273" t="e">
        <v>#NAME?</v>
      </c>
      <c r="AB33" s="273" t="e">
        <v>#NAME?</v>
      </c>
      <c r="AC33" s="273" t="e">
        <v>#NAME?</v>
      </c>
    </row>
    <row r="34" spans="2:29" s="272" customFormat="1" ht="28.8" x14ac:dyDescent="0.3">
      <c r="B34" s="568" t="s">
        <v>1377</v>
      </c>
      <c r="C34" s="572">
        <v>31714</v>
      </c>
      <c r="E34" s="569">
        <v>12.7</v>
      </c>
      <c r="F34" s="1028">
        <v>12.610077742920383</v>
      </c>
      <c r="G34" s="1028">
        <v>12.872044268142075</v>
      </c>
      <c r="H34" s="1029">
        <v>8.9922257079615875E-2</v>
      </c>
      <c r="I34" s="1028">
        <v>0.1720442681420753</v>
      </c>
      <c r="J34" s="676"/>
      <c r="K34" s="1027" t="s">
        <v>66</v>
      </c>
      <c r="L34" s="272" t="s">
        <v>714</v>
      </c>
      <c r="M34" s="272">
        <v>300125</v>
      </c>
      <c r="N34" s="272">
        <v>172289</v>
      </c>
      <c r="O34" s="273">
        <v>57.405747605164514</v>
      </c>
      <c r="P34" s="273">
        <v>57.22874481491521</v>
      </c>
      <c r="Q34" s="273">
        <v>57.582560817668991</v>
      </c>
      <c r="R34" s="273">
        <v>0.1770027902493041</v>
      </c>
      <c r="S34" s="273">
        <v>0.17681321250447724</v>
      </c>
      <c r="U34" s="1027" t="s">
        <v>71</v>
      </c>
      <c r="V34" s="272" t="s">
        <v>714</v>
      </c>
      <c r="W34" s="272">
        <v>486090</v>
      </c>
      <c r="X34" s="272">
        <v>51705</v>
      </c>
      <c r="Y34" s="273">
        <v>10.636919089057583</v>
      </c>
      <c r="Z34" s="273" t="e">
        <v>#NAME?</v>
      </c>
      <c r="AA34" s="273" t="e">
        <v>#NAME?</v>
      </c>
      <c r="AB34" s="273" t="e">
        <v>#NAME?</v>
      </c>
      <c r="AC34" s="273" t="e">
        <v>#NAME?</v>
      </c>
    </row>
    <row r="35" spans="2:29" s="272" customFormat="1" x14ac:dyDescent="0.3">
      <c r="B35" s="272" t="s">
        <v>1394</v>
      </c>
      <c r="C35" s="272">
        <v>6824</v>
      </c>
      <c r="E35" s="272">
        <v>2.7</v>
      </c>
      <c r="F35" s="1028">
        <v>2.6779900880825105</v>
      </c>
      <c r="G35" s="1028">
        <v>2.8062884970692163</v>
      </c>
      <c r="H35" s="1029">
        <v>2.2009911917489688E-2</v>
      </c>
      <c r="I35" s="1028">
        <v>0.10628849706921617</v>
      </c>
      <c r="J35" s="676"/>
      <c r="K35" s="1027" t="s">
        <v>72</v>
      </c>
      <c r="L35" s="272" t="s">
        <v>714</v>
      </c>
      <c r="M35" s="272">
        <v>264694</v>
      </c>
      <c r="N35" s="272">
        <v>151509</v>
      </c>
      <c r="O35" s="273">
        <v>57.239302742034198</v>
      </c>
      <c r="P35" s="273">
        <v>57.050727557303183</v>
      </c>
      <c r="Q35" s="273">
        <v>57.427667804285775</v>
      </c>
      <c r="R35" s="273">
        <v>0.18857518473101464</v>
      </c>
      <c r="S35" s="273">
        <v>0.18836506225157734</v>
      </c>
      <c r="U35" s="1027" t="s">
        <v>75</v>
      </c>
      <c r="V35" s="272" t="s">
        <v>714</v>
      </c>
      <c r="W35" s="272">
        <v>208002</v>
      </c>
      <c r="X35" s="272">
        <v>21703</v>
      </c>
      <c r="Y35" s="273">
        <v>10.434034288131844</v>
      </c>
      <c r="Z35" s="273" t="e">
        <v>#NAME?</v>
      </c>
      <c r="AA35" s="273" t="e">
        <v>#NAME?</v>
      </c>
      <c r="AB35" s="273" t="e">
        <v>#NAME?</v>
      </c>
      <c r="AC35" s="273" t="e">
        <v>#NAME?</v>
      </c>
    </row>
    <row r="36" spans="2:29" s="272" customFormat="1" x14ac:dyDescent="0.3">
      <c r="B36" s="568" t="s">
        <v>1392</v>
      </c>
      <c r="C36" s="572">
        <v>6537</v>
      </c>
      <c r="E36" s="569">
        <v>2.6</v>
      </c>
      <c r="F36" s="1028">
        <v>2.5640212368860049</v>
      </c>
      <c r="G36" s="1028">
        <v>2.6896675104498775</v>
      </c>
      <c r="H36" s="1029">
        <v>3.5978763113995171E-2</v>
      </c>
      <c r="I36" s="1028">
        <v>8.9667510449877419E-2</v>
      </c>
      <c r="J36" s="676"/>
      <c r="K36" s="1027" t="s">
        <v>68</v>
      </c>
      <c r="L36" s="272" t="s">
        <v>714</v>
      </c>
      <c r="M36" s="272">
        <v>56490048</v>
      </c>
      <c r="N36" s="272">
        <v>32103291</v>
      </c>
      <c r="O36" s="273">
        <v>56.829994196499889</v>
      </c>
      <c r="P36" s="273">
        <v>56.81707731782555</v>
      </c>
      <c r="Q36" s="273">
        <v>56.842910146262305</v>
      </c>
      <c r="R36" s="273">
        <v>1.2916878674339216E-2</v>
      </c>
      <c r="S36" s="273">
        <v>1.2915949762415835E-2</v>
      </c>
      <c r="U36" s="1027" t="s">
        <v>68</v>
      </c>
      <c r="V36" s="272" t="s">
        <v>714</v>
      </c>
      <c r="W36" s="272">
        <v>56490048</v>
      </c>
      <c r="X36" s="272">
        <v>5629752</v>
      </c>
      <c r="Y36" s="273">
        <v>9.9659182445729204</v>
      </c>
      <c r="Z36" s="273" t="e">
        <v>#NAME?</v>
      </c>
      <c r="AA36" s="273" t="e">
        <v>#NAME?</v>
      </c>
      <c r="AB36" s="273" t="e">
        <v>#NAME?</v>
      </c>
      <c r="AC36" s="273" t="e">
        <v>#NAME?</v>
      </c>
    </row>
    <row r="37" spans="2:29" s="272" customFormat="1" x14ac:dyDescent="0.3">
      <c r="B37" s="568" t="s">
        <v>1381</v>
      </c>
      <c r="C37" s="572">
        <v>2307</v>
      </c>
      <c r="E37" s="569">
        <v>0.9</v>
      </c>
      <c r="F37" s="1028">
        <v>0.88989953311570513</v>
      </c>
      <c r="G37" s="1028">
        <v>0.96520031540127849</v>
      </c>
      <c r="H37" s="1029">
        <v>1.010046688429489E-2</v>
      </c>
      <c r="I37" s="1028">
        <v>6.5200315401278464E-2</v>
      </c>
      <c r="J37" s="676"/>
      <c r="K37" s="1027" t="s">
        <v>73</v>
      </c>
      <c r="L37" s="272" t="s">
        <v>714</v>
      </c>
      <c r="M37" s="272">
        <v>202822</v>
      </c>
      <c r="N37" s="272">
        <v>114321</v>
      </c>
      <c r="O37" s="273">
        <v>56.36518720848823</v>
      </c>
      <c r="P37" s="273">
        <v>56.149238273791426</v>
      </c>
      <c r="Q37" s="273">
        <v>56.580895033823722</v>
      </c>
      <c r="R37" s="273">
        <v>0.21594893469680443</v>
      </c>
      <c r="S37" s="273">
        <v>0.21570782533549249</v>
      </c>
      <c r="U37" s="1027" t="s">
        <v>65</v>
      </c>
      <c r="V37" s="272" t="s">
        <v>714</v>
      </c>
      <c r="W37" s="272">
        <v>811952</v>
      </c>
      <c r="X37" s="272">
        <v>79365</v>
      </c>
      <c r="Y37" s="273">
        <v>9.7745925867538954</v>
      </c>
      <c r="Z37" s="273" t="e">
        <v>#NAME?</v>
      </c>
      <c r="AA37" s="273" t="e">
        <v>#NAME?</v>
      </c>
      <c r="AB37" s="273" t="e">
        <v>#NAME?</v>
      </c>
      <c r="AC37" s="273" t="e">
        <v>#NAME?</v>
      </c>
    </row>
    <row r="38" spans="2:29" s="272" customFormat="1" ht="43.2" x14ac:dyDescent="0.3">
      <c r="B38" s="568" t="s">
        <v>1389</v>
      </c>
      <c r="C38" s="572">
        <v>990</v>
      </c>
      <c r="E38" s="569">
        <v>0.4</v>
      </c>
      <c r="F38" s="1028">
        <v>0.37374221593692253</v>
      </c>
      <c r="G38" s="1028">
        <v>0.4232154151463754</v>
      </c>
      <c r="H38" s="1029">
        <v>2.6257784063077494E-2</v>
      </c>
      <c r="I38" s="1028">
        <v>2.3215415146375373E-2</v>
      </c>
      <c r="J38" s="676"/>
      <c r="K38" s="1027" t="s">
        <v>63</v>
      </c>
      <c r="L38" s="272" t="s">
        <v>714</v>
      </c>
      <c r="M38" s="272">
        <v>193414</v>
      </c>
      <c r="N38" s="272">
        <v>108927</v>
      </c>
      <c r="O38" s="273">
        <v>56.318053501814759</v>
      </c>
      <c r="P38" s="273">
        <v>56.096886068875826</v>
      </c>
      <c r="Q38" s="273">
        <v>56.538969969877115</v>
      </c>
      <c r="R38" s="273">
        <v>0.22116743293893393</v>
      </c>
      <c r="S38" s="273">
        <v>0.22091646806235588</v>
      </c>
      <c r="U38" s="1027" t="s">
        <v>69</v>
      </c>
      <c r="V38" s="272" t="s">
        <v>714</v>
      </c>
      <c r="W38" s="272">
        <v>400196</v>
      </c>
      <c r="X38" s="272">
        <v>37345</v>
      </c>
      <c r="Y38" s="273">
        <v>9.331677478035763</v>
      </c>
      <c r="Z38" s="273" t="e">
        <v>#NAME?</v>
      </c>
      <c r="AA38" s="273" t="e">
        <v>#NAME?</v>
      </c>
      <c r="AB38" s="273" t="e">
        <v>#NAME?</v>
      </c>
      <c r="AC38" s="273" t="e">
        <v>#NAME?</v>
      </c>
    </row>
    <row r="39" spans="2:29" s="272" customFormat="1" x14ac:dyDescent="0.3">
      <c r="B39" s="568" t="s">
        <v>1379</v>
      </c>
      <c r="C39" s="572">
        <v>860</v>
      </c>
      <c r="E39" s="569">
        <v>0.3</v>
      </c>
      <c r="F39" s="1028">
        <v>0.32319155843936775</v>
      </c>
      <c r="G39" s="1028">
        <v>0.36931771405138714</v>
      </c>
      <c r="H39" s="1029">
        <v>-2.3191558439367765E-2</v>
      </c>
      <c r="I39" s="1028">
        <v>6.9317714051387147E-2</v>
      </c>
      <c r="J39" s="676"/>
      <c r="K39" s="1027" t="s">
        <v>75</v>
      </c>
      <c r="L39" s="272" t="s">
        <v>714</v>
      </c>
      <c r="M39" s="272">
        <v>208002</v>
      </c>
      <c r="N39" s="272">
        <v>116370</v>
      </c>
      <c r="O39" s="273">
        <v>55.946577436755419</v>
      </c>
      <c r="P39" s="273">
        <v>55.733120403120239</v>
      </c>
      <c r="Q39" s="273">
        <v>56.159814827209544</v>
      </c>
      <c r="R39" s="273">
        <v>0.21345703363517998</v>
      </c>
      <c r="S39" s="273">
        <v>0.21323739045412538</v>
      </c>
      <c r="U39" s="1027" t="s">
        <v>76</v>
      </c>
      <c r="V39" s="272" t="s">
        <v>714</v>
      </c>
      <c r="W39" s="272">
        <v>556521</v>
      </c>
      <c r="X39" s="272">
        <v>50855</v>
      </c>
      <c r="Y39" s="273">
        <v>9.1380199489327438</v>
      </c>
      <c r="Z39" s="273" t="e">
        <v>#NAME?</v>
      </c>
      <c r="AA39" s="273" t="e">
        <v>#NAME?</v>
      </c>
      <c r="AB39" s="273" t="e">
        <v>#NAME?</v>
      </c>
      <c r="AC39" s="273" t="e">
        <v>#NAME?</v>
      </c>
    </row>
    <row r="40" spans="2:29" s="272" customFormat="1" ht="43.2" x14ac:dyDescent="0.3">
      <c r="B40" s="568" t="s">
        <v>1380</v>
      </c>
      <c r="C40" s="572">
        <v>381</v>
      </c>
      <c r="E40" s="569">
        <v>0.2</v>
      </c>
      <c r="F40" s="1028">
        <v>0.13845225496841937</v>
      </c>
      <c r="G40" s="1028">
        <v>0.16920498855442723</v>
      </c>
      <c r="H40" s="1029">
        <v>6.1547745031580642E-2</v>
      </c>
      <c r="I40" s="1028">
        <v>-3.0795011445572784E-2</v>
      </c>
      <c r="J40" s="676"/>
      <c r="K40" s="1027" t="s">
        <v>62</v>
      </c>
      <c r="L40" s="272" t="s">
        <v>714</v>
      </c>
      <c r="M40" s="272">
        <v>472467</v>
      </c>
      <c r="N40" s="272">
        <v>262435</v>
      </c>
      <c r="O40" s="273">
        <v>55.545678322507179</v>
      </c>
      <c r="P40" s="273">
        <v>55.40394207854947</v>
      </c>
      <c r="Q40" s="273">
        <v>55.687324387376421</v>
      </c>
      <c r="R40" s="273">
        <v>0.14173624395770901</v>
      </c>
      <c r="S40" s="273">
        <v>0.14164606486924214</v>
      </c>
      <c r="U40" s="1027" t="s">
        <v>63</v>
      </c>
      <c r="V40" s="272" t="s">
        <v>714</v>
      </c>
      <c r="W40" s="272">
        <v>193414</v>
      </c>
      <c r="X40" s="272">
        <v>14606</v>
      </c>
      <c r="Y40" s="273">
        <v>7.5516767141985586</v>
      </c>
      <c r="Z40" s="273" t="e">
        <v>#NAME?</v>
      </c>
      <c r="AA40" s="273" t="e">
        <v>#NAME?</v>
      </c>
      <c r="AB40" s="273" t="e">
        <v>#NAME?</v>
      </c>
      <c r="AC40" s="273" t="e">
        <v>#NAME?</v>
      </c>
    </row>
    <row r="41" spans="2:29" s="272" customFormat="1" x14ac:dyDescent="0.3">
      <c r="B41" s="568" t="s">
        <v>1390</v>
      </c>
      <c r="C41" s="572">
        <v>287</v>
      </c>
      <c r="E41" s="569">
        <v>0.1</v>
      </c>
      <c r="F41" s="1028">
        <v>0.10271308631511042</v>
      </c>
      <c r="G41" s="1028">
        <v>0.12941995945620507</v>
      </c>
      <c r="H41" s="1029">
        <v>-2.7130863151104134E-3</v>
      </c>
      <c r="I41" s="1028">
        <v>2.9419959456205069E-2</v>
      </c>
      <c r="J41" s="676"/>
      <c r="K41" s="1027" t="s">
        <v>74</v>
      </c>
      <c r="L41" s="272" t="s">
        <v>714</v>
      </c>
      <c r="M41" s="272">
        <v>140459</v>
      </c>
      <c r="N41" s="272">
        <v>77886</v>
      </c>
      <c r="O41" s="273">
        <v>55.451056892046793</v>
      </c>
      <c r="P41" s="273">
        <v>55.190987001861046</v>
      </c>
      <c r="Q41" s="273">
        <v>55.710828624935374</v>
      </c>
      <c r="R41" s="273">
        <v>0.260069890185747</v>
      </c>
      <c r="S41" s="273">
        <v>0.25977173288858069</v>
      </c>
      <c r="U41" s="1027" t="s">
        <v>73</v>
      </c>
      <c r="V41" s="272" t="s">
        <v>714</v>
      </c>
      <c r="W41" s="272">
        <v>202822</v>
      </c>
      <c r="X41" s="272">
        <v>14581</v>
      </c>
      <c r="Y41" s="273">
        <v>7.1890623305164132</v>
      </c>
      <c r="Z41" s="273" t="e">
        <v>#NAME?</v>
      </c>
      <c r="AA41" s="273" t="e">
        <v>#NAME?</v>
      </c>
      <c r="AB41" s="273" t="e">
        <v>#NAME?</v>
      </c>
      <c r="AC41" s="273" t="e">
        <v>#NAME?</v>
      </c>
    </row>
    <row r="42" spans="2:29" s="272" customFormat="1" ht="43.2" x14ac:dyDescent="0.3">
      <c r="F42" s="676"/>
      <c r="G42" s="676"/>
      <c r="H42" s="676"/>
      <c r="I42" s="676"/>
      <c r="J42" s="676"/>
      <c r="K42" s="1027" t="s">
        <v>69</v>
      </c>
      <c r="L42" s="272" t="s">
        <v>714</v>
      </c>
      <c r="M42" s="272">
        <v>400196</v>
      </c>
      <c r="N42" s="272">
        <v>218163</v>
      </c>
      <c r="O42" s="273">
        <v>54.514038121320553</v>
      </c>
      <c r="P42" s="273">
        <v>54.359717317452962</v>
      </c>
      <c r="Q42" s="273">
        <v>54.668272266025589</v>
      </c>
      <c r="R42" s="273">
        <v>0.15432080386759139</v>
      </c>
      <c r="S42" s="273">
        <v>0.15423414470503616</v>
      </c>
      <c r="U42" s="1027" t="s">
        <v>72</v>
      </c>
      <c r="V42" s="272" t="s">
        <v>714</v>
      </c>
      <c r="W42" s="272">
        <v>264694</v>
      </c>
      <c r="X42" s="272">
        <v>14590</v>
      </c>
      <c r="Y42" s="273">
        <v>5.5120252064648234</v>
      </c>
      <c r="Z42" s="273" t="e">
        <v>#NAME?</v>
      </c>
      <c r="AA42" s="273" t="e">
        <v>#NAME?</v>
      </c>
      <c r="AB42" s="273" t="e">
        <v>#NAME?</v>
      </c>
      <c r="AC42" s="273" t="e">
        <v>#NAME?</v>
      </c>
    </row>
    <row r="43" spans="2:29" s="272" customFormat="1" x14ac:dyDescent="0.3">
      <c r="F43" s="676"/>
      <c r="G43" s="676"/>
      <c r="H43" s="676"/>
      <c r="I43" s="676"/>
      <c r="J43" s="676"/>
      <c r="K43" s="1027" t="s">
        <v>64</v>
      </c>
      <c r="L43" s="272" t="s">
        <v>714</v>
      </c>
      <c r="M43" s="272">
        <v>345324</v>
      </c>
      <c r="N43" s="272">
        <v>183330</v>
      </c>
      <c r="O43" s="273">
        <v>53.089272683045493</v>
      </c>
      <c r="P43" s="273">
        <v>52.922792926471296</v>
      </c>
      <c r="Q43" s="273">
        <v>53.255683708910063</v>
      </c>
      <c r="R43" s="273">
        <v>0.16647975657419778</v>
      </c>
      <c r="S43" s="273">
        <v>0.16641102586456924</v>
      </c>
      <c r="U43" s="1027" t="s">
        <v>67</v>
      </c>
      <c r="V43" s="272" t="s">
        <v>714</v>
      </c>
      <c r="W43" s="272">
        <v>1400896</v>
      </c>
      <c r="X43" s="272">
        <v>74502</v>
      </c>
      <c r="Y43" s="273">
        <v>5.3181678011786744</v>
      </c>
      <c r="Z43" s="273" t="e">
        <v>#NAME?</v>
      </c>
      <c r="AA43" s="273" t="e">
        <v>#NAME?</v>
      </c>
      <c r="AB43" s="273" t="e">
        <v>#NAME?</v>
      </c>
      <c r="AC43" s="273" t="e">
        <v>#NAME?</v>
      </c>
    </row>
    <row r="44" spans="2:29" s="272" customFormat="1" x14ac:dyDescent="0.3">
      <c r="F44" s="676"/>
      <c r="G44" s="676"/>
      <c r="H44" s="676"/>
      <c r="I44" s="676"/>
      <c r="J44" s="676"/>
      <c r="K44" s="1027" t="s">
        <v>70</v>
      </c>
      <c r="L44" s="272" t="s">
        <v>714</v>
      </c>
      <c r="M44" s="272">
        <v>248923</v>
      </c>
      <c r="N44" s="272">
        <v>131193</v>
      </c>
      <c r="O44" s="273">
        <v>52.704249908606272</v>
      </c>
      <c r="P44" s="273">
        <v>52.508077234607327</v>
      </c>
      <c r="Q44" s="273">
        <v>52.900339118205764</v>
      </c>
      <c r="R44" s="273">
        <v>0.19617267399894445</v>
      </c>
      <c r="S44" s="273">
        <v>0.19608920959949216</v>
      </c>
      <c r="U44" s="1027" t="s">
        <v>74</v>
      </c>
      <c r="V44" s="272" t="s">
        <v>714</v>
      </c>
      <c r="W44" s="272">
        <v>140459</v>
      </c>
      <c r="X44" s="272">
        <v>4630</v>
      </c>
      <c r="Y44" s="273">
        <v>3.2963355854733414</v>
      </c>
      <c r="Z44" s="273" t="e">
        <v>#NAME?</v>
      </c>
      <c r="AA44" s="273" t="e">
        <v>#NAME?</v>
      </c>
      <c r="AB44" s="273" t="e">
        <v>#NAME?</v>
      </c>
      <c r="AC44" s="273" t="e">
        <v>#NAME?</v>
      </c>
    </row>
    <row r="45" spans="2:29" s="272" customFormat="1" x14ac:dyDescent="0.3">
      <c r="F45" s="676"/>
      <c r="G45" s="676"/>
      <c r="H45" s="1037"/>
      <c r="I45" s="1037"/>
      <c r="J45" s="1037"/>
      <c r="K45" s="1054"/>
      <c r="L45" s="1030"/>
      <c r="M45" s="1030"/>
      <c r="N45" s="1030"/>
      <c r="O45" s="1030"/>
      <c r="P45" s="1030"/>
      <c r="Q45" s="1030"/>
      <c r="R45" s="1030"/>
      <c r="S45" s="1030"/>
      <c r="U45" s="384"/>
      <c r="V45" s="384"/>
      <c r="W45" s="384"/>
      <c r="X45" s="384"/>
    </row>
    <row r="46" spans="2:29" x14ac:dyDescent="0.3">
      <c r="F46" s="676"/>
      <c r="G46" s="676"/>
      <c r="H46" s="1037"/>
      <c r="I46" s="1037"/>
      <c r="J46" s="1037"/>
      <c r="K46" s="1030"/>
      <c r="L46" s="1030"/>
      <c r="M46" s="1030"/>
      <c r="N46" s="1030"/>
      <c r="O46" s="1030"/>
      <c r="P46" s="1030"/>
      <c r="Q46" s="1030"/>
      <c r="R46" s="1030"/>
      <c r="S46" s="1030"/>
      <c r="T46" s="96"/>
      <c r="U46" s="384"/>
      <c r="V46" s="384"/>
      <c r="W46" s="384"/>
      <c r="X46" s="384"/>
    </row>
    <row r="47" spans="2:29" x14ac:dyDescent="0.3">
      <c r="F47" s="676"/>
      <c r="G47" s="676"/>
      <c r="H47" s="1037"/>
      <c r="I47" s="1037"/>
      <c r="J47" s="1037"/>
      <c r="K47" s="1054"/>
      <c r="L47" s="1030"/>
      <c r="M47" s="1030"/>
      <c r="N47" s="1030"/>
      <c r="O47" s="1030"/>
      <c r="P47" s="1030"/>
      <c r="Q47" s="1030"/>
      <c r="R47" s="1030"/>
      <c r="S47" s="1030"/>
      <c r="T47" s="96"/>
      <c r="U47" s="384"/>
      <c r="V47" s="384"/>
      <c r="W47" s="384"/>
      <c r="X47" s="384"/>
    </row>
    <row r="48" spans="2:29" x14ac:dyDescent="0.3">
      <c r="F48" s="676"/>
      <c r="G48" s="676"/>
      <c r="H48" s="676"/>
      <c r="I48" s="676"/>
      <c r="J48" s="676"/>
      <c r="T48" s="96"/>
      <c r="U48" s="384"/>
      <c r="V48" s="384"/>
      <c r="W48" s="384"/>
      <c r="X48" s="384"/>
    </row>
    <row r="49" spans="2:20" x14ac:dyDescent="0.3">
      <c r="C49" s="676"/>
      <c r="D49" s="676"/>
      <c r="E49" s="676"/>
      <c r="F49" s="676"/>
      <c r="G49" s="676"/>
      <c r="K49" s="871"/>
      <c r="L49" s="690"/>
      <c r="M49" s="690"/>
      <c r="N49" s="690"/>
      <c r="P49" s="96"/>
      <c r="Q49" s="384"/>
      <c r="R49" s="384"/>
      <c r="S49" s="384"/>
      <c r="T49" s="384"/>
    </row>
    <row r="51" spans="2:20" x14ac:dyDescent="0.3">
      <c r="K51" s="871"/>
      <c r="L51" s="690"/>
      <c r="M51" s="690"/>
      <c r="N51" s="690"/>
    </row>
    <row r="54" spans="2:20" x14ac:dyDescent="0.3">
      <c r="B54" s="1442" t="s">
        <v>78</v>
      </c>
      <c r="C54" s="1443"/>
      <c r="D54" s="1443"/>
      <c r="E54" s="1443"/>
      <c r="F54" s="1443"/>
      <c r="G54" s="1443"/>
      <c r="H54" s="1443"/>
      <c r="I54" s="1443"/>
      <c r="J54" s="1444"/>
    </row>
    <row r="55" spans="2:20" ht="6.6" customHeight="1" x14ac:dyDescent="0.3">
      <c r="B55" s="712"/>
      <c r="C55" s="712"/>
      <c r="D55" s="340"/>
      <c r="E55" s="340"/>
      <c r="F55" s="340"/>
      <c r="G55" s="340"/>
      <c r="H55" s="775"/>
      <c r="I55" s="776"/>
      <c r="J55" s="777"/>
    </row>
    <row r="56" spans="2:20" x14ac:dyDescent="0.3">
      <c r="B56" s="713" t="s">
        <v>79</v>
      </c>
      <c r="C56" s="1432" t="s">
        <v>1657</v>
      </c>
      <c r="D56" s="1433"/>
      <c r="E56" s="1433"/>
      <c r="F56" s="1433"/>
      <c r="G56" s="1433"/>
      <c r="H56" s="1433"/>
      <c r="I56" s="1433"/>
      <c r="J56" s="1434"/>
    </row>
    <row r="57" spans="2:20" ht="7.8" customHeight="1" x14ac:dyDescent="0.3">
      <c r="B57" s="713"/>
      <c r="C57" s="717"/>
      <c r="D57" s="341"/>
      <c r="E57" s="341"/>
      <c r="F57" s="341"/>
      <c r="G57" s="341"/>
      <c r="H57" s="341"/>
      <c r="I57" s="342"/>
      <c r="J57" s="738"/>
    </row>
    <row r="58" spans="2:20" x14ac:dyDescent="0.3">
      <c r="B58" s="713" t="s">
        <v>80</v>
      </c>
      <c r="C58" s="1432" t="s">
        <v>1375</v>
      </c>
      <c r="D58" s="1433"/>
      <c r="E58" s="1433"/>
      <c r="F58" s="1433"/>
      <c r="G58" s="1433"/>
      <c r="H58" s="1433"/>
      <c r="I58" s="1433"/>
      <c r="J58" s="1434"/>
    </row>
    <row r="59" spans="2:20" ht="5.4" customHeight="1" x14ac:dyDescent="0.3">
      <c r="B59" s="713"/>
      <c r="C59" s="717"/>
      <c r="D59" s="341"/>
      <c r="E59" s="341"/>
      <c r="F59" s="341"/>
      <c r="G59" s="341"/>
      <c r="H59" s="341"/>
      <c r="I59" s="342"/>
      <c r="J59" s="738"/>
    </row>
    <row r="60" spans="2:20" x14ac:dyDescent="0.3">
      <c r="B60" s="713" t="s">
        <v>82</v>
      </c>
      <c r="C60" s="717" t="s">
        <v>1397</v>
      </c>
      <c r="D60" s="341"/>
      <c r="E60" s="341"/>
      <c r="F60" s="341"/>
      <c r="G60" s="341"/>
      <c r="H60" s="341"/>
      <c r="I60" s="342"/>
      <c r="J60" s="738"/>
    </row>
    <row r="61" spans="2:20" ht="5.4" customHeight="1" x14ac:dyDescent="0.3">
      <c r="B61" s="713"/>
      <c r="C61" s="717"/>
      <c r="D61" s="341"/>
      <c r="E61" s="341"/>
      <c r="F61" s="341"/>
      <c r="G61" s="341"/>
      <c r="H61" s="341"/>
      <c r="I61" s="342"/>
      <c r="J61" s="738"/>
    </row>
    <row r="62" spans="2:20" x14ac:dyDescent="0.3">
      <c r="B62" s="713" t="s">
        <v>84</v>
      </c>
      <c r="C62" s="717" t="s">
        <v>755</v>
      </c>
      <c r="D62" s="341"/>
      <c r="E62" s="341"/>
      <c r="F62" s="341"/>
      <c r="G62" s="341"/>
      <c r="H62" s="341"/>
      <c r="I62" s="342"/>
      <c r="J62" s="738"/>
    </row>
    <row r="63" spans="2:20" ht="8.4" customHeight="1" x14ac:dyDescent="0.3">
      <c r="B63" s="713"/>
      <c r="C63" s="717"/>
      <c r="D63" s="341"/>
      <c r="E63" s="341"/>
      <c r="F63" s="341"/>
      <c r="G63" s="341"/>
      <c r="H63" s="341"/>
      <c r="I63" s="342"/>
      <c r="J63" s="738"/>
    </row>
    <row r="64" spans="2:20" x14ac:dyDescent="0.3">
      <c r="B64" s="713" t="s">
        <v>86</v>
      </c>
      <c r="C64" s="717" t="s">
        <v>70</v>
      </c>
      <c r="D64" s="341"/>
      <c r="E64" s="341"/>
      <c r="F64" s="341"/>
      <c r="G64" s="341"/>
      <c r="H64" s="341"/>
      <c r="I64" s="342"/>
      <c r="J64" s="738"/>
    </row>
    <row r="65" spans="2:10" ht="9" customHeight="1" x14ac:dyDescent="0.3">
      <c r="B65" s="713"/>
      <c r="C65" s="717"/>
      <c r="D65" s="341"/>
      <c r="E65" s="341"/>
      <c r="F65" s="341"/>
      <c r="G65" s="341"/>
      <c r="H65" s="341"/>
      <c r="I65" s="342"/>
      <c r="J65" s="738"/>
    </row>
    <row r="66" spans="2:10" x14ac:dyDescent="0.3">
      <c r="B66" s="713" t="s">
        <v>88</v>
      </c>
      <c r="C66" s="718" t="s">
        <v>89</v>
      </c>
      <c r="D66" s="342"/>
      <c r="E66" s="342"/>
      <c r="F66" s="342"/>
      <c r="G66" s="341"/>
      <c r="H66" s="341"/>
      <c r="I66" s="342"/>
      <c r="J66" s="738"/>
    </row>
    <row r="67" spans="2:10" ht="6" customHeight="1" x14ac:dyDescent="0.3">
      <c r="B67" s="713"/>
      <c r="C67" s="718"/>
      <c r="D67" s="342"/>
      <c r="E67" s="342"/>
      <c r="F67" s="342"/>
      <c r="G67" s="341"/>
      <c r="H67" s="341"/>
      <c r="I67" s="342"/>
      <c r="J67" s="738"/>
    </row>
    <row r="68" spans="2:10" x14ac:dyDescent="0.3">
      <c r="B68" s="713" t="s">
        <v>90</v>
      </c>
      <c r="C68" s="719" t="s">
        <v>154</v>
      </c>
      <c r="D68" s="343"/>
      <c r="E68" s="343"/>
      <c r="F68" s="343"/>
      <c r="G68" s="341"/>
      <c r="H68" s="341"/>
      <c r="I68" s="342"/>
      <c r="J68" s="738"/>
    </row>
    <row r="69" spans="2:10" ht="7.2" customHeight="1" x14ac:dyDescent="0.3">
      <c r="B69" s="713"/>
      <c r="C69" s="717"/>
      <c r="D69" s="341"/>
      <c r="E69" s="341"/>
      <c r="F69" s="341"/>
      <c r="G69" s="341"/>
      <c r="H69" s="341"/>
      <c r="I69" s="342"/>
      <c r="J69" s="738"/>
    </row>
    <row r="70" spans="2:10" x14ac:dyDescent="0.3">
      <c r="B70" s="1435" t="s">
        <v>92</v>
      </c>
      <c r="C70" s="717" t="s">
        <v>93</v>
      </c>
      <c r="D70" s="341"/>
      <c r="E70" s="341"/>
      <c r="F70" s="341"/>
      <c r="G70" s="341"/>
      <c r="H70" s="341"/>
      <c r="I70" s="342"/>
      <c r="J70" s="738"/>
    </row>
    <row r="71" spans="2:10" x14ac:dyDescent="0.3">
      <c r="B71" s="1435"/>
      <c r="C71" s="720" t="s">
        <v>94</v>
      </c>
      <c r="D71" s="721"/>
      <c r="E71" s="721"/>
      <c r="F71" s="341"/>
      <c r="G71" s="341"/>
      <c r="H71" s="341"/>
      <c r="I71" s="342"/>
      <c r="J71" s="738"/>
    </row>
    <row r="72" spans="2:10" ht="10.199999999999999" customHeight="1" x14ac:dyDescent="0.3">
      <c r="B72" s="713"/>
      <c r="C72" s="717"/>
      <c r="D72" s="341"/>
      <c r="E72" s="341"/>
      <c r="F72" s="341"/>
      <c r="G72" s="341"/>
      <c r="H72" s="341"/>
      <c r="I72" s="342"/>
      <c r="J72" s="738"/>
    </row>
    <row r="73" spans="2:10" ht="48.6" customHeight="1" x14ac:dyDescent="0.3">
      <c r="B73" s="714" t="s">
        <v>95</v>
      </c>
      <c r="C73" s="1432" t="s">
        <v>1395</v>
      </c>
      <c r="D73" s="1433"/>
      <c r="E73" s="1433"/>
      <c r="F73" s="1433"/>
      <c r="G73" s="1433"/>
      <c r="H73" s="1433"/>
      <c r="I73" s="1433"/>
      <c r="J73" s="1434"/>
    </row>
    <row r="74" spans="2:10" ht="16.2" customHeight="1" x14ac:dyDescent="0.3">
      <c r="B74" s="714"/>
      <c r="C74" s="1432" t="s">
        <v>1396</v>
      </c>
      <c r="D74" s="1433"/>
      <c r="E74" s="1433"/>
      <c r="F74" s="1433"/>
      <c r="G74" s="1433"/>
      <c r="H74" s="1433"/>
      <c r="I74" s="1433"/>
      <c r="J74" s="1434"/>
    </row>
    <row r="75" spans="2:10" ht="7.8" customHeight="1" x14ac:dyDescent="0.3">
      <c r="B75" s="714"/>
      <c r="C75" s="717"/>
      <c r="D75" s="341"/>
      <c r="E75" s="341"/>
      <c r="F75" s="341"/>
      <c r="G75" s="341"/>
      <c r="H75" s="341"/>
      <c r="I75" s="342"/>
      <c r="J75" s="738"/>
    </row>
    <row r="76" spans="2:10" x14ac:dyDescent="0.3">
      <c r="B76" s="714" t="s">
        <v>96</v>
      </c>
      <c r="C76" s="722">
        <v>44902</v>
      </c>
      <c r="D76" s="723"/>
      <c r="E76" s="723"/>
      <c r="F76" s="341"/>
      <c r="G76" s="341"/>
      <c r="H76" s="341"/>
      <c r="I76" s="342"/>
      <c r="J76" s="738"/>
    </row>
    <row r="77" spans="2:10" ht="6" customHeight="1" x14ac:dyDescent="0.3">
      <c r="B77" s="714"/>
      <c r="C77" s="717"/>
      <c r="D77" s="341"/>
      <c r="E77" s="341"/>
      <c r="F77" s="341"/>
      <c r="G77" s="341"/>
      <c r="H77" s="341"/>
      <c r="I77" s="342"/>
      <c r="J77" s="738"/>
    </row>
    <row r="78" spans="2:10" x14ac:dyDescent="0.3">
      <c r="B78" s="714" t="s">
        <v>97</v>
      </c>
      <c r="C78" s="717" t="s">
        <v>98</v>
      </c>
      <c r="D78" s="341"/>
      <c r="E78" s="341"/>
      <c r="F78" s="341"/>
      <c r="G78" s="341"/>
      <c r="H78" s="341"/>
      <c r="I78" s="342"/>
      <c r="J78" s="738"/>
    </row>
    <row r="79" spans="2:10" ht="5.4" customHeight="1" x14ac:dyDescent="0.3">
      <c r="B79" s="714"/>
      <c r="C79" s="717"/>
      <c r="D79" s="341"/>
      <c r="E79" s="341"/>
      <c r="F79" s="341"/>
      <c r="G79" s="341"/>
      <c r="H79" s="341"/>
      <c r="I79" s="342"/>
      <c r="J79" s="738"/>
    </row>
    <row r="80" spans="2:10" x14ac:dyDescent="0.3">
      <c r="B80" s="714" t="s">
        <v>99</v>
      </c>
      <c r="C80" s="718"/>
      <c r="D80" s="342"/>
      <c r="E80" s="342"/>
      <c r="F80" s="342"/>
      <c r="G80" s="342"/>
      <c r="H80" s="342"/>
      <c r="I80" s="342"/>
      <c r="J80" s="738"/>
    </row>
    <row r="81" spans="2:10" ht="9.6" customHeight="1" x14ac:dyDescent="0.3">
      <c r="B81" s="715"/>
      <c r="C81" s="715"/>
      <c r="D81" s="344"/>
      <c r="E81" s="344"/>
      <c r="F81" s="344"/>
      <c r="G81" s="344"/>
      <c r="H81" s="344"/>
      <c r="I81" s="344"/>
      <c r="J81" s="778"/>
    </row>
  </sheetData>
  <mergeCells count="25">
    <mergeCell ref="U3:V3"/>
    <mergeCell ref="W3:X3"/>
    <mergeCell ref="B70:B71"/>
    <mergeCell ref="C73:J73"/>
    <mergeCell ref="C5:D5"/>
    <mergeCell ref="E5:F5"/>
    <mergeCell ref="G5:H5"/>
    <mergeCell ref="I5:J5"/>
    <mergeCell ref="B54:J54"/>
    <mergeCell ref="C56:J56"/>
    <mergeCell ref="AE5:AF5"/>
    <mergeCell ref="B5:B6"/>
    <mergeCell ref="K5:L5"/>
    <mergeCell ref="M5:N5"/>
    <mergeCell ref="O5:P5"/>
    <mergeCell ref="Q5:R5"/>
    <mergeCell ref="S5:T5"/>
    <mergeCell ref="U5:V5"/>
    <mergeCell ref="C74:J74"/>
    <mergeCell ref="W5:X5"/>
    <mergeCell ref="Y5:Z5"/>
    <mergeCell ref="AA5:AB5"/>
    <mergeCell ref="AC5:AD5"/>
    <mergeCell ref="C58:J58"/>
    <mergeCell ref="C28:E28"/>
  </mergeCells>
  <hyperlinks>
    <hyperlink ref="C71" r:id="rId1" xr:uid="{106050ED-FD50-49E4-861C-3D9114697603}"/>
    <hyperlink ref="B2" location="Index!A1" display="Return to Index" xr:uid="{648A8494-D9AE-4080-B13E-4E7466838C86}"/>
  </hyperlinks>
  <pageMargins left="0.7" right="0.7" top="0.75" bottom="0.75" header="0.3" footer="0.3"/>
  <pageSetup paperSize="9" orientation="portrait"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91E0E-C272-4425-8201-8769CE231A6E}">
  <dimension ref="A1:AH77"/>
  <sheetViews>
    <sheetView zoomScaleNormal="100" workbookViewId="0">
      <selection activeCell="G1" sqref="G1"/>
    </sheetView>
  </sheetViews>
  <sheetFormatPr defaultColWidth="8.88671875" defaultRowHeight="14.4" x14ac:dyDescent="0.3"/>
  <cols>
    <col min="1" max="1" width="3.21875" customWidth="1"/>
    <col min="2" max="2" width="42.88671875" customWidth="1"/>
    <col min="3" max="3" width="13.21875" customWidth="1"/>
    <col min="4" max="4" width="14.33203125" customWidth="1"/>
    <col min="5" max="5" width="13.21875" customWidth="1"/>
    <col min="6" max="6" width="13.109375" customWidth="1"/>
    <col min="7" max="7" width="12.21875" customWidth="1"/>
    <col min="8" max="8" width="12.109375" customWidth="1"/>
    <col min="9" max="9" width="13.109375" customWidth="1"/>
    <col min="10" max="10" width="10.88671875" customWidth="1"/>
    <col min="11" max="11" width="16.77734375" customWidth="1"/>
    <col min="12" max="12" width="11.5546875" bestFit="1" customWidth="1"/>
    <col min="13" max="13" width="12.77734375" customWidth="1"/>
    <col min="14" max="14" width="11.77734375" customWidth="1"/>
    <col min="15" max="15" width="11.6640625" customWidth="1"/>
    <col min="16" max="16" width="11.88671875" customWidth="1"/>
    <col min="17" max="17" width="11.33203125" customWidth="1"/>
    <col min="18" max="19" width="11.6640625" customWidth="1"/>
    <col min="20" max="20" width="12.88671875" customWidth="1"/>
    <col min="21" max="21" width="12.33203125" customWidth="1"/>
    <col min="22" max="22" width="12.6640625" customWidth="1"/>
    <col min="23" max="23" width="12.5546875" customWidth="1"/>
    <col min="24" max="24" width="9" bestFit="1" customWidth="1"/>
    <col min="25" max="25" width="15" customWidth="1"/>
    <col min="26" max="26" width="18.44140625" customWidth="1"/>
    <col min="27" max="32" width="9" bestFit="1" customWidth="1"/>
    <col min="33" max="33" width="12.109375" customWidth="1"/>
    <col min="34" max="34" width="9" bestFit="1" customWidth="1"/>
  </cols>
  <sheetData>
    <row r="1" spans="2:22" x14ac:dyDescent="0.3">
      <c r="B1" s="686" t="s">
        <v>1702</v>
      </c>
    </row>
    <row r="2" spans="2:22" x14ac:dyDescent="0.3">
      <c r="B2" s="114" t="s">
        <v>48</v>
      </c>
    </row>
    <row r="3" spans="2:22" x14ac:dyDescent="0.3">
      <c r="F3" s="676"/>
      <c r="G3" s="676"/>
      <c r="H3" s="676"/>
      <c r="I3" s="676"/>
      <c r="J3" s="676"/>
      <c r="K3" s="676"/>
      <c r="V3" s="96"/>
    </row>
    <row r="4" spans="2:22" ht="15" thickBot="1" x14ac:dyDescent="0.35">
      <c r="F4" s="676"/>
      <c r="G4" s="676"/>
      <c r="H4" s="676"/>
      <c r="I4" s="676"/>
      <c r="J4" s="676"/>
      <c r="K4" s="676"/>
      <c r="V4" s="96"/>
    </row>
    <row r="5" spans="2:22" ht="63" customHeight="1" thickBot="1" x14ac:dyDescent="0.35">
      <c r="B5" s="1061" t="s">
        <v>1676</v>
      </c>
      <c r="C5" s="704" t="s">
        <v>1673</v>
      </c>
      <c r="D5" s="1436" t="s">
        <v>1666</v>
      </c>
      <c r="E5" s="1471"/>
      <c r="F5" s="1436" t="s">
        <v>1667</v>
      </c>
      <c r="G5" s="1471"/>
      <c r="H5" s="1436" t="s">
        <v>1668</v>
      </c>
      <c r="I5" s="1471"/>
      <c r="J5" s="1436" t="s">
        <v>1669</v>
      </c>
      <c r="K5" s="1471"/>
      <c r="L5" s="1436" t="s">
        <v>1670</v>
      </c>
      <c r="M5" s="1471"/>
      <c r="N5" s="1436" t="s">
        <v>1671</v>
      </c>
      <c r="O5" s="1471"/>
      <c r="P5" s="1436" t="s">
        <v>1672</v>
      </c>
      <c r="Q5" s="1471"/>
      <c r="R5" s="1436" t="s">
        <v>1677</v>
      </c>
      <c r="S5" s="1471"/>
      <c r="T5" s="1436" t="s">
        <v>1316</v>
      </c>
      <c r="U5" s="1471"/>
    </row>
    <row r="6" spans="2:22" ht="15" thickBot="1" x14ac:dyDescent="0.35">
      <c r="B6" s="1061"/>
      <c r="C6" s="687" t="s">
        <v>714</v>
      </c>
      <c r="D6" s="687" t="s">
        <v>714</v>
      </c>
      <c r="E6" s="687" t="s">
        <v>131</v>
      </c>
      <c r="F6" s="687" t="s">
        <v>714</v>
      </c>
      <c r="G6" s="687" t="s">
        <v>131</v>
      </c>
      <c r="H6" s="687" t="s">
        <v>714</v>
      </c>
      <c r="I6" s="687" t="s">
        <v>131</v>
      </c>
      <c r="J6" s="687" t="s">
        <v>714</v>
      </c>
      <c r="K6" s="687" t="s">
        <v>131</v>
      </c>
      <c r="L6" s="687" t="s">
        <v>714</v>
      </c>
      <c r="M6" s="687" t="s">
        <v>131</v>
      </c>
      <c r="N6" s="687" t="s">
        <v>714</v>
      </c>
      <c r="O6" s="687" t="s">
        <v>131</v>
      </c>
      <c r="P6" s="687" t="s">
        <v>714</v>
      </c>
      <c r="Q6" s="687" t="s">
        <v>131</v>
      </c>
      <c r="R6" s="687" t="s">
        <v>714</v>
      </c>
      <c r="S6" s="687" t="s">
        <v>131</v>
      </c>
      <c r="T6" s="687" t="s">
        <v>714</v>
      </c>
      <c r="U6" s="687" t="s">
        <v>131</v>
      </c>
    </row>
    <row r="7" spans="2:22" x14ac:dyDescent="0.3">
      <c r="B7" s="1062" t="s">
        <v>62</v>
      </c>
      <c r="C7" s="599">
        <v>389708</v>
      </c>
      <c r="D7" s="599">
        <v>333008</v>
      </c>
      <c r="E7" s="1063">
        <v>85.5</v>
      </c>
      <c r="F7" s="599">
        <v>8568</v>
      </c>
      <c r="G7" s="1063">
        <v>2.2000000000000002</v>
      </c>
      <c r="H7" s="599">
        <v>12020</v>
      </c>
      <c r="I7" s="1063">
        <v>3.1</v>
      </c>
      <c r="J7" s="599">
        <v>1928</v>
      </c>
      <c r="K7" s="1063">
        <v>0.5</v>
      </c>
      <c r="L7" s="599">
        <v>435</v>
      </c>
      <c r="M7" s="1063">
        <v>0.1</v>
      </c>
      <c r="N7" s="599">
        <v>496</v>
      </c>
      <c r="O7" s="1063">
        <v>0.1</v>
      </c>
      <c r="P7" s="599">
        <v>202</v>
      </c>
      <c r="Q7" s="1063">
        <v>0.1</v>
      </c>
      <c r="R7" s="599">
        <v>3061</v>
      </c>
      <c r="S7" s="1069">
        <v>0.78545988278403323</v>
      </c>
      <c r="T7" s="599">
        <v>33051</v>
      </c>
      <c r="U7" s="1063">
        <v>8.5</v>
      </c>
    </row>
    <row r="8" spans="2:22" x14ac:dyDescent="0.3">
      <c r="B8" s="1064" t="s">
        <v>73</v>
      </c>
      <c r="C8" s="537">
        <v>172085</v>
      </c>
      <c r="D8" s="537">
        <v>148921</v>
      </c>
      <c r="E8" s="1065">
        <v>86.5</v>
      </c>
      <c r="F8" s="537">
        <v>3507</v>
      </c>
      <c r="G8" s="1065">
        <v>2</v>
      </c>
      <c r="H8" s="537">
        <v>4904</v>
      </c>
      <c r="I8" s="1065">
        <v>2.8</v>
      </c>
      <c r="J8" s="537">
        <v>609</v>
      </c>
      <c r="K8" s="1065">
        <v>0.4</v>
      </c>
      <c r="L8" s="537">
        <v>324</v>
      </c>
      <c r="M8" s="1065">
        <v>0.2</v>
      </c>
      <c r="N8" s="537">
        <v>160</v>
      </c>
      <c r="O8" s="1065">
        <v>0.1</v>
      </c>
      <c r="P8" s="537">
        <v>50</v>
      </c>
      <c r="Q8" s="1065">
        <v>0</v>
      </c>
      <c r="R8" s="537">
        <v>1143</v>
      </c>
      <c r="S8" s="1070">
        <v>0.66420664206642066</v>
      </c>
      <c r="T8" s="537">
        <v>13610</v>
      </c>
      <c r="U8" s="1065">
        <v>7.9</v>
      </c>
    </row>
    <row r="9" spans="2:22" x14ac:dyDescent="0.3">
      <c r="B9" s="1064" t="s">
        <v>70</v>
      </c>
      <c r="C9" s="537">
        <v>204368</v>
      </c>
      <c r="D9" s="537">
        <v>177317</v>
      </c>
      <c r="E9" s="1065">
        <v>86.8</v>
      </c>
      <c r="F9" s="537">
        <v>4071</v>
      </c>
      <c r="G9" s="1065">
        <v>2</v>
      </c>
      <c r="H9" s="537">
        <v>4830</v>
      </c>
      <c r="I9" s="1065">
        <v>2.4</v>
      </c>
      <c r="J9" s="537">
        <v>766</v>
      </c>
      <c r="K9" s="1065">
        <v>0.4</v>
      </c>
      <c r="L9" s="537">
        <v>259</v>
      </c>
      <c r="M9" s="1065">
        <v>0.1</v>
      </c>
      <c r="N9" s="537">
        <v>92</v>
      </c>
      <c r="O9" s="1065">
        <v>0</v>
      </c>
      <c r="P9" s="537">
        <v>64</v>
      </c>
      <c r="Q9" s="1065">
        <v>0</v>
      </c>
      <c r="R9" s="537">
        <v>1181</v>
      </c>
      <c r="S9" s="1070">
        <v>0.5778791200187896</v>
      </c>
      <c r="T9" s="537">
        <v>16969</v>
      </c>
      <c r="U9" s="1065">
        <v>8.3000000000000007</v>
      </c>
    </row>
    <row r="10" spans="2:22" x14ac:dyDescent="0.3">
      <c r="B10" s="1064" t="s">
        <v>66</v>
      </c>
      <c r="C10" s="537">
        <v>248450</v>
      </c>
      <c r="D10" s="537">
        <v>217008</v>
      </c>
      <c r="E10" s="1065">
        <v>87.3</v>
      </c>
      <c r="F10" s="537">
        <v>5497</v>
      </c>
      <c r="G10" s="1065">
        <v>2.2000000000000002</v>
      </c>
      <c r="H10" s="537">
        <v>5725</v>
      </c>
      <c r="I10" s="1065">
        <v>2.2999999999999998</v>
      </c>
      <c r="J10" s="537">
        <v>842</v>
      </c>
      <c r="K10" s="1065">
        <v>0.3</v>
      </c>
      <c r="L10" s="537">
        <v>241</v>
      </c>
      <c r="M10" s="1065">
        <v>0.1</v>
      </c>
      <c r="N10" s="537">
        <v>151</v>
      </c>
      <c r="O10" s="1065">
        <v>0.1</v>
      </c>
      <c r="P10" s="537">
        <v>100</v>
      </c>
      <c r="Q10" s="1065">
        <v>0</v>
      </c>
      <c r="R10" s="537">
        <v>1334</v>
      </c>
      <c r="S10" s="1070">
        <v>0.53692895954920505</v>
      </c>
      <c r="T10" s="537">
        <v>18886</v>
      </c>
      <c r="U10" s="1065">
        <v>7.6</v>
      </c>
    </row>
    <row r="11" spans="2:22" x14ac:dyDescent="0.3">
      <c r="B11" s="1064" t="s">
        <v>75</v>
      </c>
      <c r="C11" s="537">
        <v>170819</v>
      </c>
      <c r="D11" s="537">
        <v>149768</v>
      </c>
      <c r="E11" s="1065">
        <v>87.7</v>
      </c>
      <c r="F11" s="537">
        <v>3386</v>
      </c>
      <c r="G11" s="1065">
        <v>2</v>
      </c>
      <c r="H11" s="537">
        <v>3670</v>
      </c>
      <c r="I11" s="1065">
        <v>2.1</v>
      </c>
      <c r="J11" s="537">
        <v>595</v>
      </c>
      <c r="K11" s="1065">
        <v>0.3</v>
      </c>
      <c r="L11" s="537">
        <v>174</v>
      </c>
      <c r="M11" s="1065">
        <v>0.1</v>
      </c>
      <c r="N11" s="537">
        <v>72</v>
      </c>
      <c r="O11" s="1065">
        <v>0</v>
      </c>
      <c r="P11" s="537">
        <v>40</v>
      </c>
      <c r="Q11" s="1065">
        <v>0</v>
      </c>
      <c r="R11" s="537">
        <v>881</v>
      </c>
      <c r="S11" s="1070">
        <v>0.51575058980558364</v>
      </c>
      <c r="T11" s="537">
        <v>13114</v>
      </c>
      <c r="U11" s="1065">
        <v>7.7</v>
      </c>
    </row>
    <row r="12" spans="2:22" x14ac:dyDescent="0.3">
      <c r="B12" s="1064" t="s">
        <v>72</v>
      </c>
      <c r="C12" s="537">
        <v>218624</v>
      </c>
      <c r="D12" s="537">
        <v>194465</v>
      </c>
      <c r="E12" s="1065">
        <v>88.9</v>
      </c>
      <c r="F12" s="537">
        <v>4297</v>
      </c>
      <c r="G12" s="1065">
        <v>2</v>
      </c>
      <c r="H12" s="537">
        <v>4509</v>
      </c>
      <c r="I12" s="1065">
        <v>2.1</v>
      </c>
      <c r="J12" s="537">
        <v>578</v>
      </c>
      <c r="K12" s="1065">
        <v>0.3</v>
      </c>
      <c r="L12" s="537">
        <v>244</v>
      </c>
      <c r="M12" s="1065">
        <v>0.1</v>
      </c>
      <c r="N12" s="537">
        <v>66</v>
      </c>
      <c r="O12" s="1065">
        <v>0</v>
      </c>
      <c r="P12" s="537">
        <v>36</v>
      </c>
      <c r="Q12" s="1065">
        <v>0</v>
      </c>
      <c r="R12" s="537">
        <v>924</v>
      </c>
      <c r="S12" s="1070">
        <v>0.42264344262295084</v>
      </c>
      <c r="T12" s="537">
        <v>14429</v>
      </c>
      <c r="U12" s="1065">
        <v>6.6</v>
      </c>
    </row>
    <row r="13" spans="2:22" x14ac:dyDescent="0.3">
      <c r="B13" s="1064" t="s">
        <v>63</v>
      </c>
      <c r="C13" s="537">
        <v>161618</v>
      </c>
      <c r="D13" s="537">
        <v>142696</v>
      </c>
      <c r="E13" s="1065">
        <v>88.3</v>
      </c>
      <c r="F13" s="537">
        <v>2449</v>
      </c>
      <c r="G13" s="1065">
        <v>1.5</v>
      </c>
      <c r="H13" s="537">
        <v>3282</v>
      </c>
      <c r="I13" s="1065">
        <v>2</v>
      </c>
      <c r="J13" s="537">
        <v>409</v>
      </c>
      <c r="K13" s="1065">
        <v>0.3</v>
      </c>
      <c r="L13" s="537">
        <v>165</v>
      </c>
      <c r="M13" s="1065">
        <v>0.1</v>
      </c>
      <c r="N13" s="537">
        <v>98</v>
      </c>
      <c r="O13" s="1065">
        <v>0.1</v>
      </c>
      <c r="P13" s="537">
        <v>44</v>
      </c>
      <c r="Q13" s="1065">
        <v>0</v>
      </c>
      <c r="R13" s="537">
        <v>716</v>
      </c>
      <c r="S13" s="1070">
        <v>0.44301996064794763</v>
      </c>
      <c r="T13" s="537">
        <v>12475</v>
      </c>
      <c r="U13" s="1065">
        <v>7.7</v>
      </c>
    </row>
    <row r="14" spans="2:22" x14ac:dyDescent="0.3">
      <c r="B14" s="1064" t="s">
        <v>76</v>
      </c>
      <c r="C14" s="537">
        <v>456250</v>
      </c>
      <c r="D14" s="537">
        <v>401537</v>
      </c>
      <c r="E14" s="1065">
        <v>88</v>
      </c>
      <c r="F14" s="537">
        <v>7395</v>
      </c>
      <c r="G14" s="1065">
        <v>1.6</v>
      </c>
      <c r="H14" s="537">
        <v>9018</v>
      </c>
      <c r="I14" s="1065">
        <v>2</v>
      </c>
      <c r="J14" s="537">
        <v>1562</v>
      </c>
      <c r="K14" s="1065">
        <v>0.3</v>
      </c>
      <c r="L14" s="537">
        <v>445</v>
      </c>
      <c r="M14" s="1065">
        <v>0.1</v>
      </c>
      <c r="N14" s="537">
        <v>257</v>
      </c>
      <c r="O14" s="1065">
        <v>0.1</v>
      </c>
      <c r="P14" s="537">
        <v>147</v>
      </c>
      <c r="Q14" s="1065">
        <v>0</v>
      </c>
      <c r="R14" s="537">
        <v>2411</v>
      </c>
      <c r="S14" s="1070">
        <v>0.52843835616438362</v>
      </c>
      <c r="T14" s="537">
        <v>35889</v>
      </c>
      <c r="U14" s="1065">
        <v>7.9</v>
      </c>
    </row>
    <row r="15" spans="2:22" x14ac:dyDescent="0.3">
      <c r="B15" s="1064" t="s">
        <v>71</v>
      </c>
      <c r="C15" s="537">
        <v>403028</v>
      </c>
      <c r="D15" s="537">
        <v>354781</v>
      </c>
      <c r="E15" s="1065">
        <v>88</v>
      </c>
      <c r="F15" s="537">
        <v>8587</v>
      </c>
      <c r="G15" s="1065">
        <v>2.1</v>
      </c>
      <c r="H15" s="537">
        <v>7511</v>
      </c>
      <c r="I15" s="1065">
        <v>1.9</v>
      </c>
      <c r="J15" s="537">
        <v>1173</v>
      </c>
      <c r="K15" s="1065">
        <v>0.3</v>
      </c>
      <c r="L15" s="537">
        <v>266</v>
      </c>
      <c r="M15" s="1065">
        <v>0.1</v>
      </c>
      <c r="N15" s="537">
        <v>192</v>
      </c>
      <c r="O15" s="1065">
        <v>0</v>
      </c>
      <c r="P15" s="537">
        <v>74</v>
      </c>
      <c r="Q15" s="1065">
        <v>0</v>
      </c>
      <c r="R15" s="537">
        <v>1705</v>
      </c>
      <c r="S15" s="1070">
        <v>0.42304753019641311</v>
      </c>
      <c r="T15" s="537">
        <v>30444</v>
      </c>
      <c r="U15" s="1065">
        <v>7.6</v>
      </c>
    </row>
    <row r="16" spans="2:22" x14ac:dyDescent="0.3">
      <c r="B16" s="1064" t="s">
        <v>65</v>
      </c>
      <c r="C16" s="537">
        <v>658470</v>
      </c>
      <c r="D16" s="537">
        <v>582244</v>
      </c>
      <c r="E16" s="1065">
        <v>88.4</v>
      </c>
      <c r="F16" s="537">
        <v>12229</v>
      </c>
      <c r="G16" s="1065">
        <v>1.9</v>
      </c>
      <c r="H16" s="537">
        <v>12656</v>
      </c>
      <c r="I16" s="1065">
        <v>1.9</v>
      </c>
      <c r="J16" s="537">
        <v>2022</v>
      </c>
      <c r="K16" s="1065">
        <v>0.3</v>
      </c>
      <c r="L16" s="537">
        <v>502</v>
      </c>
      <c r="M16" s="1065">
        <v>0.1</v>
      </c>
      <c r="N16" s="537">
        <v>387</v>
      </c>
      <c r="O16" s="1065">
        <v>0.1</v>
      </c>
      <c r="P16" s="537">
        <v>166</v>
      </c>
      <c r="Q16" s="1065">
        <v>0</v>
      </c>
      <c r="R16" s="537">
        <v>3077</v>
      </c>
      <c r="S16" s="1070">
        <v>0.46729539690494631</v>
      </c>
      <c r="T16" s="537">
        <v>48264</v>
      </c>
      <c r="U16" s="1065">
        <v>7.3</v>
      </c>
    </row>
    <row r="17" spans="1:34" x14ac:dyDescent="0.3">
      <c r="B17" s="1064" t="s">
        <v>69</v>
      </c>
      <c r="C17" s="537">
        <v>334909</v>
      </c>
      <c r="D17" s="537">
        <v>296257</v>
      </c>
      <c r="E17" s="1065">
        <v>88.5</v>
      </c>
      <c r="F17" s="537">
        <v>6494</v>
      </c>
      <c r="G17" s="1065">
        <v>1.9</v>
      </c>
      <c r="H17" s="537">
        <v>5358</v>
      </c>
      <c r="I17" s="1065">
        <v>1.6</v>
      </c>
      <c r="J17" s="537">
        <v>829</v>
      </c>
      <c r="K17" s="1065">
        <v>0.2</v>
      </c>
      <c r="L17" s="537">
        <v>251</v>
      </c>
      <c r="M17" s="1065">
        <v>0.1</v>
      </c>
      <c r="N17" s="537">
        <v>75</v>
      </c>
      <c r="O17" s="1065">
        <v>0</v>
      </c>
      <c r="P17" s="537">
        <v>65</v>
      </c>
      <c r="Q17" s="1065">
        <v>0</v>
      </c>
      <c r="R17" s="537">
        <v>1220</v>
      </c>
      <c r="S17" s="1070">
        <v>0.36427805762162258</v>
      </c>
      <c r="T17" s="537">
        <v>25580</v>
      </c>
      <c r="U17" s="1065">
        <v>7.6</v>
      </c>
    </row>
    <row r="18" spans="1:34" x14ac:dyDescent="0.3">
      <c r="B18" s="1064" t="s">
        <v>64</v>
      </c>
      <c r="C18" s="537">
        <v>276873</v>
      </c>
      <c r="D18" s="537">
        <v>243622</v>
      </c>
      <c r="E18" s="1065">
        <v>88</v>
      </c>
      <c r="F18" s="537">
        <v>3339</v>
      </c>
      <c r="G18" s="1065">
        <v>1.2</v>
      </c>
      <c r="H18" s="537">
        <v>4133</v>
      </c>
      <c r="I18" s="1065">
        <v>1.5</v>
      </c>
      <c r="J18" s="537">
        <v>835</v>
      </c>
      <c r="K18" s="1065">
        <v>0.3</v>
      </c>
      <c r="L18" s="537">
        <v>271</v>
      </c>
      <c r="M18" s="1065">
        <v>0.1</v>
      </c>
      <c r="N18" s="537">
        <v>91</v>
      </c>
      <c r="O18" s="1065">
        <v>0</v>
      </c>
      <c r="P18" s="537">
        <v>92</v>
      </c>
      <c r="Q18" s="1065">
        <v>0</v>
      </c>
      <c r="R18" s="537">
        <v>1289</v>
      </c>
      <c r="S18" s="1070">
        <v>0.46555641033975864</v>
      </c>
      <c r="T18" s="537">
        <v>24490</v>
      </c>
      <c r="U18" s="1065">
        <v>8.8000000000000007</v>
      </c>
    </row>
    <row r="19" spans="1:34" x14ac:dyDescent="0.3">
      <c r="B19" s="1064" t="s">
        <v>68</v>
      </c>
      <c r="C19" s="537">
        <v>46006957</v>
      </c>
      <c r="D19" s="537">
        <v>41114478</v>
      </c>
      <c r="E19" s="1065">
        <v>89.4</v>
      </c>
      <c r="F19" s="537">
        <v>709704</v>
      </c>
      <c r="G19" s="1065">
        <v>1.5</v>
      </c>
      <c r="H19" s="537">
        <v>591690</v>
      </c>
      <c r="I19" s="1065">
        <v>1.3</v>
      </c>
      <c r="J19" s="537">
        <v>107852</v>
      </c>
      <c r="K19" s="1065">
        <v>0.2</v>
      </c>
      <c r="L19" s="537">
        <v>26614</v>
      </c>
      <c r="M19" s="1065">
        <v>0.1</v>
      </c>
      <c r="N19" s="537">
        <v>13928</v>
      </c>
      <c r="O19" s="1065">
        <v>0</v>
      </c>
      <c r="P19" s="537">
        <v>9963</v>
      </c>
      <c r="Q19" s="1065">
        <v>0</v>
      </c>
      <c r="R19" s="537">
        <v>158357</v>
      </c>
      <c r="S19" s="1070">
        <v>0.34420229097090688</v>
      </c>
      <c r="T19" s="537">
        <v>3432728</v>
      </c>
      <c r="U19" s="1065">
        <v>7.5</v>
      </c>
    </row>
    <row r="20" spans="1:34" x14ac:dyDescent="0.3">
      <c r="B20" s="1064" t="s">
        <v>74</v>
      </c>
      <c r="C20" s="537">
        <v>119584</v>
      </c>
      <c r="D20" s="537">
        <v>106995</v>
      </c>
      <c r="E20" s="1065">
        <v>89.5</v>
      </c>
      <c r="F20" s="537">
        <v>1550</v>
      </c>
      <c r="G20" s="1065">
        <v>1.3</v>
      </c>
      <c r="H20" s="537">
        <v>1415</v>
      </c>
      <c r="I20" s="1065">
        <v>1.2</v>
      </c>
      <c r="J20" s="537">
        <v>204</v>
      </c>
      <c r="K20" s="1065">
        <v>0.2</v>
      </c>
      <c r="L20" s="537">
        <v>94</v>
      </c>
      <c r="M20" s="1065">
        <v>0.1</v>
      </c>
      <c r="N20" s="537">
        <v>14</v>
      </c>
      <c r="O20" s="1065">
        <v>0</v>
      </c>
      <c r="P20" s="537">
        <v>6</v>
      </c>
      <c r="Q20" s="1065">
        <v>0</v>
      </c>
      <c r="R20" s="537">
        <v>318</v>
      </c>
      <c r="S20" s="1070">
        <v>0.26592186245651595</v>
      </c>
      <c r="T20" s="537">
        <v>9306</v>
      </c>
      <c r="U20" s="1065">
        <v>7.8</v>
      </c>
    </row>
    <row r="21" spans="1:34" s="1078" customFormat="1" ht="15" thickBot="1" x14ac:dyDescent="0.35">
      <c r="A21"/>
      <c r="B21" s="1066" t="s">
        <v>67</v>
      </c>
      <c r="C21" s="538">
        <v>1151127</v>
      </c>
      <c r="D21" s="538">
        <v>1050797</v>
      </c>
      <c r="E21" s="1067">
        <v>91.3</v>
      </c>
      <c r="F21" s="538">
        <v>13825</v>
      </c>
      <c r="G21" s="1067">
        <v>1.2</v>
      </c>
      <c r="H21" s="538">
        <v>12563</v>
      </c>
      <c r="I21" s="1067">
        <v>1.1000000000000001</v>
      </c>
      <c r="J21" s="538">
        <v>1953</v>
      </c>
      <c r="K21" s="1067">
        <v>0.2</v>
      </c>
      <c r="L21" s="538">
        <v>735</v>
      </c>
      <c r="M21" s="1067">
        <v>0.1</v>
      </c>
      <c r="N21" s="538">
        <v>155</v>
      </c>
      <c r="O21" s="1067">
        <v>0</v>
      </c>
      <c r="P21" s="538">
        <v>168</v>
      </c>
      <c r="Q21" s="1067">
        <v>0</v>
      </c>
      <c r="R21" s="538">
        <v>3011</v>
      </c>
      <c r="S21" s="1071">
        <v>0.26156974860289089</v>
      </c>
      <c r="T21" s="538">
        <v>70931</v>
      </c>
      <c r="U21" s="1067">
        <v>6.2</v>
      </c>
      <c r="V21"/>
      <c r="W21"/>
      <c r="X21"/>
      <c r="Y21"/>
      <c r="Z21"/>
      <c r="AA21"/>
      <c r="AB21"/>
      <c r="AC21"/>
      <c r="AD21"/>
      <c r="AE21"/>
      <c r="AF21"/>
      <c r="AG21"/>
      <c r="AH21"/>
    </row>
    <row r="22" spans="1:34" s="1078" customFormat="1" x14ac:dyDescent="0.3">
      <c r="A22"/>
      <c r="B22" s="1079"/>
      <c r="C22" s="1080"/>
      <c r="D22" s="1080"/>
      <c r="E22" s="1081"/>
      <c r="F22" s="1080"/>
      <c r="G22" s="1081"/>
      <c r="H22" s="1080"/>
      <c r="I22" s="1081"/>
      <c r="J22" s="1080"/>
      <c r="K22" s="1081"/>
      <c r="L22" s="1080"/>
      <c r="M22" s="1081"/>
      <c r="N22" s="1080"/>
      <c r="O22" s="1081"/>
      <c r="P22" s="1080"/>
      <c r="Q22" s="1081"/>
      <c r="R22" s="1080"/>
      <c r="S22" s="1082"/>
      <c r="T22" s="1080"/>
      <c r="U22" s="1081"/>
      <c r="V22"/>
      <c r="W22"/>
      <c r="X22"/>
      <c r="Y22"/>
      <c r="Z22"/>
      <c r="AA22"/>
      <c r="AB22"/>
      <c r="AC22"/>
      <c r="AD22"/>
      <c r="AE22"/>
      <c r="AF22"/>
      <c r="AG22"/>
      <c r="AH22"/>
    </row>
    <row r="23" spans="1:34" s="1078" customFormat="1" x14ac:dyDescent="0.3">
      <c r="A23"/>
      <c r="B23" s="1079"/>
      <c r="C23" s="1080"/>
      <c r="D23" s="1080"/>
      <c r="E23" s="1081"/>
      <c r="F23" s="1080"/>
      <c r="G23" s="1081"/>
      <c r="H23" s="1080"/>
      <c r="I23" s="1081"/>
      <c r="J23" s="1080"/>
      <c r="K23" s="1081"/>
      <c r="L23" s="1080"/>
      <c r="M23" s="1081"/>
      <c r="N23" s="1080"/>
      <c r="O23" s="1081"/>
      <c r="P23" s="1080"/>
      <c r="Q23" s="1081"/>
      <c r="R23" s="1080"/>
      <c r="S23" s="1082"/>
      <c r="T23" s="1080"/>
      <c r="U23" s="1081"/>
      <c r="V23"/>
      <c r="W23"/>
      <c r="X23"/>
      <c r="Y23"/>
      <c r="Z23"/>
      <c r="AA23"/>
      <c r="AB23"/>
      <c r="AC23"/>
      <c r="AD23"/>
      <c r="AE23"/>
      <c r="AF23"/>
      <c r="AG23"/>
      <c r="AH23"/>
    </row>
    <row r="24" spans="1:34" s="1078" customFormat="1" x14ac:dyDescent="0.3">
      <c r="A24"/>
      <c r="B24" s="1079"/>
      <c r="C24" s="1080"/>
      <c r="D24" s="1080"/>
      <c r="E24" s="1081"/>
      <c r="F24" s="1080"/>
      <c r="G24" s="1081"/>
      <c r="H24" s="1080"/>
      <c r="I24" s="1081"/>
      <c r="J24" s="1080"/>
      <c r="K24" s="1081"/>
      <c r="L24" s="1080"/>
      <c r="M24" s="1081"/>
      <c r="N24" s="1080"/>
      <c r="O24" s="1081"/>
      <c r="P24" s="1080"/>
      <c r="Q24" s="1081"/>
      <c r="R24" s="1080"/>
      <c r="S24" s="1082"/>
      <c r="T24" s="1080"/>
      <c r="U24" s="1081"/>
      <c r="V24"/>
      <c r="W24"/>
      <c r="X24"/>
      <c r="Y24"/>
      <c r="Z24"/>
      <c r="AA24"/>
      <c r="AB24"/>
      <c r="AC24"/>
      <c r="AD24"/>
      <c r="AE24"/>
      <c r="AF24"/>
      <c r="AG24"/>
      <c r="AH24"/>
    </row>
    <row r="25" spans="1:34" s="1078" customFormat="1" x14ac:dyDescent="0.3">
      <c r="A25"/>
      <c r="B25" s="1079"/>
      <c r="C25" s="1080"/>
      <c r="D25" s="1080"/>
      <c r="E25" s="1081"/>
      <c r="F25" s="1080"/>
      <c r="G25" s="1081"/>
      <c r="H25" s="1080"/>
      <c r="I25" s="1081"/>
      <c r="J25" s="1080"/>
      <c r="K25" s="1081"/>
      <c r="L25" s="1080"/>
      <c r="M25" s="1081"/>
      <c r="N25" s="1080"/>
      <c r="O25" s="1081"/>
      <c r="P25" s="1080"/>
      <c r="Q25" s="1081"/>
      <c r="R25" s="1080"/>
      <c r="S25" s="1082"/>
      <c r="T25" s="1080"/>
      <c r="U25" s="1081"/>
      <c r="V25"/>
      <c r="W25"/>
      <c r="X25"/>
      <c r="Y25"/>
      <c r="Z25"/>
      <c r="AA25"/>
      <c r="AB25"/>
      <c r="AC25"/>
      <c r="AD25"/>
      <c r="AE25"/>
      <c r="AF25"/>
      <c r="AG25"/>
      <c r="AH25"/>
    </row>
    <row r="26" spans="1:34" s="1078" customFormat="1" x14ac:dyDescent="0.3">
      <c r="A26"/>
      <c r="B26" s="1079"/>
      <c r="C26" s="1080"/>
      <c r="D26" s="1080"/>
      <c r="E26" s="1081"/>
      <c r="F26" s="1080"/>
      <c r="G26" s="1081"/>
      <c r="H26" s="1080"/>
      <c r="I26" s="1081"/>
      <c r="J26" s="1080"/>
      <c r="K26" s="1081"/>
      <c r="L26" s="1080"/>
      <c r="M26" s="1081"/>
      <c r="N26" s="1080"/>
      <c r="O26" s="1081"/>
      <c r="P26" s="1080"/>
      <c r="Q26" s="1081"/>
      <c r="R26" s="1080"/>
      <c r="S26" s="1082"/>
      <c r="T26" s="1080"/>
      <c r="U26" s="1081"/>
      <c r="V26"/>
      <c r="W26"/>
      <c r="X26"/>
      <c r="Y26"/>
      <c r="Z26"/>
      <c r="AA26"/>
      <c r="AB26"/>
      <c r="AC26"/>
      <c r="AD26"/>
      <c r="AE26"/>
      <c r="AF26"/>
      <c r="AG26"/>
      <c r="AH26"/>
    </row>
    <row r="27" spans="1:34" s="1078" customFormat="1" x14ac:dyDescent="0.3">
      <c r="A27"/>
      <c r="B27" s="1079"/>
      <c r="C27" s="1080"/>
      <c r="D27" s="1080"/>
      <c r="E27" s="1081"/>
      <c r="F27" s="1080"/>
      <c r="G27" s="1081"/>
      <c r="H27" s="1080"/>
      <c r="I27" s="1081"/>
      <c r="J27" s="1080"/>
      <c r="K27" s="1081"/>
      <c r="L27" s="1080"/>
      <c r="M27" s="1081"/>
      <c r="N27" s="1080"/>
      <c r="O27" s="1081"/>
      <c r="P27" s="1080"/>
      <c r="Q27" s="1081"/>
      <c r="R27" s="1080"/>
      <c r="S27" s="1082"/>
      <c r="T27" s="1080"/>
      <c r="U27" s="1081"/>
      <c r="V27"/>
      <c r="W27"/>
      <c r="X27"/>
      <c r="Y27"/>
      <c r="Z27"/>
      <c r="AA27"/>
      <c r="AB27"/>
      <c r="AC27"/>
      <c r="AD27"/>
      <c r="AE27"/>
      <c r="AF27"/>
      <c r="AG27"/>
      <c r="AH27"/>
    </row>
    <row r="28" spans="1:34" s="272" customFormat="1" x14ac:dyDescent="0.3">
      <c r="A28"/>
      <c r="C28"/>
      <c r="D28"/>
      <c r="E28"/>
      <c r="F28" s="676"/>
      <c r="G28" s="676"/>
      <c r="H28" s="676"/>
      <c r="I28" s="676"/>
      <c r="J28" s="676"/>
      <c r="K28" s="676"/>
      <c r="L28"/>
      <c r="M28"/>
      <c r="N28"/>
      <c r="O28"/>
      <c r="P28"/>
      <c r="Q28"/>
      <c r="R28"/>
      <c r="S28"/>
      <c r="T28"/>
      <c r="U28"/>
      <c r="W28" s="1027" t="s">
        <v>74</v>
      </c>
      <c r="X28" s="272" t="s">
        <v>714</v>
      </c>
      <c r="Y28" s="272">
        <v>140459</v>
      </c>
      <c r="Z28" s="272">
        <v>4630</v>
      </c>
      <c r="AA28" s="273">
        <v>3.2963355854733414</v>
      </c>
      <c r="AB28" s="273" t="e">
        <v>#NAME?</v>
      </c>
      <c r="AC28" s="273" t="e">
        <v>#NAME?</v>
      </c>
      <c r="AD28" s="273" t="e">
        <v>#NAME?</v>
      </c>
      <c r="AE28" s="273" t="e">
        <v>#NAME?</v>
      </c>
    </row>
    <row r="29" spans="1:34" s="272" customFormat="1" x14ac:dyDescent="0.3">
      <c r="B29" s="1025" t="s">
        <v>1700</v>
      </c>
      <c r="C29" s="1025"/>
      <c r="D29" s="272" t="s">
        <v>785</v>
      </c>
      <c r="E29" s="272" t="s">
        <v>786</v>
      </c>
      <c r="F29" s="272" t="s">
        <v>1674</v>
      </c>
      <c r="G29" s="272" t="s">
        <v>1675</v>
      </c>
      <c r="I29" s="1025" t="s">
        <v>1700</v>
      </c>
      <c r="J29" s="1025"/>
      <c r="S29" s="1025" t="s">
        <v>1700</v>
      </c>
      <c r="T29" s="1025"/>
    </row>
    <row r="30" spans="1:34" s="272" customFormat="1" x14ac:dyDescent="0.3">
      <c r="B30" s="272" t="s">
        <v>67</v>
      </c>
      <c r="C30" s="273">
        <v>91.3</v>
      </c>
      <c r="D30" s="273">
        <v>91.232528417152054</v>
      </c>
      <c r="E30" s="273">
        <v>91.335583370685995</v>
      </c>
      <c r="F30" s="273">
        <v>6.7471582847943523E-2</v>
      </c>
      <c r="G30" s="273">
        <v>3.5583370685998261E-2</v>
      </c>
      <c r="I30" s="272" t="s">
        <v>1667</v>
      </c>
      <c r="J30" s="272" t="s">
        <v>1698</v>
      </c>
      <c r="K30" s="272" t="s">
        <v>714</v>
      </c>
      <c r="L30" s="272" t="s">
        <v>131</v>
      </c>
      <c r="M30" s="272" t="s">
        <v>1628</v>
      </c>
      <c r="N30" s="272" t="s">
        <v>1699</v>
      </c>
      <c r="O30" s="272" t="s">
        <v>785</v>
      </c>
      <c r="P30" s="272" t="s">
        <v>786</v>
      </c>
      <c r="U30" s="272" t="s">
        <v>1677</v>
      </c>
    </row>
    <row r="31" spans="1:34" s="272" customFormat="1" x14ac:dyDescent="0.3">
      <c r="B31" s="272" t="s">
        <v>74</v>
      </c>
      <c r="C31" s="273">
        <v>89.5</v>
      </c>
      <c r="D31" s="273">
        <v>89.297455585243597</v>
      </c>
      <c r="E31" s="273">
        <v>89.645352352725652</v>
      </c>
      <c r="F31" s="273">
        <v>0.20254441475640306</v>
      </c>
      <c r="G31" s="273">
        <v>0.14535235272565217</v>
      </c>
      <c r="I31" s="272" t="s">
        <v>66</v>
      </c>
      <c r="J31" s="272">
        <v>248450</v>
      </c>
      <c r="K31" s="272">
        <v>5497</v>
      </c>
      <c r="L31" s="275">
        <v>2.2125176091768965</v>
      </c>
      <c r="M31" s="275" t="e">
        <v>#NAME?</v>
      </c>
      <c r="N31" s="275" t="e">
        <v>#NAME?</v>
      </c>
      <c r="O31" s="275" t="e">
        <v>#NAME?</v>
      </c>
      <c r="P31" s="275" t="e">
        <v>#NAME?</v>
      </c>
      <c r="Q31" s="275"/>
      <c r="R31" s="275"/>
      <c r="U31" s="272" t="s">
        <v>714</v>
      </c>
      <c r="V31" s="272" t="s">
        <v>131</v>
      </c>
      <c r="W31" s="273" t="s">
        <v>1628</v>
      </c>
      <c r="X31" s="272" t="s">
        <v>1699</v>
      </c>
      <c r="Y31" s="272" t="s">
        <v>785</v>
      </c>
      <c r="Z31" s="272" t="s">
        <v>786</v>
      </c>
    </row>
    <row r="32" spans="1:34" s="272" customFormat="1" x14ac:dyDescent="0.3">
      <c r="B32" s="272" t="s">
        <v>68</v>
      </c>
      <c r="C32" s="273">
        <v>89.4</v>
      </c>
      <c r="D32" s="273">
        <v>89.356873222228003</v>
      </c>
      <c r="E32" s="273">
        <v>89.374688996850011</v>
      </c>
      <c r="F32" s="273">
        <v>4.3126777772002356E-2</v>
      </c>
      <c r="G32" s="273">
        <v>-2.5311003149994349E-2</v>
      </c>
      <c r="I32" s="272" t="s">
        <v>62</v>
      </c>
      <c r="J32" s="272">
        <v>389708</v>
      </c>
      <c r="K32" s="272">
        <v>8568</v>
      </c>
      <c r="L32" s="275">
        <v>2.1985691851334845</v>
      </c>
      <c r="M32" s="275" t="e">
        <v>#NAME?</v>
      </c>
      <c r="N32" s="275" t="e">
        <v>#NAME?</v>
      </c>
      <c r="O32" s="275" t="e">
        <v>#NAME?</v>
      </c>
      <c r="P32" s="275" t="e">
        <v>#NAME?</v>
      </c>
      <c r="Q32" s="275"/>
      <c r="R32" s="275"/>
      <c r="S32" s="272" t="s">
        <v>62</v>
      </c>
      <c r="T32" s="272">
        <v>389708</v>
      </c>
      <c r="U32" s="272">
        <v>3061</v>
      </c>
      <c r="V32" s="275">
        <v>0.78545988278403323</v>
      </c>
      <c r="W32" s="275" t="e">
        <v>#NAME?</v>
      </c>
      <c r="X32" s="275" t="e">
        <v>#NAME?</v>
      </c>
      <c r="Y32" s="275" t="e">
        <v>#NAME?</v>
      </c>
      <c r="Z32" s="275" t="e">
        <v>#NAME?</v>
      </c>
      <c r="AA32" s="1148"/>
      <c r="AB32" s="273"/>
    </row>
    <row r="33" spans="2:28" s="272" customFormat="1" x14ac:dyDescent="0.3">
      <c r="B33" s="272" t="s">
        <v>72</v>
      </c>
      <c r="C33" s="273">
        <v>88.9</v>
      </c>
      <c r="D33" s="273">
        <v>88.817415615151845</v>
      </c>
      <c r="E33" s="273">
        <v>89.080256915305682</v>
      </c>
      <c r="F33" s="273">
        <v>8.2584384848161108E-2</v>
      </c>
      <c r="G33" s="273">
        <v>0.18025691530567656</v>
      </c>
      <c r="I33" s="272" t="s">
        <v>71</v>
      </c>
      <c r="J33" s="272">
        <v>403028</v>
      </c>
      <c r="K33" s="272">
        <v>8587</v>
      </c>
      <c r="L33" s="275">
        <v>2.1306211975346625</v>
      </c>
      <c r="M33" s="275" t="e">
        <v>#NAME?</v>
      </c>
      <c r="N33" s="275" t="e">
        <v>#NAME?</v>
      </c>
      <c r="O33" s="275" t="e">
        <v>#NAME?</v>
      </c>
      <c r="P33" s="275" t="e">
        <v>#NAME?</v>
      </c>
      <c r="Q33" s="275"/>
      <c r="R33" s="275"/>
      <c r="S33" s="272" t="s">
        <v>73</v>
      </c>
      <c r="T33" s="272">
        <v>172085</v>
      </c>
      <c r="U33" s="272">
        <v>1143</v>
      </c>
      <c r="V33" s="275">
        <v>0.66420664206642066</v>
      </c>
      <c r="W33" s="275" t="e">
        <v>#NAME?</v>
      </c>
      <c r="X33" s="275" t="e">
        <v>#NAME?</v>
      </c>
      <c r="Y33" s="275" t="e">
        <v>#NAME?</v>
      </c>
      <c r="Z33" s="275" t="e">
        <v>#NAME?</v>
      </c>
      <c r="AA33" s="1148"/>
      <c r="AB33" s="273"/>
    </row>
    <row r="34" spans="2:28" s="272" customFormat="1" x14ac:dyDescent="0.3">
      <c r="B34" s="272" t="s">
        <v>69</v>
      </c>
      <c r="C34" s="273">
        <v>88.5</v>
      </c>
      <c r="D34" s="273">
        <v>88.350300436737726</v>
      </c>
      <c r="E34" s="273">
        <v>88.566726356835957</v>
      </c>
      <c r="F34" s="273">
        <v>0.14969956326227418</v>
      </c>
      <c r="G34" s="273">
        <v>6.672635683595729E-2</v>
      </c>
      <c r="I34" s="272" t="s">
        <v>73</v>
      </c>
      <c r="J34" s="272">
        <v>172085</v>
      </c>
      <c r="K34" s="272">
        <v>3507</v>
      </c>
      <c r="L34" s="275">
        <v>2.0379463637156059</v>
      </c>
      <c r="M34" s="275" t="e">
        <v>#NAME?</v>
      </c>
      <c r="N34" s="275" t="e">
        <v>#NAME?</v>
      </c>
      <c r="O34" s="275" t="e">
        <v>#NAME?</v>
      </c>
      <c r="P34" s="275" t="e">
        <v>#NAME?</v>
      </c>
      <c r="Q34" s="275"/>
      <c r="R34" s="275"/>
      <c r="S34" s="272" t="s">
        <v>70</v>
      </c>
      <c r="T34" s="272">
        <v>204368</v>
      </c>
      <c r="U34" s="272">
        <v>1181</v>
      </c>
      <c r="V34" s="275">
        <v>0.5778791200187896</v>
      </c>
      <c r="W34" s="275" t="e">
        <v>#NAME?</v>
      </c>
      <c r="X34" s="275" t="e">
        <v>#NAME?</v>
      </c>
      <c r="Y34" s="275" t="e">
        <v>#NAME?</v>
      </c>
      <c r="Z34" s="275" t="e">
        <v>#NAME?</v>
      </c>
      <c r="AA34" s="1148"/>
      <c r="AB34" s="273"/>
    </row>
    <row r="35" spans="2:28" s="272" customFormat="1" x14ac:dyDescent="0.3">
      <c r="B35" s="272" t="s">
        <v>65</v>
      </c>
      <c r="C35" s="273">
        <v>88.4</v>
      </c>
      <c r="D35" s="273">
        <v>88.346269365311358</v>
      </c>
      <c r="E35" s="273">
        <v>88.500822825767742</v>
      </c>
      <c r="F35" s="273">
        <v>5.3730634688648138E-2</v>
      </c>
      <c r="G35" s="273">
        <v>0.10082282576773594</v>
      </c>
      <c r="I35" s="272" t="s">
        <v>70</v>
      </c>
      <c r="J35" s="272">
        <v>204368</v>
      </c>
      <c r="K35" s="272">
        <v>4071</v>
      </c>
      <c r="L35" s="275">
        <v>1.9919948328505441</v>
      </c>
      <c r="M35" s="275" t="e">
        <v>#NAME?</v>
      </c>
      <c r="N35" s="275" t="e">
        <v>#NAME?</v>
      </c>
      <c r="O35" s="275" t="e">
        <v>#NAME?</v>
      </c>
      <c r="P35" s="275" t="e">
        <v>#NAME?</v>
      </c>
      <c r="Q35" s="275"/>
      <c r="R35" s="275"/>
      <c r="S35" s="272" t="s">
        <v>66</v>
      </c>
      <c r="T35" s="272">
        <v>248450</v>
      </c>
      <c r="U35" s="272">
        <v>1334</v>
      </c>
      <c r="V35" s="275">
        <v>0.53692895954920505</v>
      </c>
      <c r="W35" s="275" t="e">
        <v>#NAME?</v>
      </c>
      <c r="X35" s="275" t="e">
        <v>#NAME?</v>
      </c>
      <c r="Y35" s="275" t="e">
        <v>#NAME?</v>
      </c>
      <c r="Z35" s="275" t="e">
        <v>#NAME?</v>
      </c>
      <c r="AA35" s="1148"/>
      <c r="AB35" s="273"/>
    </row>
    <row r="36" spans="2:28" s="272" customFormat="1" x14ac:dyDescent="0.3">
      <c r="B36" s="272" t="s">
        <v>63</v>
      </c>
      <c r="C36" s="273">
        <v>88.3</v>
      </c>
      <c r="D36" s="273">
        <v>88.13448643414165</v>
      </c>
      <c r="E36" s="273">
        <v>88.447984649468751</v>
      </c>
      <c r="F36" s="273">
        <v>0.16551356585834753</v>
      </c>
      <c r="G36" s="273">
        <v>0.14798464946875356</v>
      </c>
      <c r="I36" s="272" t="s">
        <v>75</v>
      </c>
      <c r="J36" s="272">
        <v>170819</v>
      </c>
      <c r="K36" s="272">
        <v>3386</v>
      </c>
      <c r="L36" s="275">
        <v>1.9822150931687927</v>
      </c>
      <c r="M36" s="275" t="e">
        <v>#NAME?</v>
      </c>
      <c r="N36" s="275" t="e">
        <v>#NAME?</v>
      </c>
      <c r="O36" s="275" t="e">
        <v>#NAME?</v>
      </c>
      <c r="P36" s="275" t="e">
        <v>#NAME?</v>
      </c>
      <c r="Q36" s="275"/>
      <c r="R36" s="275"/>
      <c r="S36" s="272" t="s">
        <v>76</v>
      </c>
      <c r="T36" s="272">
        <v>456250</v>
      </c>
      <c r="U36" s="272">
        <v>2411</v>
      </c>
      <c r="V36" s="275">
        <v>0.52843835616438362</v>
      </c>
      <c r="W36" s="275" t="e">
        <v>#NAME?</v>
      </c>
      <c r="X36" s="275" t="e">
        <v>#NAME?</v>
      </c>
      <c r="Y36" s="275" t="e">
        <v>#NAME?</v>
      </c>
      <c r="Z36" s="275" t="e">
        <v>#NAME?</v>
      </c>
      <c r="AA36" s="1148"/>
      <c r="AB36" s="273"/>
    </row>
    <row r="37" spans="2:28" s="272" customFormat="1" x14ac:dyDescent="0.3">
      <c r="B37" s="272" t="s">
        <v>71</v>
      </c>
      <c r="C37" s="273">
        <v>88</v>
      </c>
      <c r="D37" s="273">
        <v>87.928287366711913</v>
      </c>
      <c r="E37" s="273">
        <v>88.128730582655209</v>
      </c>
      <c r="F37" s="273">
        <v>7.1712633288086636E-2</v>
      </c>
      <c r="G37" s="273">
        <v>0.12873058265520854</v>
      </c>
      <c r="I37" s="272" t="s">
        <v>72</v>
      </c>
      <c r="J37" s="272">
        <v>218624</v>
      </c>
      <c r="K37" s="272">
        <v>4297</v>
      </c>
      <c r="L37" s="275">
        <v>1.9654749707259955</v>
      </c>
      <c r="M37" s="275" t="e">
        <v>#NAME?</v>
      </c>
      <c r="N37" s="275" t="e">
        <v>#NAME?</v>
      </c>
      <c r="O37" s="275" t="e">
        <v>#NAME?</v>
      </c>
      <c r="P37" s="275" t="e">
        <v>#NAME?</v>
      </c>
      <c r="Q37" s="275"/>
      <c r="R37" s="275"/>
      <c r="S37" s="272" t="s">
        <v>75</v>
      </c>
      <c r="T37" s="272">
        <v>170819</v>
      </c>
      <c r="U37" s="272">
        <v>881</v>
      </c>
      <c r="V37" s="275">
        <v>0.51575058980558364</v>
      </c>
      <c r="W37" s="275" t="e">
        <v>#NAME?</v>
      </c>
      <c r="X37" s="275" t="e">
        <v>#NAME?</v>
      </c>
      <c r="Y37" s="275" t="e">
        <v>#NAME?</v>
      </c>
      <c r="Z37" s="275" t="e">
        <v>#NAME?</v>
      </c>
      <c r="AA37" s="1148"/>
      <c r="AB37" s="273"/>
    </row>
    <row r="38" spans="2:28" s="272" customFormat="1" x14ac:dyDescent="0.3">
      <c r="B38" s="272" t="s">
        <v>64</v>
      </c>
      <c r="C38" s="273">
        <v>88</v>
      </c>
      <c r="D38" s="273">
        <v>87.868911046294755</v>
      </c>
      <c r="E38" s="273">
        <v>88.111080234878557</v>
      </c>
      <c r="F38" s="273">
        <v>0.13108895370524465</v>
      </c>
      <c r="G38" s="273">
        <v>0.11108023487855689</v>
      </c>
      <c r="I38" s="272" t="s">
        <v>69</v>
      </c>
      <c r="J38" s="272">
        <v>334909</v>
      </c>
      <c r="K38" s="272">
        <v>6494</v>
      </c>
      <c r="L38" s="275">
        <v>1.9390341854055877</v>
      </c>
      <c r="M38" s="275" t="e">
        <v>#NAME?</v>
      </c>
      <c r="N38" s="275" t="e">
        <v>#NAME?</v>
      </c>
      <c r="O38" s="275" t="e">
        <v>#NAME?</v>
      </c>
      <c r="P38" s="275" t="e">
        <v>#NAME?</v>
      </c>
      <c r="Q38" s="275"/>
      <c r="R38" s="275"/>
      <c r="S38" s="272" t="s">
        <v>65</v>
      </c>
      <c r="T38" s="272">
        <v>658470</v>
      </c>
      <c r="U38" s="272">
        <v>3077</v>
      </c>
      <c r="V38" s="275">
        <v>0.46729539690494631</v>
      </c>
      <c r="W38" s="275" t="e">
        <v>#NAME?</v>
      </c>
      <c r="X38" s="275" t="e">
        <v>#NAME?</v>
      </c>
      <c r="Y38" s="275" t="e">
        <v>#NAME?</v>
      </c>
      <c r="Z38" s="275" t="e">
        <v>#NAME?</v>
      </c>
      <c r="AA38" s="1148"/>
      <c r="AB38" s="273"/>
    </row>
    <row r="39" spans="2:28" s="272" customFormat="1" x14ac:dyDescent="0.3">
      <c r="B39" s="272" t="s">
        <v>76</v>
      </c>
      <c r="C39" s="273">
        <v>88</v>
      </c>
      <c r="D39" s="273">
        <v>87.913524137453109</v>
      </c>
      <c r="E39" s="273">
        <v>88.102055017139662</v>
      </c>
      <c r="F39" s="273">
        <v>8.647586254689088E-2</v>
      </c>
      <c r="G39" s="273">
        <v>0.10205501713966214</v>
      </c>
      <c r="I39" s="272" t="s">
        <v>65</v>
      </c>
      <c r="J39" s="272">
        <v>658470</v>
      </c>
      <c r="K39" s="272">
        <v>12229</v>
      </c>
      <c r="L39" s="275">
        <v>1.8571840782419853</v>
      </c>
      <c r="M39" s="275" t="e">
        <v>#NAME?</v>
      </c>
      <c r="N39" s="275" t="e">
        <v>#NAME?</v>
      </c>
      <c r="O39" s="275" t="e">
        <v>#NAME?</v>
      </c>
      <c r="P39" s="275" t="e">
        <v>#NAME?</v>
      </c>
      <c r="Q39" s="275"/>
      <c r="R39" s="275"/>
      <c r="S39" s="272" t="s">
        <v>64</v>
      </c>
      <c r="T39" s="272">
        <v>276873</v>
      </c>
      <c r="U39" s="272">
        <v>1289</v>
      </c>
      <c r="V39" s="275">
        <v>0.46555641033975864</v>
      </c>
      <c r="W39" s="275" t="e">
        <v>#NAME?</v>
      </c>
      <c r="X39" s="275" t="e">
        <v>#NAME?</v>
      </c>
      <c r="Y39" s="275" t="e">
        <v>#NAME?</v>
      </c>
      <c r="Z39" s="275" t="e">
        <v>#NAME?</v>
      </c>
      <c r="AA39" s="1148"/>
      <c r="AB39" s="273"/>
    </row>
    <row r="40" spans="2:28" s="272" customFormat="1" x14ac:dyDescent="0.3">
      <c r="B40" s="272" t="s">
        <v>75</v>
      </c>
      <c r="C40" s="273">
        <v>87.7</v>
      </c>
      <c r="D40" s="273">
        <v>87.519701867663997</v>
      </c>
      <c r="E40" s="273">
        <v>87.83146247356909</v>
      </c>
      <c r="F40" s="273">
        <v>0.18029813233600578</v>
      </c>
      <c r="G40" s="273">
        <v>0.13146247356908702</v>
      </c>
      <c r="I40" s="272" t="s">
        <v>76</v>
      </c>
      <c r="J40" s="272">
        <v>456250</v>
      </c>
      <c r="K40" s="272">
        <v>7395</v>
      </c>
      <c r="L40" s="275">
        <v>1.6208219178082193</v>
      </c>
      <c r="M40" s="275" t="e">
        <v>#NAME?</v>
      </c>
      <c r="N40" s="275" t="e">
        <v>#NAME?</v>
      </c>
      <c r="O40" s="275" t="e">
        <v>#NAME?</v>
      </c>
      <c r="P40" s="275" t="e">
        <v>#NAME?</v>
      </c>
      <c r="Q40" s="275"/>
      <c r="R40" s="275"/>
      <c r="S40" s="272" t="s">
        <v>63</v>
      </c>
      <c r="T40" s="272">
        <v>161618</v>
      </c>
      <c r="U40" s="272">
        <v>716</v>
      </c>
      <c r="V40" s="275">
        <v>0.44301996064794763</v>
      </c>
      <c r="W40" s="275" t="e">
        <v>#NAME?</v>
      </c>
      <c r="X40" s="275" t="e">
        <v>#NAME?</v>
      </c>
      <c r="Y40" s="275" t="e">
        <v>#NAME?</v>
      </c>
      <c r="Z40" s="275" t="e">
        <v>#NAME?</v>
      </c>
      <c r="AA40" s="1148"/>
      <c r="AB40" s="273"/>
    </row>
    <row r="41" spans="2:28" s="272" customFormat="1" x14ac:dyDescent="0.3">
      <c r="B41" s="272" t="s">
        <v>66</v>
      </c>
      <c r="C41" s="273">
        <v>87.3</v>
      </c>
      <c r="D41" s="273">
        <v>87.213427511079516</v>
      </c>
      <c r="E41" s="273">
        <v>87.474892424096893</v>
      </c>
      <c r="F41" s="273">
        <v>8.6572488920481305E-2</v>
      </c>
      <c r="G41" s="273">
        <v>0.17489242409689609</v>
      </c>
      <c r="I41" s="272" t="s">
        <v>68</v>
      </c>
      <c r="J41" s="272">
        <v>46006957</v>
      </c>
      <c r="K41" s="272">
        <v>709704</v>
      </c>
      <c r="L41" s="275">
        <v>1.5426014809021167</v>
      </c>
      <c r="M41" s="275" t="e">
        <v>#NAME?</v>
      </c>
      <c r="N41" s="275" t="e">
        <v>#NAME?</v>
      </c>
      <c r="O41" s="275" t="e">
        <v>#NAME?</v>
      </c>
      <c r="P41" s="275" t="e">
        <v>#NAME?</v>
      </c>
      <c r="Q41" s="275"/>
      <c r="R41" s="275"/>
      <c r="S41" s="272" t="s">
        <v>71</v>
      </c>
      <c r="T41" s="272">
        <v>403028</v>
      </c>
      <c r="U41" s="272">
        <v>1705</v>
      </c>
      <c r="V41" s="275">
        <v>0.42304753019641311</v>
      </c>
      <c r="W41" s="275" t="e">
        <v>#NAME?</v>
      </c>
      <c r="X41" s="275" t="e">
        <v>#NAME?</v>
      </c>
      <c r="Y41" s="275" t="e">
        <v>#NAME?</v>
      </c>
      <c r="Z41" s="275" t="e">
        <v>#NAME?</v>
      </c>
      <c r="AA41" s="1148"/>
      <c r="AB41" s="273"/>
    </row>
    <row r="42" spans="2:28" s="272" customFormat="1" x14ac:dyDescent="0.3">
      <c r="B42" s="272" t="s">
        <v>70</v>
      </c>
      <c r="C42" s="273">
        <v>86.8</v>
      </c>
      <c r="D42" s="273">
        <v>86.615967106089997</v>
      </c>
      <c r="E42" s="273">
        <v>86.909817526171778</v>
      </c>
      <c r="F42" s="273">
        <v>0.18403289391000044</v>
      </c>
      <c r="G42" s="273">
        <v>0.10981752617178131</v>
      </c>
      <c r="I42" s="272" t="s">
        <v>63</v>
      </c>
      <c r="J42" s="272">
        <v>161618</v>
      </c>
      <c r="K42" s="272">
        <v>2449</v>
      </c>
      <c r="L42" s="275">
        <v>1.5153015134452845</v>
      </c>
      <c r="M42" s="275" t="e">
        <v>#NAME?</v>
      </c>
      <c r="N42" s="275" t="e">
        <v>#NAME?</v>
      </c>
      <c r="O42" s="275" t="e">
        <v>#NAME?</v>
      </c>
      <c r="P42" s="275" t="e">
        <v>#NAME?</v>
      </c>
      <c r="Q42" s="275"/>
      <c r="R42" s="275"/>
      <c r="S42" s="272" t="s">
        <v>72</v>
      </c>
      <c r="T42" s="272">
        <v>218624</v>
      </c>
      <c r="U42" s="272">
        <v>924</v>
      </c>
      <c r="V42" s="275">
        <v>0.42264344262295084</v>
      </c>
      <c r="W42" s="275" t="e">
        <v>#NAME?</v>
      </c>
      <c r="X42" s="275" t="e">
        <v>#NAME?</v>
      </c>
      <c r="Y42" s="275" t="e">
        <v>#NAME?</v>
      </c>
      <c r="Z42" s="275" t="e">
        <v>#NAME?</v>
      </c>
      <c r="AA42" s="1148"/>
      <c r="AB42" s="273"/>
    </row>
    <row r="43" spans="2:28" s="272" customFormat="1" x14ac:dyDescent="0.3">
      <c r="B43" s="272" t="s">
        <v>73</v>
      </c>
      <c r="C43" s="273">
        <v>86.5</v>
      </c>
      <c r="D43" s="273">
        <v>86.377137459536186</v>
      </c>
      <c r="E43" s="273">
        <v>86.699651793003767</v>
      </c>
      <c r="F43" s="273">
        <v>0.12286254046381373</v>
      </c>
      <c r="G43" s="273">
        <v>0.1996517930037669</v>
      </c>
      <c r="I43" s="272" t="s">
        <v>74</v>
      </c>
      <c r="J43" s="272">
        <v>119584</v>
      </c>
      <c r="K43" s="272">
        <v>1550</v>
      </c>
      <c r="L43" s="275">
        <v>1.2961600214075462</v>
      </c>
      <c r="M43" s="275" t="e">
        <v>#NAME?</v>
      </c>
      <c r="N43" s="275" t="e">
        <v>#NAME?</v>
      </c>
      <c r="O43" s="275" t="e">
        <v>#NAME?</v>
      </c>
      <c r="P43" s="275" t="e">
        <v>#NAME?</v>
      </c>
      <c r="Q43" s="275"/>
      <c r="R43" s="275"/>
      <c r="S43" s="272" t="s">
        <v>69</v>
      </c>
      <c r="T43" s="272">
        <v>334909</v>
      </c>
      <c r="U43" s="272">
        <v>1220</v>
      </c>
      <c r="V43" s="275">
        <v>0.36427805762162258</v>
      </c>
      <c r="W43" s="275" t="e">
        <v>#NAME?</v>
      </c>
      <c r="X43" s="275" t="e">
        <v>#NAME?</v>
      </c>
      <c r="Y43" s="275" t="e">
        <v>#NAME?</v>
      </c>
      <c r="Z43" s="275" t="e">
        <v>#NAME?</v>
      </c>
      <c r="AA43" s="1148"/>
      <c r="AB43" s="273"/>
    </row>
    <row r="44" spans="2:28" s="272" customFormat="1" x14ac:dyDescent="0.3">
      <c r="B44" s="272" t="s">
        <v>62</v>
      </c>
      <c r="C44" s="273">
        <v>85.5</v>
      </c>
      <c r="D44" s="273">
        <v>85.33959301062643</v>
      </c>
      <c r="E44" s="273">
        <v>85.560998299529189</v>
      </c>
      <c r="F44" s="273">
        <v>0.16040698937356979</v>
      </c>
      <c r="G44" s="273">
        <v>6.0998299529188671E-2</v>
      </c>
      <c r="I44" s="272" t="s">
        <v>64</v>
      </c>
      <c r="J44" s="272">
        <v>276873</v>
      </c>
      <c r="K44" s="272">
        <v>3339</v>
      </c>
      <c r="L44" s="275">
        <v>1.2059680792276604</v>
      </c>
      <c r="M44" s="275" t="e">
        <v>#NAME?</v>
      </c>
      <c r="N44" s="275" t="e">
        <v>#NAME?</v>
      </c>
      <c r="O44" s="275" t="e">
        <v>#NAME?</v>
      </c>
      <c r="P44" s="275" t="e">
        <v>#NAME?</v>
      </c>
      <c r="Q44" s="275"/>
      <c r="R44" s="275"/>
      <c r="S44" s="272" t="s">
        <v>68</v>
      </c>
      <c r="T44" s="272">
        <v>46006957</v>
      </c>
      <c r="U44" s="272">
        <v>158357</v>
      </c>
      <c r="V44" s="275">
        <v>0.34420229097090688</v>
      </c>
      <c r="W44" s="275" t="e">
        <v>#NAME?</v>
      </c>
      <c r="X44" s="275" t="e">
        <v>#NAME?</v>
      </c>
      <c r="Y44" s="275" t="e">
        <v>#NAME?</v>
      </c>
      <c r="Z44" s="275" t="e">
        <v>#NAME?</v>
      </c>
      <c r="AA44" s="1148"/>
      <c r="AB44" s="273"/>
    </row>
    <row r="45" spans="2:28" s="272" customFormat="1" x14ac:dyDescent="0.3">
      <c r="I45" s="272" t="s">
        <v>67</v>
      </c>
      <c r="J45" s="272">
        <v>1151127</v>
      </c>
      <c r="K45" s="272">
        <v>13825</v>
      </c>
      <c r="L45" s="275">
        <v>1.200996936046153</v>
      </c>
      <c r="M45" s="275" t="e">
        <v>#NAME?</v>
      </c>
      <c r="N45" s="275" t="e">
        <v>#NAME?</v>
      </c>
      <c r="O45" s="275" t="e">
        <v>#NAME?</v>
      </c>
      <c r="P45" s="275" t="e">
        <v>#NAME?</v>
      </c>
      <c r="Q45" s="275"/>
      <c r="R45" s="275"/>
      <c r="S45" s="272" t="s">
        <v>74</v>
      </c>
      <c r="T45" s="272">
        <v>119584</v>
      </c>
      <c r="U45" s="272">
        <v>318</v>
      </c>
      <c r="V45" s="275">
        <v>0.26592186245651595</v>
      </c>
      <c r="W45" s="275" t="e">
        <v>#NAME?</v>
      </c>
      <c r="X45" s="275" t="e">
        <v>#NAME?</v>
      </c>
      <c r="Y45" s="275" t="e">
        <v>#NAME?</v>
      </c>
      <c r="Z45" s="275" t="e">
        <v>#NAME?</v>
      </c>
      <c r="AA45" s="1148"/>
      <c r="AB45" s="273"/>
    </row>
    <row r="46" spans="2:28" s="272" customFormat="1" x14ac:dyDescent="0.3">
      <c r="S46" s="272" t="s">
        <v>67</v>
      </c>
      <c r="T46" s="272">
        <v>1151127</v>
      </c>
      <c r="U46" s="272">
        <v>3011</v>
      </c>
      <c r="V46" s="275">
        <v>0.26156974860289089</v>
      </c>
      <c r="W46" s="275" t="e">
        <v>#NAME?</v>
      </c>
      <c r="X46" s="275" t="e">
        <v>#NAME?</v>
      </c>
      <c r="Y46" s="275" t="e">
        <v>#NAME?</v>
      </c>
      <c r="Z46" s="275" t="e">
        <v>#NAME?</v>
      </c>
      <c r="AA46" s="1148"/>
      <c r="AB46" s="273"/>
    </row>
    <row r="47" spans="2:28" s="272" customFormat="1" x14ac:dyDescent="0.3"/>
    <row r="48" spans="2:28" s="272" customFormat="1" x14ac:dyDescent="0.3"/>
    <row r="50" spans="2:10" x14ac:dyDescent="0.3">
      <c r="B50" s="1442" t="s">
        <v>78</v>
      </c>
      <c r="C50" s="1443"/>
      <c r="D50" s="1443"/>
      <c r="E50" s="1443"/>
      <c r="F50" s="1443"/>
      <c r="G50" s="1443"/>
      <c r="H50" s="1443"/>
      <c r="I50" s="1443"/>
      <c r="J50" s="1444"/>
    </row>
    <row r="51" spans="2:10" ht="6.6" customHeight="1" x14ac:dyDescent="0.3">
      <c r="B51" s="712"/>
      <c r="C51" s="712"/>
      <c r="D51" s="340"/>
      <c r="E51" s="340"/>
      <c r="F51" s="340"/>
      <c r="G51" s="340"/>
      <c r="H51" s="775"/>
      <c r="I51" s="776"/>
      <c r="J51" s="777"/>
    </row>
    <row r="52" spans="2:10" x14ac:dyDescent="0.3">
      <c r="B52" s="713" t="s">
        <v>79</v>
      </c>
      <c r="C52" s="1432" t="s">
        <v>1702</v>
      </c>
      <c r="D52" s="1433"/>
      <c r="E52" s="1433"/>
      <c r="F52" s="1433"/>
      <c r="G52" s="1433"/>
      <c r="H52" s="1433"/>
      <c r="I52" s="1433"/>
      <c r="J52" s="1434"/>
    </row>
    <row r="53" spans="2:10" ht="7.8" customHeight="1" x14ac:dyDescent="0.3">
      <c r="B53" s="713"/>
      <c r="C53" s="717"/>
      <c r="D53" s="341"/>
      <c r="E53" s="341"/>
      <c r="F53" s="341"/>
      <c r="G53" s="341"/>
      <c r="H53" s="341"/>
      <c r="I53" s="342"/>
      <c r="J53" s="738"/>
    </row>
    <row r="54" spans="2:10" x14ac:dyDescent="0.3">
      <c r="B54" s="713" t="s">
        <v>80</v>
      </c>
      <c r="C54" s="1432" t="s">
        <v>1706</v>
      </c>
      <c r="D54" s="1433"/>
      <c r="E54" s="1433"/>
      <c r="F54" s="1433"/>
      <c r="G54" s="1433"/>
      <c r="H54" s="1433"/>
      <c r="I54" s="1433"/>
      <c r="J54" s="1434"/>
    </row>
    <row r="55" spans="2:10" ht="5.4" customHeight="1" x14ac:dyDescent="0.3">
      <c r="B55" s="713"/>
      <c r="C55" s="717"/>
      <c r="D55" s="341"/>
      <c r="E55" s="341"/>
      <c r="F55" s="341"/>
      <c r="G55" s="341"/>
      <c r="H55" s="341"/>
      <c r="I55" s="342"/>
      <c r="J55" s="738"/>
    </row>
    <row r="56" spans="2:10" x14ac:dyDescent="0.3">
      <c r="B56" s="713" t="s">
        <v>82</v>
      </c>
      <c r="C56" s="717" t="s">
        <v>1704</v>
      </c>
      <c r="D56" s="341"/>
      <c r="E56" s="341"/>
      <c r="F56" s="341"/>
      <c r="G56" s="341"/>
      <c r="H56" s="341"/>
      <c r="I56" s="342"/>
      <c r="J56" s="738"/>
    </row>
    <row r="57" spans="2:10" ht="5.4" customHeight="1" x14ac:dyDescent="0.3">
      <c r="B57" s="713"/>
      <c r="C57" s="717"/>
      <c r="D57" s="341"/>
      <c r="E57" s="341"/>
      <c r="F57" s="341"/>
      <c r="G57" s="341"/>
      <c r="H57" s="341"/>
      <c r="I57" s="342"/>
      <c r="J57" s="738"/>
    </row>
    <row r="58" spans="2:10" x14ac:dyDescent="0.3">
      <c r="B58" s="713" t="s">
        <v>84</v>
      </c>
      <c r="C58" s="717" t="s">
        <v>1705</v>
      </c>
      <c r="D58" s="341"/>
      <c r="E58" s="341"/>
      <c r="F58" s="341"/>
      <c r="G58" s="341"/>
      <c r="H58" s="341"/>
      <c r="I58" s="342"/>
      <c r="J58" s="738"/>
    </row>
    <row r="59" spans="2:10" ht="8.4" customHeight="1" x14ac:dyDescent="0.3">
      <c r="B59" s="713"/>
      <c r="C59" s="717"/>
      <c r="D59" s="341"/>
      <c r="E59" s="341"/>
      <c r="F59" s="341"/>
      <c r="G59" s="341"/>
      <c r="H59" s="341"/>
      <c r="I59" s="342"/>
      <c r="J59" s="738"/>
    </row>
    <row r="60" spans="2:10" x14ac:dyDescent="0.3">
      <c r="B60" s="713" t="s">
        <v>86</v>
      </c>
      <c r="C60" s="717" t="s">
        <v>70</v>
      </c>
      <c r="D60" s="341"/>
      <c r="E60" s="341"/>
      <c r="F60" s="341"/>
      <c r="G60" s="341"/>
      <c r="H60" s="341"/>
      <c r="I60" s="342"/>
      <c r="J60" s="738"/>
    </row>
    <row r="61" spans="2:10" ht="9" customHeight="1" x14ac:dyDescent="0.3">
      <c r="B61" s="713"/>
      <c r="C61" s="717"/>
      <c r="D61" s="341"/>
      <c r="E61" s="341"/>
      <c r="F61" s="341"/>
      <c r="G61" s="341"/>
      <c r="H61" s="341"/>
      <c r="I61" s="342"/>
      <c r="J61" s="738"/>
    </row>
    <row r="62" spans="2:10" x14ac:dyDescent="0.3">
      <c r="B62" s="713" t="s">
        <v>88</v>
      </c>
      <c r="C62" s="718" t="s">
        <v>89</v>
      </c>
      <c r="D62" s="342"/>
      <c r="E62" s="342"/>
      <c r="F62" s="342"/>
      <c r="G62" s="341"/>
      <c r="H62" s="341"/>
      <c r="I62" s="342"/>
      <c r="J62" s="738"/>
    </row>
    <row r="63" spans="2:10" ht="6" customHeight="1" x14ac:dyDescent="0.3">
      <c r="B63" s="713"/>
      <c r="C63" s="718"/>
      <c r="D63" s="342"/>
      <c r="E63" s="342"/>
      <c r="F63" s="342"/>
      <c r="G63" s="341"/>
      <c r="H63" s="341"/>
      <c r="I63" s="342"/>
      <c r="J63" s="738"/>
    </row>
    <row r="64" spans="2:10" x14ac:dyDescent="0.3">
      <c r="B64" s="713" t="s">
        <v>90</v>
      </c>
      <c r="C64" s="719" t="s">
        <v>154</v>
      </c>
      <c r="D64" s="343"/>
      <c r="E64" s="343"/>
      <c r="F64" s="343"/>
      <c r="G64" s="341"/>
      <c r="H64" s="341"/>
      <c r="I64" s="342"/>
      <c r="J64" s="738"/>
    </row>
    <row r="65" spans="2:10" ht="7.2" customHeight="1" x14ac:dyDescent="0.3">
      <c r="B65" s="713"/>
      <c r="C65" s="717"/>
      <c r="D65" s="341"/>
      <c r="E65" s="341"/>
      <c r="F65" s="341"/>
      <c r="G65" s="341"/>
      <c r="H65" s="341"/>
      <c r="I65" s="342"/>
      <c r="J65" s="738"/>
    </row>
    <row r="66" spans="2:10" x14ac:dyDescent="0.3">
      <c r="B66" s="1435" t="s">
        <v>92</v>
      </c>
      <c r="C66" s="717" t="s">
        <v>93</v>
      </c>
      <c r="D66" s="341"/>
      <c r="E66" s="341"/>
      <c r="F66" s="341"/>
      <c r="G66" s="341"/>
      <c r="H66" s="341"/>
      <c r="I66" s="342"/>
      <c r="J66" s="738"/>
    </row>
    <row r="67" spans="2:10" x14ac:dyDescent="0.3">
      <c r="B67" s="1435"/>
      <c r="C67" s="720" t="s">
        <v>94</v>
      </c>
      <c r="D67" s="721"/>
      <c r="E67" s="721"/>
      <c r="F67" s="341"/>
      <c r="G67" s="341"/>
      <c r="H67" s="341"/>
      <c r="I67" s="342"/>
      <c r="J67" s="738"/>
    </row>
    <row r="68" spans="2:10" ht="10.199999999999999" customHeight="1" x14ac:dyDescent="0.3">
      <c r="B68" s="713"/>
      <c r="C68" s="717"/>
      <c r="D68" s="341"/>
      <c r="E68" s="341"/>
      <c r="F68" s="341"/>
      <c r="G68" s="341"/>
      <c r="H68" s="341"/>
      <c r="I68" s="342"/>
      <c r="J68" s="738"/>
    </row>
    <row r="69" spans="2:10" ht="48.6" customHeight="1" x14ac:dyDescent="0.3">
      <c r="B69" s="714" t="s">
        <v>95</v>
      </c>
      <c r="C69" s="1432" t="s">
        <v>1703</v>
      </c>
      <c r="D69" s="1433"/>
      <c r="E69" s="1433"/>
      <c r="F69" s="1433"/>
      <c r="G69" s="1433"/>
      <c r="H69" s="1433"/>
      <c r="I69" s="1433"/>
      <c r="J69" s="1434"/>
    </row>
    <row r="70" spans="2:10" ht="16.2" customHeight="1" x14ac:dyDescent="0.3">
      <c r="B70" s="714"/>
      <c r="C70" s="1432" t="s">
        <v>1707</v>
      </c>
      <c r="D70" s="1433"/>
      <c r="E70" s="1433"/>
      <c r="F70" s="1433"/>
      <c r="G70" s="1433"/>
      <c r="H70" s="1433"/>
      <c r="I70" s="1433"/>
      <c r="J70" s="1434"/>
    </row>
    <row r="71" spans="2:10" ht="7.8" customHeight="1" x14ac:dyDescent="0.3">
      <c r="B71" s="714"/>
      <c r="C71" s="717"/>
      <c r="D71" s="341"/>
      <c r="E71" s="341"/>
      <c r="F71" s="341"/>
      <c r="G71" s="341"/>
      <c r="H71" s="341"/>
      <c r="I71" s="342"/>
      <c r="J71" s="738"/>
    </row>
    <row r="72" spans="2:10" x14ac:dyDescent="0.3">
      <c r="B72" s="714" t="s">
        <v>96</v>
      </c>
      <c r="C72" s="722">
        <v>44958</v>
      </c>
      <c r="D72" s="723"/>
      <c r="E72" s="723"/>
      <c r="F72" s="341"/>
      <c r="G72" s="341"/>
      <c r="H72" s="341"/>
      <c r="I72" s="342"/>
      <c r="J72" s="738"/>
    </row>
    <row r="73" spans="2:10" ht="6" customHeight="1" x14ac:dyDescent="0.3">
      <c r="B73" s="714"/>
      <c r="C73" s="717"/>
      <c r="D73" s="341"/>
      <c r="E73" s="341"/>
      <c r="F73" s="341"/>
      <c r="G73" s="341"/>
      <c r="H73" s="341"/>
      <c r="I73" s="342"/>
      <c r="J73" s="738"/>
    </row>
    <row r="74" spans="2:10" x14ac:dyDescent="0.3">
      <c r="B74" s="714" t="s">
        <v>97</v>
      </c>
      <c r="C74" s="717" t="s">
        <v>98</v>
      </c>
      <c r="D74" s="341"/>
      <c r="E74" s="341"/>
      <c r="F74" s="341"/>
      <c r="G74" s="341"/>
      <c r="H74" s="341"/>
      <c r="I74" s="342"/>
      <c r="J74" s="738"/>
    </row>
    <row r="75" spans="2:10" ht="5.4" customHeight="1" x14ac:dyDescent="0.3">
      <c r="B75" s="714"/>
      <c r="C75" s="717"/>
      <c r="D75" s="341"/>
      <c r="E75" s="341"/>
      <c r="F75" s="341"/>
      <c r="G75" s="341"/>
      <c r="H75" s="341"/>
      <c r="I75" s="342"/>
      <c r="J75" s="738"/>
    </row>
    <row r="76" spans="2:10" x14ac:dyDescent="0.3">
      <c r="B76" s="714" t="s">
        <v>99</v>
      </c>
      <c r="C76" s="718" t="s">
        <v>676</v>
      </c>
      <c r="D76" s="342"/>
      <c r="E76" s="342"/>
      <c r="F76" s="342"/>
      <c r="G76" s="342"/>
      <c r="H76" s="342"/>
      <c r="I76" s="342"/>
      <c r="J76" s="738"/>
    </row>
    <row r="77" spans="2:10" ht="9.6" customHeight="1" x14ac:dyDescent="0.3">
      <c r="B77" s="715"/>
      <c r="C77" s="715"/>
      <c r="D77" s="344"/>
      <c r="E77" s="344"/>
      <c r="F77" s="344"/>
      <c r="G77" s="344"/>
      <c r="H77" s="344"/>
      <c r="I77" s="344"/>
      <c r="J77" s="778"/>
    </row>
  </sheetData>
  <mergeCells count="15">
    <mergeCell ref="R5:S5"/>
    <mergeCell ref="P5:Q5"/>
    <mergeCell ref="T5:U5"/>
    <mergeCell ref="D5:E5"/>
    <mergeCell ref="F5:G5"/>
    <mergeCell ref="H5:I5"/>
    <mergeCell ref="J5:K5"/>
    <mergeCell ref="L5:M5"/>
    <mergeCell ref="N5:O5"/>
    <mergeCell ref="C70:J70"/>
    <mergeCell ref="B50:J50"/>
    <mergeCell ref="C52:J52"/>
    <mergeCell ref="C54:J54"/>
    <mergeCell ref="B66:B67"/>
    <mergeCell ref="C69:J69"/>
  </mergeCells>
  <hyperlinks>
    <hyperlink ref="B2" location="Index!A1" display="Return to Index" xr:uid="{D512E4F4-3122-49FE-B5C0-EB9EFBEBFEDC}"/>
    <hyperlink ref="C67" r:id="rId1" xr:uid="{96554E59-649F-40EC-AFC4-9D220BC2E2CC}"/>
  </hyperlinks>
  <pageMargins left="0.7" right="0.7" top="0.75" bottom="0.75" header="0.3" footer="0.3"/>
  <pageSetup paperSize="9" orientation="portrait"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ECFA8-8803-41E9-8A3E-FC0F84B58FC8}">
  <dimension ref="A1:X75"/>
  <sheetViews>
    <sheetView zoomScaleNormal="100" workbookViewId="0">
      <selection sqref="A1:XFD1048576"/>
    </sheetView>
  </sheetViews>
  <sheetFormatPr defaultColWidth="8.88671875" defaultRowHeight="14.4" x14ac:dyDescent="0.3"/>
  <cols>
    <col min="1" max="1" width="3.21875" customWidth="1"/>
    <col min="2" max="2" width="16.44140625" customWidth="1"/>
    <col min="3" max="3" width="15.44140625" customWidth="1"/>
    <col min="4" max="4" width="14.33203125" customWidth="1"/>
    <col min="5" max="5" width="13.21875" customWidth="1"/>
    <col min="6" max="6" width="13.109375" customWidth="1"/>
    <col min="7" max="7" width="12.21875" customWidth="1"/>
    <col min="8" max="8" width="12.109375" customWidth="1"/>
    <col min="9" max="9" width="13.109375" customWidth="1"/>
    <col min="10" max="10" width="10.88671875" customWidth="1"/>
    <col min="11" max="11" width="16.77734375" customWidth="1"/>
    <col min="12" max="12" width="11.5546875" bestFit="1" customWidth="1"/>
    <col min="13" max="15" width="12.77734375" customWidth="1"/>
    <col min="16" max="16" width="11.77734375" customWidth="1"/>
    <col min="17" max="17" width="11.6640625" customWidth="1"/>
    <col min="18" max="18" width="19" customWidth="1"/>
    <col min="19" max="19" width="11.33203125" customWidth="1"/>
    <col min="20" max="21" width="11.6640625" customWidth="1"/>
    <col min="22" max="22" width="12.88671875" customWidth="1"/>
    <col min="23" max="23" width="12.33203125" customWidth="1"/>
    <col min="24" max="24" width="12.6640625" customWidth="1"/>
    <col min="25" max="25" width="12.5546875" style="1068" customWidth="1"/>
    <col min="26" max="26" width="9" style="1068" bestFit="1" customWidth="1"/>
    <col min="27" max="27" width="15" style="1068" customWidth="1"/>
    <col min="28" max="28" width="18.44140625" style="1068" customWidth="1"/>
    <col min="29" max="34" width="9" style="1068" bestFit="1" customWidth="1"/>
    <col min="35" max="35" width="12.109375" style="1068" customWidth="1"/>
    <col min="36" max="36" width="9" style="1068" bestFit="1" customWidth="1"/>
    <col min="37" max="16384" width="8.88671875" style="1068"/>
  </cols>
  <sheetData>
    <row r="1" spans="2:24" customFormat="1" x14ac:dyDescent="0.3">
      <c r="B1" s="686" t="s">
        <v>1710</v>
      </c>
    </row>
    <row r="2" spans="2:24" customFormat="1" x14ac:dyDescent="0.3">
      <c r="B2" s="1073" t="s">
        <v>48</v>
      </c>
    </row>
    <row r="3" spans="2:24" customFormat="1" x14ac:dyDescent="0.3">
      <c r="F3" s="676"/>
      <c r="G3" s="676"/>
      <c r="H3" s="676"/>
      <c r="I3" s="676"/>
      <c r="J3" s="676"/>
      <c r="K3" s="676"/>
      <c r="X3" s="96"/>
    </row>
    <row r="4" spans="2:24" customFormat="1" ht="15" thickBot="1" x14ac:dyDescent="0.35">
      <c r="F4" s="676"/>
      <c r="G4" s="676"/>
      <c r="H4" s="676"/>
      <c r="I4" s="676"/>
      <c r="J4" s="676"/>
      <c r="K4" s="676"/>
      <c r="X4" s="96"/>
    </row>
    <row r="5" spans="2:24" customFormat="1" ht="58.2" thickBot="1" x14ac:dyDescent="0.35">
      <c r="B5" s="1407" t="s">
        <v>752</v>
      </c>
      <c r="C5" s="704" t="s">
        <v>1673</v>
      </c>
      <c r="D5" s="1436" t="s">
        <v>1678</v>
      </c>
      <c r="E5" s="1471"/>
      <c r="F5" s="1436" t="s">
        <v>1679</v>
      </c>
      <c r="G5" s="1471"/>
      <c r="H5" s="1436" t="s">
        <v>1680</v>
      </c>
      <c r="I5" s="1471"/>
      <c r="J5" s="1436" t="s">
        <v>1681</v>
      </c>
      <c r="K5" s="1471"/>
      <c r="L5" s="1436" t="s">
        <v>1682</v>
      </c>
      <c r="M5" s="1471"/>
      <c r="N5" s="1436" t="s">
        <v>1748</v>
      </c>
      <c r="O5" s="1471"/>
      <c r="P5" s="1436" t="s">
        <v>1316</v>
      </c>
      <c r="Q5" s="1471"/>
    </row>
    <row r="6" spans="2:24" customFormat="1" ht="25.95" customHeight="1" thickBot="1" x14ac:dyDescent="0.35">
      <c r="B6" s="1408"/>
      <c r="C6" s="687" t="s">
        <v>714</v>
      </c>
      <c r="D6" s="687" t="s">
        <v>714</v>
      </c>
      <c r="E6" s="687" t="s">
        <v>131</v>
      </c>
      <c r="F6" s="687" t="s">
        <v>714</v>
      </c>
      <c r="G6" s="687" t="s">
        <v>131</v>
      </c>
      <c r="H6" s="687" t="s">
        <v>714</v>
      </c>
      <c r="I6" s="687" t="s">
        <v>131</v>
      </c>
      <c r="J6" s="687" t="s">
        <v>714</v>
      </c>
      <c r="K6" s="687" t="s">
        <v>131</v>
      </c>
      <c r="L6" s="687" t="s">
        <v>714</v>
      </c>
      <c r="M6" s="687" t="s">
        <v>131</v>
      </c>
      <c r="N6" s="687" t="s">
        <v>714</v>
      </c>
      <c r="O6" s="687" t="s">
        <v>131</v>
      </c>
      <c r="P6" s="687" t="s">
        <v>714</v>
      </c>
      <c r="Q6" s="687" t="s">
        <v>131</v>
      </c>
    </row>
    <row r="7" spans="2:24" customFormat="1" x14ac:dyDescent="0.3">
      <c r="B7" s="1062" t="s">
        <v>64</v>
      </c>
      <c r="C7" s="599">
        <v>276873</v>
      </c>
      <c r="D7" s="599">
        <v>253522</v>
      </c>
      <c r="E7" s="1063">
        <v>91.6</v>
      </c>
      <c r="F7" s="599">
        <v>1122</v>
      </c>
      <c r="G7" s="1063">
        <v>0.4</v>
      </c>
      <c r="H7" s="599">
        <v>377</v>
      </c>
      <c r="I7" s="1069">
        <v>0.13616351179060435</v>
      </c>
      <c r="J7" s="599">
        <v>375</v>
      </c>
      <c r="K7" s="1069">
        <v>0.13544115894290884</v>
      </c>
      <c r="L7" s="599">
        <v>308</v>
      </c>
      <c r="M7" s="1069">
        <v>0.11124233854510913</v>
      </c>
      <c r="N7" s="599">
        <v>2182</v>
      </c>
      <c r="O7" s="1069">
        <v>0.78808695683580554</v>
      </c>
      <c r="P7" s="599">
        <v>21169</v>
      </c>
      <c r="Q7" s="1069">
        <v>7.6457437164331656</v>
      </c>
    </row>
    <row r="8" spans="2:24" customFormat="1" x14ac:dyDescent="0.3">
      <c r="B8" s="1064" t="s">
        <v>70</v>
      </c>
      <c r="C8" s="537">
        <v>204369</v>
      </c>
      <c r="D8" s="537">
        <v>188719</v>
      </c>
      <c r="E8" s="1065">
        <v>92.3</v>
      </c>
      <c r="F8" s="537">
        <v>627</v>
      </c>
      <c r="G8" s="1065">
        <v>0.3</v>
      </c>
      <c r="H8" s="537">
        <v>308</v>
      </c>
      <c r="I8" s="1070">
        <v>0.15070778836320575</v>
      </c>
      <c r="J8" s="537">
        <v>308</v>
      </c>
      <c r="K8" s="1070">
        <v>0.15070778836320575</v>
      </c>
      <c r="L8" s="537">
        <v>390</v>
      </c>
      <c r="M8" s="1070">
        <v>0.19083129045990341</v>
      </c>
      <c r="N8" s="537">
        <v>1633</v>
      </c>
      <c r="O8" s="1070">
        <v>0.79904486492569815</v>
      </c>
      <c r="P8" s="537">
        <v>14017</v>
      </c>
      <c r="Q8" s="1070">
        <v>6.8586723035294002</v>
      </c>
    </row>
    <row r="9" spans="2:24" customFormat="1" x14ac:dyDescent="0.3">
      <c r="B9" s="1064" t="s">
        <v>62</v>
      </c>
      <c r="C9" s="537">
        <v>389708</v>
      </c>
      <c r="D9" s="537">
        <v>360274</v>
      </c>
      <c r="E9" s="1065">
        <v>92.4</v>
      </c>
      <c r="F9" s="537">
        <v>1145</v>
      </c>
      <c r="G9" s="1065">
        <v>0.3</v>
      </c>
      <c r="H9" s="537">
        <v>466</v>
      </c>
      <c r="I9" s="1070">
        <v>0.11957670871524322</v>
      </c>
      <c r="J9" s="537">
        <v>440</v>
      </c>
      <c r="K9" s="1070">
        <v>0.11290504685559445</v>
      </c>
      <c r="L9" s="537">
        <v>1169</v>
      </c>
      <c r="M9" s="1070">
        <v>0.29996818130497704</v>
      </c>
      <c r="N9" s="537">
        <v>3220</v>
      </c>
      <c r="O9" s="1070">
        <v>0.82625966107957749</v>
      </c>
      <c r="P9" s="537">
        <v>26214</v>
      </c>
      <c r="Q9" s="1070">
        <v>6.7265747688012567</v>
      </c>
    </row>
    <row r="10" spans="2:24" customFormat="1" x14ac:dyDescent="0.3">
      <c r="B10" s="1064" t="s">
        <v>66</v>
      </c>
      <c r="C10" s="537">
        <v>248450</v>
      </c>
      <c r="D10" s="537">
        <v>230587</v>
      </c>
      <c r="E10" s="1065">
        <v>92.8</v>
      </c>
      <c r="F10" s="537">
        <v>939</v>
      </c>
      <c r="G10" s="1065">
        <v>0.4</v>
      </c>
      <c r="H10" s="537">
        <v>351</v>
      </c>
      <c r="I10" s="1070">
        <v>0.14127591064600523</v>
      </c>
      <c r="J10" s="537">
        <v>358</v>
      </c>
      <c r="K10" s="1070">
        <v>0.14409337894948682</v>
      </c>
      <c r="L10" s="537">
        <v>517</v>
      </c>
      <c r="M10" s="1070">
        <v>0.2080901589857114</v>
      </c>
      <c r="N10" s="537">
        <v>2165</v>
      </c>
      <c r="O10" s="1070">
        <v>0.87140269671966186</v>
      </c>
      <c r="P10" s="537">
        <v>15698</v>
      </c>
      <c r="Q10" s="1070">
        <v>6.3183739182934193</v>
      </c>
    </row>
    <row r="11" spans="2:24" customFormat="1" x14ac:dyDescent="0.3">
      <c r="B11" s="1064" t="s">
        <v>76</v>
      </c>
      <c r="C11" s="537">
        <v>456249</v>
      </c>
      <c r="D11" s="537">
        <v>423911</v>
      </c>
      <c r="E11" s="1065">
        <v>92.9</v>
      </c>
      <c r="F11" s="537">
        <v>1526</v>
      </c>
      <c r="G11" s="1065">
        <v>0.3</v>
      </c>
      <c r="H11" s="537">
        <v>550</v>
      </c>
      <c r="I11" s="1070">
        <v>0.12054820942073298</v>
      </c>
      <c r="J11" s="537">
        <v>524</v>
      </c>
      <c r="K11" s="1070">
        <v>0.11484956679357106</v>
      </c>
      <c r="L11" s="537">
        <v>857</v>
      </c>
      <c r="M11" s="1070">
        <v>0.1878360281337603</v>
      </c>
      <c r="N11" s="537">
        <v>3457</v>
      </c>
      <c r="O11" s="1070">
        <v>0.75770029084995261</v>
      </c>
      <c r="P11" s="537">
        <v>28881</v>
      </c>
      <c r="Q11" s="1070">
        <v>6.3300960659639802</v>
      </c>
    </row>
    <row r="12" spans="2:24" customFormat="1" x14ac:dyDescent="0.3">
      <c r="B12" s="1064" t="s">
        <v>75</v>
      </c>
      <c r="C12" s="537">
        <v>170818</v>
      </c>
      <c r="D12" s="537">
        <v>159002</v>
      </c>
      <c r="E12" s="1065">
        <v>93.1</v>
      </c>
      <c r="F12" s="537">
        <v>405</v>
      </c>
      <c r="G12" s="1065">
        <v>0.2</v>
      </c>
      <c r="H12" s="537">
        <v>213</v>
      </c>
      <c r="I12" s="1070">
        <v>0.12469411888676837</v>
      </c>
      <c r="J12" s="537">
        <v>248</v>
      </c>
      <c r="K12" s="1070">
        <v>0.14518376283529838</v>
      </c>
      <c r="L12" s="537">
        <v>274</v>
      </c>
      <c r="M12" s="1070">
        <v>0.16040464119706355</v>
      </c>
      <c r="N12" s="537">
        <v>1140</v>
      </c>
      <c r="O12" s="1070">
        <v>0.66737697432354903</v>
      </c>
      <c r="P12" s="537">
        <v>10676</v>
      </c>
      <c r="Q12" s="1070">
        <v>6.2499268227001838</v>
      </c>
    </row>
    <row r="13" spans="2:24" customFormat="1" x14ac:dyDescent="0.3">
      <c r="B13" s="1064" t="s">
        <v>65</v>
      </c>
      <c r="C13" s="537">
        <v>658471</v>
      </c>
      <c r="D13" s="537">
        <v>613810</v>
      </c>
      <c r="E13" s="1065">
        <v>93.2</v>
      </c>
      <c r="F13" s="537">
        <v>2086</v>
      </c>
      <c r="G13" s="1065">
        <v>0.3</v>
      </c>
      <c r="H13" s="537">
        <v>781</v>
      </c>
      <c r="I13" s="1070">
        <v>0.11860810878535273</v>
      </c>
      <c r="J13" s="537">
        <v>779</v>
      </c>
      <c r="K13" s="1070">
        <v>0.11830437483199716</v>
      </c>
      <c r="L13" s="537">
        <v>1108</v>
      </c>
      <c r="M13" s="1070">
        <v>0.16826861015898953</v>
      </c>
      <c r="N13" s="537">
        <v>4754</v>
      </c>
      <c r="O13" s="1070">
        <v>0.72197560712620601</v>
      </c>
      <c r="P13" s="537">
        <v>39907</v>
      </c>
      <c r="Q13" s="1070">
        <v>6.0605554382805016</v>
      </c>
    </row>
    <row r="14" spans="2:24" customFormat="1" x14ac:dyDescent="0.3">
      <c r="B14" s="1064" t="s">
        <v>71</v>
      </c>
      <c r="C14" s="537">
        <v>403028</v>
      </c>
      <c r="D14" s="537">
        <v>375804</v>
      </c>
      <c r="E14" s="1065">
        <v>93.2</v>
      </c>
      <c r="F14" s="537">
        <v>1332</v>
      </c>
      <c r="G14" s="1065">
        <v>0.3</v>
      </c>
      <c r="H14" s="537">
        <v>461</v>
      </c>
      <c r="I14" s="1070">
        <v>0.11438411227011522</v>
      </c>
      <c r="J14" s="537">
        <v>463</v>
      </c>
      <c r="K14" s="1070">
        <v>0.11488035570729577</v>
      </c>
      <c r="L14" s="537">
        <v>517</v>
      </c>
      <c r="M14" s="1070">
        <v>0.12827892851117043</v>
      </c>
      <c r="N14" s="537">
        <v>2773</v>
      </c>
      <c r="O14" s="1070">
        <v>0.68804152565082322</v>
      </c>
      <c r="P14" s="537">
        <v>24451</v>
      </c>
      <c r="Q14" s="1070">
        <v>6.0668241412507316</v>
      </c>
    </row>
    <row r="15" spans="2:24" customFormat="1" x14ac:dyDescent="0.3">
      <c r="B15" s="1064" t="s">
        <v>73</v>
      </c>
      <c r="C15" s="537">
        <v>172083</v>
      </c>
      <c r="D15" s="537">
        <v>160735</v>
      </c>
      <c r="E15" s="1065">
        <v>93.4</v>
      </c>
      <c r="F15" s="537">
        <v>242</v>
      </c>
      <c r="G15" s="1065">
        <v>0.1</v>
      </c>
      <c r="H15" s="537">
        <v>171</v>
      </c>
      <c r="I15" s="1070">
        <v>9.9370652533951651E-2</v>
      </c>
      <c r="J15" s="537">
        <v>170</v>
      </c>
      <c r="K15" s="1070">
        <v>9.8789537606852509E-2</v>
      </c>
      <c r="L15" s="537">
        <v>479</v>
      </c>
      <c r="M15" s="1070">
        <v>0.27835405008048442</v>
      </c>
      <c r="N15" s="537">
        <v>1062</v>
      </c>
      <c r="O15" s="1070">
        <v>0.61714405257927862</v>
      </c>
      <c r="P15" s="537">
        <v>10286</v>
      </c>
      <c r="Q15" s="1070">
        <v>5.9773481401416761</v>
      </c>
    </row>
    <row r="16" spans="2:24" customFormat="1" x14ac:dyDescent="0.3">
      <c r="B16" s="1064" t="s">
        <v>68</v>
      </c>
      <c r="C16" s="537">
        <v>46006957</v>
      </c>
      <c r="D16" s="537">
        <v>43002331</v>
      </c>
      <c r="E16" s="1065">
        <v>93.5</v>
      </c>
      <c r="F16" s="537">
        <v>113760</v>
      </c>
      <c r="G16" s="1065">
        <v>0.2</v>
      </c>
      <c r="H16" s="537">
        <v>45684</v>
      </c>
      <c r="I16" s="1070">
        <v>9.9298025731195394E-2</v>
      </c>
      <c r="J16" s="537">
        <v>46513</v>
      </c>
      <c r="K16" s="1070">
        <v>0.10109992712623875</v>
      </c>
      <c r="L16" s="537">
        <v>45886</v>
      </c>
      <c r="M16" s="1070">
        <v>9.9737089762315725E-2</v>
      </c>
      <c r="N16" s="537">
        <v>251843</v>
      </c>
      <c r="O16" s="1070">
        <v>0.54740199400712375</v>
      </c>
      <c r="P16" s="537">
        <v>2752783</v>
      </c>
      <c r="Q16" s="1070">
        <v>5.98340594445314</v>
      </c>
    </row>
    <row r="17" spans="2:18" customFormat="1" x14ac:dyDescent="0.3">
      <c r="B17" s="1064" t="s">
        <v>69</v>
      </c>
      <c r="C17" s="537">
        <v>334908</v>
      </c>
      <c r="D17" s="537">
        <v>313307</v>
      </c>
      <c r="E17" s="1065">
        <v>93.6</v>
      </c>
      <c r="F17" s="537">
        <v>549</v>
      </c>
      <c r="G17" s="1065">
        <v>0.2</v>
      </c>
      <c r="H17" s="537">
        <v>291</v>
      </c>
      <c r="I17" s="1070">
        <v>8.6889533842129787E-2</v>
      </c>
      <c r="J17" s="537">
        <v>330</v>
      </c>
      <c r="K17" s="1070">
        <v>9.8534522913755418E-2</v>
      </c>
      <c r="L17" s="537">
        <v>418</v>
      </c>
      <c r="M17" s="1070">
        <v>0.12481039569075687</v>
      </c>
      <c r="N17" s="537">
        <v>1588</v>
      </c>
      <c r="O17" s="1070">
        <v>0.47416006783952608</v>
      </c>
      <c r="P17" s="537">
        <v>20013</v>
      </c>
      <c r="Q17" s="1070">
        <v>5.9756709305242035</v>
      </c>
    </row>
    <row r="18" spans="2:18" customFormat="1" x14ac:dyDescent="0.3">
      <c r="B18" s="1064" t="s">
        <v>74</v>
      </c>
      <c r="C18" s="537">
        <v>119586</v>
      </c>
      <c r="D18" s="537">
        <v>111974</v>
      </c>
      <c r="E18" s="1065">
        <v>93.6</v>
      </c>
      <c r="F18" s="537">
        <v>130</v>
      </c>
      <c r="G18" s="1065">
        <v>0.1</v>
      </c>
      <c r="H18" s="537">
        <v>77</v>
      </c>
      <c r="I18" s="1070">
        <v>6.4388808054454544E-2</v>
      </c>
      <c r="J18" s="537">
        <v>91</v>
      </c>
      <c r="K18" s="1070">
        <v>7.6095864064355367E-2</v>
      </c>
      <c r="L18" s="537">
        <v>113</v>
      </c>
      <c r="M18" s="1070">
        <v>9.4492666365628086E-2</v>
      </c>
      <c r="N18" s="537">
        <v>411</v>
      </c>
      <c r="O18" s="1070">
        <v>0.3436857157192314</v>
      </c>
      <c r="P18" s="537">
        <v>7201</v>
      </c>
      <c r="Q18" s="1070">
        <v>6.0216078805211319</v>
      </c>
    </row>
    <row r="19" spans="2:18" customFormat="1" x14ac:dyDescent="0.3">
      <c r="B19" s="1064" t="s">
        <v>63</v>
      </c>
      <c r="C19" s="537">
        <v>161618</v>
      </c>
      <c r="D19" s="537">
        <v>151504</v>
      </c>
      <c r="E19" s="1065">
        <v>93.7</v>
      </c>
      <c r="F19" s="537">
        <v>187</v>
      </c>
      <c r="G19" s="1065">
        <v>0.1</v>
      </c>
      <c r="H19" s="537">
        <v>139</v>
      </c>
      <c r="I19" s="1070">
        <v>8.6005271690034524E-2</v>
      </c>
      <c r="J19" s="537">
        <v>140</v>
      </c>
      <c r="K19" s="1070">
        <v>8.6624014651833336E-2</v>
      </c>
      <c r="L19" s="537">
        <v>305</v>
      </c>
      <c r="M19" s="1070">
        <v>0.18871660334863691</v>
      </c>
      <c r="N19" s="537">
        <v>771</v>
      </c>
      <c r="O19" s="1070">
        <v>0.47705082354688211</v>
      </c>
      <c r="P19" s="537">
        <v>9343</v>
      </c>
      <c r="Q19" s="1070">
        <v>5.7809154920862769</v>
      </c>
    </row>
    <row r="20" spans="2:18" customFormat="1" x14ac:dyDescent="0.3">
      <c r="B20" s="1064" t="s">
        <v>72</v>
      </c>
      <c r="C20" s="537">
        <v>218624</v>
      </c>
      <c r="D20" s="537">
        <v>205959</v>
      </c>
      <c r="E20" s="1065">
        <v>94.2</v>
      </c>
      <c r="F20" s="537">
        <v>405</v>
      </c>
      <c r="G20" s="1065">
        <v>0.2</v>
      </c>
      <c r="H20" s="537">
        <v>204</v>
      </c>
      <c r="I20" s="1070">
        <v>9.3310889929742402E-2</v>
      </c>
      <c r="J20" s="537">
        <v>266</v>
      </c>
      <c r="K20" s="1070">
        <v>0.12167008196721313</v>
      </c>
      <c r="L20" s="537">
        <v>346</v>
      </c>
      <c r="M20" s="1070">
        <v>0.15826258782201408</v>
      </c>
      <c r="N20" s="537">
        <v>1221</v>
      </c>
      <c r="O20" s="1070">
        <v>0.55849312060889933</v>
      </c>
      <c r="P20" s="537">
        <v>11444</v>
      </c>
      <c r="Q20" s="1070">
        <v>5.2345579625292746</v>
      </c>
    </row>
    <row r="21" spans="2:18" customFormat="1" ht="15" thickBot="1" x14ac:dyDescent="0.35">
      <c r="B21" s="1066" t="s">
        <v>67</v>
      </c>
      <c r="C21" s="538">
        <v>1151127</v>
      </c>
      <c r="D21" s="538">
        <v>1093951</v>
      </c>
      <c r="E21" s="1067">
        <v>95</v>
      </c>
      <c r="F21" s="538">
        <v>1438</v>
      </c>
      <c r="G21" s="1067">
        <v>0.1</v>
      </c>
      <c r="H21" s="538">
        <v>880</v>
      </c>
      <c r="I21" s="1071">
        <v>7.6446821245614083E-2</v>
      </c>
      <c r="J21" s="538">
        <v>830</v>
      </c>
      <c r="K21" s="1071">
        <v>7.2103251856658737E-2</v>
      </c>
      <c r="L21" s="538">
        <v>922</v>
      </c>
      <c r="M21" s="1071">
        <v>8.0095419532336565E-2</v>
      </c>
      <c r="N21" s="538">
        <v>4070</v>
      </c>
      <c r="O21" s="1071">
        <v>0.35356654826096512</v>
      </c>
      <c r="P21" s="538">
        <v>53106</v>
      </c>
      <c r="Q21" s="1071">
        <v>4.6133919193972517</v>
      </c>
    </row>
    <row r="22" spans="2:18" customFormat="1" x14ac:dyDescent="0.3">
      <c r="B22" s="1079"/>
      <c r="C22" s="1080"/>
      <c r="D22" s="1080"/>
      <c r="E22" s="1081"/>
      <c r="F22" s="1080"/>
      <c r="G22" s="1081"/>
      <c r="H22" s="1080"/>
      <c r="I22" s="1082"/>
      <c r="J22" s="1080"/>
      <c r="K22" s="1082"/>
      <c r="L22" s="1080"/>
      <c r="M22" s="1082"/>
      <c r="N22" s="1080"/>
      <c r="O22" s="1082"/>
      <c r="P22" s="1080"/>
      <c r="Q22" s="1082"/>
    </row>
    <row r="23" spans="2:18" customFormat="1" x14ac:dyDescent="0.3">
      <c r="B23" s="1079"/>
      <c r="C23" s="1080"/>
      <c r="D23" s="1080"/>
      <c r="E23" s="1081"/>
      <c r="F23" s="1080"/>
      <c r="G23" s="1081"/>
      <c r="H23" s="1080"/>
      <c r="I23" s="1082"/>
      <c r="J23" s="1080"/>
      <c r="K23" s="1082"/>
      <c r="L23" s="1080"/>
      <c r="M23" s="1082"/>
      <c r="N23" s="1080"/>
      <c r="O23" s="1082"/>
      <c r="P23" s="1080"/>
      <c r="Q23" s="1082"/>
    </row>
    <row r="24" spans="2:18" customFormat="1" x14ac:dyDescent="0.3">
      <c r="B24" s="1079"/>
      <c r="C24" s="1080"/>
      <c r="D24" s="1080"/>
      <c r="E24" s="1081"/>
      <c r="F24" s="1080"/>
      <c r="G24" s="1081"/>
      <c r="H24" s="1080"/>
      <c r="I24" s="1082"/>
      <c r="J24" s="1080"/>
      <c r="K24" s="1082"/>
      <c r="L24" s="1080"/>
      <c r="M24" s="1082"/>
      <c r="N24" s="1080"/>
      <c r="O24" s="1082"/>
      <c r="P24" s="1080"/>
      <c r="Q24" s="1082"/>
    </row>
    <row r="25" spans="2:18" s="272" customFormat="1" x14ac:dyDescent="0.3">
      <c r="B25" s="1149"/>
      <c r="C25" s="402"/>
      <c r="D25" s="402"/>
      <c r="E25" s="1150"/>
      <c r="F25" s="402"/>
      <c r="G25" s="1150"/>
      <c r="H25" s="402"/>
      <c r="I25" s="1151"/>
      <c r="J25" s="402"/>
      <c r="K25" s="1151"/>
      <c r="L25" s="402"/>
      <c r="M25" s="1151"/>
      <c r="N25" s="402"/>
      <c r="O25" s="1151"/>
      <c r="P25" s="402"/>
      <c r="Q25" s="1151"/>
    </row>
    <row r="26" spans="2:18" s="272" customFormat="1" x14ac:dyDescent="0.3">
      <c r="B26" s="1152" t="s">
        <v>1711</v>
      </c>
      <c r="D26" s="272" t="s">
        <v>1678</v>
      </c>
      <c r="E26" s="273"/>
      <c r="F26" s="273"/>
      <c r="G26" s="273"/>
      <c r="M26" s="272" t="s">
        <v>1748</v>
      </c>
    </row>
    <row r="27" spans="2:18" s="272" customFormat="1" x14ac:dyDescent="0.3">
      <c r="C27" s="272" t="s">
        <v>714</v>
      </c>
      <c r="D27" s="272" t="s">
        <v>714</v>
      </c>
      <c r="E27" s="273" t="s">
        <v>131</v>
      </c>
      <c r="F27" s="273" t="s">
        <v>1708</v>
      </c>
      <c r="G27" s="273" t="s">
        <v>1709</v>
      </c>
      <c r="H27" s="273" t="s">
        <v>785</v>
      </c>
      <c r="I27" s="273" t="s">
        <v>786</v>
      </c>
      <c r="K27" s="1152" t="s">
        <v>1711</v>
      </c>
      <c r="M27" s="272" t="s">
        <v>714</v>
      </c>
      <c r="N27" s="272" t="s">
        <v>131</v>
      </c>
    </row>
    <row r="28" spans="2:18" s="272" customFormat="1" x14ac:dyDescent="0.3">
      <c r="B28" s="272" t="s">
        <v>67</v>
      </c>
      <c r="C28" s="1148">
        <v>1151127</v>
      </c>
      <c r="D28" s="1148">
        <v>1093951</v>
      </c>
      <c r="E28" s="273">
        <v>95</v>
      </c>
      <c r="F28" s="273" t="e">
        <v>#NAME?</v>
      </c>
      <c r="G28" s="273" t="e">
        <v>#NAME?</v>
      </c>
      <c r="H28" s="273" t="e">
        <v>#NAME?</v>
      </c>
      <c r="I28" s="273" t="e">
        <v>#NAME?</v>
      </c>
      <c r="K28" s="272" t="s">
        <v>66</v>
      </c>
      <c r="L28" s="272">
        <v>248450</v>
      </c>
      <c r="M28" s="272">
        <v>2165</v>
      </c>
      <c r="N28" s="275">
        <v>0.87140269671966186</v>
      </c>
      <c r="O28" s="273" t="e">
        <v>#NAME?</v>
      </c>
      <c r="P28" s="273" t="e">
        <v>#NAME?</v>
      </c>
      <c r="Q28" s="275" t="e">
        <v>#NAME?</v>
      </c>
      <c r="R28" s="275" t="e">
        <v>#NAME?</v>
      </c>
    </row>
    <row r="29" spans="2:18" s="272" customFormat="1" x14ac:dyDescent="0.3">
      <c r="B29" s="272" t="s">
        <v>72</v>
      </c>
      <c r="C29" s="1148">
        <v>218624</v>
      </c>
      <c r="D29" s="1148">
        <v>205959</v>
      </c>
      <c r="E29" s="273">
        <v>94.2</v>
      </c>
      <c r="F29" s="273" t="e">
        <v>#NAME?</v>
      </c>
      <c r="G29" s="273" t="e">
        <v>#NAME?</v>
      </c>
      <c r="H29" s="273" t="e">
        <v>#NAME?</v>
      </c>
      <c r="I29" s="273" t="e">
        <v>#NAME?</v>
      </c>
      <c r="K29" s="272" t="s">
        <v>62</v>
      </c>
      <c r="L29" s="272">
        <v>389708</v>
      </c>
      <c r="M29" s="272">
        <v>3220</v>
      </c>
      <c r="N29" s="275">
        <v>0.82625966107957749</v>
      </c>
      <c r="O29" s="273" t="e">
        <v>#NAME?</v>
      </c>
      <c r="P29" s="273" t="e">
        <v>#NAME?</v>
      </c>
      <c r="Q29" s="275" t="e">
        <v>#NAME?</v>
      </c>
      <c r="R29" s="275" t="e">
        <v>#NAME?</v>
      </c>
    </row>
    <row r="30" spans="2:18" s="272" customFormat="1" x14ac:dyDescent="0.3">
      <c r="B30" s="272" t="s">
        <v>63</v>
      </c>
      <c r="C30" s="1148">
        <v>161618</v>
      </c>
      <c r="D30" s="1148">
        <v>151504</v>
      </c>
      <c r="E30" s="273">
        <v>93.7</v>
      </c>
      <c r="F30" s="273" t="e">
        <v>#NAME?</v>
      </c>
      <c r="G30" s="273" t="e">
        <v>#NAME?</v>
      </c>
      <c r="H30" s="273" t="e">
        <v>#NAME?</v>
      </c>
      <c r="I30" s="273" t="e">
        <v>#NAME?</v>
      </c>
      <c r="K30" s="272" t="s">
        <v>70</v>
      </c>
      <c r="L30" s="272">
        <v>204369</v>
      </c>
      <c r="M30" s="272">
        <v>1633</v>
      </c>
      <c r="N30" s="275">
        <v>0.79904486492569815</v>
      </c>
      <c r="O30" s="273" t="e">
        <v>#NAME?</v>
      </c>
      <c r="P30" s="273" t="e">
        <v>#NAME?</v>
      </c>
      <c r="Q30" s="275" t="e">
        <v>#NAME?</v>
      </c>
      <c r="R30" s="275" t="e">
        <v>#NAME?</v>
      </c>
    </row>
    <row r="31" spans="2:18" s="272" customFormat="1" x14ac:dyDescent="0.3">
      <c r="B31" s="272" t="s">
        <v>69</v>
      </c>
      <c r="C31" s="1148">
        <v>334908</v>
      </c>
      <c r="D31" s="1148">
        <v>313307</v>
      </c>
      <c r="E31" s="273">
        <v>93.6</v>
      </c>
      <c r="F31" s="273" t="e">
        <v>#NAME?</v>
      </c>
      <c r="G31" s="273" t="e">
        <v>#NAME?</v>
      </c>
      <c r="H31" s="273" t="e">
        <v>#NAME?</v>
      </c>
      <c r="I31" s="273" t="e">
        <v>#NAME?</v>
      </c>
      <c r="K31" s="272" t="s">
        <v>64</v>
      </c>
      <c r="L31" s="272">
        <v>276873</v>
      </c>
      <c r="M31" s="272">
        <v>2182</v>
      </c>
      <c r="N31" s="275">
        <v>0.78808695683580554</v>
      </c>
      <c r="O31" s="273" t="e">
        <v>#NAME?</v>
      </c>
      <c r="P31" s="273" t="e">
        <v>#NAME?</v>
      </c>
      <c r="Q31" s="275" t="e">
        <v>#NAME?</v>
      </c>
      <c r="R31" s="275" t="e">
        <v>#NAME?</v>
      </c>
    </row>
    <row r="32" spans="2:18" s="272" customFormat="1" x14ac:dyDescent="0.3">
      <c r="B32" s="272" t="s">
        <v>74</v>
      </c>
      <c r="C32" s="1148">
        <v>119586</v>
      </c>
      <c r="D32" s="1148">
        <v>111974</v>
      </c>
      <c r="E32" s="273">
        <v>93.6</v>
      </c>
      <c r="F32" s="273" t="e">
        <v>#NAME?</v>
      </c>
      <c r="G32" s="273" t="e">
        <v>#NAME?</v>
      </c>
      <c r="H32" s="273" t="e">
        <v>#NAME?</v>
      </c>
      <c r="I32" s="273" t="e">
        <v>#NAME?</v>
      </c>
      <c r="K32" s="272" t="s">
        <v>76</v>
      </c>
      <c r="L32" s="272">
        <v>456249</v>
      </c>
      <c r="M32" s="272">
        <v>3457</v>
      </c>
      <c r="N32" s="275">
        <v>0.75770029084995261</v>
      </c>
      <c r="O32" s="273" t="e">
        <v>#NAME?</v>
      </c>
      <c r="P32" s="273" t="e">
        <v>#NAME?</v>
      </c>
      <c r="Q32" s="275" t="e">
        <v>#NAME?</v>
      </c>
      <c r="R32" s="275" t="e">
        <v>#NAME?</v>
      </c>
    </row>
    <row r="33" spans="2:23" s="272" customFormat="1" x14ac:dyDescent="0.3">
      <c r="B33" s="272" t="s">
        <v>68</v>
      </c>
      <c r="C33" s="1148">
        <v>46006957</v>
      </c>
      <c r="D33" s="1148">
        <v>43002331</v>
      </c>
      <c r="E33" s="273">
        <v>93.5</v>
      </c>
      <c r="F33" s="273" t="e">
        <v>#NAME?</v>
      </c>
      <c r="G33" s="273" t="e">
        <v>#NAME?</v>
      </c>
      <c r="H33" s="273" t="e">
        <v>#NAME?</v>
      </c>
      <c r="I33" s="273" t="e">
        <v>#NAME?</v>
      </c>
      <c r="K33" s="272" t="s">
        <v>65</v>
      </c>
      <c r="L33" s="272">
        <v>658471</v>
      </c>
      <c r="M33" s="272">
        <v>4754</v>
      </c>
      <c r="N33" s="275">
        <v>0.72197560712620601</v>
      </c>
      <c r="O33" s="273" t="e">
        <v>#NAME?</v>
      </c>
      <c r="P33" s="273" t="e">
        <v>#NAME?</v>
      </c>
      <c r="Q33" s="275" t="e">
        <v>#NAME?</v>
      </c>
      <c r="R33" s="275" t="e">
        <v>#NAME?</v>
      </c>
    </row>
    <row r="34" spans="2:23" s="272" customFormat="1" x14ac:dyDescent="0.3">
      <c r="B34" s="272" t="s">
        <v>73</v>
      </c>
      <c r="C34" s="1148">
        <v>172083</v>
      </c>
      <c r="D34" s="1148">
        <v>160735</v>
      </c>
      <c r="E34" s="273">
        <v>93.4</v>
      </c>
      <c r="F34" s="273" t="e">
        <v>#NAME?</v>
      </c>
      <c r="G34" s="273" t="e">
        <v>#NAME?</v>
      </c>
      <c r="H34" s="273" t="e">
        <v>#NAME?</v>
      </c>
      <c r="I34" s="273" t="e">
        <v>#NAME?</v>
      </c>
      <c r="K34" s="272" t="s">
        <v>71</v>
      </c>
      <c r="L34" s="272">
        <v>403028</v>
      </c>
      <c r="M34" s="272">
        <v>2773</v>
      </c>
      <c r="N34" s="275">
        <v>0.68804152565082322</v>
      </c>
      <c r="O34" s="273" t="e">
        <v>#NAME?</v>
      </c>
      <c r="P34" s="273" t="e">
        <v>#NAME?</v>
      </c>
      <c r="Q34" s="275" t="e">
        <v>#NAME?</v>
      </c>
      <c r="R34" s="275" t="e">
        <v>#NAME?</v>
      </c>
    </row>
    <row r="35" spans="2:23" s="272" customFormat="1" x14ac:dyDescent="0.3">
      <c r="B35" s="272" t="s">
        <v>65</v>
      </c>
      <c r="C35" s="1148">
        <v>658471</v>
      </c>
      <c r="D35" s="1148">
        <v>613810</v>
      </c>
      <c r="E35" s="273">
        <v>93.2</v>
      </c>
      <c r="F35" s="273" t="e">
        <v>#NAME?</v>
      </c>
      <c r="G35" s="273" t="e">
        <v>#NAME?</v>
      </c>
      <c r="H35" s="273" t="e">
        <v>#NAME?</v>
      </c>
      <c r="I35" s="273" t="e">
        <v>#NAME?</v>
      </c>
      <c r="K35" s="272" t="s">
        <v>75</v>
      </c>
      <c r="L35" s="272">
        <v>170818</v>
      </c>
      <c r="M35" s="272">
        <v>1140</v>
      </c>
      <c r="N35" s="275">
        <v>0.66737697432354903</v>
      </c>
      <c r="O35" s="273" t="e">
        <v>#NAME?</v>
      </c>
      <c r="P35" s="273" t="e">
        <v>#NAME?</v>
      </c>
      <c r="Q35" s="275" t="e">
        <v>#NAME?</v>
      </c>
      <c r="R35" s="275" t="e">
        <v>#NAME?</v>
      </c>
    </row>
    <row r="36" spans="2:23" s="272" customFormat="1" x14ac:dyDescent="0.3">
      <c r="B36" s="272" t="s">
        <v>71</v>
      </c>
      <c r="C36" s="1148">
        <v>403028</v>
      </c>
      <c r="D36" s="1148">
        <v>375804</v>
      </c>
      <c r="E36" s="273">
        <v>93.2</v>
      </c>
      <c r="F36" s="273" t="e">
        <v>#NAME?</v>
      </c>
      <c r="G36" s="273" t="e">
        <v>#NAME?</v>
      </c>
      <c r="H36" s="273" t="e">
        <v>#NAME?</v>
      </c>
      <c r="I36" s="273" t="e">
        <v>#NAME?</v>
      </c>
      <c r="K36" s="272" t="s">
        <v>73</v>
      </c>
      <c r="L36" s="272">
        <v>172083</v>
      </c>
      <c r="M36" s="272">
        <v>1062</v>
      </c>
      <c r="N36" s="275">
        <v>0.61714405257927862</v>
      </c>
      <c r="O36" s="273" t="e">
        <v>#NAME?</v>
      </c>
      <c r="P36" s="273" t="e">
        <v>#NAME?</v>
      </c>
      <c r="Q36" s="275" t="e">
        <v>#NAME?</v>
      </c>
      <c r="R36" s="275" t="e">
        <v>#NAME?</v>
      </c>
    </row>
    <row r="37" spans="2:23" s="272" customFormat="1" x14ac:dyDescent="0.3">
      <c r="B37" s="272" t="s">
        <v>75</v>
      </c>
      <c r="C37" s="1148">
        <v>170818</v>
      </c>
      <c r="D37" s="1148">
        <v>159002</v>
      </c>
      <c r="E37" s="273">
        <v>93.1</v>
      </c>
      <c r="F37" s="273" t="e">
        <v>#NAME?</v>
      </c>
      <c r="G37" s="273" t="e">
        <v>#NAME?</v>
      </c>
      <c r="H37" s="273" t="e">
        <v>#NAME?</v>
      </c>
      <c r="I37" s="273" t="e">
        <v>#NAME?</v>
      </c>
      <c r="K37" s="272" t="s">
        <v>72</v>
      </c>
      <c r="L37" s="272">
        <v>218624</v>
      </c>
      <c r="M37" s="272">
        <v>1221</v>
      </c>
      <c r="N37" s="275">
        <v>0.55849312060889933</v>
      </c>
      <c r="O37" s="273" t="e">
        <v>#NAME?</v>
      </c>
      <c r="P37" s="273" t="e">
        <v>#NAME?</v>
      </c>
      <c r="Q37" s="275" t="e">
        <v>#NAME?</v>
      </c>
      <c r="R37" s="275" t="e">
        <v>#NAME?</v>
      </c>
    </row>
    <row r="38" spans="2:23" s="272" customFormat="1" x14ac:dyDescent="0.3">
      <c r="B38" s="272" t="s">
        <v>76</v>
      </c>
      <c r="C38" s="1148">
        <v>456249</v>
      </c>
      <c r="D38" s="1148">
        <v>423911</v>
      </c>
      <c r="E38" s="273">
        <v>92.9</v>
      </c>
      <c r="F38" s="273" t="e">
        <v>#NAME?</v>
      </c>
      <c r="G38" s="273" t="e">
        <v>#NAME?</v>
      </c>
      <c r="H38" s="273" t="e">
        <v>#NAME?</v>
      </c>
      <c r="I38" s="273" t="e">
        <v>#NAME?</v>
      </c>
      <c r="K38" s="272" t="s">
        <v>68</v>
      </c>
      <c r="L38" s="272">
        <v>46006957</v>
      </c>
      <c r="M38" s="272">
        <v>251843</v>
      </c>
      <c r="N38" s="275">
        <v>0.54740199400712375</v>
      </c>
      <c r="O38" s="273" t="e">
        <v>#NAME?</v>
      </c>
      <c r="P38" s="273" t="e">
        <v>#NAME?</v>
      </c>
      <c r="Q38" s="275" t="e">
        <v>#NAME?</v>
      </c>
      <c r="R38" s="275" t="e">
        <v>#NAME?</v>
      </c>
    </row>
    <row r="39" spans="2:23" s="272" customFormat="1" x14ac:dyDescent="0.3">
      <c r="B39" s="272" t="s">
        <v>66</v>
      </c>
      <c r="C39" s="1148">
        <v>248450</v>
      </c>
      <c r="D39" s="1148">
        <v>230587</v>
      </c>
      <c r="E39" s="273">
        <v>92.8</v>
      </c>
      <c r="F39" s="273" t="e">
        <v>#NAME?</v>
      </c>
      <c r="G39" s="273" t="e">
        <v>#NAME?</v>
      </c>
      <c r="H39" s="273" t="e">
        <v>#NAME?</v>
      </c>
      <c r="I39" s="273" t="e">
        <v>#NAME?</v>
      </c>
      <c r="K39" s="272" t="s">
        <v>63</v>
      </c>
      <c r="L39" s="272">
        <v>161618</v>
      </c>
      <c r="M39" s="272">
        <v>771</v>
      </c>
      <c r="N39" s="275">
        <v>0.47705082354688211</v>
      </c>
      <c r="O39" s="273" t="e">
        <v>#NAME?</v>
      </c>
      <c r="P39" s="273" t="e">
        <v>#NAME?</v>
      </c>
      <c r="Q39" s="275" t="e">
        <v>#NAME?</v>
      </c>
      <c r="R39" s="275" t="e">
        <v>#NAME?</v>
      </c>
    </row>
    <row r="40" spans="2:23" s="272" customFormat="1" x14ac:dyDescent="0.3">
      <c r="B40" s="272" t="s">
        <v>62</v>
      </c>
      <c r="C40" s="1148">
        <v>389708</v>
      </c>
      <c r="D40" s="1148">
        <v>360274</v>
      </c>
      <c r="E40" s="273">
        <v>92.4</v>
      </c>
      <c r="F40" s="273" t="e">
        <v>#NAME?</v>
      </c>
      <c r="G40" s="273" t="e">
        <v>#NAME?</v>
      </c>
      <c r="H40" s="273" t="e">
        <v>#NAME?</v>
      </c>
      <c r="I40" s="273" t="e">
        <v>#NAME?</v>
      </c>
      <c r="K40" s="272" t="s">
        <v>69</v>
      </c>
      <c r="L40" s="272">
        <v>334908</v>
      </c>
      <c r="M40" s="272">
        <v>1588</v>
      </c>
      <c r="N40" s="275">
        <v>0.47416006783952608</v>
      </c>
      <c r="O40" s="273" t="e">
        <v>#NAME?</v>
      </c>
      <c r="P40" s="273" t="e">
        <v>#NAME?</v>
      </c>
      <c r="Q40" s="275" t="e">
        <v>#NAME?</v>
      </c>
      <c r="R40" s="275" t="e">
        <v>#NAME?</v>
      </c>
    </row>
    <row r="41" spans="2:23" s="272" customFormat="1" x14ac:dyDescent="0.3">
      <c r="B41" s="272" t="s">
        <v>70</v>
      </c>
      <c r="C41" s="1148">
        <v>204369</v>
      </c>
      <c r="D41" s="1148">
        <v>188719</v>
      </c>
      <c r="E41" s="273">
        <v>92.3</v>
      </c>
      <c r="F41" s="273" t="e">
        <v>#NAME?</v>
      </c>
      <c r="G41" s="273" t="e">
        <v>#NAME?</v>
      </c>
      <c r="H41" s="273" t="e">
        <v>#NAME?</v>
      </c>
      <c r="I41" s="273" t="e">
        <v>#NAME?</v>
      </c>
      <c r="K41" s="272" t="s">
        <v>67</v>
      </c>
      <c r="L41" s="272">
        <v>1151127</v>
      </c>
      <c r="M41" s="272">
        <v>4070</v>
      </c>
      <c r="N41" s="275">
        <v>0.35356654826096512</v>
      </c>
      <c r="O41" s="273" t="e">
        <v>#NAME?</v>
      </c>
      <c r="P41" s="273" t="e">
        <v>#NAME?</v>
      </c>
      <c r="Q41" s="275" t="e">
        <v>#NAME?</v>
      </c>
      <c r="R41" s="275" t="e">
        <v>#NAME?</v>
      </c>
    </row>
    <row r="42" spans="2:23" s="272" customFormat="1" x14ac:dyDescent="0.3">
      <c r="B42" s="272" t="s">
        <v>64</v>
      </c>
      <c r="C42" s="1148">
        <v>276873</v>
      </c>
      <c r="D42" s="1148">
        <v>253522</v>
      </c>
      <c r="E42" s="273">
        <v>91.6</v>
      </c>
      <c r="F42" s="273" t="e">
        <v>#NAME?</v>
      </c>
      <c r="G42" s="273" t="e">
        <v>#NAME?</v>
      </c>
      <c r="H42" s="273" t="e">
        <v>#NAME?</v>
      </c>
      <c r="I42" s="273" t="e">
        <v>#NAME?</v>
      </c>
      <c r="K42" s="272" t="s">
        <v>74</v>
      </c>
      <c r="L42" s="272">
        <v>119586</v>
      </c>
      <c r="M42" s="272">
        <v>411</v>
      </c>
      <c r="N42" s="275">
        <v>0.3436857157192314</v>
      </c>
      <c r="O42" s="273" t="e">
        <v>#NAME?</v>
      </c>
      <c r="P42" s="273" t="e">
        <v>#NAME?</v>
      </c>
      <c r="Q42" s="275" t="e">
        <v>#NAME?</v>
      </c>
      <c r="R42" s="275" t="e">
        <v>#NAME?</v>
      </c>
    </row>
    <row r="43" spans="2:23" s="272" customFormat="1" x14ac:dyDescent="0.3">
      <c r="E43" s="273"/>
      <c r="F43" s="273"/>
      <c r="G43" s="273"/>
    </row>
    <row r="44" spans="2:23" customFormat="1" x14ac:dyDescent="0.3">
      <c r="C44" s="96"/>
      <c r="D44" s="1074"/>
      <c r="E44" s="1074"/>
      <c r="F44" s="1074"/>
      <c r="G44" s="1074"/>
    </row>
    <row r="45" spans="2:23" customFormat="1" x14ac:dyDescent="0.3">
      <c r="C45" s="96"/>
      <c r="D45" s="1074"/>
      <c r="E45" s="1074"/>
      <c r="F45" s="1074"/>
      <c r="G45" s="1074"/>
    </row>
    <row r="46" spans="2:23" customFormat="1" x14ac:dyDescent="0.3">
      <c r="B46" s="96"/>
      <c r="C46" s="1074"/>
      <c r="D46" s="1074"/>
      <c r="E46" s="1074"/>
      <c r="F46" s="1074"/>
      <c r="K46" s="30"/>
      <c r="R46" s="679"/>
      <c r="V46" s="1075"/>
      <c r="W46" s="679"/>
    </row>
    <row r="47" spans="2:23" customFormat="1" x14ac:dyDescent="0.3">
      <c r="B47" s="1442" t="s">
        <v>78</v>
      </c>
      <c r="C47" s="1443"/>
      <c r="D47" s="1443"/>
      <c r="E47" s="1443"/>
      <c r="F47" s="1443"/>
      <c r="G47" s="1443"/>
      <c r="H47" s="1443"/>
      <c r="I47" s="1443"/>
      <c r="J47" s="1444"/>
    </row>
    <row r="48" spans="2:23" customFormat="1" ht="6.6" customHeight="1" x14ac:dyDescent="0.3">
      <c r="B48" s="712"/>
      <c r="C48" s="712"/>
      <c r="D48" s="340"/>
      <c r="E48" s="340"/>
      <c r="F48" s="340"/>
      <c r="G48" s="340"/>
      <c r="H48" s="775"/>
      <c r="I48" s="776"/>
      <c r="J48" s="777"/>
    </row>
    <row r="49" spans="2:10" customFormat="1" x14ac:dyDescent="0.3">
      <c r="B49" s="713" t="s">
        <v>79</v>
      </c>
      <c r="C49" s="1432" t="s">
        <v>1710</v>
      </c>
      <c r="D49" s="1433"/>
      <c r="E49" s="1433"/>
      <c r="F49" s="1433"/>
      <c r="G49" s="1433"/>
      <c r="H49" s="1433"/>
      <c r="I49" s="1433"/>
      <c r="J49" s="1434"/>
    </row>
    <row r="50" spans="2:10" customFormat="1" ht="7.8" customHeight="1" x14ac:dyDescent="0.3">
      <c r="B50" s="713"/>
      <c r="C50" s="717"/>
      <c r="D50" s="341"/>
      <c r="E50" s="341"/>
      <c r="F50" s="341"/>
      <c r="G50" s="341"/>
      <c r="H50" s="341"/>
      <c r="I50" s="342"/>
      <c r="J50" s="738"/>
    </row>
    <row r="51" spans="2:10" customFormat="1" x14ac:dyDescent="0.3">
      <c r="B51" s="713" t="s">
        <v>80</v>
      </c>
      <c r="C51" s="1432" t="s">
        <v>1712</v>
      </c>
      <c r="D51" s="1433"/>
      <c r="E51" s="1433"/>
      <c r="F51" s="1433"/>
      <c r="G51" s="1433"/>
      <c r="H51" s="1433"/>
      <c r="I51" s="1433"/>
      <c r="J51" s="1434"/>
    </row>
    <row r="52" spans="2:10" customFormat="1" ht="5.4" customHeight="1" x14ac:dyDescent="0.3">
      <c r="B52" s="713"/>
      <c r="C52" s="717"/>
      <c r="D52" s="341"/>
      <c r="E52" s="341"/>
      <c r="F52" s="341"/>
      <c r="G52" s="341"/>
      <c r="H52" s="341"/>
      <c r="I52" s="342"/>
      <c r="J52" s="738"/>
    </row>
    <row r="53" spans="2:10" customFormat="1" x14ac:dyDescent="0.3">
      <c r="B53" s="713" t="s">
        <v>82</v>
      </c>
      <c r="C53" s="717" t="s">
        <v>1704</v>
      </c>
      <c r="D53" s="341"/>
      <c r="E53" s="341"/>
      <c r="F53" s="341"/>
      <c r="G53" s="341"/>
      <c r="H53" s="341"/>
      <c r="I53" s="342"/>
      <c r="J53" s="738"/>
    </row>
    <row r="54" spans="2:10" customFormat="1" ht="5.4" customHeight="1" x14ac:dyDescent="0.3">
      <c r="B54" s="713"/>
      <c r="C54" s="717"/>
      <c r="D54" s="341"/>
      <c r="E54" s="341"/>
      <c r="F54" s="341"/>
      <c r="G54" s="341"/>
      <c r="H54" s="341"/>
      <c r="I54" s="342"/>
      <c r="J54" s="738"/>
    </row>
    <row r="55" spans="2:10" customFormat="1" x14ac:dyDescent="0.3">
      <c r="B55" s="713" t="s">
        <v>84</v>
      </c>
      <c r="C55" s="717" t="s">
        <v>1705</v>
      </c>
      <c r="D55" s="341"/>
      <c r="E55" s="341"/>
      <c r="F55" s="341"/>
      <c r="G55" s="341"/>
      <c r="H55" s="341"/>
      <c r="I55" s="342"/>
      <c r="J55" s="738"/>
    </row>
    <row r="56" spans="2:10" customFormat="1" ht="8.4" customHeight="1" x14ac:dyDescent="0.3">
      <c r="B56" s="713"/>
      <c r="C56" s="717"/>
      <c r="D56" s="341"/>
      <c r="E56" s="341"/>
      <c r="F56" s="341"/>
      <c r="G56" s="341"/>
      <c r="H56" s="341"/>
      <c r="I56" s="342"/>
      <c r="J56" s="738"/>
    </row>
    <row r="57" spans="2:10" customFormat="1" ht="28.8" x14ac:dyDescent="0.3">
      <c r="B57" s="713" t="s">
        <v>86</v>
      </c>
      <c r="C57" s="717" t="s">
        <v>70</v>
      </c>
      <c r="D57" s="341"/>
      <c r="E57" s="341"/>
      <c r="F57" s="341"/>
      <c r="G57" s="341"/>
      <c r="H57" s="341"/>
      <c r="I57" s="342"/>
      <c r="J57" s="738"/>
    </row>
    <row r="58" spans="2:10" customFormat="1" ht="9" customHeight="1" x14ac:dyDescent="0.3">
      <c r="B58" s="713"/>
      <c r="C58" s="717"/>
      <c r="D58" s="341"/>
      <c r="E58" s="341"/>
      <c r="F58" s="341"/>
      <c r="G58" s="341"/>
      <c r="H58" s="341"/>
      <c r="I58" s="342"/>
      <c r="J58" s="738"/>
    </row>
    <row r="59" spans="2:10" customFormat="1" x14ac:dyDescent="0.3">
      <c r="B59" s="713" t="s">
        <v>88</v>
      </c>
      <c r="C59" s="718" t="s">
        <v>89</v>
      </c>
      <c r="D59" s="342"/>
      <c r="E59" s="342"/>
      <c r="F59" s="342"/>
      <c r="G59" s="341"/>
      <c r="H59" s="341"/>
      <c r="I59" s="342"/>
      <c r="J59" s="738"/>
    </row>
    <row r="60" spans="2:10" customFormat="1" ht="6" customHeight="1" x14ac:dyDescent="0.3">
      <c r="B60" s="713"/>
      <c r="C60" s="718"/>
      <c r="D60" s="342"/>
      <c r="E60" s="342"/>
      <c r="F60" s="342"/>
      <c r="G60" s="341"/>
      <c r="H60" s="341"/>
      <c r="I60" s="342"/>
      <c r="J60" s="738"/>
    </row>
    <row r="61" spans="2:10" customFormat="1" x14ac:dyDescent="0.3">
      <c r="B61" s="713" t="s">
        <v>90</v>
      </c>
      <c r="C61" s="719" t="s">
        <v>154</v>
      </c>
      <c r="D61" s="343"/>
      <c r="E61" s="343"/>
      <c r="F61" s="343"/>
      <c r="G61" s="341"/>
      <c r="H61" s="341"/>
      <c r="I61" s="342"/>
      <c r="J61" s="738"/>
    </row>
    <row r="62" spans="2:10" customFormat="1" ht="7.2" customHeight="1" x14ac:dyDescent="0.3">
      <c r="B62" s="713"/>
      <c r="C62" s="717"/>
      <c r="D62" s="341"/>
      <c r="E62" s="341"/>
      <c r="F62" s="341"/>
      <c r="G62" s="341"/>
      <c r="H62" s="341"/>
      <c r="I62" s="342"/>
      <c r="J62" s="738"/>
    </row>
    <row r="63" spans="2:10" customFormat="1" x14ac:dyDescent="0.3">
      <c r="B63" s="1435" t="s">
        <v>92</v>
      </c>
      <c r="C63" s="717" t="s">
        <v>93</v>
      </c>
      <c r="D63" s="341"/>
      <c r="E63" s="341"/>
      <c r="F63" s="341"/>
      <c r="G63" s="341"/>
      <c r="H63" s="341"/>
      <c r="I63" s="342"/>
      <c r="J63" s="738"/>
    </row>
    <row r="64" spans="2:10" customFormat="1" x14ac:dyDescent="0.3">
      <c r="B64" s="1435"/>
      <c r="C64" s="720" t="s">
        <v>94</v>
      </c>
      <c r="D64" s="721"/>
      <c r="E64" s="721"/>
      <c r="F64" s="341"/>
      <c r="G64" s="341"/>
      <c r="H64" s="341"/>
      <c r="I64" s="342"/>
      <c r="J64" s="738"/>
    </row>
    <row r="65" spans="2:10" customFormat="1" ht="10.199999999999999" customHeight="1" x14ac:dyDescent="0.3">
      <c r="B65" s="713"/>
      <c r="C65" s="717"/>
      <c r="D65" s="341"/>
      <c r="E65" s="341"/>
      <c r="F65" s="341"/>
      <c r="G65" s="341"/>
      <c r="H65" s="341"/>
      <c r="I65" s="342"/>
      <c r="J65" s="738"/>
    </row>
    <row r="66" spans="2:10" customFormat="1" ht="66" customHeight="1" x14ac:dyDescent="0.3">
      <c r="B66" s="714" t="s">
        <v>95</v>
      </c>
      <c r="C66" s="1432" t="s">
        <v>1713</v>
      </c>
      <c r="D66" s="1433"/>
      <c r="E66" s="1433"/>
      <c r="F66" s="1433"/>
      <c r="G66" s="1433"/>
      <c r="H66" s="1433"/>
      <c r="I66" s="1433"/>
      <c r="J66" s="1434"/>
    </row>
    <row r="67" spans="2:10" customFormat="1" ht="16.2" customHeight="1" x14ac:dyDescent="0.3">
      <c r="B67" s="714"/>
      <c r="C67" s="1432" t="s">
        <v>1707</v>
      </c>
      <c r="D67" s="1433"/>
      <c r="E67" s="1433"/>
      <c r="F67" s="1433"/>
      <c r="G67" s="1433"/>
      <c r="H67" s="1433"/>
      <c r="I67" s="1433"/>
      <c r="J67" s="1434"/>
    </row>
    <row r="68" spans="2:10" customFormat="1" ht="7.8" customHeight="1" x14ac:dyDescent="0.3">
      <c r="B68" s="714"/>
      <c r="C68" s="717"/>
      <c r="D68" s="341"/>
      <c r="E68" s="341"/>
      <c r="F68" s="341"/>
      <c r="G68" s="341"/>
      <c r="H68" s="341"/>
      <c r="I68" s="342"/>
      <c r="J68" s="738"/>
    </row>
    <row r="69" spans="2:10" customFormat="1" x14ac:dyDescent="0.3">
      <c r="B69" s="714" t="s">
        <v>96</v>
      </c>
      <c r="C69" s="722">
        <v>44958</v>
      </c>
      <c r="D69" s="723"/>
      <c r="E69" s="723"/>
      <c r="F69" s="341"/>
      <c r="G69" s="341"/>
      <c r="H69" s="341"/>
      <c r="I69" s="342"/>
      <c r="J69" s="738"/>
    </row>
    <row r="70" spans="2:10" customFormat="1" ht="6" customHeight="1" x14ac:dyDescent="0.3">
      <c r="B70" s="714"/>
      <c r="C70" s="717"/>
      <c r="D70" s="341"/>
      <c r="E70" s="341"/>
      <c r="F70" s="341"/>
      <c r="G70" s="341"/>
      <c r="H70" s="341"/>
      <c r="I70" s="342"/>
      <c r="J70" s="738"/>
    </row>
    <row r="71" spans="2:10" customFormat="1" x14ac:dyDescent="0.3">
      <c r="B71" s="714" t="s">
        <v>97</v>
      </c>
      <c r="C71" s="717" t="s">
        <v>98</v>
      </c>
      <c r="D71" s="341"/>
      <c r="E71" s="341"/>
      <c r="F71" s="341"/>
      <c r="G71" s="341"/>
      <c r="H71" s="341"/>
      <c r="I71" s="342"/>
      <c r="J71" s="738"/>
    </row>
    <row r="72" spans="2:10" customFormat="1" ht="5.4" customHeight="1" x14ac:dyDescent="0.3">
      <c r="B72" s="714"/>
      <c r="C72" s="717"/>
      <c r="D72" s="341"/>
      <c r="E72" s="341"/>
      <c r="F72" s="341"/>
      <c r="G72" s="341"/>
      <c r="H72" s="341"/>
      <c r="I72" s="342"/>
      <c r="J72" s="738"/>
    </row>
    <row r="73" spans="2:10" customFormat="1" x14ac:dyDescent="0.3">
      <c r="B73" s="714" t="s">
        <v>99</v>
      </c>
      <c r="C73" s="718" t="s">
        <v>676</v>
      </c>
      <c r="D73" s="342"/>
      <c r="E73" s="342"/>
      <c r="F73" s="342"/>
      <c r="G73" s="342"/>
      <c r="H73" s="342"/>
      <c r="I73" s="342"/>
      <c r="J73" s="738"/>
    </row>
    <row r="74" spans="2:10" customFormat="1" ht="9.6" customHeight="1" x14ac:dyDescent="0.3">
      <c r="B74" s="715"/>
      <c r="C74" s="715"/>
      <c r="D74" s="344"/>
      <c r="E74" s="344"/>
      <c r="F74" s="344"/>
      <c r="G74" s="344"/>
      <c r="H74" s="344"/>
      <c r="I74" s="344"/>
      <c r="J74" s="778"/>
    </row>
    <row r="75" spans="2:10" customFormat="1" x14ac:dyDescent="0.3"/>
  </sheetData>
  <mergeCells count="14">
    <mergeCell ref="B5:B6"/>
    <mergeCell ref="P5:Q5"/>
    <mergeCell ref="N5:O5"/>
    <mergeCell ref="D5:E5"/>
    <mergeCell ref="F5:G5"/>
    <mergeCell ref="H5:I5"/>
    <mergeCell ref="J5:K5"/>
    <mergeCell ref="L5:M5"/>
    <mergeCell ref="C67:J67"/>
    <mergeCell ref="B47:J47"/>
    <mergeCell ref="C49:J49"/>
    <mergeCell ref="C51:J51"/>
    <mergeCell ref="B63:B64"/>
    <mergeCell ref="C66:J66"/>
  </mergeCells>
  <hyperlinks>
    <hyperlink ref="B2" location="Index!A1" display="Return to Index" xr:uid="{4336E3D3-BA3B-4072-BF6B-94513D7820F9}"/>
    <hyperlink ref="C64" r:id="rId1" xr:uid="{080CA89B-5DC2-42ED-B6E0-737F8B67CDBA}"/>
  </hyperlinks>
  <pageMargins left="0.7" right="0.7" top="0.75" bottom="0.75" header="0.3" footer="0.3"/>
  <pageSetup paperSize="9" orientation="portrait"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DE881-5F4C-4007-823C-CA4C36C7BB1C}">
  <dimension ref="A1:AC71"/>
  <sheetViews>
    <sheetView zoomScaleNormal="100" workbookViewId="0">
      <selection activeCell="I2" sqref="I2"/>
    </sheetView>
  </sheetViews>
  <sheetFormatPr defaultColWidth="8.88671875" defaultRowHeight="14.4" x14ac:dyDescent="0.3"/>
  <cols>
    <col min="1" max="1" width="3.21875" customWidth="1"/>
    <col min="2" max="2" width="16.44140625" customWidth="1"/>
    <col min="3" max="3" width="23.77734375" customWidth="1"/>
    <col min="4" max="4" width="14.33203125" customWidth="1"/>
    <col min="5" max="5" width="13.21875" customWidth="1"/>
    <col min="6" max="6" width="13.109375" customWidth="1"/>
    <col min="7" max="7" width="12.21875" customWidth="1"/>
    <col min="8" max="8" width="12.109375" customWidth="1"/>
    <col min="9" max="9" width="13.109375" customWidth="1"/>
    <col min="10" max="10" width="10.88671875" customWidth="1"/>
    <col min="11" max="11" width="13.5546875" customWidth="1"/>
    <col min="12" max="12" width="11.5546875" bestFit="1" customWidth="1"/>
    <col min="13" max="15" width="12.77734375" customWidth="1"/>
    <col min="16" max="17" width="16.5546875" customWidth="1"/>
    <col min="18" max="18" width="11.6640625" customWidth="1"/>
    <col min="19" max="19" width="11.88671875" customWidth="1"/>
    <col min="20" max="20" width="11.33203125" customWidth="1"/>
    <col min="21" max="22" width="11.6640625" customWidth="1"/>
    <col min="23" max="23" width="12.88671875" customWidth="1"/>
    <col min="24" max="24" width="12.33203125" customWidth="1"/>
    <col min="25" max="25" width="12.6640625" customWidth="1"/>
    <col min="26" max="26" width="12.5546875" style="1068" customWidth="1"/>
    <col min="27" max="27" width="9" style="1068" bestFit="1" customWidth="1"/>
    <col min="28" max="28" width="15" style="1068" customWidth="1"/>
    <col min="29" max="29" width="18.44140625" style="1068" customWidth="1"/>
    <col min="30" max="35" width="9" style="1068" bestFit="1" customWidth="1"/>
    <col min="36" max="36" width="12.109375" style="1068" customWidth="1"/>
    <col min="37" max="37" width="9" style="1068" bestFit="1" customWidth="1"/>
    <col min="38" max="16384" width="8.88671875" style="1068"/>
  </cols>
  <sheetData>
    <row r="1" spans="2:29" customFormat="1" x14ac:dyDescent="0.3">
      <c r="B1" s="686" t="s">
        <v>1719</v>
      </c>
    </row>
    <row r="2" spans="2:29" customFormat="1" x14ac:dyDescent="0.3">
      <c r="B2" s="1073" t="s">
        <v>48</v>
      </c>
    </row>
    <row r="3" spans="2:29" customFormat="1" x14ac:dyDescent="0.3">
      <c r="F3" s="676"/>
      <c r="G3" s="676"/>
      <c r="H3" s="676"/>
      <c r="I3" s="676"/>
      <c r="J3" s="676"/>
      <c r="K3" s="676"/>
      <c r="Y3" s="96"/>
    </row>
    <row r="4" spans="2:29" customFormat="1" ht="15" thickBot="1" x14ac:dyDescent="0.35">
      <c r="F4" s="676"/>
      <c r="G4" s="676"/>
      <c r="H4" s="676"/>
      <c r="I4" s="676"/>
      <c r="J4" s="676"/>
      <c r="K4" s="676"/>
      <c r="O4" s="1103"/>
      <c r="P4" s="1104"/>
      <c r="Q4" s="1103"/>
      <c r="R4" s="1104"/>
      <c r="S4" s="1103"/>
      <c r="T4" s="1104"/>
      <c r="U4" s="1103"/>
      <c r="V4" s="1104"/>
      <c r="W4" s="1103"/>
      <c r="X4" s="1104"/>
      <c r="Y4" s="1103"/>
      <c r="Z4" s="1104"/>
      <c r="AA4" s="1103"/>
      <c r="AB4" s="1104"/>
      <c r="AC4" s="1103"/>
    </row>
    <row r="5" spans="2:29" customFormat="1" ht="15" thickBot="1" x14ac:dyDescent="0.35">
      <c r="B5" s="1472" t="s">
        <v>154</v>
      </c>
      <c r="C5" s="1099" t="s">
        <v>846</v>
      </c>
      <c r="D5" s="1481" t="s">
        <v>1683</v>
      </c>
      <c r="E5" s="1482"/>
      <c r="F5" s="1481" t="s">
        <v>1684</v>
      </c>
      <c r="G5" s="1482"/>
      <c r="H5" s="1481" t="s">
        <v>1685</v>
      </c>
      <c r="I5" s="1482"/>
      <c r="J5" s="1481" t="s">
        <v>1686</v>
      </c>
      <c r="K5" s="1482"/>
      <c r="L5" s="1481" t="s">
        <v>1687</v>
      </c>
      <c r="M5" s="1482"/>
      <c r="O5" s="1103"/>
      <c r="P5" s="1104"/>
      <c r="Q5" s="1103"/>
      <c r="R5" s="1104"/>
      <c r="S5" s="1103"/>
      <c r="T5" s="1104"/>
      <c r="U5" s="1103"/>
      <c r="V5" s="1104"/>
      <c r="W5" s="1103"/>
      <c r="X5" s="1104"/>
      <c r="Y5" s="1103"/>
      <c r="Z5" s="1104"/>
      <c r="AA5" s="1103"/>
      <c r="AB5" s="1104"/>
      <c r="AC5" s="1103"/>
    </row>
    <row r="6" spans="2:29" customFormat="1" ht="45.6" customHeight="1" thickBot="1" x14ac:dyDescent="0.35">
      <c r="B6" s="1473"/>
      <c r="C6" s="1083" t="s">
        <v>714</v>
      </c>
      <c r="D6" s="1097" t="s">
        <v>714</v>
      </c>
      <c r="E6" s="1098" t="s">
        <v>131</v>
      </c>
      <c r="F6" s="1097" t="s">
        <v>714</v>
      </c>
      <c r="G6" s="1098" t="s">
        <v>131</v>
      </c>
      <c r="H6" s="1097" t="s">
        <v>714</v>
      </c>
      <c r="I6" s="1098" t="s">
        <v>131</v>
      </c>
      <c r="J6" s="1097" t="s">
        <v>714</v>
      </c>
      <c r="K6" s="1098" t="s">
        <v>131</v>
      </c>
      <c r="L6" s="1097" t="s">
        <v>714</v>
      </c>
      <c r="M6" s="1098" t="s">
        <v>131</v>
      </c>
      <c r="O6" s="1103"/>
      <c r="P6" s="1104"/>
      <c r="Q6" s="1103"/>
      <c r="R6" s="1104"/>
      <c r="S6" s="1103"/>
      <c r="T6" s="1104"/>
      <c r="U6" s="1103"/>
      <c r="V6" s="1104"/>
      <c r="W6" s="1103"/>
      <c r="X6" s="1104"/>
      <c r="Y6" s="1103"/>
      <c r="Z6" s="1104"/>
      <c r="AA6" s="1103"/>
      <c r="AB6" s="1104"/>
      <c r="AC6" s="1103"/>
    </row>
    <row r="7" spans="2:29" s="48" customFormat="1" x14ac:dyDescent="0.3">
      <c r="B7" s="1084" t="s">
        <v>67</v>
      </c>
      <c r="C7" s="1076">
        <v>1400896</v>
      </c>
      <c r="D7" s="1076">
        <v>688924</v>
      </c>
      <c r="E7" s="1063">
        <v>49.177383617342045</v>
      </c>
      <c r="F7" s="1076">
        <v>486607</v>
      </c>
      <c r="G7" s="1063">
        <v>34.735412193339123</v>
      </c>
      <c r="H7" s="1076">
        <v>168429</v>
      </c>
      <c r="I7" s="1063">
        <v>12.022948170313857</v>
      </c>
      <c r="J7" s="1076">
        <v>44929</v>
      </c>
      <c r="K7" s="1063">
        <v>3.207161702224862</v>
      </c>
      <c r="L7" s="1076">
        <v>12007</v>
      </c>
      <c r="M7" s="1063">
        <v>0.85709431678011794</v>
      </c>
      <c r="O7" s="1103"/>
      <c r="P7" s="1104"/>
      <c r="Q7" s="1103"/>
      <c r="R7" s="1104"/>
      <c r="S7" s="1103"/>
      <c r="T7" s="1104"/>
      <c r="U7" s="1103"/>
      <c r="V7" s="1104"/>
      <c r="W7" s="1103"/>
      <c r="X7" s="1104"/>
      <c r="Y7" s="1103"/>
      <c r="Z7" s="1104"/>
      <c r="AA7" s="1103"/>
      <c r="AB7" s="1104"/>
      <c r="AC7" s="1103"/>
    </row>
    <row r="8" spans="2:29" s="48" customFormat="1" x14ac:dyDescent="0.3">
      <c r="B8" s="1085" t="s">
        <v>74</v>
      </c>
      <c r="C8" s="1077">
        <v>140459</v>
      </c>
      <c r="D8" s="1077">
        <v>56014</v>
      </c>
      <c r="E8" s="1065">
        <v>39.879253020454371</v>
      </c>
      <c r="F8" s="1077">
        <v>51903</v>
      </c>
      <c r="G8" s="1065">
        <v>36.95242027922739</v>
      </c>
      <c r="H8" s="1077">
        <v>23077</v>
      </c>
      <c r="I8" s="1065">
        <v>16.429705465651899</v>
      </c>
      <c r="J8" s="1077">
        <v>7386</v>
      </c>
      <c r="K8" s="1065">
        <v>5.2584740030898702</v>
      </c>
      <c r="L8" s="1077">
        <v>2079</v>
      </c>
      <c r="M8" s="1065">
        <v>1.4801472315764743</v>
      </c>
      <c r="O8" s="1103"/>
      <c r="P8" s="1104"/>
      <c r="Q8" s="1222"/>
      <c r="R8" s="1104"/>
      <c r="S8" s="1105"/>
      <c r="T8" s="1104"/>
      <c r="U8" s="1105"/>
      <c r="V8" s="1104"/>
      <c r="W8" s="1105"/>
      <c r="X8" s="1104"/>
      <c r="Y8" s="1105"/>
      <c r="Z8" s="1104"/>
      <c r="AA8" s="1105"/>
    </row>
    <row r="9" spans="2:29" s="48" customFormat="1" ht="15" customHeight="1" x14ac:dyDescent="0.3">
      <c r="B9" s="1085" t="s">
        <v>75</v>
      </c>
      <c r="C9" s="1077">
        <v>208003</v>
      </c>
      <c r="D9" s="1077">
        <v>98505</v>
      </c>
      <c r="E9" s="1065">
        <v>47.357490036201398</v>
      </c>
      <c r="F9" s="1077">
        <v>72447</v>
      </c>
      <c r="G9" s="1065">
        <v>34.829786108854194</v>
      </c>
      <c r="H9" s="1077">
        <v>26740</v>
      </c>
      <c r="I9" s="1065">
        <v>12.855583813694993</v>
      </c>
      <c r="J9" s="1077">
        <v>8000</v>
      </c>
      <c r="K9" s="1065">
        <v>3.84609837358115</v>
      </c>
      <c r="L9" s="1077">
        <v>2311</v>
      </c>
      <c r="M9" s="1065">
        <v>1.1110416676682546</v>
      </c>
      <c r="O9" s="1103"/>
      <c r="P9" s="1104"/>
      <c r="Q9" s="1222"/>
      <c r="R9" s="1104"/>
      <c r="S9" s="1105"/>
      <c r="T9" s="1104"/>
      <c r="U9" s="1105"/>
      <c r="V9" s="1104"/>
      <c r="W9" s="1105"/>
      <c r="X9" s="1104"/>
      <c r="Y9" s="1105"/>
      <c r="Z9" s="1104"/>
      <c r="AA9" s="1105"/>
    </row>
    <row r="10" spans="2:29" s="48" customFormat="1" x14ac:dyDescent="0.3">
      <c r="B10" s="1085" t="s">
        <v>70</v>
      </c>
      <c r="C10" s="1077">
        <v>248922</v>
      </c>
      <c r="D10" s="1077">
        <v>118703</v>
      </c>
      <c r="E10" s="1065">
        <v>47.686825591952505</v>
      </c>
      <c r="F10" s="1077">
        <v>87353</v>
      </c>
      <c r="G10" s="1065">
        <v>35.092518941676509</v>
      </c>
      <c r="H10" s="1077">
        <v>30497</v>
      </c>
      <c r="I10" s="1065">
        <v>12.251629024353011</v>
      </c>
      <c r="J10" s="1077">
        <v>9536</v>
      </c>
      <c r="K10" s="1065">
        <v>3.8309189223933604</v>
      </c>
      <c r="L10" s="1077">
        <v>2833</v>
      </c>
      <c r="M10" s="1065">
        <v>1.1381075196246215</v>
      </c>
      <c r="O10" s="1103"/>
      <c r="P10" s="1104"/>
      <c r="Q10" s="1222"/>
      <c r="R10" s="1104"/>
      <c r="S10" s="1223"/>
      <c r="T10" s="1104"/>
      <c r="U10" s="1223"/>
      <c r="V10" s="1104"/>
      <c r="W10" s="1105"/>
      <c r="X10" s="1104"/>
      <c r="Y10" s="1105"/>
      <c r="Z10" s="1104"/>
      <c r="AA10" s="1105"/>
    </row>
    <row r="11" spans="2:29" s="48" customFormat="1" x14ac:dyDescent="0.3">
      <c r="B11" s="1085" t="s">
        <v>66</v>
      </c>
      <c r="C11" s="1077">
        <v>300126</v>
      </c>
      <c r="D11" s="1077">
        <v>145219</v>
      </c>
      <c r="E11" s="1065">
        <v>48.38601120862571</v>
      </c>
      <c r="F11" s="1077">
        <v>96614</v>
      </c>
      <c r="G11" s="1065">
        <v>32.191146385184886</v>
      </c>
      <c r="H11" s="1077">
        <v>39307</v>
      </c>
      <c r="I11" s="1065">
        <v>13.096832663614615</v>
      </c>
      <c r="J11" s="1077">
        <v>14525</v>
      </c>
      <c r="K11" s="1065">
        <v>4.8396340203781074</v>
      </c>
      <c r="L11" s="1077">
        <v>4461</v>
      </c>
      <c r="M11" s="1065">
        <v>1.4863757221966774</v>
      </c>
      <c r="O11" s="1103"/>
      <c r="P11" s="1104"/>
      <c r="Q11" s="1222"/>
      <c r="R11" s="1104"/>
      <c r="S11" s="1105"/>
      <c r="T11" s="1104"/>
      <c r="U11" s="1105"/>
      <c r="V11" s="1104"/>
      <c r="W11" s="1105"/>
      <c r="X11" s="1104"/>
      <c r="Y11" s="1105"/>
      <c r="Z11" s="1104"/>
      <c r="AA11" s="1105"/>
    </row>
    <row r="12" spans="2:29" s="48" customFormat="1" x14ac:dyDescent="0.3">
      <c r="B12" s="1085" t="s">
        <v>71</v>
      </c>
      <c r="C12" s="1077">
        <v>486088</v>
      </c>
      <c r="D12" s="1077">
        <v>231830</v>
      </c>
      <c r="E12" s="1065">
        <v>47.693010319119168</v>
      </c>
      <c r="F12" s="1077">
        <v>150332</v>
      </c>
      <c r="G12" s="1065">
        <v>30.926910353680814</v>
      </c>
      <c r="H12" s="1077">
        <v>65142</v>
      </c>
      <c r="I12" s="1065">
        <v>13.401277135004362</v>
      </c>
      <c r="J12" s="1077">
        <v>29077</v>
      </c>
      <c r="K12" s="1065">
        <v>5.9818386794160725</v>
      </c>
      <c r="L12" s="1077">
        <v>9707</v>
      </c>
      <c r="M12" s="1065">
        <v>1.9969635127795791</v>
      </c>
      <c r="O12" s="1103"/>
      <c r="P12" s="1104"/>
      <c r="Q12" s="1222"/>
      <c r="R12" s="1104"/>
      <c r="S12" s="1105"/>
      <c r="T12" s="1104"/>
      <c r="U12" s="1105"/>
      <c r="V12" s="1104"/>
      <c r="W12" s="1105"/>
      <c r="X12" s="1104"/>
      <c r="Y12" s="1105"/>
      <c r="Z12" s="1104"/>
      <c r="AA12" s="1105"/>
    </row>
    <row r="13" spans="2:29" s="48" customFormat="1" x14ac:dyDescent="0.3">
      <c r="B13" s="1085" t="s">
        <v>63</v>
      </c>
      <c r="C13" s="1077">
        <v>193409</v>
      </c>
      <c r="D13" s="1077">
        <v>100186</v>
      </c>
      <c r="E13" s="1065">
        <v>51.800071351384894</v>
      </c>
      <c r="F13" s="1077">
        <v>63514</v>
      </c>
      <c r="G13" s="1065">
        <v>32.839216375659873</v>
      </c>
      <c r="H13" s="1077">
        <v>21853</v>
      </c>
      <c r="I13" s="1065">
        <v>11.298853724490588</v>
      </c>
      <c r="J13" s="1077">
        <v>6121</v>
      </c>
      <c r="K13" s="1065">
        <v>3.1647958471425839</v>
      </c>
      <c r="L13" s="1077">
        <v>1735</v>
      </c>
      <c r="M13" s="1065">
        <v>0.89706270132206878</v>
      </c>
      <c r="O13" s="1103"/>
      <c r="P13" s="1104"/>
      <c r="Q13" s="1222"/>
      <c r="R13" s="1104"/>
      <c r="S13" s="1105"/>
      <c r="T13" s="1104"/>
      <c r="U13" s="1105"/>
      <c r="V13" s="1104"/>
      <c r="W13" s="1105"/>
      <c r="X13" s="1104"/>
      <c r="Y13" s="1105"/>
      <c r="Z13" s="1104"/>
      <c r="AA13" s="1105"/>
    </row>
    <row r="14" spans="2:29" s="48" customFormat="1" x14ac:dyDescent="0.3">
      <c r="B14" s="1085" t="s">
        <v>69</v>
      </c>
      <c r="C14" s="1077">
        <v>400196</v>
      </c>
      <c r="D14" s="1077">
        <v>190242</v>
      </c>
      <c r="E14" s="1065">
        <v>47.537206768683347</v>
      </c>
      <c r="F14" s="1077">
        <v>136523</v>
      </c>
      <c r="G14" s="1065">
        <v>34.114034123279595</v>
      </c>
      <c r="H14" s="1077">
        <v>52466</v>
      </c>
      <c r="I14" s="1065">
        <v>13.110076062729263</v>
      </c>
      <c r="J14" s="1077">
        <v>16230</v>
      </c>
      <c r="K14" s="1065">
        <v>4.055512798728623</v>
      </c>
      <c r="L14" s="1077">
        <v>4735</v>
      </c>
      <c r="M14" s="1065">
        <v>1.1831702465791762</v>
      </c>
      <c r="O14" s="1103"/>
      <c r="P14" s="1104"/>
      <c r="Q14" s="1222"/>
      <c r="R14" s="1104"/>
      <c r="S14" s="1105"/>
      <c r="T14" s="1104"/>
      <c r="U14" s="1105"/>
      <c r="V14" s="1104"/>
      <c r="W14" s="1105"/>
      <c r="X14" s="1104"/>
      <c r="Y14" s="1105"/>
      <c r="Z14" s="1104"/>
      <c r="AA14" s="1105"/>
    </row>
    <row r="15" spans="2:29" s="48" customFormat="1" x14ac:dyDescent="0.3">
      <c r="B15" s="1085" t="s">
        <v>62</v>
      </c>
      <c r="C15" s="1077">
        <v>472465</v>
      </c>
      <c r="D15" s="1077">
        <v>240060</v>
      </c>
      <c r="E15" s="1065">
        <v>50.810112918417239</v>
      </c>
      <c r="F15" s="1077">
        <v>154643</v>
      </c>
      <c r="G15" s="1065">
        <v>32.73110177473464</v>
      </c>
      <c r="H15" s="1077">
        <v>54311</v>
      </c>
      <c r="I15" s="1065">
        <v>11.495243033875527</v>
      </c>
      <c r="J15" s="1077">
        <v>18032</v>
      </c>
      <c r="K15" s="1065">
        <v>3.8165790058522857</v>
      </c>
      <c r="L15" s="1077">
        <v>5419</v>
      </c>
      <c r="M15" s="1065">
        <v>1.1469632671203158</v>
      </c>
      <c r="O15" s="1103"/>
      <c r="P15" s="1104"/>
      <c r="Q15" s="1222"/>
      <c r="R15" s="1104"/>
      <c r="S15" s="1105"/>
      <c r="T15" s="1104"/>
      <c r="U15" s="1105"/>
      <c r="V15" s="1104"/>
      <c r="W15" s="1105"/>
      <c r="X15" s="1104"/>
      <c r="Y15" s="1105"/>
      <c r="Z15" s="1104"/>
      <c r="AA15" s="1105"/>
    </row>
    <row r="16" spans="2:29" s="48" customFormat="1" x14ac:dyDescent="0.3">
      <c r="B16" s="1085" t="s">
        <v>72</v>
      </c>
      <c r="C16" s="1077">
        <v>264695</v>
      </c>
      <c r="D16" s="1077">
        <v>121117</v>
      </c>
      <c r="E16" s="1065">
        <v>45.757192240125434</v>
      </c>
      <c r="F16" s="1077">
        <v>89371</v>
      </c>
      <c r="G16" s="1065">
        <v>33.763765843706913</v>
      </c>
      <c r="H16" s="1077">
        <v>37196</v>
      </c>
      <c r="I16" s="1065">
        <v>14.052399931997206</v>
      </c>
      <c r="J16" s="1077">
        <v>13109</v>
      </c>
      <c r="K16" s="1065">
        <v>4.9524924913579786</v>
      </c>
      <c r="L16" s="1077">
        <v>3902</v>
      </c>
      <c r="M16" s="1065">
        <v>1.4741494928124823</v>
      </c>
      <c r="O16" s="1103"/>
      <c r="P16" s="1104"/>
      <c r="Q16" s="1222"/>
      <c r="R16" s="1104"/>
      <c r="S16" s="1105"/>
      <c r="T16" s="1104"/>
      <c r="U16" s="1105"/>
      <c r="V16" s="1104"/>
      <c r="W16" s="1105"/>
      <c r="X16" s="1104"/>
      <c r="Y16" s="1105"/>
      <c r="Z16" s="1104"/>
      <c r="AA16" s="1105"/>
    </row>
    <row r="17" spans="2:27" s="48" customFormat="1" x14ac:dyDescent="0.3">
      <c r="B17" s="1085" t="s">
        <v>64</v>
      </c>
      <c r="C17" s="1077">
        <v>345325</v>
      </c>
      <c r="D17" s="1077">
        <v>167651</v>
      </c>
      <c r="E17" s="1065">
        <v>48.548758415984942</v>
      </c>
      <c r="F17" s="1077">
        <v>116149</v>
      </c>
      <c r="G17" s="1065">
        <v>33.634691956852244</v>
      </c>
      <c r="H17" s="1077">
        <v>43030</v>
      </c>
      <c r="I17" s="1065">
        <v>12.460725403605299</v>
      </c>
      <c r="J17" s="1077">
        <v>14126</v>
      </c>
      <c r="K17" s="1065">
        <v>4.0906392528777236</v>
      </c>
      <c r="L17" s="1077">
        <v>4369</v>
      </c>
      <c r="M17" s="1065">
        <v>1.2651849706797944</v>
      </c>
      <c r="O17" s="1103"/>
      <c r="P17" s="1104"/>
      <c r="Q17" s="1222"/>
      <c r="R17" s="1104"/>
      <c r="S17" s="1105"/>
      <c r="T17" s="1104"/>
      <c r="U17" s="1105"/>
      <c r="V17" s="1104"/>
      <c r="W17" s="1105"/>
      <c r="X17" s="1104"/>
      <c r="Y17" s="1105"/>
      <c r="Z17" s="1104"/>
      <c r="AA17" s="1105"/>
    </row>
    <row r="18" spans="2:27" s="48" customFormat="1" x14ac:dyDescent="0.3">
      <c r="B18" s="1085" t="s">
        <v>65</v>
      </c>
      <c r="C18" s="1077">
        <v>811953</v>
      </c>
      <c r="D18" s="1077">
        <v>402056</v>
      </c>
      <c r="E18" s="1065">
        <v>49.517151854848741</v>
      </c>
      <c r="F18" s="1077">
        <v>270304</v>
      </c>
      <c r="G18" s="1065">
        <v>33.290596869523235</v>
      </c>
      <c r="H18" s="1077">
        <v>98856</v>
      </c>
      <c r="I18" s="1065">
        <v>12.175088952193047</v>
      </c>
      <c r="J18" s="1077">
        <v>31621</v>
      </c>
      <c r="K18" s="1065">
        <v>3.8944372395939175</v>
      </c>
      <c r="L18" s="1077">
        <v>9116</v>
      </c>
      <c r="M18" s="1065">
        <v>1.1227250838410598</v>
      </c>
      <c r="O18" s="1103"/>
      <c r="P18" s="1104"/>
      <c r="Q18" s="1222"/>
      <c r="R18" s="1104"/>
      <c r="S18" s="1105"/>
      <c r="T18" s="1104"/>
      <c r="U18" s="1105"/>
      <c r="V18" s="1104"/>
      <c r="W18" s="1105"/>
      <c r="X18" s="1104"/>
      <c r="Y18" s="1105"/>
      <c r="Z18" s="1104"/>
      <c r="AA18" s="1105"/>
    </row>
    <row r="19" spans="2:27" s="48" customFormat="1" x14ac:dyDescent="0.3">
      <c r="B19" s="1085" t="s">
        <v>76</v>
      </c>
      <c r="C19" s="1077">
        <v>556522</v>
      </c>
      <c r="D19" s="1077">
        <v>259654</v>
      </c>
      <c r="E19" s="1065">
        <v>46.65655625473925</v>
      </c>
      <c r="F19" s="1077">
        <v>187759</v>
      </c>
      <c r="G19" s="1065">
        <v>33.737929497845549</v>
      </c>
      <c r="H19" s="1077">
        <v>75541</v>
      </c>
      <c r="I19" s="1065">
        <v>13.573767074796683</v>
      </c>
      <c r="J19" s="1077">
        <v>25998</v>
      </c>
      <c r="K19" s="1065">
        <v>4.6715134352280767</v>
      </c>
      <c r="L19" s="1077">
        <v>7570</v>
      </c>
      <c r="M19" s="1065">
        <v>1.3602337373904356</v>
      </c>
      <c r="O19" s="1103"/>
      <c r="P19" s="1104"/>
      <c r="Q19" s="1222"/>
      <c r="R19" s="1104"/>
      <c r="S19" s="1105"/>
      <c r="T19" s="1104"/>
      <c r="U19" s="1105"/>
      <c r="V19" s="1104"/>
      <c r="W19" s="1105"/>
      <c r="X19" s="1104"/>
      <c r="Y19" s="1105"/>
      <c r="Z19" s="1104"/>
      <c r="AA19" s="1105"/>
    </row>
    <row r="20" spans="2:27" s="48" customFormat="1" x14ac:dyDescent="0.3">
      <c r="B20" s="1085" t="s">
        <v>73</v>
      </c>
      <c r="C20" s="1086">
        <v>202821</v>
      </c>
      <c r="D20" s="1086">
        <v>98610</v>
      </c>
      <c r="E20" s="1087">
        <v>48.619225819811554</v>
      </c>
      <c r="F20" s="1086">
        <v>71033</v>
      </c>
      <c r="G20" s="1087">
        <v>35.022507531271415</v>
      </c>
      <c r="H20" s="1086">
        <v>24604</v>
      </c>
      <c r="I20" s="1088">
        <v>12.130893743744483</v>
      </c>
      <c r="J20" s="1086">
        <v>6788</v>
      </c>
      <c r="K20" s="1088">
        <v>3.34679347799291</v>
      </c>
      <c r="L20" s="1086">
        <v>1786</v>
      </c>
      <c r="M20" s="1088">
        <v>0.88057942717963134</v>
      </c>
      <c r="O20" s="1103"/>
      <c r="P20" s="1104"/>
      <c r="Q20" s="1222"/>
      <c r="R20" s="1104"/>
      <c r="S20" s="1105"/>
      <c r="T20" s="1104"/>
      <c r="U20" s="1105"/>
      <c r="V20" s="1104"/>
      <c r="W20" s="1105"/>
      <c r="X20" s="1104"/>
      <c r="Y20" s="1105"/>
      <c r="Z20" s="1104"/>
      <c r="AA20" s="1105"/>
    </row>
    <row r="21" spans="2:27" s="48" customFormat="1" ht="15" thickBot="1" x14ac:dyDescent="0.35">
      <c r="B21" s="1089" t="s">
        <v>68</v>
      </c>
      <c r="C21" s="1090">
        <v>56490046</v>
      </c>
      <c r="D21" s="1090">
        <v>27390829</v>
      </c>
      <c r="E21" s="1091">
        <v>48.487885812661581</v>
      </c>
      <c r="F21" s="1090">
        <v>19040735</v>
      </c>
      <c r="G21" s="1091">
        <v>33.706354213271489</v>
      </c>
      <c r="H21" s="1090">
        <v>7147346</v>
      </c>
      <c r="I21" s="1092">
        <v>12.652398973086338</v>
      </c>
      <c r="J21" s="1090">
        <v>2248255</v>
      </c>
      <c r="K21" s="1092">
        <v>3.9799135585763201</v>
      </c>
      <c r="L21" s="1090">
        <v>662881</v>
      </c>
      <c r="M21" s="1092">
        <v>1.1734474424042778</v>
      </c>
      <c r="O21" s="17"/>
      <c r="P21" s="1104"/>
      <c r="Q21" s="1222"/>
      <c r="R21" s="1106"/>
      <c r="S21" s="1105"/>
      <c r="T21" s="1106"/>
      <c r="U21" s="1105"/>
      <c r="V21" s="1106"/>
      <c r="W21" s="1105"/>
      <c r="X21" s="1106"/>
      <c r="Y21" s="1105"/>
      <c r="Z21" s="1106"/>
      <c r="AA21" s="1105"/>
    </row>
    <row r="22" spans="2:27" customFormat="1" x14ac:dyDescent="0.3">
      <c r="C22" s="96"/>
      <c r="D22" s="1074"/>
      <c r="E22" s="1074"/>
      <c r="F22" s="1074"/>
      <c r="G22" s="1074"/>
      <c r="L22" s="30"/>
      <c r="R22" s="679"/>
      <c r="U22" s="679"/>
    </row>
    <row r="23" spans="2:27" customFormat="1" ht="15" thickBot="1" x14ac:dyDescent="0.35">
      <c r="B23" s="96"/>
      <c r="C23" s="1074"/>
      <c r="D23" s="1074"/>
      <c r="E23" s="1074"/>
      <c r="F23" s="1074"/>
      <c r="G23" s="1074"/>
      <c r="L23" s="30"/>
    </row>
    <row r="24" spans="2:27" customFormat="1" ht="15" thickBot="1" x14ac:dyDescent="0.35">
      <c r="B24" s="1407" t="s">
        <v>153</v>
      </c>
      <c r="C24" s="1099" t="s">
        <v>846</v>
      </c>
      <c r="D24" s="1481" t="s">
        <v>1683</v>
      </c>
      <c r="E24" s="1482"/>
      <c r="F24" s="1481" t="s">
        <v>1684</v>
      </c>
      <c r="G24" s="1482"/>
      <c r="H24" s="1481" t="s">
        <v>1685</v>
      </c>
      <c r="I24" s="1482"/>
      <c r="J24" s="1481" t="s">
        <v>1686</v>
      </c>
      <c r="K24" s="1482"/>
      <c r="L24" s="1481" t="s">
        <v>1687</v>
      </c>
      <c r="M24" s="1482"/>
      <c r="O24" s="1112" t="s">
        <v>70</v>
      </c>
      <c r="P24" s="96" t="s">
        <v>1683</v>
      </c>
      <c r="Q24" s="96" t="s">
        <v>1684</v>
      </c>
      <c r="R24" s="1074" t="s">
        <v>1685</v>
      </c>
      <c r="S24" s="96" t="s">
        <v>1686</v>
      </c>
      <c r="T24" s="1114" t="s">
        <v>1687</v>
      </c>
      <c r="U24" s="1107"/>
      <c r="V24" s="1107"/>
    </row>
    <row r="25" spans="2:27" customFormat="1" ht="15" thickBot="1" x14ac:dyDescent="0.35">
      <c r="B25" s="1479"/>
      <c r="C25" s="1083" t="s">
        <v>714</v>
      </c>
      <c r="D25" s="1097" t="s">
        <v>714</v>
      </c>
      <c r="E25" s="1098" t="s">
        <v>131</v>
      </c>
      <c r="F25" s="1097" t="s">
        <v>714</v>
      </c>
      <c r="G25" s="1098" t="s">
        <v>131</v>
      </c>
      <c r="H25" s="1097" t="s">
        <v>714</v>
      </c>
      <c r="I25" s="1098" t="s">
        <v>131</v>
      </c>
      <c r="J25" s="1097" t="s">
        <v>714</v>
      </c>
      <c r="K25" s="1098" t="s">
        <v>131</v>
      </c>
      <c r="L25" s="1097" t="s">
        <v>714</v>
      </c>
      <c r="M25" s="1098" t="s">
        <v>131</v>
      </c>
      <c r="O25" t="s">
        <v>57</v>
      </c>
      <c r="P25" s="1115">
        <v>5.3704739332285873</v>
      </c>
      <c r="Q25" s="1074">
        <v>5.3969594594594597</v>
      </c>
      <c r="R25" s="1074">
        <v>4.1635357606393884</v>
      </c>
      <c r="S25" s="1074">
        <v>3.3936896888214245</v>
      </c>
      <c r="T25" s="1074">
        <v>-0.526685393258427</v>
      </c>
      <c r="U25" s="1101"/>
      <c r="V25" s="1102"/>
    </row>
    <row r="26" spans="2:27" customFormat="1" x14ac:dyDescent="0.3">
      <c r="B26" s="1093" t="s">
        <v>67</v>
      </c>
      <c r="C26" s="1094">
        <v>1317788</v>
      </c>
      <c r="D26" s="1094">
        <v>646983</v>
      </c>
      <c r="E26" s="192">
        <v>49.09613685964662</v>
      </c>
      <c r="F26" s="1094">
        <v>460937</v>
      </c>
      <c r="G26" s="192">
        <v>34.978084487034337</v>
      </c>
      <c r="H26" s="1094">
        <v>156806</v>
      </c>
      <c r="I26" s="192">
        <v>11.899182569578718</v>
      </c>
      <c r="J26" s="1094">
        <v>41411</v>
      </c>
      <c r="K26" s="192">
        <v>3.1424629758352634</v>
      </c>
      <c r="L26" s="1094">
        <v>11651</v>
      </c>
      <c r="M26" s="192">
        <v>0.88413310790506516</v>
      </c>
      <c r="O26" s="1113" t="s">
        <v>154</v>
      </c>
      <c r="P26" s="1117">
        <v>47.686825591952505</v>
      </c>
      <c r="Q26" s="1118">
        <v>35.092518941676509</v>
      </c>
      <c r="R26" s="1118">
        <v>12.251629024353011</v>
      </c>
      <c r="S26" s="1118">
        <v>3.8309189223933604</v>
      </c>
      <c r="T26" s="1118">
        <v>1.1381075196246215</v>
      </c>
      <c r="U26" s="1104"/>
      <c r="V26" s="1105"/>
    </row>
    <row r="27" spans="2:27" customFormat="1" x14ac:dyDescent="0.3">
      <c r="B27" s="1095" t="s">
        <v>74</v>
      </c>
      <c r="C27" s="1096">
        <v>138265</v>
      </c>
      <c r="D27" s="1096">
        <v>56420</v>
      </c>
      <c r="E27" s="194">
        <v>40.805699200810039</v>
      </c>
      <c r="F27" s="1096">
        <v>50514</v>
      </c>
      <c r="G27" s="194">
        <v>36.534191588616061</v>
      </c>
      <c r="H27" s="1096">
        <v>22378</v>
      </c>
      <c r="I27" s="194">
        <v>16.184862401909374</v>
      </c>
      <c r="J27" s="1096">
        <v>6921</v>
      </c>
      <c r="K27" s="194">
        <v>5.0056051784616491</v>
      </c>
      <c r="L27" s="1096">
        <v>2032</v>
      </c>
      <c r="M27" s="194">
        <v>1.4696416302028712</v>
      </c>
      <c r="O27" s="1113" t="s">
        <v>153</v>
      </c>
      <c r="P27" s="1115">
        <v>47.556589356726128</v>
      </c>
      <c r="Q27" s="1074">
        <v>34.987884263050802</v>
      </c>
      <c r="R27" s="1074">
        <v>12.35974029263515</v>
      </c>
      <c r="S27" s="1074">
        <v>3.893499717158754</v>
      </c>
      <c r="T27" s="1074">
        <v>1.2022863704291586</v>
      </c>
      <c r="U27" s="1104"/>
      <c r="V27" s="1105"/>
    </row>
    <row r="28" spans="2:27" customFormat="1" x14ac:dyDescent="0.3">
      <c r="B28" s="1095" t="s">
        <v>75</v>
      </c>
      <c r="C28" s="1096">
        <v>205056</v>
      </c>
      <c r="D28" s="1096">
        <v>97795</v>
      </c>
      <c r="E28" s="194">
        <v>47.69185003121099</v>
      </c>
      <c r="F28" s="1096">
        <v>71443</v>
      </c>
      <c r="G28" s="194">
        <v>34.840726435705371</v>
      </c>
      <c r="H28" s="1096">
        <v>25464</v>
      </c>
      <c r="I28" s="194">
        <v>12.41807116104869</v>
      </c>
      <c r="J28" s="1096">
        <v>7995</v>
      </c>
      <c r="K28" s="194">
        <v>3.8989349250936329</v>
      </c>
      <c r="L28" s="1096">
        <v>2359</v>
      </c>
      <c r="M28" s="194">
        <v>1.1504174469413233</v>
      </c>
      <c r="O28" s="1112"/>
      <c r="P28" s="1115"/>
      <c r="Q28" s="1074"/>
      <c r="R28" s="1074"/>
      <c r="S28" s="1074"/>
      <c r="T28" s="1074"/>
      <c r="U28" s="1104"/>
      <c r="V28" s="1105"/>
    </row>
    <row r="29" spans="2:27" customFormat="1" x14ac:dyDescent="0.3">
      <c r="B29" s="1095" t="s">
        <v>70</v>
      </c>
      <c r="C29" s="1096">
        <v>236882</v>
      </c>
      <c r="D29" s="1096">
        <v>112653</v>
      </c>
      <c r="E29" s="194">
        <v>47.556589356726128</v>
      </c>
      <c r="F29" s="1096">
        <v>82880</v>
      </c>
      <c r="G29" s="194">
        <v>34.987884263050802</v>
      </c>
      <c r="H29" s="1096">
        <v>29278</v>
      </c>
      <c r="I29" s="194">
        <v>12.35974029263515</v>
      </c>
      <c r="J29" s="1096">
        <v>9223</v>
      </c>
      <c r="K29" s="194">
        <v>3.893499717158754</v>
      </c>
      <c r="L29" s="1096">
        <v>2848</v>
      </c>
      <c r="M29" s="194">
        <v>1.2022863704291586</v>
      </c>
      <c r="O29" s="1112"/>
      <c r="P29" s="1115"/>
      <c r="Q29" s="1074"/>
      <c r="R29" s="1074"/>
      <c r="S29" s="1074"/>
      <c r="T29" s="1074"/>
      <c r="U29" s="1104"/>
      <c r="V29" s="1105"/>
    </row>
    <row r="30" spans="2:27" customFormat="1" x14ac:dyDescent="0.3">
      <c r="B30" s="1095" t="s">
        <v>66</v>
      </c>
      <c r="C30" s="1096">
        <v>280177</v>
      </c>
      <c r="D30" s="1096">
        <v>133933</v>
      </c>
      <c r="E30" s="194">
        <v>47.802995963266078</v>
      </c>
      <c r="F30" s="1096">
        <v>89096</v>
      </c>
      <c r="G30" s="194">
        <v>31.799897921670944</v>
      </c>
      <c r="H30" s="1096">
        <v>38018</v>
      </c>
      <c r="I30" s="194">
        <v>13.569279419795343</v>
      </c>
      <c r="J30" s="1096">
        <v>14793</v>
      </c>
      <c r="K30" s="194">
        <v>5.2798766494037697</v>
      </c>
      <c r="L30" s="1096">
        <v>4337</v>
      </c>
      <c r="M30" s="194">
        <v>1.5479500458638646</v>
      </c>
      <c r="O30" s="1112"/>
      <c r="P30" s="1115"/>
      <c r="Q30" s="1074"/>
      <c r="R30" s="1074"/>
      <c r="S30" s="1074"/>
      <c r="T30" s="1074"/>
      <c r="U30" s="1104"/>
      <c r="V30" s="1105"/>
    </row>
    <row r="31" spans="2:27" customFormat="1" x14ac:dyDescent="0.3">
      <c r="B31" s="1095" t="s">
        <v>71</v>
      </c>
      <c r="C31" s="1096">
        <v>466415</v>
      </c>
      <c r="D31" s="1096">
        <v>217977</v>
      </c>
      <c r="E31" s="194">
        <v>46.734560423657044</v>
      </c>
      <c r="F31" s="1096">
        <v>142132</v>
      </c>
      <c r="G31" s="194">
        <v>30.47329095333555</v>
      </c>
      <c r="H31" s="1096">
        <v>65422</v>
      </c>
      <c r="I31" s="194">
        <v>14.026564325761393</v>
      </c>
      <c r="J31" s="1096">
        <v>31162</v>
      </c>
      <c r="K31" s="194">
        <v>6.6811744905288215</v>
      </c>
      <c r="L31" s="1096">
        <v>9722</v>
      </c>
      <c r="M31" s="194">
        <v>2.0844098067171939</v>
      </c>
      <c r="O31" s="1112"/>
      <c r="P31" s="1115"/>
      <c r="Q31" s="1074"/>
      <c r="R31" s="1074"/>
      <c r="S31" s="1074"/>
      <c r="T31" s="1074"/>
      <c r="U31" s="1104"/>
      <c r="V31" s="1105"/>
    </row>
    <row r="32" spans="2:27" customFormat="1" x14ac:dyDescent="0.3">
      <c r="B32" s="1095" t="s">
        <v>63</v>
      </c>
      <c r="C32" s="1096">
        <v>176016</v>
      </c>
      <c r="D32" s="1096">
        <v>88882</v>
      </c>
      <c r="E32" s="194">
        <v>50.496545768566492</v>
      </c>
      <c r="F32" s="1096">
        <v>58849</v>
      </c>
      <c r="G32" s="194">
        <v>33.433892373420598</v>
      </c>
      <c r="H32" s="1096">
        <v>20856</v>
      </c>
      <c r="I32" s="194">
        <v>11.848922825197709</v>
      </c>
      <c r="J32" s="1096">
        <v>5831</v>
      </c>
      <c r="K32" s="194">
        <v>3.3127670211798925</v>
      </c>
      <c r="L32" s="1096">
        <v>1598</v>
      </c>
      <c r="M32" s="194">
        <v>0.90787201163530584</v>
      </c>
      <c r="O32" s="1112"/>
      <c r="P32" s="1115"/>
      <c r="Q32" s="1074"/>
      <c r="R32" s="1074"/>
      <c r="S32" s="1074"/>
      <c r="T32" s="1074"/>
      <c r="U32" s="1104"/>
      <c r="V32" s="1105"/>
    </row>
    <row r="33" spans="2:24" customFormat="1" x14ac:dyDescent="0.3">
      <c r="B33" s="1108" t="s">
        <v>69</v>
      </c>
      <c r="C33" s="1109">
        <v>378888</v>
      </c>
      <c r="D33" s="1109">
        <v>173847</v>
      </c>
      <c r="E33" s="194">
        <v>45.883480078545638</v>
      </c>
      <c r="F33" s="1109">
        <v>131862</v>
      </c>
      <c r="G33" s="194">
        <v>34.802369037815922</v>
      </c>
      <c r="H33" s="1109">
        <v>52396</v>
      </c>
      <c r="I33" s="194">
        <v>13.828888748126095</v>
      </c>
      <c r="J33" s="1109">
        <v>16058</v>
      </c>
      <c r="K33" s="194">
        <v>4.2381917611536917</v>
      </c>
      <c r="L33" s="1109">
        <v>4725</v>
      </c>
      <c r="M33" s="194">
        <v>1.2470703743586495</v>
      </c>
      <c r="O33" s="1112"/>
      <c r="P33" s="1116"/>
      <c r="Q33" s="1074"/>
      <c r="R33" s="1074"/>
      <c r="S33" s="1074"/>
      <c r="T33" s="1074"/>
      <c r="U33" s="1106"/>
      <c r="V33" s="1105"/>
    </row>
    <row r="34" spans="2:24" customFormat="1" x14ac:dyDescent="0.3">
      <c r="B34" s="1095" t="s">
        <v>62</v>
      </c>
      <c r="C34" s="1096">
        <v>428234</v>
      </c>
      <c r="D34" s="1096">
        <v>209024</v>
      </c>
      <c r="E34" s="194">
        <v>48.810696955402882</v>
      </c>
      <c r="F34" s="1096">
        <v>143283</v>
      </c>
      <c r="G34" s="194">
        <v>33.459043420186156</v>
      </c>
      <c r="H34" s="1096">
        <v>52446</v>
      </c>
      <c r="I34" s="194">
        <v>12.247042504798777</v>
      </c>
      <c r="J34" s="1096">
        <v>18056</v>
      </c>
      <c r="K34" s="194">
        <v>4.2163863682005633</v>
      </c>
      <c r="L34" s="1096">
        <v>5425</v>
      </c>
      <c r="M34" s="194">
        <v>1.2668307514116113</v>
      </c>
      <c r="O34" s="96"/>
      <c r="P34" s="1115"/>
      <c r="Q34" s="1074"/>
      <c r="R34" s="1074"/>
      <c r="S34" s="1074"/>
      <c r="T34" s="1074"/>
      <c r="U34" s="1104"/>
      <c r="V34" s="1105"/>
    </row>
    <row r="35" spans="2:24" customFormat="1" x14ac:dyDescent="0.3">
      <c r="B35" s="1095" t="s">
        <v>72</v>
      </c>
      <c r="C35" s="1096">
        <v>256384</v>
      </c>
      <c r="D35" s="1096">
        <v>117976</v>
      </c>
      <c r="E35" s="194">
        <v>46.015351972041934</v>
      </c>
      <c r="F35" s="1096">
        <v>85956</v>
      </c>
      <c r="G35" s="194">
        <v>33.526273090364448</v>
      </c>
      <c r="H35" s="1096">
        <v>35756</v>
      </c>
      <c r="I35" s="194">
        <v>13.946268097853219</v>
      </c>
      <c r="J35" s="1096">
        <v>13012</v>
      </c>
      <c r="K35" s="194">
        <v>5.0751997004493257</v>
      </c>
      <c r="L35" s="1096">
        <v>3684</v>
      </c>
      <c r="M35" s="194">
        <v>1.4369071392910633</v>
      </c>
      <c r="O35" s="1112"/>
      <c r="P35" s="1115"/>
      <c r="Q35" s="1074"/>
      <c r="R35" s="1074"/>
      <c r="S35" s="1074"/>
      <c r="T35" s="1074"/>
      <c r="U35" s="1104"/>
      <c r="V35" s="1105"/>
    </row>
    <row r="36" spans="2:24" customFormat="1" x14ac:dyDescent="0.3">
      <c r="B36" s="1095" t="s">
        <v>64</v>
      </c>
      <c r="C36" s="1096">
        <v>316960</v>
      </c>
      <c r="D36" s="1096">
        <v>145948</v>
      </c>
      <c r="E36" s="194">
        <v>46.046188793538619</v>
      </c>
      <c r="F36" s="1096">
        <v>109815</v>
      </c>
      <c r="G36" s="194">
        <v>34.646327612317016</v>
      </c>
      <c r="H36" s="1096">
        <v>42006</v>
      </c>
      <c r="I36" s="194">
        <v>13.252776375567896</v>
      </c>
      <c r="J36" s="1096">
        <v>14765</v>
      </c>
      <c r="K36" s="194">
        <v>4.6583165068147405</v>
      </c>
      <c r="L36" s="1096">
        <v>4426</v>
      </c>
      <c r="M36" s="194">
        <v>1.3963907117617365</v>
      </c>
      <c r="O36" s="1112"/>
      <c r="P36" s="1115"/>
      <c r="Q36" s="1074"/>
      <c r="R36" s="1074"/>
      <c r="S36" s="1074"/>
      <c r="T36" s="1074"/>
      <c r="U36" s="1104"/>
      <c r="V36" s="1105"/>
    </row>
    <row r="37" spans="2:24" customFormat="1" x14ac:dyDescent="0.3">
      <c r="B37" s="1095" t="s">
        <v>65</v>
      </c>
      <c r="C37" s="1096">
        <v>751485</v>
      </c>
      <c r="D37" s="1096">
        <v>361295</v>
      </c>
      <c r="E37" s="194">
        <v>48.077473269592872</v>
      </c>
      <c r="F37" s="1096">
        <v>254023</v>
      </c>
      <c r="G37" s="194">
        <v>33.802803781845277</v>
      </c>
      <c r="H37" s="1096">
        <v>95515</v>
      </c>
      <c r="I37" s="194">
        <v>12.710167202272833</v>
      </c>
      <c r="J37" s="1096">
        <v>31504</v>
      </c>
      <c r="K37" s="194">
        <v>4.1922327125624594</v>
      </c>
      <c r="L37" s="1096">
        <v>9148</v>
      </c>
      <c r="M37" s="194">
        <v>1.2173230337265546</v>
      </c>
      <c r="O37" s="1112"/>
      <c r="P37" s="1115"/>
      <c r="Q37" s="1074"/>
      <c r="R37" s="1074"/>
      <c r="S37" s="1074"/>
      <c r="T37" s="1074"/>
      <c r="U37" s="1104"/>
      <c r="V37" s="1105"/>
    </row>
    <row r="38" spans="2:24" customFormat="1" x14ac:dyDescent="0.3">
      <c r="B38" s="1095" t="s">
        <v>76</v>
      </c>
      <c r="C38" s="1096">
        <v>552698</v>
      </c>
      <c r="D38" s="1096">
        <v>258250</v>
      </c>
      <c r="E38" s="194">
        <v>46.725336440515441</v>
      </c>
      <c r="F38" s="1096">
        <v>184343</v>
      </c>
      <c r="G38" s="194">
        <v>33.353296013374397</v>
      </c>
      <c r="H38" s="1096">
        <v>75733</v>
      </c>
      <c r="I38" s="194">
        <v>13.702419766309994</v>
      </c>
      <c r="J38" s="1096">
        <v>26703</v>
      </c>
      <c r="K38" s="194">
        <v>4.8313907414175556</v>
      </c>
      <c r="L38" s="1096">
        <v>7669</v>
      </c>
      <c r="M38" s="194">
        <v>1.387557038382625</v>
      </c>
      <c r="O38" s="1112"/>
      <c r="P38" s="1115"/>
      <c r="Q38" s="1074"/>
      <c r="R38" s="1074"/>
      <c r="S38" s="1074"/>
      <c r="T38" s="1074"/>
      <c r="U38" s="1104"/>
      <c r="V38" s="1105"/>
    </row>
    <row r="39" spans="2:24" customFormat="1" x14ac:dyDescent="0.3">
      <c r="B39" s="1095" t="s">
        <v>73</v>
      </c>
      <c r="C39" s="1096">
        <v>198051</v>
      </c>
      <c r="D39" s="1096">
        <v>98402</v>
      </c>
      <c r="E39" s="194">
        <v>49.685182099560215</v>
      </c>
      <c r="F39" s="1096">
        <v>67709</v>
      </c>
      <c r="G39" s="194">
        <v>34.187658734366401</v>
      </c>
      <c r="H39" s="1096">
        <v>23752</v>
      </c>
      <c r="I39" s="194">
        <v>11.992870523249062</v>
      </c>
      <c r="J39" s="1096">
        <v>6369</v>
      </c>
      <c r="K39" s="194">
        <v>3.2158383446687973</v>
      </c>
      <c r="L39" s="1096">
        <v>1819</v>
      </c>
      <c r="M39" s="194">
        <v>0.91845029815552559</v>
      </c>
      <c r="O39" s="1112"/>
      <c r="P39" s="1115"/>
      <c r="Q39" s="1074"/>
      <c r="R39" s="1074"/>
      <c r="S39" s="1074"/>
      <c r="T39" s="1074"/>
      <c r="U39" s="1104"/>
      <c r="V39" s="1105"/>
    </row>
    <row r="40" spans="2:24" customFormat="1" ht="15" thickBot="1" x14ac:dyDescent="0.35">
      <c r="B40" s="1110" t="s">
        <v>68</v>
      </c>
      <c r="C40" s="1111">
        <v>53012456</v>
      </c>
      <c r="D40" s="1111">
        <v>25005712</v>
      </c>
      <c r="E40" s="196">
        <v>47.169502956059979</v>
      </c>
      <c r="F40" s="1111">
        <v>18141457</v>
      </c>
      <c r="G40" s="196">
        <v>34.221121541699553</v>
      </c>
      <c r="H40" s="1111">
        <v>6954092</v>
      </c>
      <c r="I40" s="196">
        <v>13.117845360720505</v>
      </c>
      <c r="J40" s="1111">
        <v>2250446</v>
      </c>
      <c r="K40" s="196">
        <v>4.2451268433969549</v>
      </c>
      <c r="L40" s="1111">
        <v>660749</v>
      </c>
      <c r="M40" s="196">
        <v>1.246403298122992</v>
      </c>
      <c r="O40" s="1103"/>
      <c r="P40" s="1104"/>
      <c r="Q40" s="1105"/>
      <c r="R40" s="1105"/>
      <c r="S40" s="1105"/>
      <c r="T40" s="1105"/>
      <c r="U40" s="1104"/>
      <c r="V40" s="1105"/>
    </row>
    <row r="41" spans="2:24" customFormat="1" x14ac:dyDescent="0.3">
      <c r="B41" s="17" t="s">
        <v>1720</v>
      </c>
      <c r="C41" s="1100"/>
      <c r="D41" s="1100"/>
      <c r="E41" s="1100"/>
      <c r="F41" s="1100"/>
      <c r="G41" s="1100"/>
      <c r="H41" s="1100"/>
    </row>
    <row r="42" spans="2:24" customFormat="1" x14ac:dyDescent="0.3"/>
    <row r="43" spans="2:24" customFormat="1" x14ac:dyDescent="0.3">
      <c r="B43" s="96"/>
      <c r="C43" s="1074"/>
      <c r="D43" s="1074"/>
      <c r="E43" s="1074"/>
      <c r="F43" s="1074"/>
      <c r="K43" s="30"/>
      <c r="S43" s="679"/>
      <c r="W43" s="512"/>
      <c r="X43" s="679"/>
    </row>
    <row r="44" spans="2:24" customFormat="1" x14ac:dyDescent="0.3">
      <c r="B44" s="1442" t="s">
        <v>78</v>
      </c>
      <c r="C44" s="1443"/>
      <c r="D44" s="1443"/>
      <c r="E44" s="1443"/>
      <c r="F44" s="1443"/>
      <c r="G44" s="1443"/>
      <c r="H44" s="1443"/>
      <c r="I44" s="1443"/>
      <c r="J44" s="1444"/>
    </row>
    <row r="45" spans="2:24" customFormat="1" ht="6.6" customHeight="1" x14ac:dyDescent="0.3">
      <c r="B45" s="712"/>
      <c r="C45" s="712"/>
      <c r="D45" s="340"/>
      <c r="E45" s="340"/>
      <c r="F45" s="340"/>
      <c r="G45" s="340"/>
      <c r="H45" s="775"/>
      <c r="I45" s="776"/>
      <c r="J45" s="777"/>
    </row>
    <row r="46" spans="2:24" customFormat="1" x14ac:dyDescent="0.3">
      <c r="B46" s="713" t="s">
        <v>79</v>
      </c>
      <c r="C46" s="1432" t="s">
        <v>1719</v>
      </c>
      <c r="D46" s="1433"/>
      <c r="E46" s="1433"/>
      <c r="F46" s="1433"/>
      <c r="G46" s="1433"/>
      <c r="H46" s="1433"/>
      <c r="I46" s="1433"/>
      <c r="J46" s="1434"/>
    </row>
    <row r="47" spans="2:24" customFormat="1" ht="7.8" customHeight="1" x14ac:dyDescent="0.3">
      <c r="B47" s="713"/>
      <c r="C47" s="717"/>
      <c r="D47" s="341"/>
      <c r="E47" s="341"/>
      <c r="F47" s="341"/>
      <c r="G47" s="341"/>
      <c r="H47" s="341"/>
      <c r="I47" s="342"/>
      <c r="J47" s="738"/>
    </row>
    <row r="48" spans="2:24" customFormat="1" ht="33" customHeight="1" x14ac:dyDescent="0.3">
      <c r="B48" s="713" t="s">
        <v>80</v>
      </c>
      <c r="C48" s="1432" t="s">
        <v>1717</v>
      </c>
      <c r="D48" s="1433"/>
      <c r="E48" s="1433"/>
      <c r="F48" s="1433"/>
      <c r="G48" s="1433"/>
      <c r="H48" s="1433"/>
      <c r="I48" s="1433"/>
      <c r="J48" s="1434"/>
    </row>
    <row r="49" spans="2:10" customFormat="1" ht="5.4" customHeight="1" x14ac:dyDescent="0.3">
      <c r="B49" s="713"/>
      <c r="C49" s="717"/>
      <c r="D49" s="341"/>
      <c r="E49" s="341"/>
      <c r="F49" s="341"/>
      <c r="G49" s="341"/>
      <c r="H49" s="341"/>
      <c r="I49" s="342"/>
      <c r="J49" s="738"/>
    </row>
    <row r="50" spans="2:10" customFormat="1" x14ac:dyDescent="0.3">
      <c r="B50" s="713" t="s">
        <v>82</v>
      </c>
      <c r="C50" s="717" t="s">
        <v>1718</v>
      </c>
      <c r="D50" s="341"/>
      <c r="E50" s="341"/>
      <c r="F50" s="341"/>
      <c r="G50" s="341"/>
      <c r="H50" s="341"/>
      <c r="I50" s="342"/>
      <c r="J50" s="738"/>
    </row>
    <row r="51" spans="2:10" customFormat="1" ht="5.4" customHeight="1" x14ac:dyDescent="0.3">
      <c r="B51" s="713"/>
      <c r="C51" s="717"/>
      <c r="D51" s="341"/>
      <c r="E51" s="341"/>
      <c r="F51" s="341"/>
      <c r="G51" s="341"/>
      <c r="H51" s="341"/>
      <c r="I51" s="342"/>
      <c r="J51" s="738"/>
    </row>
    <row r="52" spans="2:10" customFormat="1" x14ac:dyDescent="0.3">
      <c r="B52" s="713" t="s">
        <v>84</v>
      </c>
      <c r="C52" s="717" t="s">
        <v>846</v>
      </c>
      <c r="D52" s="341"/>
      <c r="E52" s="341"/>
      <c r="F52" s="341"/>
      <c r="G52" s="341"/>
      <c r="H52" s="341"/>
      <c r="I52" s="342"/>
      <c r="J52" s="738"/>
    </row>
    <row r="53" spans="2:10" customFormat="1" ht="8.4" customHeight="1" x14ac:dyDescent="0.3">
      <c r="B53" s="713"/>
      <c r="C53" s="717"/>
      <c r="D53" s="341"/>
      <c r="E53" s="341"/>
      <c r="F53" s="341"/>
      <c r="G53" s="341"/>
      <c r="H53" s="341"/>
      <c r="I53" s="342"/>
      <c r="J53" s="738"/>
    </row>
    <row r="54" spans="2:10" customFormat="1" ht="28.8" x14ac:dyDescent="0.3">
      <c r="B54" s="713" t="s">
        <v>86</v>
      </c>
      <c r="C54" s="717" t="s">
        <v>70</v>
      </c>
      <c r="D54" s="341"/>
      <c r="E54" s="341"/>
      <c r="F54" s="341"/>
      <c r="G54" s="341"/>
      <c r="H54" s="341"/>
      <c r="I54" s="342"/>
      <c r="J54" s="738"/>
    </row>
    <row r="55" spans="2:10" customFormat="1" ht="9" customHeight="1" x14ac:dyDescent="0.3">
      <c r="B55" s="713"/>
      <c r="C55" s="717"/>
      <c r="D55" s="341"/>
      <c r="E55" s="341"/>
      <c r="F55" s="341"/>
      <c r="G55" s="341"/>
      <c r="H55" s="341"/>
      <c r="I55" s="342"/>
      <c r="J55" s="738"/>
    </row>
    <row r="56" spans="2:10" customFormat="1" x14ac:dyDescent="0.3">
      <c r="B56" s="713" t="s">
        <v>88</v>
      </c>
      <c r="C56" s="718" t="s">
        <v>89</v>
      </c>
      <c r="D56" s="342"/>
      <c r="E56" s="342"/>
      <c r="F56" s="342"/>
      <c r="G56" s="341"/>
      <c r="H56" s="341"/>
      <c r="I56" s="342"/>
      <c r="J56" s="738"/>
    </row>
    <row r="57" spans="2:10" customFormat="1" ht="6" customHeight="1" x14ac:dyDescent="0.3">
      <c r="B57" s="713"/>
      <c r="C57" s="718"/>
      <c r="D57" s="342"/>
      <c r="E57" s="342"/>
      <c r="F57" s="342"/>
      <c r="G57" s="341"/>
      <c r="H57" s="341"/>
      <c r="I57" s="342"/>
      <c r="J57" s="738"/>
    </row>
    <row r="58" spans="2:10" customFormat="1" x14ac:dyDescent="0.3">
      <c r="B58" s="713" t="s">
        <v>90</v>
      </c>
      <c r="C58" s="719" t="s">
        <v>154</v>
      </c>
      <c r="D58" s="343"/>
      <c r="E58" s="343"/>
      <c r="F58" s="343"/>
      <c r="G58" s="341"/>
      <c r="H58" s="341"/>
      <c r="I58" s="342"/>
      <c r="J58" s="738"/>
    </row>
    <row r="59" spans="2:10" customFormat="1" ht="7.2" customHeight="1" x14ac:dyDescent="0.3">
      <c r="B59" s="713"/>
      <c r="C59" s="717"/>
      <c r="D59" s="341"/>
      <c r="E59" s="341"/>
      <c r="F59" s="341"/>
      <c r="G59" s="341"/>
      <c r="H59" s="341"/>
      <c r="I59" s="342"/>
      <c r="J59" s="738"/>
    </row>
    <row r="60" spans="2:10" customFormat="1" x14ac:dyDescent="0.3">
      <c r="B60" s="1435" t="s">
        <v>92</v>
      </c>
      <c r="C60" s="717" t="s">
        <v>93</v>
      </c>
      <c r="D60" s="341"/>
      <c r="E60" s="341"/>
      <c r="F60" s="341"/>
      <c r="G60" s="341"/>
      <c r="H60" s="341"/>
      <c r="I60" s="342"/>
      <c r="J60" s="738"/>
    </row>
    <row r="61" spans="2:10" customFormat="1" x14ac:dyDescent="0.3">
      <c r="B61" s="1435"/>
      <c r="C61" s="720" t="s">
        <v>94</v>
      </c>
      <c r="D61" s="721"/>
      <c r="E61" s="721"/>
      <c r="F61" s="341"/>
      <c r="G61" s="341"/>
      <c r="H61" s="341"/>
      <c r="I61" s="342"/>
      <c r="J61" s="738"/>
    </row>
    <row r="62" spans="2:10" customFormat="1" ht="10.199999999999999" customHeight="1" x14ac:dyDescent="0.3">
      <c r="B62" s="713"/>
      <c r="C62" s="717"/>
      <c r="D62" s="341"/>
      <c r="E62" s="341"/>
      <c r="F62" s="341"/>
      <c r="G62" s="341"/>
      <c r="H62" s="341"/>
      <c r="I62" s="342"/>
      <c r="J62" s="738"/>
    </row>
    <row r="63" spans="2:10" customFormat="1" ht="66" customHeight="1" x14ac:dyDescent="0.3">
      <c r="B63" s="714" t="s">
        <v>95</v>
      </c>
      <c r="C63" s="1432" t="s">
        <v>1688</v>
      </c>
      <c r="D63" s="1433"/>
      <c r="E63" s="1433"/>
      <c r="F63" s="1433"/>
      <c r="G63" s="1433"/>
      <c r="H63" s="1433"/>
      <c r="I63" s="1433"/>
      <c r="J63" s="1434"/>
    </row>
    <row r="64" spans="2:10" customFormat="1" ht="7.8" customHeight="1" x14ac:dyDescent="0.3">
      <c r="B64" s="714"/>
      <c r="C64" s="717"/>
      <c r="D64" s="341"/>
      <c r="E64" s="341"/>
      <c r="F64" s="341"/>
      <c r="G64" s="341"/>
      <c r="H64" s="341"/>
      <c r="I64" s="342"/>
      <c r="J64" s="738"/>
    </row>
    <row r="65" spans="2:10" customFormat="1" x14ac:dyDescent="0.3">
      <c r="B65" s="714" t="s">
        <v>96</v>
      </c>
      <c r="C65" s="722">
        <v>44958</v>
      </c>
      <c r="D65" s="723"/>
      <c r="E65" s="723"/>
      <c r="F65" s="341"/>
      <c r="G65" s="341"/>
      <c r="H65" s="341"/>
      <c r="I65" s="342"/>
      <c r="J65" s="738"/>
    </row>
    <row r="66" spans="2:10" customFormat="1" ht="6" customHeight="1" x14ac:dyDescent="0.3">
      <c r="B66" s="714"/>
      <c r="C66" s="717"/>
      <c r="D66" s="341"/>
      <c r="E66" s="341"/>
      <c r="F66" s="341"/>
      <c r="G66" s="341"/>
      <c r="H66" s="341"/>
      <c r="I66" s="342"/>
      <c r="J66" s="738"/>
    </row>
    <row r="67" spans="2:10" customFormat="1" x14ac:dyDescent="0.3">
      <c r="B67" s="714" t="s">
        <v>97</v>
      </c>
      <c r="C67" s="717" t="s">
        <v>98</v>
      </c>
      <c r="D67" s="341"/>
      <c r="E67" s="341"/>
      <c r="F67" s="341"/>
      <c r="G67" s="341"/>
      <c r="H67" s="341"/>
      <c r="I67" s="342"/>
      <c r="J67" s="738"/>
    </row>
    <row r="68" spans="2:10" customFormat="1" ht="5.4" customHeight="1" x14ac:dyDescent="0.3">
      <c r="B68" s="714"/>
      <c r="C68" s="717"/>
      <c r="D68" s="341"/>
      <c r="E68" s="341"/>
      <c r="F68" s="341"/>
      <c r="G68" s="341"/>
      <c r="H68" s="341"/>
      <c r="I68" s="342"/>
      <c r="J68" s="738"/>
    </row>
    <row r="69" spans="2:10" customFormat="1" x14ac:dyDescent="0.3">
      <c r="B69" s="714" t="s">
        <v>99</v>
      </c>
      <c r="C69" s="718" t="s">
        <v>676</v>
      </c>
      <c r="D69" s="342"/>
      <c r="E69" s="342"/>
      <c r="F69" s="342"/>
      <c r="G69" s="342"/>
      <c r="H69" s="342"/>
      <c r="I69" s="342"/>
      <c r="J69" s="738"/>
    </row>
    <row r="70" spans="2:10" customFormat="1" ht="9.6" customHeight="1" x14ac:dyDescent="0.3">
      <c r="B70" s="715"/>
      <c r="C70" s="715"/>
      <c r="D70" s="344"/>
      <c r="E70" s="344"/>
      <c r="F70" s="344"/>
      <c r="G70" s="344"/>
      <c r="H70" s="344"/>
      <c r="I70" s="344"/>
      <c r="J70" s="778"/>
    </row>
    <row r="71" spans="2:10" customFormat="1" x14ac:dyDescent="0.3"/>
  </sheetData>
  <mergeCells count="17">
    <mergeCell ref="L5:M5"/>
    <mergeCell ref="L24:M24"/>
    <mergeCell ref="C63:J63"/>
    <mergeCell ref="B60:B61"/>
    <mergeCell ref="B5:B6"/>
    <mergeCell ref="B24:B25"/>
    <mergeCell ref="B44:J44"/>
    <mergeCell ref="C46:J46"/>
    <mergeCell ref="C48:J48"/>
    <mergeCell ref="D24:E24"/>
    <mergeCell ref="F24:G24"/>
    <mergeCell ref="H24:I24"/>
    <mergeCell ref="J24:K24"/>
    <mergeCell ref="D5:E5"/>
    <mergeCell ref="F5:G5"/>
    <mergeCell ref="H5:I5"/>
    <mergeCell ref="J5:K5"/>
  </mergeCells>
  <hyperlinks>
    <hyperlink ref="B2" location="Index!A1" display="Return to Index" xr:uid="{B7095784-7944-4AB3-81E0-CF8F23EDB218}"/>
    <hyperlink ref="C61" r:id="rId1" xr:uid="{916F114B-DECB-4F2B-8488-BF4221D9E513}"/>
  </hyperlinks>
  <pageMargins left="0.7" right="0.7" top="0.75" bottom="0.75" header="0.3" footer="0.3"/>
  <pageSetup paperSize="9" orientation="portrait"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A9C16-F27D-4D4E-89D1-07314E435D26}">
  <dimension ref="A1:X79"/>
  <sheetViews>
    <sheetView zoomScaleNormal="100" workbookViewId="0">
      <selection activeCell="G1" sqref="G1"/>
    </sheetView>
  </sheetViews>
  <sheetFormatPr defaultColWidth="8.88671875" defaultRowHeight="14.4" x14ac:dyDescent="0.3"/>
  <cols>
    <col min="1" max="1" width="3.21875" customWidth="1"/>
    <col min="2" max="2" width="35.109375" customWidth="1"/>
    <col min="3" max="3" width="23.77734375" customWidth="1"/>
    <col min="4" max="4" width="14.33203125" customWidth="1"/>
    <col min="5" max="5" width="13.21875" customWidth="1"/>
    <col min="6" max="6" width="13.109375" customWidth="1"/>
    <col min="7" max="7" width="12.21875" customWidth="1"/>
    <col min="8" max="8" width="12.109375" customWidth="1"/>
    <col min="9" max="9" width="13.109375" customWidth="1"/>
    <col min="10" max="10" width="10.88671875" customWidth="1"/>
    <col min="11" max="11" width="16.77734375" customWidth="1"/>
    <col min="12" max="12" width="11.5546875" bestFit="1" customWidth="1"/>
    <col min="13" max="15" width="12.77734375" customWidth="1"/>
    <col min="16" max="16" width="11.77734375" customWidth="1"/>
    <col min="17" max="17" width="11.6640625" customWidth="1"/>
    <col min="18" max="18" width="11.88671875" customWidth="1"/>
    <col min="19" max="19" width="11.33203125" customWidth="1"/>
    <col min="20" max="21" width="11.6640625" customWidth="1"/>
    <col min="22" max="22" width="12.88671875" customWidth="1"/>
    <col min="23" max="23" width="12.33203125" customWidth="1"/>
    <col min="24" max="24" width="12.6640625" customWidth="1"/>
    <col min="25" max="25" width="12.5546875" style="1068" customWidth="1"/>
    <col min="26" max="26" width="9" style="1068" bestFit="1" customWidth="1"/>
    <col min="27" max="27" width="15" style="1068" customWidth="1"/>
    <col min="28" max="28" width="18.44140625" style="1068" customWidth="1"/>
    <col min="29" max="34" width="9" style="1068" bestFit="1" customWidth="1"/>
    <col min="35" max="35" width="12.109375" style="1068" customWidth="1"/>
    <col min="36" max="36" width="9" style="1068" bestFit="1" customWidth="1"/>
    <col min="37" max="16384" width="8.88671875" style="1068"/>
  </cols>
  <sheetData>
    <row r="1" spans="2:24" customFormat="1" x14ac:dyDescent="0.3">
      <c r="B1" s="686" t="s">
        <v>1721</v>
      </c>
    </row>
    <row r="2" spans="2:24" customFormat="1" x14ac:dyDescent="0.3">
      <c r="B2" s="1119" t="s">
        <v>48</v>
      </c>
    </row>
    <row r="3" spans="2:24" customFormat="1" x14ac:dyDescent="0.3">
      <c r="F3" s="676"/>
      <c r="G3" s="676"/>
      <c r="H3" s="676"/>
      <c r="I3" s="676"/>
      <c r="J3" s="676"/>
      <c r="K3" s="676"/>
      <c r="X3" s="96"/>
    </row>
    <row r="4" spans="2:24" customFormat="1" x14ac:dyDescent="0.3">
      <c r="E4" s="676"/>
      <c r="F4" s="676"/>
      <c r="G4" s="676"/>
      <c r="H4" s="676"/>
      <c r="I4" s="676"/>
      <c r="J4" s="676"/>
      <c r="W4" s="96"/>
    </row>
    <row r="5" spans="2:24" customFormat="1" ht="15" thickBot="1" x14ac:dyDescent="0.35">
      <c r="E5" s="676"/>
      <c r="F5" s="676"/>
      <c r="G5" s="676"/>
      <c r="H5" s="676"/>
      <c r="I5" s="676"/>
      <c r="J5" s="676"/>
      <c r="W5" s="96"/>
    </row>
    <row r="6" spans="2:24" ht="80.400000000000006" customHeight="1" thickBot="1" x14ac:dyDescent="0.35">
      <c r="B6" s="1483" t="s">
        <v>752</v>
      </c>
      <c r="C6" s="1121" t="s">
        <v>846</v>
      </c>
      <c r="D6" s="1485" t="s">
        <v>1689</v>
      </c>
      <c r="E6" s="1486"/>
      <c r="F6" s="1485" t="s">
        <v>1690</v>
      </c>
      <c r="G6" s="1486"/>
      <c r="H6" s="1485" t="s">
        <v>1691</v>
      </c>
      <c r="I6" s="1486"/>
      <c r="J6" s="1485" t="s">
        <v>1692</v>
      </c>
      <c r="K6" s="1486"/>
      <c r="L6" s="1485" t="s">
        <v>1693</v>
      </c>
      <c r="M6" s="1486"/>
      <c r="N6" s="1485" t="s">
        <v>1694</v>
      </c>
      <c r="O6" s="1486"/>
      <c r="S6" s="679"/>
      <c r="W6" s="1072"/>
      <c r="X6" s="679"/>
    </row>
    <row r="7" spans="2:24" ht="15" thickBot="1" x14ac:dyDescent="0.35">
      <c r="B7" s="1484"/>
      <c r="C7" s="1122" t="s">
        <v>714</v>
      </c>
      <c r="D7" s="1122" t="s">
        <v>714</v>
      </c>
      <c r="E7" s="1122" t="s">
        <v>131</v>
      </c>
      <c r="F7" s="1122" t="s">
        <v>714</v>
      </c>
      <c r="G7" s="1122" t="s">
        <v>131</v>
      </c>
      <c r="H7" s="1122" t="s">
        <v>714</v>
      </c>
      <c r="I7" s="1122" t="s">
        <v>131</v>
      </c>
      <c r="J7" s="1122" t="s">
        <v>714</v>
      </c>
      <c r="K7" s="1122" t="s">
        <v>131</v>
      </c>
      <c r="L7" s="1122" t="s">
        <v>714</v>
      </c>
      <c r="M7" s="1122" t="s">
        <v>131</v>
      </c>
      <c r="N7" s="1122" t="s">
        <v>714</v>
      </c>
      <c r="O7" s="1122" t="s">
        <v>131</v>
      </c>
      <c r="W7" s="1072"/>
      <c r="X7" s="679"/>
    </row>
    <row r="8" spans="2:24" x14ac:dyDescent="0.3">
      <c r="B8" s="1123" t="s">
        <v>67</v>
      </c>
      <c r="C8" s="1124">
        <v>1400899</v>
      </c>
      <c r="D8" s="1124">
        <v>229545</v>
      </c>
      <c r="E8" s="1125">
        <v>16.399999999999999</v>
      </c>
      <c r="F8" s="1124">
        <v>86250</v>
      </c>
      <c r="G8" s="1125">
        <v>6.2</v>
      </c>
      <c r="H8" s="1124">
        <v>143295</v>
      </c>
      <c r="I8" s="1125">
        <v>10.199999999999999</v>
      </c>
      <c r="J8" s="1124">
        <v>1171354</v>
      </c>
      <c r="K8" s="1125">
        <v>83.6</v>
      </c>
      <c r="L8" s="1124">
        <v>115691</v>
      </c>
      <c r="M8" s="1125">
        <v>8.3000000000000007</v>
      </c>
      <c r="N8" s="1124">
        <v>1055663</v>
      </c>
      <c r="O8" s="1125">
        <v>75.400000000000006</v>
      </c>
    </row>
    <row r="9" spans="2:24" x14ac:dyDescent="0.3">
      <c r="B9" s="1126" t="s">
        <v>74</v>
      </c>
      <c r="C9" s="1127">
        <v>140457</v>
      </c>
      <c r="D9" s="1127">
        <v>32755</v>
      </c>
      <c r="E9" s="1128">
        <v>23.3</v>
      </c>
      <c r="F9" s="1127">
        <v>13833</v>
      </c>
      <c r="G9" s="1128">
        <v>9.8000000000000007</v>
      </c>
      <c r="H9" s="1127">
        <v>18922</v>
      </c>
      <c r="I9" s="1128">
        <v>13.5</v>
      </c>
      <c r="J9" s="1127">
        <v>107702</v>
      </c>
      <c r="K9" s="1128">
        <v>76.7</v>
      </c>
      <c r="L9" s="1127">
        <v>11087</v>
      </c>
      <c r="M9" s="1128">
        <v>7.9</v>
      </c>
      <c r="N9" s="1127">
        <v>96615</v>
      </c>
      <c r="O9" s="1128">
        <v>68.8</v>
      </c>
    </row>
    <row r="10" spans="2:24" x14ac:dyDescent="0.3">
      <c r="B10" s="1126" t="s">
        <v>75</v>
      </c>
      <c r="C10" s="1127">
        <v>208003</v>
      </c>
      <c r="D10" s="1127">
        <v>36648</v>
      </c>
      <c r="E10" s="1128">
        <v>17.600000000000001</v>
      </c>
      <c r="F10" s="1127">
        <v>14856</v>
      </c>
      <c r="G10" s="1128">
        <v>7.1</v>
      </c>
      <c r="H10" s="1127">
        <v>21792</v>
      </c>
      <c r="I10" s="1128">
        <v>10.5</v>
      </c>
      <c r="J10" s="1127">
        <v>171355</v>
      </c>
      <c r="K10" s="1128">
        <v>82.4</v>
      </c>
      <c r="L10" s="1127">
        <v>14983</v>
      </c>
      <c r="M10" s="1128">
        <v>7.2</v>
      </c>
      <c r="N10" s="1127">
        <v>156372</v>
      </c>
      <c r="O10" s="1128">
        <v>75.2</v>
      </c>
    </row>
    <row r="11" spans="2:24" customFormat="1" x14ac:dyDescent="0.3">
      <c r="B11" s="1126" t="s">
        <v>70</v>
      </c>
      <c r="C11" s="1127">
        <v>248922</v>
      </c>
      <c r="D11" s="1127">
        <v>43937</v>
      </c>
      <c r="E11" s="1128">
        <v>17.7</v>
      </c>
      <c r="F11" s="1127">
        <v>17574</v>
      </c>
      <c r="G11" s="1128">
        <v>7.1</v>
      </c>
      <c r="H11" s="1127">
        <v>26363</v>
      </c>
      <c r="I11" s="1128">
        <v>10.6</v>
      </c>
      <c r="J11" s="1127">
        <v>204985</v>
      </c>
      <c r="K11" s="1128">
        <v>82.3</v>
      </c>
      <c r="L11" s="1127">
        <v>17283</v>
      </c>
      <c r="M11" s="1128">
        <v>6.9</v>
      </c>
      <c r="N11" s="1127">
        <v>187702</v>
      </c>
      <c r="O11" s="1128">
        <v>75.400000000000006</v>
      </c>
    </row>
    <row r="12" spans="2:24" customFormat="1" x14ac:dyDescent="0.3">
      <c r="B12" s="1126" t="s">
        <v>66</v>
      </c>
      <c r="C12" s="1127">
        <v>300125</v>
      </c>
      <c r="D12" s="1127">
        <v>56961</v>
      </c>
      <c r="E12" s="1128">
        <v>19</v>
      </c>
      <c r="F12" s="1127">
        <v>25272</v>
      </c>
      <c r="G12" s="1128">
        <v>8.4</v>
      </c>
      <c r="H12" s="1127">
        <v>31689</v>
      </c>
      <c r="I12" s="1128">
        <v>10.6</v>
      </c>
      <c r="J12" s="1127">
        <v>243164</v>
      </c>
      <c r="K12" s="1128">
        <v>81</v>
      </c>
      <c r="L12" s="1127">
        <v>20507</v>
      </c>
      <c r="M12" s="1128">
        <v>6.8</v>
      </c>
      <c r="N12" s="1127">
        <v>222657</v>
      </c>
      <c r="O12" s="1128">
        <v>74.2</v>
      </c>
    </row>
    <row r="13" spans="2:24" customFormat="1" x14ac:dyDescent="0.3">
      <c r="B13" s="1126" t="s">
        <v>71</v>
      </c>
      <c r="C13" s="1127">
        <v>486088</v>
      </c>
      <c r="D13" s="1127">
        <v>105962</v>
      </c>
      <c r="E13" s="1128">
        <v>21.8</v>
      </c>
      <c r="F13" s="1127">
        <v>54655</v>
      </c>
      <c r="G13" s="1128">
        <v>11.2</v>
      </c>
      <c r="H13" s="1127">
        <v>51307</v>
      </c>
      <c r="I13" s="1128">
        <v>10.6</v>
      </c>
      <c r="J13" s="1127">
        <v>380126</v>
      </c>
      <c r="K13" s="1128">
        <v>78.2</v>
      </c>
      <c r="L13" s="1127">
        <v>28650</v>
      </c>
      <c r="M13" s="1128">
        <v>5.9</v>
      </c>
      <c r="N13" s="1127">
        <v>351476</v>
      </c>
      <c r="O13" s="1128">
        <v>72.3</v>
      </c>
    </row>
    <row r="14" spans="2:24" customFormat="1" x14ac:dyDescent="0.3">
      <c r="B14" s="1126" t="s">
        <v>63</v>
      </c>
      <c r="C14" s="1127">
        <v>193409</v>
      </c>
      <c r="D14" s="1127">
        <v>31778</v>
      </c>
      <c r="E14" s="1128">
        <v>16.399999999999999</v>
      </c>
      <c r="F14" s="1127">
        <v>11717</v>
      </c>
      <c r="G14" s="1128">
        <v>6.1</v>
      </c>
      <c r="H14" s="1127">
        <v>20061</v>
      </c>
      <c r="I14" s="1128">
        <v>10.4</v>
      </c>
      <c r="J14" s="1127">
        <v>161631</v>
      </c>
      <c r="K14" s="1128">
        <v>83.6</v>
      </c>
      <c r="L14" s="1127">
        <v>15225</v>
      </c>
      <c r="M14" s="1128">
        <v>7.9</v>
      </c>
      <c r="N14" s="1127">
        <v>146406</v>
      </c>
      <c r="O14" s="1128">
        <v>75.7</v>
      </c>
    </row>
    <row r="15" spans="2:24" customFormat="1" x14ac:dyDescent="0.3">
      <c r="B15" s="1126" t="s">
        <v>69</v>
      </c>
      <c r="C15" s="1127">
        <v>400196</v>
      </c>
      <c r="D15" s="1127">
        <v>73838</v>
      </c>
      <c r="E15" s="1128">
        <v>18.5</v>
      </c>
      <c r="F15" s="1127">
        <v>30616</v>
      </c>
      <c r="G15" s="1128">
        <v>7.7</v>
      </c>
      <c r="H15" s="1127">
        <v>43222</v>
      </c>
      <c r="I15" s="1128">
        <v>10.8</v>
      </c>
      <c r="J15" s="1127">
        <v>326358</v>
      </c>
      <c r="K15" s="1128">
        <v>81.5</v>
      </c>
      <c r="L15" s="1127">
        <v>29898</v>
      </c>
      <c r="M15" s="1128">
        <v>7.5</v>
      </c>
      <c r="N15" s="1127">
        <v>296460</v>
      </c>
      <c r="O15" s="1128">
        <v>74.099999999999994</v>
      </c>
    </row>
    <row r="16" spans="2:24" customFormat="1" x14ac:dyDescent="0.3">
      <c r="B16" s="1126" t="s">
        <v>62</v>
      </c>
      <c r="C16" s="1127">
        <v>472466</v>
      </c>
      <c r="D16" s="1127">
        <v>81159</v>
      </c>
      <c r="E16" s="1128">
        <v>17.2</v>
      </c>
      <c r="F16" s="1127">
        <v>32444</v>
      </c>
      <c r="G16" s="1128">
        <v>6.9</v>
      </c>
      <c r="H16" s="1127">
        <v>48715</v>
      </c>
      <c r="I16" s="1128">
        <v>10.3</v>
      </c>
      <c r="J16" s="1127">
        <v>391307</v>
      </c>
      <c r="K16" s="1128">
        <v>82.8</v>
      </c>
      <c r="L16" s="1127">
        <v>33272</v>
      </c>
      <c r="M16" s="1128">
        <v>7</v>
      </c>
      <c r="N16" s="1127">
        <v>358035</v>
      </c>
      <c r="O16" s="1128">
        <v>75.8</v>
      </c>
    </row>
    <row r="17" spans="1:15" customFormat="1" x14ac:dyDescent="0.3">
      <c r="B17" s="1126" t="s">
        <v>72</v>
      </c>
      <c r="C17" s="1127">
        <v>264695</v>
      </c>
      <c r="D17" s="1127">
        <v>57395</v>
      </c>
      <c r="E17" s="1128">
        <v>21.7</v>
      </c>
      <c r="F17" s="1127">
        <v>25001</v>
      </c>
      <c r="G17" s="1128">
        <v>9.4</v>
      </c>
      <c r="H17" s="1127">
        <v>32394</v>
      </c>
      <c r="I17" s="1128">
        <v>12.2</v>
      </c>
      <c r="J17" s="1127">
        <v>207300</v>
      </c>
      <c r="K17" s="1128">
        <v>78.3</v>
      </c>
      <c r="L17" s="1127">
        <v>19788</v>
      </c>
      <c r="M17" s="1128">
        <v>7.5</v>
      </c>
      <c r="N17" s="1127">
        <v>187512</v>
      </c>
      <c r="O17" s="1128">
        <v>70.8</v>
      </c>
    </row>
    <row r="18" spans="1:15" customFormat="1" x14ac:dyDescent="0.3">
      <c r="B18" s="1126" t="s">
        <v>64</v>
      </c>
      <c r="C18" s="1127">
        <v>345323</v>
      </c>
      <c r="D18" s="1127">
        <v>57225</v>
      </c>
      <c r="E18" s="1128">
        <v>16.600000000000001</v>
      </c>
      <c r="F18" s="1127">
        <v>25400</v>
      </c>
      <c r="G18" s="1128">
        <v>7.4</v>
      </c>
      <c r="H18" s="1127">
        <v>31825</v>
      </c>
      <c r="I18" s="1128">
        <v>9.1999999999999993</v>
      </c>
      <c r="J18" s="1127">
        <v>288098</v>
      </c>
      <c r="K18" s="1128">
        <v>83.4</v>
      </c>
      <c r="L18" s="1127">
        <v>19768</v>
      </c>
      <c r="M18" s="1128">
        <v>5.7</v>
      </c>
      <c r="N18" s="1127">
        <v>268330</v>
      </c>
      <c r="O18" s="1128">
        <v>77.7</v>
      </c>
    </row>
    <row r="19" spans="1:15" customFormat="1" x14ac:dyDescent="0.3">
      <c r="B19" s="1126" t="s">
        <v>65</v>
      </c>
      <c r="C19" s="1127">
        <v>811953</v>
      </c>
      <c r="D19" s="1127">
        <v>135681</v>
      </c>
      <c r="E19" s="1128">
        <v>16.7</v>
      </c>
      <c r="F19" s="1127">
        <v>55973</v>
      </c>
      <c r="G19" s="1128">
        <v>6.9</v>
      </c>
      <c r="H19" s="1127">
        <v>79708</v>
      </c>
      <c r="I19" s="1128">
        <v>9.8000000000000007</v>
      </c>
      <c r="J19" s="1127">
        <v>676272</v>
      </c>
      <c r="K19" s="1128">
        <v>83.3</v>
      </c>
      <c r="L19" s="1127">
        <v>56458</v>
      </c>
      <c r="M19" s="1128">
        <v>7</v>
      </c>
      <c r="N19" s="1127">
        <v>619814</v>
      </c>
      <c r="O19" s="1128">
        <v>76.3</v>
      </c>
    </row>
    <row r="20" spans="1:15" customFormat="1" x14ac:dyDescent="0.3">
      <c r="B20" s="1126" t="s">
        <v>76</v>
      </c>
      <c r="C20" s="1127">
        <v>556521</v>
      </c>
      <c r="D20" s="1127">
        <v>109869</v>
      </c>
      <c r="E20" s="1128">
        <v>19.7</v>
      </c>
      <c r="F20" s="1127">
        <v>47351</v>
      </c>
      <c r="G20" s="1128">
        <v>8.5</v>
      </c>
      <c r="H20" s="1127">
        <v>62518</v>
      </c>
      <c r="I20" s="1128">
        <v>11.2</v>
      </c>
      <c r="J20" s="1127">
        <v>446652</v>
      </c>
      <c r="K20" s="1128">
        <v>80.3</v>
      </c>
      <c r="L20" s="1127">
        <v>40848</v>
      </c>
      <c r="M20" s="1128">
        <v>7.3</v>
      </c>
      <c r="N20" s="1127">
        <v>405804</v>
      </c>
      <c r="O20" s="1128">
        <v>72.900000000000006</v>
      </c>
    </row>
    <row r="21" spans="1:15" customFormat="1" x14ac:dyDescent="0.3">
      <c r="B21" s="1126" t="s">
        <v>73</v>
      </c>
      <c r="C21" s="1127">
        <v>202821</v>
      </c>
      <c r="D21" s="1127">
        <v>34592</v>
      </c>
      <c r="E21" s="1128">
        <v>17.100000000000001</v>
      </c>
      <c r="F21" s="1127">
        <v>11936</v>
      </c>
      <c r="G21" s="1128">
        <v>5.9</v>
      </c>
      <c r="H21" s="1127">
        <v>22656</v>
      </c>
      <c r="I21" s="1128">
        <v>11.2</v>
      </c>
      <c r="J21" s="1127">
        <v>168229</v>
      </c>
      <c r="K21" s="1128">
        <v>82.9</v>
      </c>
      <c r="L21" s="1127">
        <v>17534</v>
      </c>
      <c r="M21" s="1128">
        <v>8.6</v>
      </c>
      <c r="N21" s="1127">
        <v>150695</v>
      </c>
      <c r="O21" s="1128">
        <v>74.3</v>
      </c>
    </row>
    <row r="22" spans="1:15" customFormat="1" ht="15" thickBot="1" x14ac:dyDescent="0.35">
      <c r="B22" s="1129" t="s">
        <v>68</v>
      </c>
      <c r="C22" s="1130">
        <v>56490048</v>
      </c>
      <c r="D22" s="1130">
        <v>9774510</v>
      </c>
      <c r="E22" s="1131">
        <v>17.3</v>
      </c>
      <c r="F22" s="1130">
        <v>4140357</v>
      </c>
      <c r="G22" s="1131">
        <v>7.3</v>
      </c>
      <c r="H22" s="1130">
        <v>5634153</v>
      </c>
      <c r="I22" s="1131">
        <v>10</v>
      </c>
      <c r="J22" s="1130">
        <v>46715538</v>
      </c>
      <c r="K22" s="1131">
        <v>82.7</v>
      </c>
      <c r="L22" s="1130">
        <v>3856029</v>
      </c>
      <c r="M22" s="1131">
        <v>6.8</v>
      </c>
      <c r="N22" s="1130">
        <v>42859509</v>
      </c>
      <c r="O22" s="1131">
        <v>75.900000000000006</v>
      </c>
    </row>
    <row r="23" spans="1:15" customFormat="1" x14ac:dyDescent="0.3"/>
    <row r="25" spans="1:15" x14ac:dyDescent="0.3">
      <c r="A25" s="272"/>
      <c r="B25" s="1153" t="s">
        <v>1711</v>
      </c>
      <c r="C25" s="272" t="s">
        <v>846</v>
      </c>
      <c r="D25" s="272" t="s">
        <v>1689</v>
      </c>
      <c r="E25" s="272"/>
      <c r="F25" s="272"/>
      <c r="G25" s="272"/>
      <c r="H25" s="272"/>
      <c r="I25" s="272"/>
      <c r="J25" s="272"/>
    </row>
    <row r="26" spans="1:15" x14ac:dyDescent="0.3">
      <c r="A26" s="272"/>
      <c r="B26" s="272" t="s">
        <v>752</v>
      </c>
      <c r="C26" s="272" t="s">
        <v>714</v>
      </c>
      <c r="D26" s="272" t="s">
        <v>714</v>
      </c>
      <c r="E26" s="272" t="s">
        <v>131</v>
      </c>
      <c r="F26" s="272" t="s">
        <v>1725</v>
      </c>
      <c r="G26" s="272" t="s">
        <v>1726</v>
      </c>
      <c r="H26" s="272"/>
      <c r="I26" s="272"/>
      <c r="J26" s="272"/>
    </row>
    <row r="27" spans="1:15" x14ac:dyDescent="0.3">
      <c r="A27" s="272"/>
      <c r="B27" s="272" t="s">
        <v>74</v>
      </c>
      <c r="C27" s="1148">
        <v>140457</v>
      </c>
      <c r="D27" s="1148">
        <v>32755</v>
      </c>
      <c r="E27" s="273">
        <v>23.320304434809231</v>
      </c>
      <c r="F27" s="273" t="e">
        <v>#NAME?</v>
      </c>
      <c r="G27" s="273" t="e">
        <v>#NAME?</v>
      </c>
      <c r="H27" s="273" t="e">
        <v>#NAME?</v>
      </c>
      <c r="I27" s="273" t="e">
        <v>#NAME?</v>
      </c>
      <c r="J27" s="272"/>
    </row>
    <row r="28" spans="1:15" x14ac:dyDescent="0.3">
      <c r="A28" s="272"/>
      <c r="B28" s="272" t="s">
        <v>71</v>
      </c>
      <c r="C28" s="1148">
        <v>486088</v>
      </c>
      <c r="D28" s="1148">
        <v>105962</v>
      </c>
      <c r="E28" s="273">
        <v>21.798933526439658</v>
      </c>
      <c r="F28" s="273" t="e">
        <v>#NAME?</v>
      </c>
      <c r="G28" s="273" t="e">
        <v>#NAME?</v>
      </c>
      <c r="H28" s="273" t="e">
        <v>#NAME?</v>
      </c>
      <c r="I28" s="273" t="e">
        <v>#NAME?</v>
      </c>
      <c r="J28" s="272"/>
    </row>
    <row r="29" spans="1:15" x14ac:dyDescent="0.3">
      <c r="A29" s="272"/>
      <c r="B29" s="272" t="s">
        <v>72</v>
      </c>
      <c r="C29" s="1148">
        <v>264695</v>
      </c>
      <c r="D29" s="1148">
        <v>57395</v>
      </c>
      <c r="E29" s="273">
        <v>21.683446986153875</v>
      </c>
      <c r="F29" s="273" t="e">
        <v>#NAME?</v>
      </c>
      <c r="G29" s="273" t="e">
        <v>#NAME?</v>
      </c>
      <c r="H29" s="273" t="e">
        <v>#NAME?</v>
      </c>
      <c r="I29" s="273" t="e">
        <v>#NAME?</v>
      </c>
      <c r="J29" s="272"/>
    </row>
    <row r="30" spans="1:15" x14ac:dyDescent="0.3">
      <c r="A30" s="272"/>
      <c r="B30" s="272" t="s">
        <v>76</v>
      </c>
      <c r="C30" s="1148">
        <v>556521</v>
      </c>
      <c r="D30" s="1148">
        <v>109869</v>
      </c>
      <c r="E30" s="273">
        <v>19.742112157492709</v>
      </c>
      <c r="F30" s="273" t="e">
        <v>#NAME?</v>
      </c>
      <c r="G30" s="273" t="e">
        <v>#NAME?</v>
      </c>
      <c r="H30" s="273" t="e">
        <v>#NAME?</v>
      </c>
      <c r="I30" s="273" t="e">
        <v>#NAME?</v>
      </c>
      <c r="J30" s="272"/>
    </row>
    <row r="31" spans="1:15" x14ac:dyDescent="0.3">
      <c r="A31" s="272"/>
      <c r="B31" s="272" t="s">
        <v>66</v>
      </c>
      <c r="C31" s="1148">
        <v>300125</v>
      </c>
      <c r="D31" s="1148">
        <v>56961</v>
      </c>
      <c r="E31" s="273">
        <v>18.979092044981257</v>
      </c>
      <c r="F31" s="273" t="e">
        <v>#NAME?</v>
      </c>
      <c r="G31" s="273" t="e">
        <v>#NAME?</v>
      </c>
      <c r="H31" s="273" t="e">
        <v>#NAME?</v>
      </c>
      <c r="I31" s="273" t="e">
        <v>#NAME?</v>
      </c>
      <c r="J31" s="272"/>
    </row>
    <row r="32" spans="1:15" x14ac:dyDescent="0.3">
      <c r="A32" s="272"/>
      <c r="B32" s="272" t="s">
        <v>69</v>
      </c>
      <c r="C32" s="1148">
        <v>400196</v>
      </c>
      <c r="D32" s="1148">
        <v>73838</v>
      </c>
      <c r="E32" s="273">
        <v>18.450459274955271</v>
      </c>
      <c r="F32" s="273" t="e">
        <v>#NAME?</v>
      </c>
      <c r="G32" s="273" t="e">
        <v>#NAME?</v>
      </c>
      <c r="H32" s="273" t="e">
        <v>#NAME?</v>
      </c>
      <c r="I32" s="273" t="e">
        <v>#NAME?</v>
      </c>
      <c r="J32" s="272"/>
    </row>
    <row r="33" spans="1:10" x14ac:dyDescent="0.3">
      <c r="A33" s="272"/>
      <c r="B33" s="272" t="s">
        <v>70</v>
      </c>
      <c r="C33" s="1148">
        <v>248922</v>
      </c>
      <c r="D33" s="1148">
        <v>43937</v>
      </c>
      <c r="E33" s="273">
        <v>17.650910727055063</v>
      </c>
      <c r="F33" s="273" t="e">
        <v>#NAME?</v>
      </c>
      <c r="G33" s="273" t="e">
        <v>#NAME?</v>
      </c>
      <c r="H33" s="273" t="e">
        <v>#NAME?</v>
      </c>
      <c r="I33" s="273" t="e">
        <v>#NAME?</v>
      </c>
      <c r="J33" s="272"/>
    </row>
    <row r="34" spans="1:10" x14ac:dyDescent="0.3">
      <c r="A34" s="272"/>
      <c r="B34" s="272" t="s">
        <v>75</v>
      </c>
      <c r="C34" s="1148">
        <v>208003</v>
      </c>
      <c r="D34" s="1148">
        <v>36648</v>
      </c>
      <c r="E34" s="273">
        <v>17.618976649375249</v>
      </c>
      <c r="F34" s="273" t="e">
        <v>#NAME?</v>
      </c>
      <c r="G34" s="273" t="e">
        <v>#NAME?</v>
      </c>
      <c r="H34" s="273" t="e">
        <v>#NAME?</v>
      </c>
      <c r="I34" s="273" t="e">
        <v>#NAME?</v>
      </c>
      <c r="J34" s="272"/>
    </row>
    <row r="35" spans="1:10" x14ac:dyDescent="0.3">
      <c r="A35" s="272"/>
      <c r="B35" s="272" t="s">
        <v>68</v>
      </c>
      <c r="C35" s="1148">
        <v>56490048</v>
      </c>
      <c r="D35" s="1148">
        <v>9774510</v>
      </c>
      <c r="E35" s="273">
        <v>17.303065488632619</v>
      </c>
      <c r="F35" s="273" t="e">
        <v>#NAME?</v>
      </c>
      <c r="G35" s="273" t="e">
        <v>#NAME?</v>
      </c>
      <c r="H35" s="273" t="e">
        <v>#NAME?</v>
      </c>
      <c r="I35" s="273" t="e">
        <v>#NAME?</v>
      </c>
      <c r="J35" s="272"/>
    </row>
    <row r="36" spans="1:10" x14ac:dyDescent="0.3">
      <c r="A36" s="272"/>
      <c r="B36" s="272" t="s">
        <v>62</v>
      </c>
      <c r="C36" s="1148">
        <v>472466</v>
      </c>
      <c r="D36" s="1148">
        <v>81159</v>
      </c>
      <c r="E36" s="273">
        <v>17.177744006976162</v>
      </c>
      <c r="F36" s="273" t="e">
        <v>#NAME?</v>
      </c>
      <c r="G36" s="273" t="e">
        <v>#NAME?</v>
      </c>
      <c r="H36" s="273" t="e">
        <v>#NAME?</v>
      </c>
      <c r="I36" s="273" t="e">
        <v>#NAME?</v>
      </c>
      <c r="J36" s="272"/>
    </row>
    <row r="37" spans="1:10" x14ac:dyDescent="0.3">
      <c r="A37" s="272"/>
      <c r="B37" s="272" t="s">
        <v>73</v>
      </c>
      <c r="C37" s="1148">
        <v>202821</v>
      </c>
      <c r="D37" s="1148">
        <v>34592</v>
      </c>
      <c r="E37" s="273">
        <v>17.055433115900225</v>
      </c>
      <c r="F37" s="273" t="e">
        <v>#NAME?</v>
      </c>
      <c r="G37" s="273" t="e">
        <v>#NAME?</v>
      </c>
      <c r="H37" s="273" t="e">
        <v>#NAME?</v>
      </c>
      <c r="I37" s="273" t="e">
        <v>#NAME?</v>
      </c>
      <c r="J37" s="272"/>
    </row>
    <row r="38" spans="1:10" x14ac:dyDescent="0.3">
      <c r="A38" s="272"/>
      <c r="B38" s="272" t="s">
        <v>65</v>
      </c>
      <c r="C38" s="1148">
        <v>811953</v>
      </c>
      <c r="D38" s="1148">
        <v>135681</v>
      </c>
      <c r="E38" s="273">
        <v>16.710449989100354</v>
      </c>
      <c r="F38" s="273" t="e">
        <v>#NAME?</v>
      </c>
      <c r="G38" s="273" t="e">
        <v>#NAME?</v>
      </c>
      <c r="H38" s="273" t="e">
        <v>#NAME?</v>
      </c>
      <c r="I38" s="273" t="e">
        <v>#NAME?</v>
      </c>
      <c r="J38" s="272"/>
    </row>
    <row r="39" spans="1:10" x14ac:dyDescent="0.3">
      <c r="A39" s="272"/>
      <c r="B39" s="272" t="s">
        <v>64</v>
      </c>
      <c r="C39" s="1148">
        <v>345323</v>
      </c>
      <c r="D39" s="1148">
        <v>57225</v>
      </c>
      <c r="E39" s="273">
        <v>16.571441809552216</v>
      </c>
      <c r="F39" s="273" t="e">
        <v>#NAME?</v>
      </c>
      <c r="G39" s="273" t="e">
        <v>#NAME?</v>
      </c>
      <c r="H39" s="273" t="e">
        <v>#NAME?</v>
      </c>
      <c r="I39" s="273" t="e">
        <v>#NAME?</v>
      </c>
      <c r="J39" s="272"/>
    </row>
    <row r="40" spans="1:10" x14ac:dyDescent="0.3">
      <c r="A40" s="272"/>
      <c r="B40" s="272" t="s">
        <v>63</v>
      </c>
      <c r="C40" s="1148">
        <v>193409</v>
      </c>
      <c r="D40" s="1148">
        <v>31778</v>
      </c>
      <c r="E40" s="273">
        <v>16.430466007269569</v>
      </c>
      <c r="F40" s="273" t="e">
        <v>#NAME?</v>
      </c>
      <c r="G40" s="273" t="e">
        <v>#NAME?</v>
      </c>
      <c r="H40" s="273" t="e">
        <v>#NAME?</v>
      </c>
      <c r="I40" s="273" t="e">
        <v>#NAME?</v>
      </c>
      <c r="J40" s="272"/>
    </row>
    <row r="41" spans="1:10" x14ac:dyDescent="0.3">
      <c r="A41" s="272"/>
      <c r="B41" s="272" t="s">
        <v>67</v>
      </c>
      <c r="C41" s="1148">
        <v>1400899</v>
      </c>
      <c r="D41" s="1148">
        <v>229545</v>
      </c>
      <c r="E41" s="273">
        <v>16.38554956495793</v>
      </c>
      <c r="F41" s="273" t="e">
        <v>#NAME?</v>
      </c>
      <c r="G41" s="273" t="e">
        <v>#NAME?</v>
      </c>
      <c r="H41" s="273" t="e">
        <v>#NAME?</v>
      </c>
      <c r="I41" s="273" t="e">
        <v>#NAME?</v>
      </c>
      <c r="J41" s="272"/>
    </row>
    <row r="52" spans="2:10" customFormat="1" x14ac:dyDescent="0.3">
      <c r="B52" s="1442" t="s">
        <v>78</v>
      </c>
      <c r="C52" s="1443"/>
      <c r="D52" s="1443"/>
      <c r="E52" s="1443"/>
      <c r="F52" s="1443"/>
      <c r="G52" s="1443"/>
      <c r="H52" s="1443"/>
      <c r="I52" s="1443"/>
      <c r="J52" s="1444"/>
    </row>
    <row r="53" spans="2:10" customFormat="1" ht="6.6" customHeight="1" x14ac:dyDescent="0.3">
      <c r="B53" s="712"/>
      <c r="C53" s="712"/>
      <c r="D53" s="340"/>
      <c r="E53" s="340"/>
      <c r="F53" s="340"/>
      <c r="G53" s="340"/>
      <c r="H53" s="775"/>
      <c r="I53" s="776"/>
      <c r="J53" s="777"/>
    </row>
    <row r="54" spans="2:10" customFormat="1" x14ac:dyDescent="0.3">
      <c r="B54" s="713" t="s">
        <v>79</v>
      </c>
      <c r="C54" s="1432" t="s">
        <v>1721</v>
      </c>
      <c r="D54" s="1433"/>
      <c r="E54" s="1433"/>
      <c r="F54" s="1433"/>
      <c r="G54" s="1433"/>
      <c r="H54" s="1433"/>
      <c r="I54" s="1433"/>
      <c r="J54" s="1434"/>
    </row>
    <row r="55" spans="2:10" customFormat="1" ht="7.8" customHeight="1" x14ac:dyDescent="0.3">
      <c r="B55" s="713"/>
      <c r="C55" s="717"/>
      <c r="D55" s="341"/>
      <c r="E55" s="341"/>
      <c r="F55" s="341"/>
      <c r="G55" s="341"/>
      <c r="H55" s="341"/>
      <c r="I55" s="342"/>
      <c r="J55" s="738"/>
    </row>
    <row r="56" spans="2:10" customFormat="1" ht="32.4" customHeight="1" x14ac:dyDescent="0.3">
      <c r="B56" s="713" t="s">
        <v>80</v>
      </c>
      <c r="C56" s="1432" t="s">
        <v>1722</v>
      </c>
      <c r="D56" s="1433"/>
      <c r="E56" s="1433"/>
      <c r="F56" s="1433"/>
      <c r="G56" s="1433"/>
      <c r="H56" s="1433"/>
      <c r="I56" s="1433"/>
      <c r="J56" s="1434"/>
    </row>
    <row r="57" spans="2:10" customFormat="1" ht="5.4" customHeight="1" x14ac:dyDescent="0.3">
      <c r="B57" s="713"/>
      <c r="C57" s="717"/>
      <c r="D57" s="341"/>
      <c r="E57" s="341"/>
      <c r="F57" s="341"/>
      <c r="G57" s="341"/>
      <c r="H57" s="341"/>
      <c r="I57" s="342"/>
      <c r="J57" s="738"/>
    </row>
    <row r="58" spans="2:10" customFormat="1" x14ac:dyDescent="0.3">
      <c r="B58" s="713" t="s">
        <v>82</v>
      </c>
      <c r="C58" s="717" t="s">
        <v>1723</v>
      </c>
      <c r="D58" s="341"/>
      <c r="E58" s="341"/>
      <c r="F58" s="341"/>
      <c r="G58" s="341"/>
      <c r="H58" s="341"/>
      <c r="I58" s="342"/>
      <c r="J58" s="738"/>
    </row>
    <row r="59" spans="2:10" customFormat="1" ht="5.4" customHeight="1" x14ac:dyDescent="0.3">
      <c r="B59" s="713"/>
      <c r="C59" s="717"/>
      <c r="D59" s="341"/>
      <c r="E59" s="341"/>
      <c r="F59" s="341"/>
      <c r="G59" s="341"/>
      <c r="H59" s="341"/>
      <c r="I59" s="342"/>
      <c r="J59" s="738"/>
    </row>
    <row r="60" spans="2:10" customFormat="1" x14ac:dyDescent="0.3">
      <c r="B60" s="713" t="s">
        <v>84</v>
      </c>
      <c r="C60" s="717" t="s">
        <v>846</v>
      </c>
      <c r="D60" s="341"/>
      <c r="E60" s="341"/>
      <c r="F60" s="341"/>
      <c r="G60" s="341"/>
      <c r="H60" s="341"/>
      <c r="I60" s="342"/>
      <c r="J60" s="738"/>
    </row>
    <row r="61" spans="2:10" customFormat="1" ht="8.4" customHeight="1" x14ac:dyDescent="0.3">
      <c r="B61" s="713"/>
      <c r="C61" s="717"/>
      <c r="D61" s="341"/>
      <c r="E61" s="341"/>
      <c r="F61" s="341"/>
      <c r="G61" s="341"/>
      <c r="H61" s="341"/>
      <c r="I61" s="342"/>
      <c r="J61" s="738"/>
    </row>
    <row r="62" spans="2:10" customFormat="1" x14ac:dyDescent="0.3">
      <c r="B62" s="713" t="s">
        <v>86</v>
      </c>
      <c r="C62" s="717" t="s">
        <v>70</v>
      </c>
      <c r="D62" s="341"/>
      <c r="E62" s="341"/>
      <c r="F62" s="341"/>
      <c r="G62" s="341"/>
      <c r="H62" s="341"/>
      <c r="I62" s="342"/>
      <c r="J62" s="738"/>
    </row>
    <row r="63" spans="2:10" customFormat="1" ht="9" customHeight="1" x14ac:dyDescent="0.3">
      <c r="B63" s="713"/>
      <c r="C63" s="717"/>
      <c r="D63" s="341"/>
      <c r="E63" s="341"/>
      <c r="F63" s="341"/>
      <c r="G63" s="341"/>
      <c r="H63" s="341"/>
      <c r="I63" s="342"/>
      <c r="J63" s="738"/>
    </row>
    <row r="64" spans="2:10" customFormat="1" x14ac:dyDescent="0.3">
      <c r="B64" s="713" t="s">
        <v>88</v>
      </c>
      <c r="C64" s="718" t="s">
        <v>89</v>
      </c>
      <c r="D64" s="342"/>
      <c r="E64" s="342"/>
      <c r="F64" s="342"/>
      <c r="G64" s="341"/>
      <c r="H64" s="341"/>
      <c r="I64" s="342"/>
      <c r="J64" s="738"/>
    </row>
    <row r="65" spans="2:10" customFormat="1" ht="6" customHeight="1" x14ac:dyDescent="0.3">
      <c r="B65" s="713"/>
      <c r="C65" s="718"/>
      <c r="D65" s="342"/>
      <c r="E65" s="342"/>
      <c r="F65" s="342"/>
      <c r="G65" s="341"/>
      <c r="H65" s="341"/>
      <c r="I65" s="342"/>
      <c r="J65" s="738"/>
    </row>
    <row r="66" spans="2:10" customFormat="1" x14ac:dyDescent="0.3">
      <c r="B66" s="713" t="s">
        <v>90</v>
      </c>
      <c r="C66" s="719" t="s">
        <v>154</v>
      </c>
      <c r="D66" s="343"/>
      <c r="E66" s="343"/>
      <c r="F66" s="343"/>
      <c r="G66" s="341"/>
      <c r="H66" s="341"/>
      <c r="I66" s="342"/>
      <c r="J66" s="738"/>
    </row>
    <row r="67" spans="2:10" customFormat="1" ht="7.2" customHeight="1" x14ac:dyDescent="0.3">
      <c r="B67" s="713"/>
      <c r="C67" s="717"/>
      <c r="D67" s="341"/>
      <c r="E67" s="341"/>
      <c r="F67" s="341"/>
      <c r="G67" s="341"/>
      <c r="H67" s="341"/>
      <c r="I67" s="342"/>
      <c r="J67" s="738"/>
    </row>
    <row r="68" spans="2:10" customFormat="1" x14ac:dyDescent="0.3">
      <c r="B68" s="1435" t="s">
        <v>92</v>
      </c>
      <c r="C68" s="717" t="s">
        <v>93</v>
      </c>
      <c r="D68" s="341"/>
      <c r="E68" s="341"/>
      <c r="F68" s="341"/>
      <c r="G68" s="341"/>
      <c r="H68" s="341"/>
      <c r="I68" s="342"/>
      <c r="J68" s="738"/>
    </row>
    <row r="69" spans="2:10" customFormat="1" x14ac:dyDescent="0.3">
      <c r="B69" s="1435"/>
      <c r="C69" s="720" t="s">
        <v>94</v>
      </c>
      <c r="D69" s="721"/>
      <c r="E69" s="721"/>
      <c r="F69" s="341"/>
      <c r="G69" s="341"/>
      <c r="H69" s="341"/>
      <c r="I69" s="342"/>
      <c r="J69" s="738"/>
    </row>
    <row r="70" spans="2:10" customFormat="1" ht="10.199999999999999" customHeight="1" x14ac:dyDescent="0.3">
      <c r="B70" s="713"/>
      <c r="C70" s="717"/>
      <c r="D70" s="341"/>
      <c r="E70" s="341"/>
      <c r="F70" s="341"/>
      <c r="G70" s="341"/>
      <c r="H70" s="341"/>
      <c r="I70" s="342"/>
      <c r="J70" s="738"/>
    </row>
    <row r="71" spans="2:10" customFormat="1" ht="66" customHeight="1" x14ac:dyDescent="0.3">
      <c r="B71" s="714" t="s">
        <v>95</v>
      </c>
      <c r="C71" s="1432" t="s">
        <v>1724</v>
      </c>
      <c r="D71" s="1433"/>
      <c r="E71" s="1433"/>
      <c r="F71" s="1433"/>
      <c r="G71" s="1433"/>
      <c r="H71" s="1433"/>
      <c r="I71" s="1433"/>
      <c r="J71" s="1434"/>
    </row>
    <row r="72" spans="2:10" customFormat="1" ht="7.8" customHeight="1" x14ac:dyDescent="0.3">
      <c r="B72" s="714"/>
      <c r="C72" s="717"/>
      <c r="D72" s="341"/>
      <c r="E72" s="341"/>
      <c r="F72" s="341"/>
      <c r="G72" s="341"/>
      <c r="H72" s="341"/>
      <c r="I72" s="342"/>
      <c r="J72" s="738"/>
    </row>
    <row r="73" spans="2:10" customFormat="1" x14ac:dyDescent="0.3">
      <c r="B73" s="714" t="s">
        <v>96</v>
      </c>
      <c r="C73" s="722">
        <v>44958</v>
      </c>
      <c r="D73" s="723"/>
      <c r="E73" s="723"/>
      <c r="F73" s="341"/>
      <c r="G73" s="341"/>
      <c r="H73" s="341"/>
      <c r="I73" s="342"/>
      <c r="J73" s="738"/>
    </row>
    <row r="74" spans="2:10" customFormat="1" ht="6" customHeight="1" x14ac:dyDescent="0.3">
      <c r="B74" s="714"/>
      <c r="C74" s="717"/>
      <c r="D74" s="341"/>
      <c r="E74" s="341"/>
      <c r="F74" s="341"/>
      <c r="G74" s="341"/>
      <c r="H74" s="341"/>
      <c r="I74" s="342"/>
      <c r="J74" s="738"/>
    </row>
    <row r="75" spans="2:10" customFormat="1" x14ac:dyDescent="0.3">
      <c r="B75" s="714" t="s">
        <v>97</v>
      </c>
      <c r="C75" s="717" t="s">
        <v>98</v>
      </c>
      <c r="D75" s="341"/>
      <c r="E75" s="341"/>
      <c r="F75" s="341"/>
      <c r="G75" s="341"/>
      <c r="H75" s="341"/>
      <c r="I75" s="342"/>
      <c r="J75" s="738"/>
    </row>
    <row r="76" spans="2:10" customFormat="1" ht="5.4" customHeight="1" x14ac:dyDescent="0.3">
      <c r="B76" s="714"/>
      <c r="C76" s="717"/>
      <c r="D76" s="341"/>
      <c r="E76" s="341"/>
      <c r="F76" s="341"/>
      <c r="G76" s="341"/>
      <c r="H76" s="341"/>
      <c r="I76" s="342"/>
      <c r="J76" s="738"/>
    </row>
    <row r="77" spans="2:10" customFormat="1" x14ac:dyDescent="0.3">
      <c r="B77" s="714" t="s">
        <v>99</v>
      </c>
      <c r="C77" s="718" t="s">
        <v>676</v>
      </c>
      <c r="D77" s="342"/>
      <c r="E77" s="342"/>
      <c r="F77" s="342"/>
      <c r="G77" s="342"/>
      <c r="H77" s="342"/>
      <c r="I77" s="342"/>
      <c r="J77" s="738"/>
    </row>
    <row r="78" spans="2:10" customFormat="1" ht="9.6" customHeight="1" x14ac:dyDescent="0.3">
      <c r="B78" s="715"/>
      <c r="C78" s="715"/>
      <c r="D78" s="344"/>
      <c r="E78" s="344"/>
      <c r="F78" s="344"/>
      <c r="G78" s="344"/>
      <c r="H78" s="344"/>
      <c r="I78" s="344"/>
      <c r="J78" s="778"/>
    </row>
    <row r="79" spans="2:10" customFormat="1" x14ac:dyDescent="0.3"/>
  </sheetData>
  <mergeCells count="12">
    <mergeCell ref="C71:J71"/>
    <mergeCell ref="L6:M6"/>
    <mergeCell ref="N6:O6"/>
    <mergeCell ref="D6:E6"/>
    <mergeCell ref="F6:G6"/>
    <mergeCell ref="H6:I6"/>
    <mergeCell ref="J6:K6"/>
    <mergeCell ref="B6:B7"/>
    <mergeCell ref="B52:J52"/>
    <mergeCell ref="C54:J54"/>
    <mergeCell ref="C56:J56"/>
    <mergeCell ref="B68:B69"/>
  </mergeCells>
  <hyperlinks>
    <hyperlink ref="B2" location="Index!A1" display="Return to Index" xr:uid="{E7FBBB92-67A9-4678-B58C-7BC9F09CCEF8}"/>
    <hyperlink ref="C69" r:id="rId1" xr:uid="{8450A2BB-8CA1-4A10-AAA8-F0B1D2A458FE}"/>
  </hyperlinks>
  <pageMargins left="0.7" right="0.7" top="0.75" bottom="0.75" header="0.3" footer="0.3"/>
  <pageSetup paperSize="9" orientation="portrait"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D59F1-B6C8-429A-905B-39DC80A811B8}">
  <dimension ref="B1:X49"/>
  <sheetViews>
    <sheetView zoomScaleNormal="100" workbookViewId="0">
      <selection activeCell="I11" sqref="I11"/>
    </sheetView>
  </sheetViews>
  <sheetFormatPr defaultColWidth="8.88671875" defaultRowHeight="14.4" x14ac:dyDescent="0.3"/>
  <cols>
    <col min="1" max="1" width="3.21875" customWidth="1"/>
    <col min="2" max="2" width="35.109375" customWidth="1"/>
    <col min="3" max="3" width="23.77734375" customWidth="1"/>
    <col min="4" max="4" width="14.33203125" customWidth="1"/>
    <col min="5" max="5" width="13.21875" customWidth="1"/>
    <col min="6" max="6" width="13.109375" customWidth="1"/>
    <col min="7" max="7" width="12.21875" customWidth="1"/>
    <col min="8" max="8" width="12.109375" customWidth="1"/>
    <col min="9" max="9" width="13.109375" customWidth="1"/>
    <col min="10" max="10" width="10.88671875" customWidth="1"/>
    <col min="11" max="11" width="16.77734375" customWidth="1"/>
    <col min="12" max="12" width="11.5546875" bestFit="1" customWidth="1"/>
    <col min="13" max="15" width="12.77734375" customWidth="1"/>
    <col min="16" max="16" width="11.77734375" customWidth="1"/>
    <col min="17" max="17" width="11.6640625" customWidth="1"/>
    <col min="18" max="18" width="11.88671875" customWidth="1"/>
    <col min="19" max="19" width="11.33203125" customWidth="1"/>
    <col min="20" max="21" width="11.6640625" customWidth="1"/>
    <col min="22" max="22" width="12.88671875" customWidth="1"/>
    <col min="23" max="23" width="12.33203125" customWidth="1"/>
    <col min="24" max="24" width="12.6640625" customWidth="1"/>
    <col min="25" max="25" width="12.5546875" customWidth="1"/>
    <col min="26" max="26" width="9" bestFit="1" customWidth="1"/>
    <col min="27" max="27" width="15" customWidth="1"/>
    <col min="28" max="28" width="18.44140625" customWidth="1"/>
    <col min="29" max="34" width="9" bestFit="1" customWidth="1"/>
    <col min="35" max="35" width="12.109375" customWidth="1"/>
    <col min="36" max="36" width="9" bestFit="1" customWidth="1"/>
  </cols>
  <sheetData>
    <row r="1" spans="2:24" x14ac:dyDescent="0.3">
      <c r="B1" s="686" t="s">
        <v>1731</v>
      </c>
    </row>
    <row r="2" spans="2:24" x14ac:dyDescent="0.3">
      <c r="B2" s="1119" t="s">
        <v>48</v>
      </c>
    </row>
    <row r="3" spans="2:24" ht="15" thickBot="1" x14ac:dyDescent="0.35">
      <c r="F3" s="676"/>
      <c r="G3" s="676"/>
      <c r="H3" s="676"/>
      <c r="I3" s="676"/>
      <c r="J3" s="676"/>
      <c r="K3" s="676"/>
      <c r="X3" s="96"/>
    </row>
    <row r="4" spans="2:24" ht="29.4" customHeight="1" thickBot="1" x14ac:dyDescent="0.35">
      <c r="C4" s="1487" t="s">
        <v>1689</v>
      </c>
      <c r="D4" s="1488"/>
      <c r="E4" s="676"/>
      <c r="F4" s="676"/>
      <c r="G4" s="676"/>
      <c r="H4" s="676"/>
      <c r="I4" s="676"/>
      <c r="J4" s="676"/>
      <c r="W4" s="96"/>
    </row>
    <row r="5" spans="2:24" ht="43.8" thickBot="1" x14ac:dyDescent="0.35">
      <c r="B5" s="1120" t="s">
        <v>752</v>
      </c>
      <c r="C5" s="1132" t="s">
        <v>1728</v>
      </c>
      <c r="D5" s="1120" t="s">
        <v>1729</v>
      </c>
      <c r="E5" s="1120" t="s">
        <v>1692</v>
      </c>
      <c r="I5" s="679"/>
      <c r="M5" s="1075"/>
      <c r="N5" s="679"/>
    </row>
    <row r="6" spans="2:24" x14ac:dyDescent="0.3">
      <c r="B6" s="1123" t="s">
        <v>67</v>
      </c>
      <c r="C6" s="1125">
        <v>5.8</v>
      </c>
      <c r="D6" s="1125">
        <v>10</v>
      </c>
      <c r="E6" s="1125">
        <v>84.2</v>
      </c>
    </row>
    <row r="7" spans="2:24" x14ac:dyDescent="0.3">
      <c r="B7" s="1126" t="s">
        <v>74</v>
      </c>
      <c r="C7" s="1128">
        <v>8.8000000000000007</v>
      </c>
      <c r="D7" s="1128">
        <v>12.5</v>
      </c>
      <c r="E7" s="1128">
        <v>78.7</v>
      </c>
    </row>
    <row r="8" spans="2:24" x14ac:dyDescent="0.3">
      <c r="B8" s="1126" t="s">
        <v>75</v>
      </c>
      <c r="C8" s="1128">
        <v>8.1</v>
      </c>
      <c r="D8" s="1128">
        <v>11.1</v>
      </c>
      <c r="E8" s="1128">
        <v>80.900000000000006</v>
      </c>
    </row>
    <row r="9" spans="2:24" x14ac:dyDescent="0.3">
      <c r="B9" s="1126" t="s">
        <v>70</v>
      </c>
      <c r="C9" s="1128">
        <v>8.1999999999999993</v>
      </c>
      <c r="D9" s="1128">
        <v>11.3</v>
      </c>
      <c r="E9" s="1128">
        <v>80.400000000000006</v>
      </c>
    </row>
    <row r="10" spans="2:24" x14ac:dyDescent="0.3">
      <c r="B10" s="1126" t="s">
        <v>66</v>
      </c>
      <c r="C10" s="1128">
        <v>9.6999999999999993</v>
      </c>
      <c r="D10" s="1128">
        <v>11.2</v>
      </c>
      <c r="E10" s="1128">
        <v>79.099999999999994</v>
      </c>
    </row>
    <row r="11" spans="2:24" x14ac:dyDescent="0.3">
      <c r="B11" s="1126" t="s">
        <v>71</v>
      </c>
      <c r="C11" s="1128">
        <v>12.7</v>
      </c>
      <c r="D11" s="1128">
        <v>11.1</v>
      </c>
      <c r="E11" s="1128">
        <v>76.2</v>
      </c>
    </row>
    <row r="12" spans="2:24" x14ac:dyDescent="0.3">
      <c r="B12" s="1126" t="s">
        <v>63</v>
      </c>
      <c r="C12" s="1128">
        <v>6</v>
      </c>
      <c r="D12" s="1128">
        <v>10.199999999999999</v>
      </c>
      <c r="E12" s="1128">
        <v>83.8</v>
      </c>
    </row>
    <row r="13" spans="2:24" x14ac:dyDescent="0.3">
      <c r="B13" s="1126" t="s">
        <v>69</v>
      </c>
      <c r="C13" s="1128">
        <v>7.3</v>
      </c>
      <c r="D13" s="1128">
        <v>10.5</v>
      </c>
      <c r="E13" s="1128">
        <v>82.2</v>
      </c>
    </row>
    <row r="14" spans="2:24" x14ac:dyDescent="0.3">
      <c r="B14" s="1126" t="s">
        <v>62</v>
      </c>
      <c r="C14" s="1128">
        <v>8.3000000000000007</v>
      </c>
      <c r="D14" s="1128">
        <v>11.1</v>
      </c>
      <c r="E14" s="1128">
        <v>80.599999999999994</v>
      </c>
    </row>
    <row r="15" spans="2:24" x14ac:dyDescent="0.3">
      <c r="B15" s="1126" t="s">
        <v>72</v>
      </c>
      <c r="C15" s="1128">
        <v>9.6999999999999993</v>
      </c>
      <c r="D15" s="1128">
        <v>12.3</v>
      </c>
      <c r="E15" s="1128">
        <v>78</v>
      </c>
    </row>
    <row r="16" spans="2:24" x14ac:dyDescent="0.3">
      <c r="B16" s="1126" t="s">
        <v>64</v>
      </c>
      <c r="C16" s="1128">
        <v>8.4</v>
      </c>
      <c r="D16" s="1128">
        <v>10</v>
      </c>
      <c r="E16" s="1128">
        <v>81.599999999999994</v>
      </c>
    </row>
    <row r="17" spans="2:23" x14ac:dyDescent="0.3">
      <c r="B17" s="1126" t="s">
        <v>65</v>
      </c>
      <c r="C17" s="1128">
        <v>7.6</v>
      </c>
      <c r="D17" s="1128">
        <v>10.4</v>
      </c>
      <c r="E17" s="1128">
        <v>82</v>
      </c>
    </row>
    <row r="18" spans="2:23" x14ac:dyDescent="0.3">
      <c r="B18" s="1126" t="s">
        <v>76</v>
      </c>
      <c r="C18" s="1128">
        <v>9.1</v>
      </c>
      <c r="D18" s="1128">
        <v>11.6</v>
      </c>
      <c r="E18" s="1128">
        <v>79.400000000000006</v>
      </c>
    </row>
    <row r="19" spans="2:23" x14ac:dyDescent="0.3">
      <c r="B19" s="1126" t="s">
        <v>73</v>
      </c>
      <c r="C19" s="1128">
        <v>5.9</v>
      </c>
      <c r="D19" s="1128">
        <v>10.9</v>
      </c>
      <c r="E19" s="1128">
        <v>83.2</v>
      </c>
    </row>
    <row r="20" spans="2:23" ht="15" thickBot="1" x14ac:dyDescent="0.35">
      <c r="B20" s="1129" t="s">
        <v>68</v>
      </c>
      <c r="C20" s="1131">
        <v>7.5</v>
      </c>
      <c r="D20" s="1131">
        <v>10.199999999999999</v>
      </c>
      <c r="E20" s="1131">
        <v>82.3</v>
      </c>
    </row>
    <row r="22" spans="2:23" x14ac:dyDescent="0.3">
      <c r="B22" s="96"/>
      <c r="C22" s="1074"/>
      <c r="D22" s="1074"/>
      <c r="E22" s="1074"/>
      <c r="F22" s="1074"/>
      <c r="K22" s="30"/>
      <c r="R22" s="679"/>
      <c r="V22" s="1075"/>
      <c r="W22" s="679"/>
    </row>
    <row r="23" spans="2:23" x14ac:dyDescent="0.3">
      <c r="B23" s="1442" t="s">
        <v>78</v>
      </c>
      <c r="C23" s="1443"/>
      <c r="D23" s="1443"/>
      <c r="E23" s="1443"/>
      <c r="F23" s="1443"/>
      <c r="G23" s="1443"/>
      <c r="H23" s="1443"/>
      <c r="I23" s="1443"/>
      <c r="J23" s="1444"/>
    </row>
    <row r="24" spans="2:23" ht="6.6" customHeight="1" x14ac:dyDescent="0.3">
      <c r="B24" s="712"/>
      <c r="C24" s="712"/>
      <c r="D24" s="340"/>
      <c r="E24" s="340"/>
      <c r="F24" s="340"/>
      <c r="G24" s="340"/>
      <c r="H24" s="775"/>
      <c r="I24" s="776"/>
      <c r="J24" s="777"/>
    </row>
    <row r="25" spans="2:23" x14ac:dyDescent="0.3">
      <c r="B25" s="713" t="s">
        <v>79</v>
      </c>
      <c r="C25" s="1432" t="s">
        <v>1731</v>
      </c>
      <c r="D25" s="1433"/>
      <c r="E25" s="1433"/>
      <c r="F25" s="1433"/>
      <c r="G25" s="1433"/>
      <c r="H25" s="1433"/>
      <c r="I25" s="1433"/>
      <c r="J25" s="1434"/>
    </row>
    <row r="26" spans="2:23" ht="7.8" customHeight="1" x14ac:dyDescent="0.3">
      <c r="B26" s="713"/>
      <c r="C26" s="717"/>
      <c r="D26" s="341"/>
      <c r="E26" s="341"/>
      <c r="F26" s="341"/>
      <c r="G26" s="341"/>
      <c r="H26" s="341"/>
      <c r="I26" s="342"/>
      <c r="J26" s="738"/>
    </row>
    <row r="27" spans="2:23" ht="45" customHeight="1" x14ac:dyDescent="0.3">
      <c r="B27" s="713" t="s">
        <v>80</v>
      </c>
      <c r="C27" s="1432" t="s">
        <v>1722</v>
      </c>
      <c r="D27" s="1433"/>
      <c r="E27" s="1433"/>
      <c r="F27" s="1433"/>
      <c r="G27" s="1433"/>
      <c r="H27" s="1433"/>
      <c r="I27" s="1433"/>
      <c r="J27" s="1434"/>
    </row>
    <row r="28" spans="2:23" ht="5.4" customHeight="1" x14ac:dyDescent="0.3">
      <c r="B28" s="713"/>
      <c r="C28" s="717"/>
      <c r="D28" s="341"/>
      <c r="E28" s="341"/>
      <c r="F28" s="341"/>
      <c r="G28" s="341"/>
      <c r="H28" s="341"/>
      <c r="I28" s="342"/>
      <c r="J28" s="738"/>
    </row>
    <row r="29" spans="2:23" x14ac:dyDescent="0.3">
      <c r="B29" s="713" t="s">
        <v>82</v>
      </c>
      <c r="C29" s="717" t="s">
        <v>1723</v>
      </c>
      <c r="D29" s="341"/>
      <c r="E29" s="341"/>
      <c r="F29" s="341"/>
      <c r="G29" s="341"/>
      <c r="H29" s="341"/>
      <c r="I29" s="342"/>
      <c r="J29" s="738"/>
    </row>
    <row r="30" spans="2:23" ht="5.4" customHeight="1" x14ac:dyDescent="0.3">
      <c r="B30" s="713"/>
      <c r="C30" s="717"/>
      <c r="D30" s="341"/>
      <c r="E30" s="341"/>
      <c r="F30" s="341"/>
      <c r="G30" s="341"/>
      <c r="H30" s="341"/>
      <c r="I30" s="342"/>
      <c r="J30" s="738"/>
    </row>
    <row r="31" spans="2:23" x14ac:dyDescent="0.3">
      <c r="B31" s="713" t="s">
        <v>84</v>
      </c>
      <c r="C31" s="717" t="s">
        <v>1735</v>
      </c>
      <c r="D31" s="341"/>
      <c r="E31" s="341"/>
      <c r="F31" s="341"/>
      <c r="G31" s="341"/>
      <c r="H31" s="341"/>
      <c r="I31" s="342"/>
      <c r="J31" s="738"/>
    </row>
    <row r="32" spans="2:23" ht="8.4" customHeight="1" x14ac:dyDescent="0.3">
      <c r="B32" s="713"/>
      <c r="C32" s="717"/>
      <c r="D32" s="341"/>
      <c r="E32" s="341"/>
      <c r="F32" s="341"/>
      <c r="G32" s="341"/>
      <c r="H32" s="341"/>
      <c r="I32" s="342"/>
      <c r="J32" s="738"/>
    </row>
    <row r="33" spans="2:10" x14ac:dyDescent="0.3">
      <c r="B33" s="713" t="s">
        <v>86</v>
      </c>
      <c r="C33" s="717" t="s">
        <v>70</v>
      </c>
      <c r="D33" s="341"/>
      <c r="E33" s="341"/>
      <c r="F33" s="341"/>
      <c r="G33" s="341"/>
      <c r="H33" s="341"/>
      <c r="I33" s="342"/>
      <c r="J33" s="738"/>
    </row>
    <row r="34" spans="2:10" ht="9" customHeight="1" x14ac:dyDescent="0.3">
      <c r="B34" s="713"/>
      <c r="C34" s="717"/>
      <c r="D34" s="341"/>
      <c r="E34" s="341"/>
      <c r="F34" s="341"/>
      <c r="G34" s="341"/>
      <c r="H34" s="341"/>
      <c r="I34" s="342"/>
      <c r="J34" s="738"/>
    </row>
    <row r="35" spans="2:10" x14ac:dyDescent="0.3">
      <c r="B35" s="713" t="s">
        <v>88</v>
      </c>
      <c r="C35" s="718" t="s">
        <v>89</v>
      </c>
      <c r="D35" s="342"/>
      <c r="E35" s="342"/>
      <c r="F35" s="342"/>
      <c r="G35" s="341"/>
      <c r="H35" s="341"/>
      <c r="I35" s="342"/>
      <c r="J35" s="738"/>
    </row>
    <row r="36" spans="2:10" ht="6" customHeight="1" x14ac:dyDescent="0.3">
      <c r="B36" s="713"/>
      <c r="C36" s="718"/>
      <c r="D36" s="342"/>
      <c r="E36" s="342"/>
      <c r="F36" s="342"/>
      <c r="G36" s="341"/>
      <c r="H36" s="341"/>
      <c r="I36" s="342"/>
      <c r="J36" s="738"/>
    </row>
    <row r="37" spans="2:10" x14ac:dyDescent="0.3">
      <c r="B37" s="713" t="s">
        <v>90</v>
      </c>
      <c r="C37" s="719" t="s">
        <v>154</v>
      </c>
      <c r="D37" s="343"/>
      <c r="E37" s="343"/>
      <c r="F37" s="343"/>
      <c r="G37" s="341"/>
      <c r="H37" s="341"/>
      <c r="I37" s="342"/>
      <c r="J37" s="738"/>
    </row>
    <row r="38" spans="2:10" ht="7.2" customHeight="1" x14ac:dyDescent="0.3">
      <c r="B38" s="713"/>
      <c r="C38" s="717"/>
      <c r="D38" s="341"/>
      <c r="E38" s="341"/>
      <c r="F38" s="341"/>
      <c r="G38" s="341"/>
      <c r="H38" s="341"/>
      <c r="I38" s="342"/>
      <c r="J38" s="738"/>
    </row>
    <row r="39" spans="2:10" x14ac:dyDescent="0.3">
      <c r="B39" s="1435" t="s">
        <v>92</v>
      </c>
      <c r="C39" s="717" t="s">
        <v>93</v>
      </c>
      <c r="D39" s="341"/>
      <c r="E39" s="341"/>
      <c r="F39" s="341"/>
      <c r="G39" s="341"/>
      <c r="H39" s="341"/>
      <c r="I39" s="342"/>
      <c r="J39" s="738"/>
    </row>
    <row r="40" spans="2:10" x14ac:dyDescent="0.3">
      <c r="B40" s="1435"/>
      <c r="C40" s="720" t="s">
        <v>94</v>
      </c>
      <c r="D40" s="721"/>
      <c r="E40" s="721"/>
      <c r="F40" s="341"/>
      <c r="G40" s="341"/>
      <c r="H40" s="341"/>
      <c r="I40" s="342"/>
      <c r="J40" s="738"/>
    </row>
    <row r="41" spans="2:10" ht="10.199999999999999" customHeight="1" x14ac:dyDescent="0.3">
      <c r="B41" s="713"/>
      <c r="C41" s="717"/>
      <c r="D41" s="341"/>
      <c r="E41" s="341"/>
      <c r="F41" s="341"/>
      <c r="G41" s="341"/>
      <c r="H41" s="341"/>
      <c r="I41" s="342"/>
      <c r="J41" s="738"/>
    </row>
    <row r="42" spans="2:10" ht="66" customHeight="1" x14ac:dyDescent="0.3">
      <c r="B42" s="714" t="s">
        <v>95</v>
      </c>
      <c r="C42" s="1432" t="s">
        <v>1730</v>
      </c>
      <c r="D42" s="1433"/>
      <c r="E42" s="1433"/>
      <c r="F42" s="1433"/>
      <c r="G42" s="1433"/>
      <c r="H42" s="1433"/>
      <c r="I42" s="1433"/>
      <c r="J42" s="1434"/>
    </row>
    <row r="43" spans="2:10" ht="7.8" customHeight="1" x14ac:dyDescent="0.3">
      <c r="B43" s="714"/>
      <c r="C43" s="717"/>
      <c r="D43" s="341"/>
      <c r="E43" s="341"/>
      <c r="F43" s="341"/>
      <c r="G43" s="341"/>
      <c r="H43" s="341"/>
      <c r="I43" s="342"/>
      <c r="J43" s="738"/>
    </row>
    <row r="44" spans="2:10" x14ac:dyDescent="0.3">
      <c r="B44" s="714" t="s">
        <v>96</v>
      </c>
      <c r="C44" s="722">
        <v>44959</v>
      </c>
      <c r="D44" s="723"/>
      <c r="E44" s="723"/>
      <c r="F44" s="341"/>
      <c r="G44" s="341"/>
      <c r="H44" s="341"/>
      <c r="I44" s="342"/>
      <c r="J44" s="738"/>
    </row>
    <row r="45" spans="2:10" ht="6" customHeight="1" x14ac:dyDescent="0.3">
      <c r="B45" s="714"/>
      <c r="C45" s="717"/>
      <c r="D45" s="341"/>
      <c r="E45" s="341"/>
      <c r="F45" s="341"/>
      <c r="G45" s="341"/>
      <c r="H45" s="341"/>
      <c r="I45" s="342"/>
      <c r="J45" s="738"/>
    </row>
    <row r="46" spans="2:10" x14ac:dyDescent="0.3">
      <c r="B46" s="714" t="s">
        <v>97</v>
      </c>
      <c r="C46" s="717" t="s">
        <v>98</v>
      </c>
      <c r="D46" s="341"/>
      <c r="E46" s="341"/>
      <c r="F46" s="341"/>
      <c r="G46" s="341"/>
      <c r="H46" s="341"/>
      <c r="I46" s="342"/>
      <c r="J46" s="738"/>
    </row>
    <row r="47" spans="2:10" ht="5.4" customHeight="1" x14ac:dyDescent="0.3">
      <c r="B47" s="714"/>
      <c r="C47" s="717"/>
      <c r="D47" s="341"/>
      <c r="E47" s="341"/>
      <c r="F47" s="341"/>
      <c r="G47" s="341"/>
      <c r="H47" s="341"/>
      <c r="I47" s="342"/>
      <c r="J47" s="738"/>
    </row>
    <row r="48" spans="2:10" x14ac:dyDescent="0.3">
      <c r="B48" s="714" t="s">
        <v>99</v>
      </c>
      <c r="C48" s="718" t="s">
        <v>676</v>
      </c>
      <c r="D48" s="342"/>
      <c r="E48" s="342"/>
      <c r="F48" s="342"/>
      <c r="G48" s="342"/>
      <c r="H48" s="342"/>
      <c r="I48" s="342"/>
      <c r="J48" s="738"/>
    </row>
    <row r="49" spans="2:10" ht="9.6" customHeight="1" x14ac:dyDescent="0.3">
      <c r="B49" s="715"/>
      <c r="C49" s="715"/>
      <c r="D49" s="344"/>
      <c r="E49" s="344"/>
      <c r="F49" s="344"/>
      <c r="G49" s="344"/>
      <c r="H49" s="344"/>
      <c r="I49" s="344"/>
      <c r="J49" s="778"/>
    </row>
  </sheetData>
  <mergeCells count="6">
    <mergeCell ref="C42:J42"/>
    <mergeCell ref="C4:D4"/>
    <mergeCell ref="B23:J23"/>
    <mergeCell ref="C25:J25"/>
    <mergeCell ref="C27:J27"/>
    <mergeCell ref="B39:B40"/>
  </mergeCells>
  <hyperlinks>
    <hyperlink ref="B2" location="Index!A1" display="Return to Index" xr:uid="{CAD5BE35-FBB8-4EE7-85B2-81145263E77E}"/>
    <hyperlink ref="C40" r:id="rId1" xr:uid="{7476F006-07A8-4FF6-9055-9C243C3E9512}"/>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C000"/>
  </sheetPr>
  <dimension ref="A1:AN23"/>
  <sheetViews>
    <sheetView zoomScale="80" zoomScaleNormal="80" workbookViewId="0">
      <pane xSplit="2" ySplit="3" topLeftCell="U4" activePane="bottomRight" state="frozen"/>
      <selection activeCell="H15" sqref="H15"/>
      <selection pane="topRight" activeCell="H15" sqref="H15"/>
      <selection pane="bottomLeft" activeCell="H15" sqref="H15"/>
      <selection pane="bottomRight" activeCell="V9" sqref="V9"/>
    </sheetView>
  </sheetViews>
  <sheetFormatPr defaultColWidth="12" defaultRowHeight="14.4" x14ac:dyDescent="0.3"/>
  <cols>
    <col min="1" max="1" width="23.44140625" customWidth="1"/>
    <col min="2" max="2" width="27.44140625" customWidth="1"/>
    <col min="3" max="39" width="9.88671875" customWidth="1"/>
  </cols>
  <sheetData>
    <row r="1" spans="1:40" x14ac:dyDescent="0.3">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row>
    <row r="2" spans="1:40" x14ac:dyDescent="0.3">
      <c r="C2" s="1348" t="s">
        <v>15</v>
      </c>
      <c r="D2" s="1348"/>
      <c r="E2" s="1348"/>
      <c r="F2" s="1348"/>
      <c r="G2" s="1348"/>
      <c r="H2" s="1348"/>
      <c r="I2" s="1348"/>
      <c r="J2" s="1348"/>
      <c r="K2" s="1348"/>
      <c r="L2" s="1348"/>
      <c r="M2" s="1348"/>
      <c r="N2" s="1348"/>
      <c r="O2" s="1348"/>
      <c r="P2" s="1348"/>
      <c r="Q2" s="1348"/>
      <c r="R2" s="1348"/>
      <c r="S2" s="1348"/>
      <c r="T2" s="1348"/>
      <c r="V2" s="1348" t="s">
        <v>16</v>
      </c>
      <c r="W2" s="1348"/>
      <c r="X2" s="1348"/>
      <c r="Y2" s="1348"/>
      <c r="Z2" s="1348"/>
      <c r="AA2" s="1348"/>
      <c r="AB2" s="1348"/>
      <c r="AC2" s="1348"/>
      <c r="AD2" s="1348"/>
      <c r="AE2" s="1348"/>
      <c r="AF2" s="1348"/>
      <c r="AG2" s="1348"/>
      <c r="AH2" s="1348"/>
      <c r="AI2" s="1348"/>
      <c r="AJ2" s="1348"/>
      <c r="AK2" s="1348"/>
      <c r="AL2" s="1348"/>
      <c r="AM2" s="1348"/>
    </row>
    <row r="3" spans="1:40" x14ac:dyDescent="0.3">
      <c r="A3" t="s">
        <v>174</v>
      </c>
      <c r="B3" t="s">
        <v>175</v>
      </c>
      <c r="C3" s="2" t="s">
        <v>18</v>
      </c>
      <c r="D3" s="2" t="s">
        <v>19</v>
      </c>
      <c r="E3" s="2" t="s">
        <v>20</v>
      </c>
      <c r="F3" s="2" t="s">
        <v>21</v>
      </c>
      <c r="G3" s="2" t="s">
        <v>22</v>
      </c>
      <c r="H3" s="2" t="s">
        <v>23</v>
      </c>
      <c r="I3" s="2" t="s">
        <v>24</v>
      </c>
      <c r="J3" s="2" t="s">
        <v>25</v>
      </c>
      <c r="K3" s="2" t="s">
        <v>26</v>
      </c>
      <c r="L3" s="2" t="s">
        <v>27</v>
      </c>
      <c r="M3" s="2" t="s">
        <v>28</v>
      </c>
      <c r="N3" s="2" t="s">
        <v>29</v>
      </c>
      <c r="O3" s="2" t="s">
        <v>30</v>
      </c>
      <c r="P3" s="2" t="s">
        <v>31</v>
      </c>
      <c r="Q3" s="2" t="s">
        <v>32</v>
      </c>
      <c r="R3" s="2" t="s">
        <v>33</v>
      </c>
      <c r="S3" s="2" t="s">
        <v>34</v>
      </c>
      <c r="T3" s="2" t="s">
        <v>35</v>
      </c>
      <c r="V3" s="2" t="s">
        <v>18</v>
      </c>
      <c r="W3" s="2" t="s">
        <v>19</v>
      </c>
      <c r="X3" s="2" t="s">
        <v>20</v>
      </c>
      <c r="Y3" s="2" t="s">
        <v>21</v>
      </c>
      <c r="Z3" s="2" t="s">
        <v>22</v>
      </c>
      <c r="AA3" s="2" t="s">
        <v>23</v>
      </c>
      <c r="AB3" s="2" t="s">
        <v>24</v>
      </c>
      <c r="AC3" s="2" t="s">
        <v>25</v>
      </c>
      <c r="AD3" s="2" t="s">
        <v>26</v>
      </c>
      <c r="AE3" s="2" t="s">
        <v>27</v>
      </c>
      <c r="AF3" s="2" t="s">
        <v>28</v>
      </c>
      <c r="AG3" s="2" t="s">
        <v>29</v>
      </c>
      <c r="AH3" s="2" t="s">
        <v>30</v>
      </c>
      <c r="AI3" s="2" t="s">
        <v>31</v>
      </c>
      <c r="AJ3" s="2" t="s">
        <v>32</v>
      </c>
      <c r="AK3" s="2" t="s">
        <v>33</v>
      </c>
      <c r="AL3" s="2" t="s">
        <v>34</v>
      </c>
      <c r="AM3" s="2" t="s">
        <v>35</v>
      </c>
    </row>
    <row r="4" spans="1:40" s="85" customFormat="1" x14ac:dyDescent="0.3">
      <c r="A4" s="5" t="s">
        <v>176</v>
      </c>
      <c r="B4" s="5" t="s">
        <v>177</v>
      </c>
      <c r="C4" s="89">
        <v>7180</v>
      </c>
      <c r="D4" s="89">
        <v>7614</v>
      </c>
      <c r="E4" s="89">
        <v>7201</v>
      </c>
      <c r="F4" s="89">
        <v>10304</v>
      </c>
      <c r="G4" s="89">
        <v>15717</v>
      </c>
      <c r="H4" s="89">
        <v>11990</v>
      </c>
      <c r="I4" s="89">
        <v>10952</v>
      </c>
      <c r="J4" s="89">
        <v>9404</v>
      </c>
      <c r="K4" s="89">
        <v>7759</v>
      </c>
      <c r="L4" s="89">
        <v>7362</v>
      </c>
      <c r="M4" s="89">
        <v>7186</v>
      </c>
      <c r="N4" s="89">
        <v>7218</v>
      </c>
      <c r="O4" s="89">
        <v>5928</v>
      </c>
      <c r="P4" s="89">
        <v>4728</v>
      </c>
      <c r="Q4" s="89">
        <v>4598</v>
      </c>
      <c r="R4" s="89">
        <v>3512</v>
      </c>
      <c r="S4" s="89">
        <v>2422</v>
      </c>
      <c r="T4" s="89">
        <v>2282</v>
      </c>
      <c r="U4" s="89"/>
      <c r="V4" s="89">
        <v>6952</v>
      </c>
      <c r="W4" s="89">
        <v>7201</v>
      </c>
      <c r="X4" s="89">
        <v>6768</v>
      </c>
      <c r="Y4" s="89">
        <v>10100</v>
      </c>
      <c r="Z4" s="89">
        <v>14514</v>
      </c>
      <c r="AA4" s="89">
        <v>10329</v>
      </c>
      <c r="AB4" s="89">
        <v>9382</v>
      </c>
      <c r="AC4" s="89">
        <v>8206</v>
      </c>
      <c r="AD4" s="89">
        <v>7190</v>
      </c>
      <c r="AE4" s="89">
        <v>6872</v>
      </c>
      <c r="AF4" s="89">
        <v>7041</v>
      </c>
      <c r="AG4" s="89">
        <v>7127</v>
      </c>
      <c r="AH4" s="89">
        <v>6063</v>
      </c>
      <c r="AI4" s="89">
        <v>4988</v>
      </c>
      <c r="AJ4" s="89">
        <v>4952</v>
      </c>
      <c r="AK4" s="89">
        <v>3910</v>
      </c>
      <c r="AL4" s="89">
        <v>2935</v>
      </c>
      <c r="AM4" s="89">
        <v>3842</v>
      </c>
    </row>
    <row r="5" spans="1:40" s="388" customFormat="1" x14ac:dyDescent="0.3">
      <c r="A5" s="388" t="s">
        <v>178</v>
      </c>
      <c r="B5" s="388" t="s">
        <v>179</v>
      </c>
      <c r="C5" s="389">
        <v>7954</v>
      </c>
      <c r="D5" s="389">
        <v>6074</v>
      </c>
      <c r="E5" s="389">
        <v>5977</v>
      </c>
      <c r="F5" s="389">
        <v>9087</v>
      </c>
      <c r="G5" s="389">
        <v>15062</v>
      </c>
      <c r="H5" s="389">
        <v>11313</v>
      </c>
      <c r="I5" s="389">
        <v>9637</v>
      </c>
      <c r="J5" s="389">
        <v>8445</v>
      </c>
      <c r="K5" s="389">
        <v>7506</v>
      </c>
      <c r="L5" s="389">
        <v>7630</v>
      </c>
      <c r="M5" s="389">
        <v>6474</v>
      </c>
      <c r="N5" s="389">
        <v>5467</v>
      </c>
      <c r="O5" s="389">
        <v>5416</v>
      </c>
      <c r="P5" s="389">
        <v>4204</v>
      </c>
      <c r="Q5" s="389">
        <v>3206</v>
      </c>
      <c r="R5" s="389">
        <v>2560</v>
      </c>
      <c r="S5" s="389">
        <v>1913</v>
      </c>
      <c r="T5" s="389">
        <v>1528</v>
      </c>
      <c r="U5" s="390"/>
      <c r="V5" s="389">
        <v>7453</v>
      </c>
      <c r="W5" s="389">
        <v>5773</v>
      </c>
      <c r="X5" s="389">
        <v>5578</v>
      </c>
      <c r="Y5" s="389">
        <v>8855</v>
      </c>
      <c r="Z5" s="389">
        <v>14322</v>
      </c>
      <c r="AA5" s="389">
        <v>10472</v>
      </c>
      <c r="AB5" s="389">
        <v>8963</v>
      </c>
      <c r="AC5" s="389">
        <v>7241</v>
      </c>
      <c r="AD5" s="389">
        <v>7096</v>
      </c>
      <c r="AE5" s="389">
        <v>7167</v>
      </c>
      <c r="AF5" s="389">
        <v>6242</v>
      </c>
      <c r="AG5" s="389">
        <v>5372</v>
      </c>
      <c r="AH5" s="389">
        <v>5530</v>
      </c>
      <c r="AI5" s="389">
        <v>4443</v>
      </c>
      <c r="AJ5" s="389">
        <v>3590</v>
      </c>
      <c r="AK5" s="389">
        <v>3342</v>
      </c>
      <c r="AL5" s="389">
        <v>2846</v>
      </c>
      <c r="AM5" s="389">
        <v>3144</v>
      </c>
    </row>
    <row r="6" spans="1:40" s="6" customFormat="1" x14ac:dyDescent="0.3">
      <c r="A6" s="389" t="s">
        <v>180</v>
      </c>
      <c r="B6" s="389" t="s">
        <v>179</v>
      </c>
      <c r="C6" s="389">
        <v>1698171</v>
      </c>
      <c r="D6" s="389">
        <v>1521271</v>
      </c>
      <c r="E6" s="389">
        <v>1577011</v>
      </c>
      <c r="F6" s="389">
        <v>1706618</v>
      </c>
      <c r="G6" s="389">
        <v>1810404</v>
      </c>
      <c r="H6" s="389">
        <v>1820536</v>
      </c>
      <c r="I6" s="389">
        <v>1754903</v>
      </c>
      <c r="J6" s="389">
        <v>1765582</v>
      </c>
      <c r="K6" s="389">
        <v>1923441</v>
      </c>
      <c r="L6" s="389">
        <v>1919758</v>
      </c>
      <c r="M6" s="389">
        <v>1687729</v>
      </c>
      <c r="N6" s="389">
        <v>1481745</v>
      </c>
      <c r="O6" s="389">
        <v>1557140</v>
      </c>
      <c r="P6" s="389">
        <v>1217965</v>
      </c>
      <c r="Q6" s="389">
        <v>967953</v>
      </c>
      <c r="R6" s="389">
        <v>755703</v>
      </c>
      <c r="S6" s="389">
        <v>519650</v>
      </c>
      <c r="T6" s="389">
        <v>383568</v>
      </c>
      <c r="U6" s="94"/>
      <c r="V6" s="389">
        <v>1620278</v>
      </c>
      <c r="W6" s="389">
        <v>1451361</v>
      </c>
      <c r="X6" s="389">
        <v>1503918</v>
      </c>
      <c r="Y6" s="389">
        <v>1633647</v>
      </c>
      <c r="Z6" s="389">
        <v>1784917</v>
      </c>
      <c r="AA6" s="389">
        <v>1830345</v>
      </c>
      <c r="AB6" s="389">
        <v>1754318</v>
      </c>
      <c r="AC6" s="389">
        <v>1783534</v>
      </c>
      <c r="AD6" s="389">
        <v>1962493</v>
      </c>
      <c r="AE6" s="389">
        <v>1960057</v>
      </c>
      <c r="AF6" s="389">
        <v>1712366</v>
      </c>
      <c r="AG6" s="389">
        <v>1515247</v>
      </c>
      <c r="AH6" s="389">
        <v>1615137</v>
      </c>
      <c r="AI6" s="389">
        <v>1290189</v>
      </c>
      <c r="AJ6" s="389">
        <v>1076176</v>
      </c>
      <c r="AK6" s="389">
        <v>913642</v>
      </c>
      <c r="AL6" s="389">
        <v>739123</v>
      </c>
      <c r="AM6" s="389">
        <v>796560</v>
      </c>
    </row>
    <row r="7" spans="1:40" s="83" customFormat="1" x14ac:dyDescent="0.3">
      <c r="A7" s="91" t="s">
        <v>181</v>
      </c>
      <c r="B7" s="91" t="s">
        <v>182</v>
      </c>
      <c r="C7" s="90">
        <v>7621</v>
      </c>
      <c r="D7" s="90">
        <v>8191</v>
      </c>
      <c r="E7" s="90">
        <v>7197</v>
      </c>
      <c r="F7" s="90">
        <v>8142</v>
      </c>
      <c r="G7" s="90">
        <v>16701</v>
      </c>
      <c r="H7" s="90">
        <v>13953</v>
      </c>
      <c r="I7" s="90">
        <v>10009</v>
      </c>
      <c r="J7" s="90">
        <v>8601</v>
      </c>
      <c r="K7" s="90">
        <v>7375</v>
      </c>
      <c r="L7" s="90">
        <v>7063</v>
      </c>
      <c r="M7" s="90">
        <v>6745</v>
      </c>
      <c r="N7" s="90">
        <v>6989</v>
      </c>
      <c r="O7" s="90">
        <v>5713</v>
      </c>
      <c r="P7" s="90">
        <v>4581</v>
      </c>
      <c r="Q7" s="90">
        <v>4259</v>
      </c>
      <c r="R7" s="90">
        <v>2940</v>
      </c>
      <c r="S7" s="90">
        <v>1932</v>
      </c>
      <c r="T7" s="90">
        <v>1657</v>
      </c>
      <c r="U7" s="90"/>
      <c r="V7" s="90">
        <v>7320</v>
      </c>
      <c r="W7" s="90">
        <v>7600</v>
      </c>
      <c r="X7" s="90">
        <v>6694</v>
      </c>
      <c r="Y7" s="90">
        <v>7521</v>
      </c>
      <c r="Z7" s="90">
        <v>14623</v>
      </c>
      <c r="AA7" s="90">
        <v>11619</v>
      </c>
      <c r="AB7" s="90">
        <v>8831</v>
      </c>
      <c r="AC7" s="90">
        <v>8179</v>
      </c>
      <c r="AD7" s="90">
        <v>6964</v>
      </c>
      <c r="AE7" s="90">
        <v>6399</v>
      </c>
      <c r="AF7" s="90">
        <v>6603</v>
      </c>
      <c r="AG7" s="90">
        <v>6632</v>
      </c>
      <c r="AH7" s="90">
        <v>5609</v>
      </c>
      <c r="AI7" s="90">
        <v>4783</v>
      </c>
      <c r="AJ7" s="90">
        <v>4662</v>
      </c>
      <c r="AK7" s="90">
        <v>3497</v>
      </c>
      <c r="AL7" s="90">
        <v>2606</v>
      </c>
      <c r="AM7" s="90">
        <v>3061</v>
      </c>
    </row>
    <row r="8" spans="1:40" s="85" customFormat="1" x14ac:dyDescent="0.3">
      <c r="A8" s="96" t="s">
        <v>183</v>
      </c>
      <c r="B8" s="96" t="s">
        <v>184</v>
      </c>
      <c r="C8" s="391">
        <v>7001</v>
      </c>
      <c r="D8" s="391">
        <v>7511</v>
      </c>
      <c r="E8" s="391">
        <v>7080</v>
      </c>
      <c r="F8" s="391">
        <v>8695</v>
      </c>
      <c r="G8" s="391">
        <v>13481</v>
      </c>
      <c r="H8" s="391">
        <v>10337</v>
      </c>
      <c r="I8" s="391">
        <v>9906</v>
      </c>
      <c r="J8" s="391">
        <v>9299</v>
      </c>
      <c r="K8" s="391">
        <v>8255</v>
      </c>
      <c r="L8" s="391">
        <v>7593</v>
      </c>
      <c r="M8" s="391">
        <v>7095</v>
      </c>
      <c r="N8" s="391">
        <v>7026</v>
      </c>
      <c r="O8" s="391">
        <v>5846</v>
      </c>
      <c r="P8" s="391">
        <v>4887</v>
      </c>
      <c r="Q8" s="391">
        <v>4311</v>
      </c>
      <c r="R8" s="391">
        <v>3068</v>
      </c>
      <c r="S8" s="391">
        <v>1935</v>
      </c>
      <c r="T8" s="24">
        <v>1642</v>
      </c>
      <c r="U8" s="95"/>
      <c r="V8" s="391">
        <v>6794</v>
      </c>
      <c r="W8" s="391">
        <v>6942</v>
      </c>
      <c r="X8" s="391">
        <v>6755</v>
      </c>
      <c r="Y8" s="391">
        <v>8056</v>
      </c>
      <c r="Z8" s="391">
        <v>12660</v>
      </c>
      <c r="AA8" s="391">
        <v>10381</v>
      </c>
      <c r="AB8" s="391">
        <v>10259</v>
      </c>
      <c r="AC8" s="391">
        <v>9034</v>
      </c>
      <c r="AD8" s="391">
        <v>8149</v>
      </c>
      <c r="AE8" s="391">
        <v>7011</v>
      </c>
      <c r="AF8" s="391">
        <v>6914</v>
      </c>
      <c r="AG8" s="391">
        <v>6750</v>
      </c>
      <c r="AH8" s="391">
        <v>5840</v>
      </c>
      <c r="AI8" s="391">
        <v>4728</v>
      </c>
      <c r="AJ8" s="391">
        <v>4683</v>
      </c>
      <c r="AK8" s="391">
        <v>3572</v>
      </c>
      <c r="AL8" s="391">
        <v>2492</v>
      </c>
      <c r="AM8" s="24">
        <v>2936</v>
      </c>
      <c r="AN8" s="230"/>
    </row>
    <row r="9" spans="1:40" s="85" customFormat="1" x14ac:dyDescent="0.3">
      <c r="A9" s="96" t="s">
        <v>185</v>
      </c>
      <c r="B9" s="96" t="s">
        <v>184</v>
      </c>
      <c r="C9" s="391">
        <v>1575309</v>
      </c>
      <c r="D9" s="391">
        <v>1714232</v>
      </c>
      <c r="E9" s="391">
        <v>1749146</v>
      </c>
      <c r="F9" s="391">
        <v>1650741</v>
      </c>
      <c r="G9" s="391">
        <v>1712885</v>
      </c>
      <c r="H9" s="391">
        <v>1817909</v>
      </c>
      <c r="I9" s="391">
        <v>1908225</v>
      </c>
      <c r="J9" s="391">
        <v>1841905</v>
      </c>
      <c r="K9" s="391">
        <v>1753687</v>
      </c>
      <c r="L9" s="391">
        <v>1777100</v>
      </c>
      <c r="M9" s="391">
        <v>1922865</v>
      </c>
      <c r="N9" s="391">
        <v>1869665</v>
      </c>
      <c r="O9" s="391">
        <v>1601961</v>
      </c>
      <c r="P9" s="391">
        <v>1341922</v>
      </c>
      <c r="Q9" s="391">
        <v>1331767</v>
      </c>
      <c r="R9" s="391">
        <v>947250</v>
      </c>
      <c r="S9" s="391">
        <v>627539</v>
      </c>
      <c r="T9" s="24">
        <v>512234</v>
      </c>
      <c r="U9" s="95"/>
      <c r="V9" s="391">
        <v>1501640</v>
      </c>
      <c r="W9" s="391">
        <v>1634468</v>
      </c>
      <c r="X9" s="391">
        <v>1664181</v>
      </c>
      <c r="Y9" s="391">
        <v>1568154</v>
      </c>
      <c r="Z9" s="391">
        <v>1701566</v>
      </c>
      <c r="AA9" s="391">
        <v>1897374</v>
      </c>
      <c r="AB9" s="391">
        <v>2044360</v>
      </c>
      <c r="AC9" s="391">
        <v>1953485</v>
      </c>
      <c r="AD9" s="391">
        <v>1826719</v>
      </c>
      <c r="AE9" s="391">
        <v>1825545</v>
      </c>
      <c r="AF9" s="391">
        <v>1984889</v>
      </c>
      <c r="AG9" s="391">
        <v>1936704</v>
      </c>
      <c r="AH9" s="391">
        <v>1654037</v>
      </c>
      <c r="AI9" s="391">
        <v>1425574</v>
      </c>
      <c r="AJ9" s="391">
        <v>1464883</v>
      </c>
      <c r="AK9" s="391">
        <v>1091527</v>
      </c>
      <c r="AL9" s="391">
        <v>798544</v>
      </c>
      <c r="AM9" s="24">
        <v>860067</v>
      </c>
      <c r="AN9" s="230"/>
    </row>
    <row r="10" spans="1:40" s="82" customFormat="1" x14ac:dyDescent="0.3">
      <c r="A10" s="93" t="s">
        <v>186</v>
      </c>
      <c r="B10" s="93" t="s">
        <v>182</v>
      </c>
      <c r="C10" s="92">
        <v>1662294</v>
      </c>
      <c r="D10" s="92">
        <v>1814361</v>
      </c>
      <c r="E10" s="92">
        <v>1761874</v>
      </c>
      <c r="F10" s="92">
        <v>1601452</v>
      </c>
      <c r="G10" s="92">
        <v>1791701</v>
      </c>
      <c r="H10" s="92">
        <v>1924416</v>
      </c>
      <c r="I10" s="92">
        <v>1916412</v>
      </c>
      <c r="J10" s="92">
        <v>1852969</v>
      </c>
      <c r="K10" s="92">
        <v>1730268</v>
      </c>
      <c r="L10" s="92">
        <v>1803208</v>
      </c>
      <c r="M10" s="92">
        <v>1911318</v>
      </c>
      <c r="N10" s="92">
        <v>1852593</v>
      </c>
      <c r="O10" s="92">
        <v>1568489</v>
      </c>
      <c r="P10" s="92">
        <v>1347714</v>
      </c>
      <c r="Q10" s="92">
        <v>1343927</v>
      </c>
      <c r="R10" s="92">
        <v>934074</v>
      </c>
      <c r="S10" s="92">
        <v>640018</v>
      </c>
      <c r="T10" s="92">
        <v>525730</v>
      </c>
      <c r="U10" s="93"/>
      <c r="V10" s="92">
        <v>1577153</v>
      </c>
      <c r="W10" s="92">
        <v>1725097</v>
      </c>
      <c r="X10" s="92">
        <v>1673705</v>
      </c>
      <c r="Y10" s="92">
        <v>1514419</v>
      </c>
      <c r="Z10" s="92">
        <v>1680821</v>
      </c>
      <c r="AA10" s="92">
        <v>1847077</v>
      </c>
      <c r="AB10" s="92">
        <v>1908240</v>
      </c>
      <c r="AC10" s="92">
        <v>1885240</v>
      </c>
      <c r="AD10" s="92">
        <v>1746035</v>
      </c>
      <c r="AE10" s="92">
        <v>1835431</v>
      </c>
      <c r="AF10" s="92">
        <v>1964033</v>
      </c>
      <c r="AG10" s="92">
        <v>1909189</v>
      </c>
      <c r="AH10" s="92">
        <v>1628324</v>
      </c>
      <c r="AI10" s="92">
        <v>1436586</v>
      </c>
      <c r="AJ10" s="92">
        <v>1470201</v>
      </c>
      <c r="AK10" s="92">
        <v>1075918</v>
      </c>
      <c r="AL10" s="92">
        <v>809171</v>
      </c>
      <c r="AM10" s="92">
        <v>880680</v>
      </c>
    </row>
    <row r="14" spans="1:40" ht="18" x14ac:dyDescent="0.35">
      <c r="V14" s="237" t="s">
        <v>187</v>
      </c>
    </row>
    <row r="15" spans="1:40" ht="18" x14ac:dyDescent="0.35">
      <c r="V15" s="237" t="s">
        <v>188</v>
      </c>
    </row>
    <row r="16" spans="1:40" ht="18" x14ac:dyDescent="0.35">
      <c r="V16" s="237" t="s">
        <v>189</v>
      </c>
    </row>
    <row r="19" spans="3:39" x14ac:dyDescent="0.3">
      <c r="C19">
        <v>7954</v>
      </c>
      <c r="D19">
        <v>6074</v>
      </c>
      <c r="E19">
        <v>5977</v>
      </c>
      <c r="F19">
        <v>9087</v>
      </c>
      <c r="G19">
        <v>15062</v>
      </c>
      <c r="H19">
        <v>11313</v>
      </c>
      <c r="I19">
        <v>9637</v>
      </c>
      <c r="J19">
        <v>8445</v>
      </c>
      <c r="K19">
        <v>7506</v>
      </c>
      <c r="L19">
        <v>7630</v>
      </c>
      <c r="M19">
        <v>6474</v>
      </c>
      <c r="N19">
        <v>5467</v>
      </c>
      <c r="O19">
        <v>5416</v>
      </c>
      <c r="P19">
        <v>4204</v>
      </c>
      <c r="Q19">
        <v>3206</v>
      </c>
      <c r="R19">
        <v>2560</v>
      </c>
      <c r="S19">
        <v>1913</v>
      </c>
      <c r="T19">
        <v>1528</v>
      </c>
      <c r="V19">
        <v>7453</v>
      </c>
      <c r="W19">
        <v>5773</v>
      </c>
      <c r="X19">
        <v>5578</v>
      </c>
      <c r="Y19">
        <v>8855</v>
      </c>
      <c r="Z19">
        <v>14322</v>
      </c>
      <c r="AA19">
        <v>10472</v>
      </c>
      <c r="AB19">
        <v>8963</v>
      </c>
      <c r="AC19">
        <v>7241</v>
      </c>
      <c r="AD19">
        <v>7096</v>
      </c>
      <c r="AE19">
        <v>7167</v>
      </c>
      <c r="AF19">
        <v>6242</v>
      </c>
      <c r="AG19">
        <v>5372</v>
      </c>
      <c r="AH19">
        <v>5530</v>
      </c>
      <c r="AI19">
        <v>4443</v>
      </c>
      <c r="AJ19">
        <v>3590</v>
      </c>
      <c r="AK19">
        <v>3342</v>
      </c>
      <c r="AL19">
        <v>2846</v>
      </c>
      <c r="AM19">
        <v>3144</v>
      </c>
    </row>
    <row r="20" spans="3:39" x14ac:dyDescent="0.3">
      <c r="C20">
        <v>1698171</v>
      </c>
      <c r="D20">
        <v>1521271</v>
      </c>
      <c r="E20">
        <v>1577011</v>
      </c>
      <c r="F20">
        <v>1706618</v>
      </c>
      <c r="G20">
        <v>1810404</v>
      </c>
      <c r="H20">
        <v>1820536</v>
      </c>
      <c r="I20">
        <v>1754903</v>
      </c>
      <c r="J20">
        <v>1765582</v>
      </c>
      <c r="K20">
        <v>1923441</v>
      </c>
      <c r="L20">
        <v>1919758</v>
      </c>
      <c r="M20">
        <v>1687729</v>
      </c>
      <c r="N20">
        <v>1481745</v>
      </c>
      <c r="O20">
        <v>1557140</v>
      </c>
      <c r="P20">
        <v>1217965</v>
      </c>
      <c r="Q20">
        <v>967953</v>
      </c>
      <c r="R20">
        <v>755703</v>
      </c>
      <c r="S20">
        <v>519650</v>
      </c>
      <c r="T20">
        <v>383568</v>
      </c>
      <c r="V20">
        <v>1620278</v>
      </c>
      <c r="W20">
        <v>1451361</v>
      </c>
      <c r="X20">
        <v>1503918</v>
      </c>
      <c r="Y20">
        <v>1633647</v>
      </c>
      <c r="Z20">
        <v>1784917</v>
      </c>
      <c r="AA20">
        <v>1830345</v>
      </c>
      <c r="AB20">
        <v>1754318</v>
      </c>
      <c r="AC20">
        <v>1783534</v>
      </c>
      <c r="AD20">
        <v>1962493</v>
      </c>
      <c r="AE20">
        <v>1960057</v>
      </c>
      <c r="AF20">
        <v>1712366</v>
      </c>
      <c r="AG20">
        <v>1515247</v>
      </c>
      <c r="AH20">
        <v>1615137</v>
      </c>
      <c r="AI20">
        <v>1290189</v>
      </c>
      <c r="AJ20">
        <v>1076176</v>
      </c>
      <c r="AK20">
        <v>913642</v>
      </c>
      <c r="AL20">
        <v>739123</v>
      </c>
      <c r="AM20">
        <v>796560</v>
      </c>
    </row>
    <row r="22" spans="3:39" x14ac:dyDescent="0.3">
      <c r="C22">
        <v>8000</v>
      </c>
      <c r="D22">
        <v>6100</v>
      </c>
      <c r="E22">
        <v>6000</v>
      </c>
      <c r="F22">
        <v>9100</v>
      </c>
      <c r="G22">
        <v>15100</v>
      </c>
      <c r="H22">
        <v>11300</v>
      </c>
      <c r="I22">
        <v>9600</v>
      </c>
      <c r="J22">
        <v>8400</v>
      </c>
      <c r="K22">
        <v>7500</v>
      </c>
      <c r="L22">
        <v>7600</v>
      </c>
      <c r="M22">
        <v>6500</v>
      </c>
      <c r="N22">
        <v>5500</v>
      </c>
      <c r="O22">
        <v>5400</v>
      </c>
      <c r="P22">
        <v>4200</v>
      </c>
      <c r="Q22">
        <v>3200</v>
      </c>
      <c r="R22">
        <v>2600</v>
      </c>
      <c r="S22">
        <v>1900</v>
      </c>
      <c r="T22">
        <v>1500</v>
      </c>
      <c r="V22">
        <v>7500</v>
      </c>
      <c r="W22">
        <v>5800</v>
      </c>
      <c r="X22">
        <v>5600</v>
      </c>
      <c r="Y22">
        <v>8900</v>
      </c>
      <c r="Z22">
        <v>14300</v>
      </c>
      <c r="AA22">
        <v>10500</v>
      </c>
      <c r="AB22">
        <v>9000</v>
      </c>
      <c r="AC22">
        <v>7200</v>
      </c>
      <c r="AD22">
        <v>7100</v>
      </c>
      <c r="AE22">
        <v>7200</v>
      </c>
      <c r="AF22">
        <v>6200</v>
      </c>
      <c r="AG22">
        <v>5400</v>
      </c>
      <c r="AH22">
        <v>5500</v>
      </c>
      <c r="AI22">
        <v>4400</v>
      </c>
      <c r="AJ22">
        <v>3600</v>
      </c>
      <c r="AK22">
        <v>3300</v>
      </c>
      <c r="AL22">
        <v>2800</v>
      </c>
      <c r="AM22">
        <v>3100</v>
      </c>
    </row>
    <row r="23" spans="3:39" x14ac:dyDescent="0.3">
      <c r="C23">
        <v>1698200</v>
      </c>
      <c r="D23">
        <v>1521300</v>
      </c>
      <c r="E23">
        <v>1577000</v>
      </c>
      <c r="F23">
        <v>1706600</v>
      </c>
      <c r="G23">
        <v>1810400</v>
      </c>
      <c r="H23">
        <v>1820500</v>
      </c>
      <c r="I23">
        <v>1754900</v>
      </c>
      <c r="J23">
        <v>1765600</v>
      </c>
      <c r="K23">
        <v>1923400</v>
      </c>
      <c r="L23">
        <v>1919800</v>
      </c>
      <c r="M23">
        <v>1687700</v>
      </c>
      <c r="N23">
        <v>1481700</v>
      </c>
      <c r="O23">
        <v>1557100</v>
      </c>
      <c r="P23">
        <v>1218000</v>
      </c>
      <c r="Q23">
        <v>968000</v>
      </c>
      <c r="R23">
        <v>755700</v>
      </c>
      <c r="S23">
        <v>519700</v>
      </c>
      <c r="T23">
        <v>383600</v>
      </c>
      <c r="V23">
        <v>1620300</v>
      </c>
      <c r="W23">
        <v>1451400</v>
      </c>
      <c r="X23">
        <v>1503900</v>
      </c>
      <c r="Y23">
        <v>1633600</v>
      </c>
      <c r="Z23">
        <v>1784900</v>
      </c>
      <c r="AA23">
        <v>1830300</v>
      </c>
      <c r="AB23">
        <v>1754300</v>
      </c>
      <c r="AC23">
        <v>1783500</v>
      </c>
      <c r="AD23">
        <v>1962500</v>
      </c>
      <c r="AE23">
        <v>1960100</v>
      </c>
      <c r="AF23">
        <v>1712400</v>
      </c>
      <c r="AG23">
        <v>1515200</v>
      </c>
      <c r="AH23">
        <v>1615100</v>
      </c>
      <c r="AI23">
        <v>1290200</v>
      </c>
      <c r="AJ23">
        <v>1076200</v>
      </c>
      <c r="AK23">
        <v>913600</v>
      </c>
      <c r="AL23">
        <v>739100</v>
      </c>
      <c r="AM23">
        <v>796600</v>
      </c>
    </row>
  </sheetData>
  <mergeCells count="2">
    <mergeCell ref="C2:T2"/>
    <mergeCell ref="V2:AM2"/>
  </mergeCells>
  <pageMargins left="0.7" right="0.7" top="0.75" bottom="0.75" header="0.3" footer="0.3"/>
  <pageSetup paperSize="9" orientation="portrait" r:id="rId1"/>
  <ignoredErrors>
    <ignoredError sqref="E3 X3"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48EAE-67F4-469D-A942-B722C2A24D92}">
  <dimension ref="B1:Z80"/>
  <sheetViews>
    <sheetView zoomScaleNormal="100" workbookViewId="0">
      <selection activeCell="B2" sqref="B2"/>
    </sheetView>
  </sheetViews>
  <sheetFormatPr defaultColWidth="8.88671875" defaultRowHeight="14.4" x14ac:dyDescent="0.3"/>
  <cols>
    <col min="1" max="1" width="3.21875" customWidth="1"/>
    <col min="2" max="2" width="35.109375" customWidth="1"/>
    <col min="3" max="3" width="23.77734375" customWidth="1"/>
    <col min="4" max="4" width="14.33203125" customWidth="1"/>
    <col min="5" max="7" width="13.21875" customWidth="1"/>
    <col min="8" max="8" width="13.109375" customWidth="1"/>
    <col min="9" max="9" width="12.21875" customWidth="1"/>
    <col min="10" max="10" width="14.5546875" customWidth="1"/>
    <col min="11" max="11" width="13.109375" customWidth="1"/>
    <col min="12" max="12" width="10.88671875" customWidth="1"/>
    <col min="13" max="13" width="16.77734375" customWidth="1"/>
    <col min="14" max="14" width="11.5546875" bestFit="1" customWidth="1"/>
    <col min="15" max="17" width="12.77734375" customWidth="1"/>
    <col min="18" max="18" width="11.77734375" customWidth="1"/>
    <col min="19" max="19" width="11.6640625" customWidth="1"/>
    <col min="20" max="20" width="11.88671875" customWidth="1"/>
    <col min="21" max="21" width="11.33203125" customWidth="1"/>
    <col min="22" max="23" width="11.6640625" customWidth="1"/>
    <col min="24" max="24" width="12.88671875" customWidth="1"/>
    <col min="25" max="25" width="12.33203125" customWidth="1"/>
    <col min="26" max="26" width="12.6640625" customWidth="1"/>
    <col min="27" max="27" width="12.5546875" customWidth="1"/>
    <col min="28" max="28" width="9" bestFit="1" customWidth="1"/>
    <col min="29" max="29" width="15" customWidth="1"/>
    <col min="30" max="30" width="18.44140625" customWidth="1"/>
    <col min="31" max="36" width="9" bestFit="1" customWidth="1"/>
    <col min="37" max="37" width="12.109375" customWidth="1"/>
    <col min="38" max="38" width="9" bestFit="1" customWidth="1"/>
  </cols>
  <sheetData>
    <row r="1" spans="2:26" x14ac:dyDescent="0.3">
      <c r="B1" s="686" t="s">
        <v>1739</v>
      </c>
    </row>
    <row r="2" spans="2:26" x14ac:dyDescent="0.3">
      <c r="B2" s="1119" t="s">
        <v>48</v>
      </c>
    </row>
    <row r="3" spans="2:26" x14ac:dyDescent="0.3">
      <c r="H3" s="676"/>
      <c r="I3" s="676"/>
      <c r="J3" s="676"/>
      <c r="K3" s="676"/>
      <c r="L3" s="676"/>
      <c r="M3" s="676"/>
      <c r="Z3" s="96"/>
    </row>
    <row r="4" spans="2:26" ht="15" thickBot="1" x14ac:dyDescent="0.35">
      <c r="B4" s="676"/>
      <c r="C4" s="676"/>
      <c r="D4" s="676"/>
      <c r="E4" s="676"/>
      <c r="F4" s="676"/>
      <c r="G4" s="676"/>
      <c r="T4" s="96"/>
    </row>
    <row r="5" spans="2:26" ht="29.4" thickBot="1" x14ac:dyDescent="0.35">
      <c r="B5" s="1491" t="s">
        <v>752</v>
      </c>
      <c r="C5" s="1120" t="s">
        <v>1695</v>
      </c>
      <c r="D5" s="1489" t="s">
        <v>1696</v>
      </c>
      <c r="E5" s="1490"/>
      <c r="F5" s="1489" t="s">
        <v>1737</v>
      </c>
      <c r="G5" s="1490"/>
      <c r="H5" s="1489" t="s">
        <v>1697</v>
      </c>
      <c r="I5" s="1490"/>
      <c r="J5" s="1493" t="s">
        <v>862</v>
      </c>
      <c r="K5" s="1494"/>
    </row>
    <row r="6" spans="2:26" ht="15" thickBot="1" x14ac:dyDescent="0.35">
      <c r="B6" s="1492"/>
      <c r="C6" s="575" t="s">
        <v>714</v>
      </c>
      <c r="D6" s="575" t="s">
        <v>714</v>
      </c>
      <c r="E6" s="575" t="s">
        <v>131</v>
      </c>
      <c r="F6" s="575" t="s">
        <v>1628</v>
      </c>
      <c r="G6" s="575" t="s">
        <v>1699</v>
      </c>
      <c r="H6" s="575" t="s">
        <v>714</v>
      </c>
      <c r="I6" s="575" t="s">
        <v>131</v>
      </c>
      <c r="J6" s="567" t="s">
        <v>785</v>
      </c>
      <c r="K6" s="567" t="s">
        <v>786</v>
      </c>
    </row>
    <row r="7" spans="2:26" x14ac:dyDescent="0.3">
      <c r="B7" s="375" t="s">
        <v>66</v>
      </c>
      <c r="C7" s="1133">
        <v>284474</v>
      </c>
      <c r="D7" s="1133">
        <v>82809</v>
      </c>
      <c r="E7" s="655">
        <v>29.109514402019169</v>
      </c>
      <c r="F7" s="655">
        <v>28.942865901147037</v>
      </c>
      <c r="G7" s="655">
        <v>29.276727094040645</v>
      </c>
      <c r="H7" s="1133">
        <v>201665</v>
      </c>
      <c r="I7" s="655">
        <v>70.890485597980842</v>
      </c>
      <c r="J7" s="273">
        <v>0.16664850087213168</v>
      </c>
      <c r="K7" s="273">
        <v>0.16721269202147582</v>
      </c>
    </row>
    <row r="8" spans="2:26" x14ac:dyDescent="0.3">
      <c r="B8" s="377" t="s">
        <v>64</v>
      </c>
      <c r="C8" s="1134">
        <v>324882</v>
      </c>
      <c r="D8" s="1134">
        <v>89083</v>
      </c>
      <c r="E8" s="658">
        <v>27.420109455125242</v>
      </c>
      <c r="F8" s="658">
        <v>27.266976177880935</v>
      </c>
      <c r="G8" s="658">
        <v>27.573776702820922</v>
      </c>
      <c r="H8" s="1134">
        <v>235799</v>
      </c>
      <c r="I8" s="658">
        <v>72.579890544874758</v>
      </c>
      <c r="J8" s="273">
        <v>0.15313327724430792</v>
      </c>
      <c r="K8" s="273">
        <v>0.15366724769567952</v>
      </c>
    </row>
    <row r="9" spans="2:26" x14ac:dyDescent="0.3">
      <c r="B9" s="377" t="s">
        <v>70</v>
      </c>
      <c r="C9" s="1134">
        <v>235126</v>
      </c>
      <c r="D9" s="1134">
        <v>60197</v>
      </c>
      <c r="E9" s="658">
        <v>25.602017641604924</v>
      </c>
      <c r="F9" s="658">
        <v>25.426010389662647</v>
      </c>
      <c r="G9" s="658">
        <v>25.778822102816413</v>
      </c>
      <c r="H9" s="1134">
        <v>174929</v>
      </c>
      <c r="I9" s="658">
        <v>74.397982358395069</v>
      </c>
      <c r="J9" s="273">
        <v>0.17600725194227707</v>
      </c>
      <c r="K9" s="273">
        <v>0.17680446121148918</v>
      </c>
    </row>
    <row r="10" spans="2:26" x14ac:dyDescent="0.3">
      <c r="B10" s="377" t="s">
        <v>71</v>
      </c>
      <c r="C10" s="1134">
        <v>459716</v>
      </c>
      <c r="D10" s="1134">
        <v>116175</v>
      </c>
      <c r="E10" s="658">
        <v>25.271036901043253</v>
      </c>
      <c r="F10" s="658">
        <v>25.145623748261496</v>
      </c>
      <c r="G10" s="658">
        <v>25.396863328540846</v>
      </c>
      <c r="H10" s="1134">
        <v>343541</v>
      </c>
      <c r="I10" s="658">
        <v>74.728963098956754</v>
      </c>
      <c r="J10" s="273">
        <v>0.12541315278175702</v>
      </c>
      <c r="K10" s="273">
        <v>0.12582642749759287</v>
      </c>
    </row>
    <row r="11" spans="2:26" x14ac:dyDescent="0.3">
      <c r="B11" s="377" t="s">
        <v>63</v>
      </c>
      <c r="C11" s="1134">
        <v>184389</v>
      </c>
      <c r="D11" s="1134">
        <v>46409</v>
      </c>
      <c r="E11" s="658">
        <v>25.169071907760223</v>
      </c>
      <c r="F11" s="658">
        <v>24.971504155959735</v>
      </c>
      <c r="G11" s="658">
        <v>25.367674265752488</v>
      </c>
      <c r="H11" s="1134">
        <v>137980</v>
      </c>
      <c r="I11" s="658">
        <v>74.830928092239773</v>
      </c>
      <c r="J11" s="273">
        <v>0.19756775180048791</v>
      </c>
      <c r="K11" s="273">
        <v>0.19860235799226444</v>
      </c>
    </row>
    <row r="12" spans="2:26" x14ac:dyDescent="0.3">
      <c r="B12" s="377" t="s">
        <v>73</v>
      </c>
      <c r="C12" s="1134">
        <v>194206</v>
      </c>
      <c r="D12" s="1134">
        <v>48779</v>
      </c>
      <c r="E12" s="658">
        <v>25.11714365158646</v>
      </c>
      <c r="F12" s="658">
        <v>24.924754493325697</v>
      </c>
      <c r="G12" s="658">
        <v>25.310517172609543</v>
      </c>
      <c r="H12" s="1134">
        <v>145427</v>
      </c>
      <c r="I12" s="658">
        <v>74.88285634841354</v>
      </c>
      <c r="J12" s="273">
        <v>0.19238915826076308</v>
      </c>
      <c r="K12" s="273">
        <v>0.19337352102308358</v>
      </c>
    </row>
    <row r="13" spans="2:26" x14ac:dyDescent="0.3">
      <c r="B13" s="377" t="s">
        <v>75</v>
      </c>
      <c r="C13" s="1134">
        <v>196723</v>
      </c>
      <c r="D13" s="1134">
        <v>49106</v>
      </c>
      <c r="E13" s="658">
        <v>24.962002409479318</v>
      </c>
      <c r="F13" s="658">
        <v>24.771242826870875</v>
      </c>
      <c r="G13" s="658">
        <v>25.153739819373389</v>
      </c>
      <c r="H13" s="1134">
        <v>147617</v>
      </c>
      <c r="I13" s="658">
        <v>75.037997590520675</v>
      </c>
      <c r="J13" s="273">
        <v>0.19075958260844317</v>
      </c>
      <c r="K13" s="273">
        <v>0.19173740989407051</v>
      </c>
    </row>
    <row r="14" spans="2:26" x14ac:dyDescent="0.3">
      <c r="B14" s="377" t="s">
        <v>76</v>
      </c>
      <c r="C14" s="1134">
        <v>526342</v>
      </c>
      <c r="D14" s="1134">
        <v>131048</v>
      </c>
      <c r="E14" s="658">
        <v>24.897880085571739</v>
      </c>
      <c r="F14" s="658">
        <v>24.781242453561756</v>
      </c>
      <c r="G14" s="658">
        <v>25.014884125948107</v>
      </c>
      <c r="H14" s="1134">
        <v>395294</v>
      </c>
      <c r="I14" s="658">
        <v>75.102119914428258</v>
      </c>
      <c r="J14" s="273">
        <v>0.11663763200998289</v>
      </c>
      <c r="K14" s="273">
        <v>0.11700404037636858</v>
      </c>
    </row>
    <row r="15" spans="2:26" x14ac:dyDescent="0.3">
      <c r="B15" s="377" t="s">
        <v>62</v>
      </c>
      <c r="C15" s="1134">
        <v>446523</v>
      </c>
      <c r="D15" s="1134">
        <v>108835</v>
      </c>
      <c r="E15" s="658">
        <v>24.373884435964108</v>
      </c>
      <c r="F15" s="658">
        <v>24.248176625250228</v>
      </c>
      <c r="G15" s="658">
        <v>24.500033168291345</v>
      </c>
      <c r="H15" s="1134">
        <v>337688</v>
      </c>
      <c r="I15" s="658">
        <v>75.626115564035899</v>
      </c>
      <c r="J15" s="273">
        <v>0.12570781071388026</v>
      </c>
      <c r="K15" s="273">
        <v>0.12614873232723767</v>
      </c>
    </row>
    <row r="16" spans="2:26" x14ac:dyDescent="0.3">
      <c r="B16" s="377" t="s">
        <v>65</v>
      </c>
      <c r="C16" s="1134">
        <v>765154</v>
      </c>
      <c r="D16" s="1134">
        <v>184538</v>
      </c>
      <c r="E16" s="658">
        <v>24.117759300742073</v>
      </c>
      <c r="F16" s="658">
        <v>24.022034958554222</v>
      </c>
      <c r="G16" s="658">
        <v>24.213743525418067</v>
      </c>
      <c r="H16" s="1134">
        <v>580616</v>
      </c>
      <c r="I16" s="658">
        <v>75.882240699257935</v>
      </c>
      <c r="J16" s="273">
        <v>9.5724342187850198E-2</v>
      </c>
      <c r="K16" s="273">
        <v>9.5984224675994767E-2</v>
      </c>
    </row>
    <row r="17" spans="2:11" x14ac:dyDescent="0.3">
      <c r="B17" s="377" t="s">
        <v>72</v>
      </c>
      <c r="C17" s="1134">
        <v>251490</v>
      </c>
      <c r="D17" s="1134">
        <v>54709</v>
      </c>
      <c r="E17" s="658">
        <v>21.753946478985249</v>
      </c>
      <c r="F17" s="658">
        <v>21.593132939689465</v>
      </c>
      <c r="G17" s="658">
        <v>21.915622910595367</v>
      </c>
      <c r="H17" s="1134">
        <v>196781</v>
      </c>
      <c r="I17" s="658">
        <v>78.246053521014744</v>
      </c>
      <c r="J17" s="273">
        <v>0.16081353929578412</v>
      </c>
      <c r="K17" s="273">
        <v>0.16167643161011824</v>
      </c>
    </row>
    <row r="18" spans="2:11" x14ac:dyDescent="0.3">
      <c r="B18" s="377" t="s">
        <v>68</v>
      </c>
      <c r="C18" s="1134">
        <v>53413097</v>
      </c>
      <c r="D18" s="1134">
        <v>10920505</v>
      </c>
      <c r="E18" s="658">
        <v>20.445369419414121</v>
      </c>
      <c r="F18" s="658">
        <v>20.43455585035646</v>
      </c>
      <c r="G18" s="658">
        <v>20.456187239597234</v>
      </c>
      <c r="H18" s="1134">
        <v>42492592</v>
      </c>
      <c r="I18" s="658">
        <v>79.554630580585879</v>
      </c>
      <c r="J18" s="273">
        <v>1.0813569057660288E-2</v>
      </c>
      <c r="K18" s="273">
        <v>1.0817820183113724E-2</v>
      </c>
    </row>
    <row r="19" spans="2:11" x14ac:dyDescent="0.3">
      <c r="B19" s="377" t="s">
        <v>69</v>
      </c>
      <c r="C19" s="1134">
        <v>381318</v>
      </c>
      <c r="D19" s="1134">
        <v>75143</v>
      </c>
      <c r="E19" s="658">
        <v>19.706124546966048</v>
      </c>
      <c r="F19" s="658">
        <v>19.580175672794699</v>
      </c>
      <c r="G19" s="658">
        <v>19.832683785729298</v>
      </c>
      <c r="H19" s="1134">
        <v>306175</v>
      </c>
      <c r="I19" s="658">
        <v>80.293875453033948</v>
      </c>
      <c r="J19" s="273">
        <v>0.1259488741713497</v>
      </c>
      <c r="K19" s="273">
        <v>0.12655923876324948</v>
      </c>
    </row>
    <row r="20" spans="2:11" x14ac:dyDescent="0.3">
      <c r="B20" s="377" t="s">
        <v>67</v>
      </c>
      <c r="C20" s="1134">
        <v>1329646</v>
      </c>
      <c r="D20" s="1134">
        <v>236199</v>
      </c>
      <c r="E20" s="658">
        <v>17.764051484380055</v>
      </c>
      <c r="F20" s="658">
        <v>17.69917927002211</v>
      </c>
      <c r="G20" s="658">
        <v>17.829109962918093</v>
      </c>
      <c r="H20" s="1134">
        <v>1093447</v>
      </c>
      <c r="I20" s="658">
        <v>82.235948515619953</v>
      </c>
      <c r="J20" s="273">
        <v>6.4872214357944102E-2</v>
      </c>
      <c r="K20" s="273">
        <v>6.5058478538038145E-2</v>
      </c>
    </row>
    <row r="21" spans="2:11" ht="15" thickBot="1" x14ac:dyDescent="0.35">
      <c r="B21" s="378" t="s">
        <v>74</v>
      </c>
      <c r="C21" s="1135">
        <v>134907</v>
      </c>
      <c r="D21" s="1135">
        <v>20119</v>
      </c>
      <c r="E21" s="661">
        <v>14.913236525903031</v>
      </c>
      <c r="F21" s="661">
        <v>14.724150688134369</v>
      </c>
      <c r="G21" s="661">
        <v>15.104320488590043</v>
      </c>
      <c r="H21" s="1135">
        <v>114788</v>
      </c>
      <c r="I21" s="661">
        <v>85.086763474096969</v>
      </c>
      <c r="J21" s="273">
        <v>0.18908583776866195</v>
      </c>
      <c r="K21" s="273">
        <v>0.19108396268701178</v>
      </c>
    </row>
    <row r="22" spans="2:11" x14ac:dyDescent="0.3">
      <c r="C22" s="512"/>
      <c r="D22" s="512"/>
      <c r="E22" s="679"/>
      <c r="F22" s="679"/>
      <c r="G22" s="679"/>
      <c r="H22" s="512"/>
      <c r="I22" s="679"/>
    </row>
    <row r="23" spans="2:11" x14ac:dyDescent="0.3">
      <c r="C23" s="512"/>
      <c r="D23" s="512"/>
      <c r="E23" s="679"/>
      <c r="F23" s="679"/>
      <c r="G23" s="679"/>
      <c r="H23" s="512"/>
      <c r="I23" s="679"/>
    </row>
    <row r="24" spans="2:11" x14ac:dyDescent="0.3">
      <c r="C24" s="512"/>
      <c r="D24" s="512"/>
      <c r="E24" s="679"/>
      <c r="F24" s="679"/>
      <c r="G24" s="679"/>
      <c r="H24" s="512"/>
      <c r="I24" s="679"/>
    </row>
    <row r="25" spans="2:11" x14ac:dyDescent="0.3">
      <c r="C25" s="512"/>
      <c r="D25" s="512"/>
      <c r="E25" s="679"/>
      <c r="F25" s="679"/>
      <c r="G25" s="679"/>
      <c r="H25" s="512"/>
      <c r="I25" s="679"/>
    </row>
    <row r="26" spans="2:11" x14ac:dyDescent="0.3">
      <c r="C26" s="512"/>
      <c r="D26" s="512"/>
      <c r="E26" s="679"/>
      <c r="F26" s="679"/>
      <c r="G26" s="679"/>
      <c r="H26" s="512"/>
      <c r="I26" s="679"/>
    </row>
    <row r="27" spans="2:11" x14ac:dyDescent="0.3">
      <c r="C27" s="512"/>
      <c r="D27" s="512"/>
      <c r="E27" s="679"/>
      <c r="F27" s="679"/>
      <c r="G27" s="679"/>
      <c r="H27" s="512"/>
      <c r="I27" s="679"/>
    </row>
    <row r="28" spans="2:11" x14ac:dyDescent="0.3">
      <c r="C28" s="512"/>
      <c r="D28" s="512"/>
      <c r="E28" s="679"/>
      <c r="F28" s="679"/>
      <c r="G28" s="679"/>
      <c r="H28" s="512"/>
      <c r="I28" s="679"/>
    </row>
    <row r="29" spans="2:11" x14ac:dyDescent="0.3">
      <c r="C29" s="512"/>
      <c r="D29" s="512"/>
      <c r="E29" s="679"/>
      <c r="F29" s="679"/>
      <c r="G29" s="679"/>
      <c r="H29" s="512"/>
      <c r="I29" s="679"/>
    </row>
    <row r="30" spans="2:11" x14ac:dyDescent="0.3">
      <c r="C30" s="512"/>
      <c r="D30" s="512"/>
      <c r="E30" s="679"/>
      <c r="F30" s="679"/>
      <c r="G30" s="679"/>
      <c r="H30" s="512"/>
      <c r="I30" s="679"/>
    </row>
    <row r="31" spans="2:11" x14ac:dyDescent="0.3">
      <c r="C31" s="512"/>
      <c r="D31" s="512"/>
      <c r="E31" s="679"/>
      <c r="F31" s="679"/>
      <c r="G31" s="679"/>
      <c r="H31" s="512"/>
      <c r="I31" s="679"/>
    </row>
    <row r="32" spans="2:11" x14ac:dyDescent="0.3">
      <c r="C32" s="512"/>
      <c r="D32" s="512"/>
      <c r="E32" s="679"/>
      <c r="F32" s="679"/>
      <c r="G32" s="679"/>
      <c r="H32" s="512"/>
      <c r="I32" s="679"/>
    </row>
    <row r="33" spans="3:9" x14ac:dyDescent="0.3">
      <c r="C33" s="512"/>
      <c r="D33" s="512"/>
      <c r="E33" s="679"/>
      <c r="F33" s="679"/>
      <c r="G33" s="679"/>
      <c r="H33" s="512"/>
      <c r="I33" s="679"/>
    </row>
    <row r="34" spans="3:9" x14ac:dyDescent="0.3">
      <c r="C34" s="512"/>
      <c r="D34" s="512"/>
      <c r="E34" s="679"/>
      <c r="F34" s="679"/>
      <c r="G34" s="679"/>
      <c r="H34" s="512"/>
      <c r="I34" s="679"/>
    </row>
    <row r="35" spans="3:9" x14ac:dyDescent="0.3">
      <c r="C35" s="512"/>
      <c r="D35" s="512"/>
      <c r="E35" s="679"/>
      <c r="F35" s="679"/>
      <c r="G35" s="679"/>
      <c r="H35" s="512"/>
      <c r="I35" s="679"/>
    </row>
    <row r="36" spans="3:9" x14ac:dyDescent="0.3">
      <c r="C36" s="512"/>
      <c r="D36" s="512"/>
      <c r="E36" s="679"/>
      <c r="F36" s="679"/>
      <c r="G36" s="679"/>
      <c r="H36" s="512"/>
      <c r="I36" s="679"/>
    </row>
    <row r="37" spans="3:9" x14ac:dyDescent="0.3">
      <c r="C37" s="512"/>
      <c r="D37" s="512"/>
      <c r="E37" s="679"/>
      <c r="F37" s="679"/>
      <c r="G37" s="679"/>
      <c r="H37" s="512"/>
      <c r="I37" s="679"/>
    </row>
    <row r="38" spans="3:9" x14ac:dyDescent="0.3">
      <c r="C38" s="512"/>
      <c r="D38" s="512"/>
      <c r="E38" s="679"/>
      <c r="F38" s="679"/>
      <c r="G38" s="679"/>
      <c r="H38" s="512"/>
      <c r="I38" s="679"/>
    </row>
    <row r="39" spans="3:9" x14ac:dyDescent="0.3">
      <c r="C39" s="512"/>
      <c r="D39" s="512"/>
      <c r="E39" s="679"/>
      <c r="F39" s="679"/>
      <c r="G39" s="679"/>
      <c r="H39" s="512"/>
      <c r="I39" s="679"/>
    </row>
    <row r="40" spans="3:9" x14ac:dyDescent="0.3">
      <c r="C40" s="512"/>
      <c r="D40" s="512"/>
      <c r="E40" s="679"/>
      <c r="F40" s="679"/>
      <c r="G40" s="679"/>
      <c r="H40" s="512"/>
      <c r="I40" s="679"/>
    </row>
    <row r="41" spans="3:9" x14ac:dyDescent="0.3">
      <c r="C41" s="512"/>
      <c r="D41" s="512"/>
      <c r="E41" s="679"/>
      <c r="F41" s="679"/>
      <c r="G41" s="679"/>
      <c r="H41" s="512"/>
      <c r="I41" s="679"/>
    </row>
    <row r="42" spans="3:9" x14ac:dyDescent="0.3">
      <c r="C42" s="512"/>
      <c r="D42" s="512"/>
      <c r="E42" s="679"/>
      <c r="F42" s="679"/>
      <c r="G42" s="679"/>
      <c r="H42" s="512"/>
      <c r="I42" s="679"/>
    </row>
    <row r="43" spans="3:9" x14ac:dyDescent="0.3">
      <c r="C43" s="512"/>
      <c r="D43" s="512"/>
      <c r="E43" s="679"/>
      <c r="F43" s="679"/>
      <c r="G43" s="679"/>
      <c r="H43" s="512"/>
      <c r="I43" s="679"/>
    </row>
    <row r="44" spans="3:9" x14ac:dyDescent="0.3">
      <c r="C44" s="512"/>
      <c r="D44" s="512"/>
      <c r="E44" s="679"/>
      <c r="F44" s="679"/>
      <c r="G44" s="679"/>
      <c r="H44" s="512"/>
      <c r="I44" s="679"/>
    </row>
    <row r="45" spans="3:9" x14ac:dyDescent="0.3">
      <c r="C45" s="512"/>
      <c r="D45" s="512"/>
      <c r="E45" s="679"/>
      <c r="F45" s="679"/>
      <c r="G45" s="679"/>
      <c r="H45" s="512"/>
      <c r="I45" s="679"/>
    </row>
    <row r="46" spans="3:9" x14ac:dyDescent="0.3">
      <c r="C46" s="512"/>
      <c r="D46" s="512"/>
      <c r="E46" s="679"/>
      <c r="F46" s="679"/>
      <c r="G46" s="679"/>
      <c r="H46" s="512"/>
      <c r="I46" s="679"/>
    </row>
    <row r="47" spans="3:9" x14ac:dyDescent="0.3">
      <c r="C47" s="512"/>
      <c r="D47" s="512"/>
      <c r="E47" s="679"/>
      <c r="F47" s="679"/>
      <c r="G47" s="679"/>
      <c r="H47" s="512"/>
      <c r="I47" s="679"/>
    </row>
    <row r="48" spans="3:9" x14ac:dyDescent="0.3">
      <c r="C48" s="512"/>
      <c r="D48" s="512"/>
      <c r="E48" s="679"/>
      <c r="F48" s="679"/>
      <c r="G48" s="679"/>
      <c r="H48" s="512"/>
      <c r="I48" s="679"/>
    </row>
    <row r="49" spans="2:25" x14ac:dyDescent="0.3">
      <c r="C49" s="512"/>
      <c r="D49" s="512"/>
      <c r="E49" s="679"/>
      <c r="F49" s="679"/>
      <c r="G49" s="679"/>
      <c r="H49" s="512"/>
      <c r="I49" s="679"/>
    </row>
    <row r="50" spans="2:25" x14ac:dyDescent="0.3">
      <c r="C50" s="512"/>
      <c r="D50" s="512"/>
      <c r="E50" s="679"/>
      <c r="F50" s="679"/>
      <c r="G50" s="679"/>
      <c r="H50" s="512"/>
      <c r="I50" s="679"/>
    </row>
    <row r="51" spans="2:25" x14ac:dyDescent="0.3">
      <c r="C51" s="512"/>
      <c r="D51" s="512"/>
      <c r="E51" s="679"/>
      <c r="F51" s="679"/>
      <c r="G51" s="679"/>
      <c r="H51" s="512"/>
      <c r="I51" s="679"/>
    </row>
    <row r="52" spans="2:25" x14ac:dyDescent="0.3">
      <c r="C52" s="512"/>
      <c r="D52" s="512"/>
      <c r="E52" s="679"/>
      <c r="F52" s="679"/>
      <c r="G52" s="679"/>
      <c r="H52" s="512"/>
      <c r="I52" s="679"/>
    </row>
    <row r="53" spans="2:25" x14ac:dyDescent="0.3">
      <c r="B53" s="96"/>
      <c r="C53" s="1074"/>
      <c r="D53" s="1074"/>
      <c r="E53" s="1074"/>
      <c r="F53" s="1074"/>
      <c r="G53" s="1074"/>
      <c r="H53" s="1074"/>
      <c r="M53" s="30"/>
      <c r="T53" s="679"/>
      <c r="X53" s="1075"/>
      <c r="Y53" s="679"/>
    </row>
    <row r="54" spans="2:25" x14ac:dyDescent="0.3">
      <c r="B54" s="1442" t="s">
        <v>78</v>
      </c>
      <c r="C54" s="1443"/>
      <c r="D54" s="1443"/>
      <c r="E54" s="1443"/>
      <c r="F54" s="1443"/>
      <c r="G54" s="1443"/>
      <c r="H54" s="1443"/>
      <c r="I54" s="1443"/>
      <c r="J54" s="1443"/>
      <c r="K54" s="1443"/>
      <c r="L54" s="1444"/>
    </row>
    <row r="55" spans="2:25" ht="6.6" customHeight="1" x14ac:dyDescent="0.3">
      <c r="B55" s="712"/>
      <c r="C55" s="712"/>
      <c r="D55" s="340"/>
      <c r="E55" s="340"/>
      <c r="F55" s="340"/>
      <c r="G55" s="340"/>
      <c r="H55" s="340"/>
      <c r="I55" s="340"/>
      <c r="J55" s="775"/>
      <c r="K55" s="776"/>
      <c r="L55" s="777"/>
    </row>
    <row r="56" spans="2:25" x14ac:dyDescent="0.3">
      <c r="B56" s="713" t="s">
        <v>79</v>
      </c>
      <c r="C56" s="1432" t="s">
        <v>1732</v>
      </c>
      <c r="D56" s="1433"/>
      <c r="E56" s="1433"/>
      <c r="F56" s="1433"/>
      <c r="G56" s="1433"/>
      <c r="H56" s="1433"/>
      <c r="I56" s="1433"/>
      <c r="J56" s="1433"/>
      <c r="K56" s="1433"/>
      <c r="L56" s="1434"/>
    </row>
    <row r="57" spans="2:25" ht="7.8" customHeight="1" x14ac:dyDescent="0.3">
      <c r="B57" s="713"/>
      <c r="C57" s="717"/>
      <c r="D57" s="341"/>
      <c r="E57" s="341"/>
      <c r="F57" s="341"/>
      <c r="G57" s="341"/>
      <c r="H57" s="341"/>
      <c r="I57" s="341"/>
      <c r="J57" s="341"/>
      <c r="K57" s="342"/>
      <c r="L57" s="738"/>
    </row>
    <row r="58" spans="2:25" ht="32.4" customHeight="1" x14ac:dyDescent="0.3">
      <c r="B58" s="713" t="s">
        <v>80</v>
      </c>
      <c r="C58" s="1432" t="s">
        <v>1738</v>
      </c>
      <c r="D58" s="1433"/>
      <c r="E58" s="1433"/>
      <c r="F58" s="1433"/>
      <c r="G58" s="1433"/>
      <c r="H58" s="1433"/>
      <c r="I58" s="1433"/>
      <c r="J58" s="1433"/>
      <c r="K58" s="1433"/>
      <c r="L58" s="1434"/>
    </row>
    <row r="59" spans="2:25" ht="5.4" customHeight="1" x14ac:dyDescent="0.3">
      <c r="B59" s="713"/>
      <c r="C59" s="717"/>
      <c r="D59" s="341"/>
      <c r="E59" s="341"/>
      <c r="F59" s="341"/>
      <c r="G59" s="341"/>
      <c r="H59" s="341"/>
      <c r="I59" s="341"/>
      <c r="J59" s="341"/>
      <c r="K59" s="342"/>
      <c r="L59" s="738"/>
    </row>
    <row r="60" spans="2:25" x14ac:dyDescent="0.3">
      <c r="B60" s="713" t="s">
        <v>82</v>
      </c>
      <c r="C60" s="717" t="s">
        <v>1734</v>
      </c>
      <c r="D60" s="341"/>
      <c r="E60" s="341"/>
      <c r="F60" s="341"/>
      <c r="G60" s="341"/>
      <c r="H60" s="341"/>
      <c r="I60" s="341"/>
      <c r="J60" s="341"/>
      <c r="K60" s="342"/>
      <c r="L60" s="738"/>
    </row>
    <row r="61" spans="2:25" ht="5.4" customHeight="1" x14ac:dyDescent="0.3">
      <c r="B61" s="713"/>
      <c r="C61" s="717"/>
      <c r="D61" s="341"/>
      <c r="E61" s="341"/>
      <c r="F61" s="341"/>
      <c r="G61" s="341"/>
      <c r="H61" s="341"/>
      <c r="I61" s="341"/>
      <c r="J61" s="341"/>
      <c r="K61" s="342"/>
      <c r="L61" s="738"/>
    </row>
    <row r="62" spans="2:25" x14ac:dyDescent="0.3">
      <c r="B62" s="713" t="s">
        <v>84</v>
      </c>
      <c r="C62" s="717" t="s">
        <v>1736</v>
      </c>
      <c r="D62" s="341"/>
      <c r="E62" s="341"/>
      <c r="F62" s="341"/>
      <c r="G62" s="341"/>
      <c r="H62" s="341"/>
      <c r="I62" s="341"/>
      <c r="J62" s="341"/>
      <c r="K62" s="342"/>
      <c r="L62" s="738"/>
    </row>
    <row r="63" spans="2:25" ht="8.4" customHeight="1" x14ac:dyDescent="0.3">
      <c r="B63" s="713"/>
      <c r="C63" s="717"/>
      <c r="D63" s="341"/>
      <c r="E63" s="341"/>
      <c r="F63" s="341"/>
      <c r="G63" s="341"/>
      <c r="H63" s="341"/>
      <c r="I63" s="341"/>
      <c r="J63" s="341"/>
      <c r="K63" s="342"/>
      <c r="L63" s="738"/>
    </row>
    <row r="64" spans="2:25" x14ac:dyDescent="0.3">
      <c r="B64" s="713" t="s">
        <v>86</v>
      </c>
      <c r="C64" s="717" t="s">
        <v>70</v>
      </c>
      <c r="D64" s="341"/>
      <c r="E64" s="341"/>
      <c r="F64" s="341"/>
      <c r="G64" s="341"/>
      <c r="H64" s="341"/>
      <c r="I64" s="341"/>
      <c r="J64" s="341"/>
      <c r="K64" s="342"/>
      <c r="L64" s="738"/>
    </row>
    <row r="65" spans="2:12" ht="9" customHeight="1" x14ac:dyDescent="0.3">
      <c r="B65" s="713"/>
      <c r="C65" s="717"/>
      <c r="D65" s="341"/>
      <c r="E65" s="341"/>
      <c r="F65" s="341"/>
      <c r="G65" s="341"/>
      <c r="H65" s="341"/>
      <c r="I65" s="341"/>
      <c r="J65" s="341"/>
      <c r="K65" s="342"/>
      <c r="L65" s="738"/>
    </row>
    <row r="66" spans="2:12" x14ac:dyDescent="0.3">
      <c r="B66" s="713" t="s">
        <v>88</v>
      </c>
      <c r="C66" s="718" t="s">
        <v>89</v>
      </c>
      <c r="D66" s="342"/>
      <c r="E66" s="342"/>
      <c r="F66" s="342"/>
      <c r="G66" s="342"/>
      <c r="H66" s="342"/>
      <c r="I66" s="341"/>
      <c r="J66" s="341"/>
      <c r="K66" s="342"/>
      <c r="L66" s="738"/>
    </row>
    <row r="67" spans="2:12" ht="6" customHeight="1" x14ac:dyDescent="0.3">
      <c r="B67" s="713"/>
      <c r="C67" s="718"/>
      <c r="D67" s="342"/>
      <c r="E67" s="342"/>
      <c r="F67" s="342"/>
      <c r="G67" s="342"/>
      <c r="H67" s="342"/>
      <c r="I67" s="341"/>
      <c r="J67" s="341"/>
      <c r="K67" s="342"/>
      <c r="L67" s="738"/>
    </row>
    <row r="68" spans="2:12" x14ac:dyDescent="0.3">
      <c r="B68" s="713" t="s">
        <v>90</v>
      </c>
      <c r="C68" s="719" t="s">
        <v>154</v>
      </c>
      <c r="D68" s="343"/>
      <c r="E68" s="343"/>
      <c r="F68" s="343"/>
      <c r="G68" s="343"/>
      <c r="H68" s="343"/>
      <c r="I68" s="341"/>
      <c r="J68" s="341"/>
      <c r="K68" s="342"/>
      <c r="L68" s="738"/>
    </row>
    <row r="69" spans="2:12" ht="7.2" customHeight="1" x14ac:dyDescent="0.3">
      <c r="B69" s="713"/>
      <c r="C69" s="717"/>
      <c r="D69" s="341"/>
      <c r="E69" s="341"/>
      <c r="F69" s="341"/>
      <c r="G69" s="341"/>
      <c r="H69" s="341"/>
      <c r="I69" s="341"/>
      <c r="J69" s="341"/>
      <c r="K69" s="342"/>
      <c r="L69" s="738"/>
    </row>
    <row r="70" spans="2:12" x14ac:dyDescent="0.3">
      <c r="B70" s="1435" t="s">
        <v>92</v>
      </c>
      <c r="C70" s="717" t="s">
        <v>93</v>
      </c>
      <c r="D70" s="341"/>
      <c r="E70" s="341"/>
      <c r="F70" s="341"/>
      <c r="G70" s="341"/>
      <c r="H70" s="341"/>
      <c r="I70" s="341"/>
      <c r="J70" s="341"/>
      <c r="K70" s="342"/>
      <c r="L70" s="738"/>
    </row>
    <row r="71" spans="2:12" x14ac:dyDescent="0.3">
      <c r="B71" s="1435"/>
      <c r="C71" s="720" t="s">
        <v>94</v>
      </c>
      <c r="D71" s="721"/>
      <c r="E71" s="721"/>
      <c r="F71" s="721"/>
      <c r="G71" s="721"/>
      <c r="H71" s="341"/>
      <c r="I71" s="341"/>
      <c r="J71" s="341"/>
      <c r="K71" s="342"/>
      <c r="L71" s="738"/>
    </row>
    <row r="72" spans="2:12" ht="10.199999999999999" customHeight="1" x14ac:dyDescent="0.3">
      <c r="B72" s="713"/>
      <c r="C72" s="717"/>
      <c r="D72" s="341"/>
      <c r="E72" s="341"/>
      <c r="F72" s="341"/>
      <c r="G72" s="341"/>
      <c r="H72" s="341"/>
      <c r="I72" s="341"/>
      <c r="J72" s="341"/>
      <c r="K72" s="342"/>
      <c r="L72" s="738"/>
    </row>
    <row r="73" spans="2:12" ht="47.4" customHeight="1" x14ac:dyDescent="0.3">
      <c r="B73" s="714" t="s">
        <v>95</v>
      </c>
      <c r="C73" s="1432" t="s">
        <v>1733</v>
      </c>
      <c r="D73" s="1433"/>
      <c r="E73" s="1433"/>
      <c r="F73" s="1433"/>
      <c r="G73" s="1433"/>
      <c r="H73" s="1433"/>
      <c r="I73" s="1433"/>
      <c r="J73" s="1433"/>
      <c r="K73" s="1433"/>
      <c r="L73" s="1434"/>
    </row>
    <row r="74" spans="2:12" ht="7.8" customHeight="1" x14ac:dyDescent="0.3">
      <c r="B74" s="714"/>
      <c r="C74" s="717"/>
      <c r="D74" s="341"/>
      <c r="E74" s="341"/>
      <c r="F74" s="341"/>
      <c r="G74" s="341"/>
      <c r="H74" s="341"/>
      <c r="I74" s="341"/>
      <c r="J74" s="341"/>
      <c r="K74" s="342"/>
      <c r="L74" s="738"/>
    </row>
    <row r="75" spans="2:12" x14ac:dyDescent="0.3">
      <c r="B75" s="714" t="s">
        <v>96</v>
      </c>
      <c r="C75" s="722">
        <v>44959</v>
      </c>
      <c r="D75" s="723"/>
      <c r="E75" s="723"/>
      <c r="F75" s="723"/>
      <c r="G75" s="723"/>
      <c r="H75" s="341"/>
      <c r="I75" s="341"/>
      <c r="J75" s="341"/>
      <c r="K75" s="342"/>
      <c r="L75" s="738"/>
    </row>
    <row r="76" spans="2:12" ht="6" customHeight="1" x14ac:dyDescent="0.3">
      <c r="B76" s="714"/>
      <c r="C76" s="717"/>
      <c r="D76" s="341"/>
      <c r="E76" s="341"/>
      <c r="F76" s="341"/>
      <c r="G76" s="341"/>
      <c r="H76" s="341"/>
      <c r="I76" s="341"/>
      <c r="J76" s="341"/>
      <c r="K76" s="342"/>
      <c r="L76" s="738"/>
    </row>
    <row r="77" spans="2:12" x14ac:dyDescent="0.3">
      <c r="B77" s="714" t="s">
        <v>97</v>
      </c>
      <c r="C77" s="717" t="s">
        <v>98</v>
      </c>
      <c r="D77" s="341"/>
      <c r="E77" s="341"/>
      <c r="F77" s="341"/>
      <c r="G77" s="341"/>
      <c r="H77" s="341"/>
      <c r="I77" s="341"/>
      <c r="J77" s="341"/>
      <c r="K77" s="342"/>
      <c r="L77" s="738"/>
    </row>
    <row r="78" spans="2:12" ht="5.4" customHeight="1" x14ac:dyDescent="0.3">
      <c r="B78" s="714"/>
      <c r="C78" s="717"/>
      <c r="D78" s="341"/>
      <c r="E78" s="341"/>
      <c r="F78" s="341"/>
      <c r="G78" s="341"/>
      <c r="H78" s="341"/>
      <c r="I78" s="341"/>
      <c r="J78" s="341"/>
      <c r="K78" s="342"/>
      <c r="L78" s="738"/>
    </row>
    <row r="79" spans="2:12" x14ac:dyDescent="0.3">
      <c r="B79" s="714" t="s">
        <v>99</v>
      </c>
      <c r="C79" s="718" t="s">
        <v>676</v>
      </c>
      <c r="D79" s="342"/>
      <c r="E79" s="342"/>
      <c r="F79" s="342"/>
      <c r="G79" s="342"/>
      <c r="H79" s="342"/>
      <c r="I79" s="342"/>
      <c r="J79" s="342"/>
      <c r="K79" s="342"/>
      <c r="L79" s="738"/>
    </row>
    <row r="80" spans="2:12" ht="9.6" customHeight="1" x14ac:dyDescent="0.3">
      <c r="B80" s="715"/>
      <c r="C80" s="715"/>
      <c r="D80" s="344"/>
      <c r="E80" s="344"/>
      <c r="F80" s="344"/>
      <c r="G80" s="344"/>
      <c r="H80" s="344"/>
      <c r="I80" s="344"/>
      <c r="J80" s="344"/>
      <c r="K80" s="344"/>
      <c r="L80" s="778"/>
    </row>
  </sheetData>
  <mergeCells count="10">
    <mergeCell ref="C56:L56"/>
    <mergeCell ref="C58:L58"/>
    <mergeCell ref="B70:B71"/>
    <mergeCell ref="C73:L73"/>
    <mergeCell ref="D5:E5"/>
    <mergeCell ref="H5:I5"/>
    <mergeCell ref="B5:B6"/>
    <mergeCell ref="F5:G5"/>
    <mergeCell ref="J5:K5"/>
    <mergeCell ref="B54:L54"/>
  </mergeCells>
  <hyperlinks>
    <hyperlink ref="B2" location="Index!A1" display="Return to Index" xr:uid="{725E2F93-76AE-4A8D-BFA7-E466B2BFEF4B}"/>
    <hyperlink ref="C71" r:id="rId1" xr:uid="{66806295-435C-42A6-A252-58F5F71FA514}"/>
  </hyperlinks>
  <pageMargins left="0.7" right="0.7" top="0.75" bottom="0.75" header="0.3" footer="0.3"/>
  <pageSetup paperSize="9" orientation="portrait"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rgb="FFFFFF00"/>
  </sheetPr>
  <dimension ref="B2:X105"/>
  <sheetViews>
    <sheetView workbookViewId="0">
      <selection activeCell="H15" sqref="H15"/>
    </sheetView>
  </sheetViews>
  <sheetFormatPr defaultRowHeight="14.4" x14ac:dyDescent="0.3"/>
  <cols>
    <col min="1" max="1" width="2.88671875" customWidth="1"/>
    <col min="3" max="3" width="44.33203125" bestFit="1" customWidth="1"/>
    <col min="4" max="4" width="35.33203125" bestFit="1" customWidth="1"/>
    <col min="5" max="5" width="16.33203125" customWidth="1"/>
    <col min="6" max="6" width="3.33203125" customWidth="1"/>
    <col min="8" max="8" width="40.5546875" customWidth="1"/>
    <col min="9" max="9" width="34.5546875" customWidth="1"/>
    <col min="10" max="10" width="11.33203125" customWidth="1"/>
    <col min="11" max="11" width="14.88671875" bestFit="1" customWidth="1"/>
    <col min="12" max="12" width="22.88671875" bestFit="1" customWidth="1"/>
    <col min="13" max="13" width="23.109375" bestFit="1" customWidth="1"/>
    <col min="14" max="14" width="2.33203125" customWidth="1"/>
    <col min="16" max="16" width="35.33203125" bestFit="1" customWidth="1"/>
    <col min="17" max="17" width="2.109375" customWidth="1"/>
    <col min="18" max="18" width="10.5546875" customWidth="1"/>
    <col min="19" max="19" width="28.44140625" customWidth="1"/>
    <col min="20" max="20" width="3.6640625" customWidth="1"/>
    <col min="21" max="21" width="13" customWidth="1"/>
    <col min="22" max="22" width="39.6640625" customWidth="1"/>
    <col min="23" max="23" width="23.109375" bestFit="1" customWidth="1"/>
    <col min="24" max="24" width="11.44140625" customWidth="1"/>
  </cols>
  <sheetData>
    <row r="2" spans="2:24" x14ac:dyDescent="0.3">
      <c r="B2" s="5" t="s">
        <v>204</v>
      </c>
      <c r="C2" s="5"/>
      <c r="D2" s="5"/>
      <c r="G2" s="3" t="s">
        <v>205</v>
      </c>
      <c r="H2" s="3"/>
      <c r="I2" s="3"/>
      <c r="J2" s="3"/>
      <c r="K2" s="3" t="s">
        <v>206</v>
      </c>
      <c r="L2" s="3"/>
      <c r="M2" s="3"/>
      <c r="N2" s="3"/>
      <c r="O2" s="3" t="s">
        <v>207</v>
      </c>
      <c r="P2" s="3"/>
      <c r="Q2" s="3"/>
      <c r="R2" s="3" t="s">
        <v>208</v>
      </c>
      <c r="S2" s="3"/>
      <c r="U2" s="5" t="s">
        <v>204</v>
      </c>
      <c r="V2" s="5"/>
      <c r="W2" s="5"/>
    </row>
    <row r="3" spans="2:24" ht="28.8" x14ac:dyDescent="0.3">
      <c r="B3" s="5" t="s">
        <v>174</v>
      </c>
      <c r="C3" s="5" t="s">
        <v>209</v>
      </c>
      <c r="D3" s="5" t="s">
        <v>210</v>
      </c>
      <c r="G3" s="4" t="s">
        <v>211</v>
      </c>
      <c r="H3" s="4" t="s">
        <v>212</v>
      </c>
      <c r="I3" s="4" t="s">
        <v>213</v>
      </c>
      <c r="J3" s="4"/>
      <c r="K3" s="4" t="s">
        <v>214</v>
      </c>
      <c r="L3" s="4" t="s">
        <v>215</v>
      </c>
      <c r="M3" s="4"/>
      <c r="N3" s="4"/>
      <c r="O3" s="4" t="s">
        <v>216</v>
      </c>
      <c r="P3" s="4" t="s">
        <v>217</v>
      </c>
      <c r="Q3" s="4"/>
      <c r="R3" s="4" t="s">
        <v>216</v>
      </c>
      <c r="S3" s="4" t="s">
        <v>217</v>
      </c>
      <c r="U3" s="5" t="s">
        <v>174</v>
      </c>
      <c r="V3" s="5" t="s">
        <v>209</v>
      </c>
      <c r="W3" s="5" t="s">
        <v>210</v>
      </c>
    </row>
    <row r="4" spans="2:24" x14ac:dyDescent="0.3">
      <c r="B4" s="5">
        <v>1</v>
      </c>
      <c r="C4" s="5" t="s">
        <v>218</v>
      </c>
      <c r="D4" s="5" t="s">
        <v>178</v>
      </c>
      <c r="G4" s="3" t="s">
        <v>219</v>
      </c>
      <c r="H4" s="49" t="s">
        <v>220</v>
      </c>
      <c r="I4" s="49" t="s">
        <v>221</v>
      </c>
      <c r="J4" s="3"/>
      <c r="K4" s="3" t="s">
        <v>222</v>
      </c>
      <c r="L4" s="3" t="s">
        <v>223</v>
      </c>
      <c r="M4" s="3" t="s">
        <v>223</v>
      </c>
      <c r="N4" s="3"/>
      <c r="O4" s="3" t="s">
        <v>224</v>
      </c>
      <c r="P4" s="3" t="s">
        <v>225</v>
      </c>
      <c r="Q4" s="3"/>
      <c r="R4" s="3" t="s">
        <v>224</v>
      </c>
      <c r="S4" s="3" t="s">
        <v>225</v>
      </c>
      <c r="U4" s="5">
        <v>1</v>
      </c>
      <c r="V4" s="5" t="s">
        <v>226</v>
      </c>
      <c r="W4" s="5" t="s">
        <v>176</v>
      </c>
    </row>
    <row r="5" spans="2:24" x14ac:dyDescent="0.3">
      <c r="B5" s="5">
        <v>2</v>
      </c>
      <c r="C5" s="5" t="s">
        <v>227</v>
      </c>
      <c r="D5" s="5" t="s">
        <v>176</v>
      </c>
      <c r="G5" s="3" t="s">
        <v>228</v>
      </c>
      <c r="H5" s="49" t="s">
        <v>229</v>
      </c>
      <c r="I5" s="49" t="s">
        <v>230</v>
      </c>
      <c r="J5" s="3"/>
      <c r="K5" s="3" t="s">
        <v>231</v>
      </c>
      <c r="L5" s="3" t="s">
        <v>232</v>
      </c>
      <c r="M5" s="3" t="s">
        <v>232</v>
      </c>
      <c r="N5" s="3"/>
      <c r="O5" s="3" t="s">
        <v>233</v>
      </c>
      <c r="P5" s="3" t="s">
        <v>234</v>
      </c>
      <c r="Q5" s="3"/>
      <c r="R5" s="3" t="s">
        <v>233</v>
      </c>
      <c r="S5" s="3" t="s">
        <v>234</v>
      </c>
      <c r="U5" s="5">
        <v>2</v>
      </c>
      <c r="V5" s="5" t="s">
        <v>235</v>
      </c>
      <c r="W5" s="5" t="s">
        <v>236</v>
      </c>
    </row>
    <row r="6" spans="2:24" x14ac:dyDescent="0.3">
      <c r="B6" s="5">
        <v>3</v>
      </c>
      <c r="C6" s="5" t="s">
        <v>237</v>
      </c>
      <c r="D6" s="5" t="s">
        <v>181</v>
      </c>
      <c r="G6" s="3" t="s">
        <v>238</v>
      </c>
      <c r="H6" s="49" t="s">
        <v>239</v>
      </c>
      <c r="I6" s="49" t="s">
        <v>240</v>
      </c>
      <c r="J6" s="3"/>
      <c r="K6" s="3" t="s">
        <v>241</v>
      </c>
      <c r="L6" s="3" t="s">
        <v>242</v>
      </c>
      <c r="M6" s="3" t="s">
        <v>242</v>
      </c>
      <c r="N6" s="3"/>
      <c r="O6" s="3" t="s">
        <v>243</v>
      </c>
      <c r="P6" s="3" t="s">
        <v>244</v>
      </c>
      <c r="Q6" s="3"/>
      <c r="R6" s="3" t="s">
        <v>243</v>
      </c>
      <c r="S6" s="3" t="s">
        <v>244</v>
      </c>
      <c r="U6" s="5">
        <v>3</v>
      </c>
      <c r="V6" s="5" t="s">
        <v>245</v>
      </c>
      <c r="W6" s="5" t="s">
        <v>246</v>
      </c>
    </row>
    <row r="7" spans="2:24" x14ac:dyDescent="0.3">
      <c r="B7" s="5">
        <v>4</v>
      </c>
      <c r="C7" s="5" t="s">
        <v>247</v>
      </c>
      <c r="D7" s="5" t="s">
        <v>183</v>
      </c>
      <c r="G7" s="3" t="s">
        <v>248</v>
      </c>
      <c r="H7" s="49" t="s">
        <v>249</v>
      </c>
      <c r="I7" s="49" t="s">
        <v>250</v>
      </c>
      <c r="J7" s="3"/>
      <c r="K7" s="3" t="s">
        <v>251</v>
      </c>
      <c r="L7" s="3" t="s">
        <v>252</v>
      </c>
      <c r="M7" s="3" t="s">
        <v>252</v>
      </c>
      <c r="N7" s="3"/>
      <c r="O7" s="3" t="s">
        <v>253</v>
      </c>
      <c r="P7" s="3" t="s">
        <v>253</v>
      </c>
      <c r="Q7" s="3"/>
      <c r="R7" s="3" t="s">
        <v>253</v>
      </c>
      <c r="S7" s="3" t="s">
        <v>253</v>
      </c>
    </row>
    <row r="8" spans="2:24" x14ac:dyDescent="0.3">
      <c r="B8" s="5">
        <v>5</v>
      </c>
      <c r="C8" s="5"/>
      <c r="D8" s="5"/>
      <c r="G8" s="3" t="s">
        <v>254</v>
      </c>
      <c r="H8" s="49" t="s">
        <v>255</v>
      </c>
      <c r="I8" s="49" t="s">
        <v>256</v>
      </c>
      <c r="J8" s="3"/>
      <c r="K8" s="3" t="s">
        <v>257</v>
      </c>
      <c r="L8" s="3" t="s">
        <v>258</v>
      </c>
      <c r="M8" s="3" t="s">
        <v>258</v>
      </c>
      <c r="N8" s="3"/>
      <c r="O8" s="3" t="s">
        <v>253</v>
      </c>
      <c r="P8" s="3" t="s">
        <v>253</v>
      </c>
      <c r="Q8" s="3"/>
      <c r="R8" s="3" t="s">
        <v>253</v>
      </c>
      <c r="S8" s="3" t="s">
        <v>253</v>
      </c>
    </row>
    <row r="9" spans="2:24" x14ac:dyDescent="0.3">
      <c r="B9" s="5">
        <v>6</v>
      </c>
      <c r="C9" s="5"/>
      <c r="D9" s="5"/>
      <c r="G9" s="3" t="s">
        <v>259</v>
      </c>
      <c r="H9" s="49" t="s">
        <v>260</v>
      </c>
      <c r="I9" s="49" t="s">
        <v>261</v>
      </c>
      <c r="J9" s="3"/>
      <c r="K9" s="3" t="s">
        <v>262</v>
      </c>
      <c r="L9" s="3" t="s">
        <v>263</v>
      </c>
      <c r="M9" s="3" t="s">
        <v>263</v>
      </c>
      <c r="N9" s="3"/>
      <c r="O9" s="3" t="s">
        <v>253</v>
      </c>
      <c r="P9" s="3" t="s">
        <v>253</v>
      </c>
      <c r="Q9" s="3"/>
      <c r="R9" s="3" t="s">
        <v>253</v>
      </c>
      <c r="S9" s="3" t="s">
        <v>253</v>
      </c>
    </row>
    <row r="10" spans="2:24" x14ac:dyDescent="0.3">
      <c r="G10" s="3" t="s">
        <v>264</v>
      </c>
      <c r="H10" s="49" t="s">
        <v>265</v>
      </c>
      <c r="I10" s="49" t="s">
        <v>266</v>
      </c>
      <c r="J10" s="3"/>
      <c r="K10" s="3" t="s">
        <v>267</v>
      </c>
      <c r="L10" s="3" t="s">
        <v>268</v>
      </c>
      <c r="M10" s="3" t="s">
        <v>268</v>
      </c>
      <c r="N10" s="3"/>
      <c r="O10" s="3" t="s">
        <v>253</v>
      </c>
      <c r="P10" s="3" t="s">
        <v>253</v>
      </c>
      <c r="Q10" s="3"/>
      <c r="R10" s="3" t="s">
        <v>253</v>
      </c>
      <c r="S10" s="3" t="s">
        <v>253</v>
      </c>
      <c r="U10" s="5" t="s">
        <v>269</v>
      </c>
      <c r="V10" s="5"/>
      <c r="W10" s="5"/>
      <c r="X10" s="5"/>
    </row>
    <row r="11" spans="2:24" x14ac:dyDescent="0.3">
      <c r="B11" s="5" t="s">
        <v>269</v>
      </c>
      <c r="C11" s="5"/>
      <c r="D11" s="5"/>
      <c r="E11" s="5"/>
      <c r="G11" s="3" t="s">
        <v>270</v>
      </c>
      <c r="H11" s="49" t="s">
        <v>271</v>
      </c>
      <c r="I11" s="49" t="s">
        <v>272</v>
      </c>
      <c r="J11" s="3"/>
      <c r="K11" s="3" t="s">
        <v>273</v>
      </c>
      <c r="L11" s="3" t="s">
        <v>274</v>
      </c>
      <c r="M11" s="3" t="s">
        <v>274</v>
      </c>
      <c r="N11" s="3"/>
      <c r="O11" s="3" t="s">
        <v>253</v>
      </c>
      <c r="P11" s="3" t="s">
        <v>253</v>
      </c>
      <c r="Q11" s="3"/>
      <c r="R11" s="3" t="s">
        <v>253</v>
      </c>
      <c r="S11" s="3" t="s">
        <v>253</v>
      </c>
      <c r="U11" s="5" t="s">
        <v>174</v>
      </c>
      <c r="V11" s="5" t="s">
        <v>275</v>
      </c>
      <c r="W11" s="5" t="s">
        <v>276</v>
      </c>
      <c r="X11" s="5" t="s">
        <v>174</v>
      </c>
    </row>
    <row r="12" spans="2:24" x14ac:dyDescent="0.3">
      <c r="B12" s="5" t="s">
        <v>174</v>
      </c>
      <c r="C12" s="5" t="s">
        <v>275</v>
      </c>
      <c r="D12" s="5" t="s">
        <v>276</v>
      </c>
      <c r="E12" s="5" t="s">
        <v>174</v>
      </c>
      <c r="G12" s="3" t="s">
        <v>277</v>
      </c>
      <c r="H12" s="49" t="s">
        <v>278</v>
      </c>
      <c r="I12" s="49" t="s">
        <v>279</v>
      </c>
      <c r="J12" s="3"/>
      <c r="K12" s="3" t="s">
        <v>280</v>
      </c>
      <c r="L12" s="3" t="s">
        <v>281</v>
      </c>
      <c r="M12" s="3" t="s">
        <v>281</v>
      </c>
      <c r="N12" s="3"/>
      <c r="O12" s="3" t="s">
        <v>253</v>
      </c>
      <c r="P12" s="3" t="s">
        <v>253</v>
      </c>
      <c r="Q12" s="3"/>
      <c r="R12" s="3" t="s">
        <v>253</v>
      </c>
      <c r="S12" s="3" t="s">
        <v>253</v>
      </c>
      <c r="U12" s="5">
        <v>1</v>
      </c>
      <c r="V12" s="46" t="str">
        <f>IF(Control!$B$16=1,"N/A",IF(Control!$B$16=2,Reference!L4,IF(Control!$B$16=3,Reference!P4,"")))</f>
        <v>N/A</v>
      </c>
      <c r="W12" s="5" t="str">
        <f>IF(Control!$B$16=1,"N/A",IF(Control!$B$16=2,Reference!M4,IF(Control!$B$16=3,Reference!P4,"")))</f>
        <v>N/A</v>
      </c>
      <c r="X12" s="5" t="str">
        <f>IF(Control!$B$16=1,"",IF(Control!$B$16=2,Reference!K4,IF(Control!$B$16=3,Reference!O4,"")))</f>
        <v/>
      </c>
    </row>
    <row r="13" spans="2:24" x14ac:dyDescent="0.3">
      <c r="B13" s="5">
        <v>1</v>
      </c>
      <c r="C13" s="5" t="str">
        <f>IF(OR(Control!$B$5=1,Control!$B$5=2),"N/A",IF(Control!$B$5=3,Reference!H4,IF(Control!$B$5=4,Reference!L4,IF(Control!$B$5=5,Reference!P4,IF(Control!$B$5=6,Reference!S4,"")))))</f>
        <v>Bargate</v>
      </c>
      <c r="D13" s="5" t="str">
        <f>IF(OR(Control!$B$5=1,Control!$B$5=2),"N/A",IF(Control!$B$5=3,Reference!I4,IF(Control!$B$5=4,Reference!M4,IF(Control!$B$5=5,Reference!P4,IF(Control!$B$5=6,Reference!S4,"")))))</f>
        <v>Bargate</v>
      </c>
      <c r="E13" s="5" t="str">
        <f>IF(Control!$B$5=1,"",IF(Control!$B$5=2,"",IF(Control!$B$5=3,Reference!G4,IF(Control!$B$5=4,Reference!K4,IF(Control!$B$5=5,Reference!O4,IF(Control!$B$5=6,Reference!R4,""))))))</f>
        <v>E05002455</v>
      </c>
      <c r="G13" s="3" t="s">
        <v>282</v>
      </c>
      <c r="H13" s="49" t="s">
        <v>283</v>
      </c>
      <c r="I13" s="49" t="s">
        <v>284</v>
      </c>
      <c r="J13" s="3"/>
      <c r="K13" s="3" t="s">
        <v>285</v>
      </c>
      <c r="L13" s="3" t="s">
        <v>286</v>
      </c>
      <c r="M13" s="3" t="s">
        <v>286</v>
      </c>
      <c r="N13" s="3"/>
      <c r="O13" s="3" t="s">
        <v>253</v>
      </c>
      <c r="P13" s="3" t="s">
        <v>253</v>
      </c>
      <c r="Q13" s="3"/>
      <c r="R13" s="3" t="s">
        <v>253</v>
      </c>
      <c r="S13" s="3" t="s">
        <v>253</v>
      </c>
      <c r="U13" s="5">
        <v>2</v>
      </c>
      <c r="V13" s="46" t="str">
        <f>IF(Control!$B$16=1,"N/A",IF(Control!$B$16=2,Reference!L5,IF(Control!$B$16=3,Reference!P5,"")))</f>
        <v>N/A</v>
      </c>
      <c r="W13" s="5" t="str">
        <f>IF(Control!$B$16=1,"N/A",IF(Control!$B$16=2,Reference!M5,IF(Control!$B$16=3,Reference!P5,"")))</f>
        <v>N/A</v>
      </c>
      <c r="X13" s="5" t="str">
        <f>IF(Control!$B$16=1,"",IF(Control!$B$16=2,Reference!K5,IF(Control!$B$16=3,Reference!O5,"")))</f>
        <v/>
      </c>
    </row>
    <row r="14" spans="2:24" x14ac:dyDescent="0.3">
      <c r="B14" s="5">
        <v>2</v>
      </c>
      <c r="C14" s="5" t="str">
        <f>IF(OR(Control!$B$5=1,Control!$B$5=2),"N/A",IF(Control!$B$5=3,Reference!H5,IF(Control!$B$5=4,Reference!L5,IF(Control!$B$5=5,Reference!P5,IF(Control!$B$5=6,Reference!S5,"")))))</f>
        <v>Bassett</v>
      </c>
      <c r="D14" s="5" t="str">
        <f>IF(OR(Control!$B$5=1,Control!$B$5=2),"N/A",IF(Control!$B$5=3,Reference!I5,IF(Control!$B$5=4,Reference!M5,IF(Control!$B$5=5,Reference!P5,IF(Control!$B$5=6,Reference!S5,"")))))</f>
        <v>Bassett</v>
      </c>
      <c r="E14" s="5" t="str">
        <f>IF(Control!$B$5=1,"",IF(Control!$B$5=2,"",IF(Control!$B$5=3,Reference!G5,IF(Control!$B$5=4,Reference!K5,IF(Control!$B$5=5,Reference!O5,IF(Control!$B$5=6,Reference!R5,""))))))</f>
        <v>E05002456</v>
      </c>
      <c r="G14" s="3" t="s">
        <v>287</v>
      </c>
      <c r="H14" s="49" t="s">
        <v>288</v>
      </c>
      <c r="I14" s="49" t="s">
        <v>289</v>
      </c>
      <c r="J14" s="3"/>
      <c r="K14" s="3" t="s">
        <v>290</v>
      </c>
      <c r="L14" s="3" t="s">
        <v>291</v>
      </c>
      <c r="M14" s="3" t="s">
        <v>291</v>
      </c>
      <c r="N14" s="3"/>
      <c r="O14" s="3" t="s">
        <v>253</v>
      </c>
      <c r="P14" s="3" t="s">
        <v>253</v>
      </c>
      <c r="Q14" s="3"/>
      <c r="R14" s="3" t="s">
        <v>253</v>
      </c>
      <c r="S14" s="3" t="s">
        <v>253</v>
      </c>
      <c r="U14" s="5">
        <v>3</v>
      </c>
      <c r="V14" s="46" t="str">
        <f>IF(Control!$B$16=1,"N/A",IF(Control!$B$16=2,Reference!L6,IF(Control!$B$16=3,Reference!P6,"")))</f>
        <v>N/A</v>
      </c>
      <c r="W14" s="5" t="str">
        <f>IF(Control!$B$16=1,"N/A",IF(Control!$B$16=2,Reference!M6,IF(Control!$B$16=3,Reference!P6,"")))</f>
        <v>N/A</v>
      </c>
      <c r="X14" s="5" t="str">
        <f>IF(Control!$B$16=1,"",IF(Control!$B$16=2,Reference!K6,IF(Control!$B$16=3,Reference!O6,"")))</f>
        <v/>
      </c>
    </row>
    <row r="15" spans="2:24" x14ac:dyDescent="0.3">
      <c r="B15" s="5">
        <v>3</v>
      </c>
      <c r="C15" s="5" t="str">
        <f>IF(OR(Control!$B$5=1,Control!$B$5=2),"N/A",IF(Control!$B$5=3,Reference!H6,IF(Control!$B$5=4,Reference!L6,IF(Control!$B$5=5,Reference!P6,IF(Control!$B$5=6,Reference!S6,"")))))</f>
        <v>Bevois</v>
      </c>
      <c r="D15" s="5" t="str">
        <f>IF(OR(Control!$B$5=1,Control!$B$5=2),"N/A",IF(Control!$B$5=3,Reference!I6,IF(Control!$B$5=4,Reference!M6,IF(Control!$B$5=5,Reference!P6,IF(Control!$B$5=6,Reference!S6,"")))))</f>
        <v>Bevois</v>
      </c>
      <c r="E15" s="5" t="str">
        <f>IF(Control!$B$5=1,"",IF(Control!$B$5=2,"",IF(Control!$B$5=3,Reference!G6,IF(Control!$B$5=4,Reference!K6,IF(Control!$B$5=5,Reference!O6,IF(Control!$B$5=6,Reference!R6,""))))))</f>
        <v>E05002457</v>
      </c>
      <c r="G15" s="3" t="s">
        <v>292</v>
      </c>
      <c r="H15" s="49" t="s">
        <v>293</v>
      </c>
      <c r="I15" s="49" t="s">
        <v>294</v>
      </c>
      <c r="J15" s="3"/>
      <c r="K15" s="3" t="s">
        <v>295</v>
      </c>
      <c r="L15" s="3" t="s">
        <v>296</v>
      </c>
      <c r="M15" s="3" t="s">
        <v>296</v>
      </c>
      <c r="N15" s="3"/>
      <c r="O15" s="3" t="s">
        <v>253</v>
      </c>
      <c r="P15" s="3" t="s">
        <v>253</v>
      </c>
      <c r="Q15" s="3"/>
      <c r="R15" s="3" t="s">
        <v>253</v>
      </c>
      <c r="S15" s="3" t="s">
        <v>253</v>
      </c>
      <c r="U15" s="5">
        <v>4</v>
      </c>
      <c r="V15" s="46" t="str">
        <f>IF(Control!$B$16=1,"N/A",IF(Control!$B$16=2,Reference!L7,IF(Control!$B$16=3,Reference!P7,"")))</f>
        <v>N/A</v>
      </c>
      <c r="W15" s="5" t="str">
        <f>IF(Control!$B$16=1,"N/A",IF(Control!$B$16=2,Reference!M7,IF(Control!$B$16=3,Reference!P7,"")))</f>
        <v>N/A</v>
      </c>
      <c r="X15" s="5" t="str">
        <f>IF(Control!$B$16=1,"",IF(Control!$B$16=2,Reference!K7,IF(Control!$B$16=3,Reference!O7,"")))</f>
        <v/>
      </c>
    </row>
    <row r="16" spans="2:24" x14ac:dyDescent="0.3">
      <c r="B16" s="5">
        <v>4</v>
      </c>
      <c r="C16" s="5" t="str">
        <f>IF(OR(Control!$B$5=1,Control!$B$5=2),"N/A",IF(Control!$B$5=3,Reference!H7,IF(Control!$B$5=4,Reference!L7,IF(Control!$B$5=5,Reference!P7,IF(Control!$B$5=6,Reference!S7,"")))))</f>
        <v>Bitterne</v>
      </c>
      <c r="D16" s="5" t="str">
        <f>IF(OR(Control!$B$5=1,Control!$B$5=2),"N/A",IF(Control!$B$5=3,Reference!I7,IF(Control!$B$5=4,Reference!M7,IF(Control!$B$5=5,Reference!P7,IF(Control!$B$5=6,Reference!S7,"")))))</f>
        <v>Bitterne</v>
      </c>
      <c r="E16" s="5" t="str">
        <f>IF(Control!$B$5=1,"",IF(Control!$B$5=2,"",IF(Control!$B$5=3,Reference!G7,IF(Control!$B$5=4,Reference!K7,IF(Control!$B$5=5,Reference!O7,IF(Control!$B$5=6,Reference!R7,""))))))</f>
        <v>E05002458</v>
      </c>
      <c r="G16" s="3" t="s">
        <v>297</v>
      </c>
      <c r="H16" s="49" t="s">
        <v>298</v>
      </c>
      <c r="I16" s="49" t="s">
        <v>299</v>
      </c>
      <c r="J16" s="3"/>
      <c r="K16" s="3" t="s">
        <v>300</v>
      </c>
      <c r="L16" s="3" t="s">
        <v>301</v>
      </c>
      <c r="M16" s="3" t="s">
        <v>301</v>
      </c>
      <c r="N16" s="3"/>
      <c r="O16" s="3" t="s">
        <v>253</v>
      </c>
      <c r="P16" s="3" t="s">
        <v>253</v>
      </c>
      <c r="Q16" s="3"/>
      <c r="R16" s="3" t="s">
        <v>253</v>
      </c>
      <c r="S16" s="3" t="s">
        <v>253</v>
      </c>
      <c r="U16" s="5">
        <v>5</v>
      </c>
      <c r="V16" s="46" t="str">
        <f>IF(Control!$B$16=1,"N/A",IF(Control!$B$16=2,Reference!L8,IF(Control!$B$16=3,Reference!P8,"")))</f>
        <v>N/A</v>
      </c>
      <c r="W16" s="5" t="str">
        <f>IF(Control!$B$16=1,"N/A",IF(Control!$B$16=2,Reference!M8,IF(Control!$B$16=3,Reference!P8,"")))</f>
        <v>N/A</v>
      </c>
      <c r="X16" s="5" t="str">
        <f>IF(Control!$B$16=1,"",IF(Control!$B$16=2,Reference!K8,IF(Control!$B$16=3,Reference!O8,"")))</f>
        <v/>
      </c>
    </row>
    <row r="17" spans="2:24" x14ac:dyDescent="0.3">
      <c r="B17" s="5">
        <v>5</v>
      </c>
      <c r="C17" s="5" t="str">
        <f>IF(OR(Control!$B$5=1,Control!$B$5=2),"N/A",IF(Control!$B$5=3,Reference!H8,IF(Control!$B$5=4,Reference!L8,IF(Control!$B$5=5,Reference!P8,IF(Control!$B$5=6,Reference!S8,"")))))</f>
        <v>Bitterne Park</v>
      </c>
      <c r="D17" s="5" t="str">
        <f>IF(OR(Control!$B$5=1,Control!$B$5=2),"N/A",IF(Control!$B$5=3,Reference!I8,IF(Control!$B$5=4,Reference!M8,IF(Control!$B$5=5,Reference!P8,IF(Control!$B$5=6,Reference!S8,"")))))</f>
        <v>Bitterne Park</v>
      </c>
      <c r="E17" s="5" t="str">
        <f>IF(Control!$B$5=1,"",IF(Control!$B$5=2,"",IF(Control!$B$5=3,Reference!G8,IF(Control!$B$5=4,Reference!K8,IF(Control!$B$5=5,Reference!O8,IF(Control!$B$5=6,Reference!R8,""))))))</f>
        <v>E05002459</v>
      </c>
      <c r="G17" s="3" t="s">
        <v>302</v>
      </c>
      <c r="H17" s="49" t="s">
        <v>303</v>
      </c>
      <c r="I17" s="49" t="s">
        <v>304</v>
      </c>
      <c r="J17" s="3"/>
      <c r="K17" s="3" t="s">
        <v>305</v>
      </c>
      <c r="L17" s="3" t="s">
        <v>306</v>
      </c>
      <c r="M17" s="3" t="s">
        <v>306</v>
      </c>
      <c r="N17" s="3"/>
      <c r="O17" s="3" t="s">
        <v>253</v>
      </c>
      <c r="P17" s="3" t="s">
        <v>253</v>
      </c>
      <c r="Q17" s="3"/>
      <c r="R17" s="3" t="s">
        <v>253</v>
      </c>
      <c r="S17" s="3" t="s">
        <v>253</v>
      </c>
      <c r="U17" s="5">
        <v>6</v>
      </c>
      <c r="V17" s="46" t="str">
        <f>IF(Control!$B$16=1,"N/A",IF(Control!$B$16=2,Reference!L9,IF(Control!$B$16=3,Reference!P9,"")))</f>
        <v>N/A</v>
      </c>
      <c r="W17" s="5" t="str">
        <f>IF(Control!$B$16=1,"N/A",IF(Control!$B$16=2,Reference!M9,IF(Control!$B$16=3,Reference!P9,"")))</f>
        <v>N/A</v>
      </c>
      <c r="X17" s="5" t="str">
        <f>IF(Control!$B$16=1,"",IF(Control!$B$16=2,Reference!K9,IF(Control!$B$16=3,Reference!O9,"")))</f>
        <v/>
      </c>
    </row>
    <row r="18" spans="2:24" x14ac:dyDescent="0.3">
      <c r="B18" s="5">
        <v>6</v>
      </c>
      <c r="C18" s="5" t="str">
        <f>IF(OR(Control!$B$5=1,Control!$B$5=2),"N/A",IF(Control!$B$5=3,Reference!H9,IF(Control!$B$5=4,Reference!L9,IF(Control!$B$5=5,Reference!P9,IF(Control!$B$5=6,Reference!S9,"")))))</f>
        <v>Coxford</v>
      </c>
      <c r="D18" s="5" t="str">
        <f>IF(OR(Control!$B$5=1,Control!$B$5=2),"N/A",IF(Control!$B$5=3,Reference!I9,IF(Control!$B$5=4,Reference!M9,IF(Control!$B$5=5,Reference!P9,IF(Control!$B$5=6,Reference!S9,"")))))</f>
        <v>Coxford</v>
      </c>
      <c r="E18" s="5" t="str">
        <f>IF(Control!$B$5=1,"",IF(Control!$B$5=2,"",IF(Control!$B$5=3,Reference!G9,IF(Control!$B$5=4,Reference!K9,IF(Control!$B$5=5,Reference!O9,IF(Control!$B$5=6,Reference!R9,""))))))</f>
        <v>E05002460</v>
      </c>
      <c r="G18" s="3" t="s">
        <v>307</v>
      </c>
      <c r="H18" s="49" t="s">
        <v>308</v>
      </c>
      <c r="I18" s="49" t="s">
        <v>309</v>
      </c>
      <c r="J18" s="3"/>
      <c r="K18" s="3" t="s">
        <v>310</v>
      </c>
      <c r="L18" s="3" t="s">
        <v>311</v>
      </c>
      <c r="M18" s="3" t="s">
        <v>311</v>
      </c>
      <c r="N18" s="3"/>
      <c r="O18" s="3" t="s">
        <v>253</v>
      </c>
      <c r="P18" s="3" t="s">
        <v>253</v>
      </c>
      <c r="Q18" s="3"/>
      <c r="R18" s="3" t="s">
        <v>253</v>
      </c>
      <c r="S18" s="3" t="s">
        <v>253</v>
      </c>
      <c r="U18" s="5">
        <v>7</v>
      </c>
      <c r="V18" s="46" t="str">
        <f>IF(Control!$B$16=1,"N/A",IF(Control!$B$16=2,Reference!L10,IF(Control!$B$16=3,Reference!P10,"")))</f>
        <v>N/A</v>
      </c>
      <c r="W18" s="5" t="str">
        <f>IF(Control!$B$16=1,"N/A",IF(Control!$B$16=2,Reference!M10,IF(Control!$B$16=3,Reference!P10,"")))</f>
        <v>N/A</v>
      </c>
      <c r="X18" s="5" t="str">
        <f>IF(Control!$B$16=1,"",IF(Control!$B$16=2,Reference!K10,IF(Control!$B$16=3,Reference!O10,"")))</f>
        <v/>
      </c>
    </row>
    <row r="19" spans="2:24" x14ac:dyDescent="0.3">
      <c r="B19" s="5">
        <v>7</v>
      </c>
      <c r="C19" s="5" t="str">
        <f>IF(OR(Control!$B$5=1,Control!$B$5=2),"N/A",IF(Control!$B$5=3,Reference!H10,IF(Control!$B$5=4,Reference!L10,IF(Control!$B$5=5,Reference!P10,IF(Control!$B$5=6,Reference!S10,"")))))</f>
        <v>Freemantle</v>
      </c>
      <c r="D19" s="5" t="str">
        <f>IF(OR(Control!$B$5=1,Control!$B$5=2),"N/A",IF(Control!$B$5=3,Reference!I10,IF(Control!$B$5=4,Reference!M10,IF(Control!$B$5=5,Reference!P10,IF(Control!$B$5=6,Reference!S10,"")))))</f>
        <v>Freemantle</v>
      </c>
      <c r="E19" s="5" t="str">
        <f>IF(Control!$B$5=1,"",IF(Control!$B$5=2,"",IF(Control!$B$5=3,Reference!G10,IF(Control!$B$5=4,Reference!K10,IF(Control!$B$5=5,Reference!O10,IF(Control!$B$5=6,Reference!R10,""))))))</f>
        <v>E05002461</v>
      </c>
      <c r="G19" s="3" t="s">
        <v>312</v>
      </c>
      <c r="H19" s="49" t="s">
        <v>313</v>
      </c>
      <c r="I19" s="49" t="s">
        <v>314</v>
      </c>
      <c r="J19" s="3"/>
      <c r="K19" s="3" t="s">
        <v>315</v>
      </c>
      <c r="L19" s="3" t="s">
        <v>316</v>
      </c>
      <c r="M19" s="3" t="s">
        <v>316</v>
      </c>
      <c r="N19" s="3"/>
      <c r="O19" s="3" t="s">
        <v>253</v>
      </c>
      <c r="P19" s="3" t="s">
        <v>253</v>
      </c>
      <c r="Q19" s="3"/>
      <c r="R19" s="3" t="s">
        <v>253</v>
      </c>
      <c r="S19" s="3" t="s">
        <v>253</v>
      </c>
      <c r="U19" s="5">
        <v>8</v>
      </c>
      <c r="V19" s="46" t="str">
        <f>IF(Control!$B$16=1,"N/A",IF(Control!$B$16=2,Reference!L11,IF(Control!$B$16=3,Reference!P11,"")))</f>
        <v>N/A</v>
      </c>
      <c r="W19" s="5" t="str">
        <f>IF(Control!$B$16=1,"N/A",IF(Control!$B$16=2,Reference!M11,IF(Control!$B$16=3,Reference!P11,"")))</f>
        <v>N/A</v>
      </c>
      <c r="X19" s="5" t="str">
        <f>IF(Control!$B$16=1,"",IF(Control!$B$16=2,Reference!K11,IF(Control!$B$16=3,Reference!O11,"")))</f>
        <v/>
      </c>
    </row>
    <row r="20" spans="2:24" x14ac:dyDescent="0.3">
      <c r="B20" s="5">
        <v>8</v>
      </c>
      <c r="C20" s="5" t="str">
        <f>IF(OR(Control!$B$5=1,Control!$B$5=2),"N/A",IF(Control!$B$5=3,Reference!H11,IF(Control!$B$5=4,Reference!L11,IF(Control!$B$5=5,Reference!P11,IF(Control!$B$5=6,Reference!S11,"")))))</f>
        <v>Harefield</v>
      </c>
      <c r="D20" s="5" t="str">
        <f>IF(OR(Control!$B$5=1,Control!$B$5=2),"N/A",IF(Control!$B$5=3,Reference!I11,IF(Control!$B$5=4,Reference!M11,IF(Control!$B$5=5,Reference!P11,IF(Control!$B$5=6,Reference!S11,"")))))</f>
        <v>Harefield</v>
      </c>
      <c r="E20" s="5" t="str">
        <f>IF(Control!$B$5=1,"",IF(Control!$B$5=2,"",IF(Control!$B$5=3,Reference!G11,IF(Control!$B$5=4,Reference!K11,IF(Control!$B$5=5,Reference!O11,IF(Control!$B$5=6,Reference!R11,""))))))</f>
        <v>E05002462</v>
      </c>
      <c r="G20" s="3" t="s">
        <v>317</v>
      </c>
      <c r="H20" s="49" t="s">
        <v>318</v>
      </c>
      <c r="I20" s="49" t="s">
        <v>319</v>
      </c>
      <c r="J20" s="3"/>
      <c r="K20" s="3" t="s">
        <v>253</v>
      </c>
      <c r="L20" s="3" t="s">
        <v>253</v>
      </c>
      <c r="M20" s="3"/>
      <c r="N20" s="3"/>
      <c r="O20" s="3" t="s">
        <v>253</v>
      </c>
      <c r="P20" s="3" t="s">
        <v>253</v>
      </c>
      <c r="Q20" s="3"/>
      <c r="R20" s="3" t="s">
        <v>253</v>
      </c>
      <c r="S20" s="3" t="s">
        <v>253</v>
      </c>
      <c r="U20" s="5">
        <v>9</v>
      </c>
      <c r="V20" s="46" t="str">
        <f>IF(Control!$B$16=1,"N/A",IF(Control!$B$16=2,Reference!L12,IF(Control!$B$16=3,Reference!P12,"")))</f>
        <v>N/A</v>
      </c>
      <c r="W20" s="5" t="str">
        <f>IF(Control!$B$16=1,"N/A",IF(Control!$B$16=2,Reference!M12,IF(Control!$B$16=3,Reference!P12,"")))</f>
        <v>N/A</v>
      </c>
      <c r="X20" s="5" t="str">
        <f>IF(Control!$B$16=1,"",IF(Control!$B$16=2,Reference!K12,IF(Control!$B$16=3,Reference!O12,"")))</f>
        <v/>
      </c>
    </row>
    <row r="21" spans="2:24" x14ac:dyDescent="0.3">
      <c r="B21" s="5">
        <v>9</v>
      </c>
      <c r="C21" s="5" t="str">
        <f>IF(OR(Control!$B$5=1,Control!$B$5=2),"N/A",IF(Control!$B$5=3,Reference!H12,IF(Control!$B$5=4,Reference!L12,IF(Control!$B$5=5,Reference!P12,IF(Control!$B$5=6,Reference!S12,"")))))</f>
        <v>Millbrook</v>
      </c>
      <c r="D21" s="5" t="str">
        <f>IF(OR(Control!$B$5=1,Control!$B$5=2),"N/A",IF(Control!$B$5=3,Reference!I12,IF(Control!$B$5=4,Reference!M12,IF(Control!$B$5=5,Reference!P12,IF(Control!$B$5=6,Reference!S12,"")))))</f>
        <v>Millbrook</v>
      </c>
      <c r="E21" s="5" t="str">
        <f>IF(Control!$B$5=1,"",IF(Control!$B$5=2,"",IF(Control!$B$5=3,Reference!G12,IF(Control!$B$5=4,Reference!K12,IF(Control!$B$5=5,Reference!O12,IF(Control!$B$5=6,Reference!R12,""))))))</f>
        <v>E05002463</v>
      </c>
      <c r="G21" s="3" t="s">
        <v>320</v>
      </c>
      <c r="H21" s="49" t="s">
        <v>321</v>
      </c>
      <c r="I21" s="49" t="s">
        <v>322</v>
      </c>
      <c r="J21" s="3"/>
      <c r="K21" s="3" t="s">
        <v>253</v>
      </c>
      <c r="L21" s="3" t="s">
        <v>253</v>
      </c>
      <c r="M21" s="3"/>
      <c r="N21" s="3"/>
      <c r="O21" s="3" t="s">
        <v>253</v>
      </c>
      <c r="P21" s="3" t="s">
        <v>253</v>
      </c>
      <c r="Q21" s="3"/>
      <c r="R21" s="3" t="s">
        <v>253</v>
      </c>
      <c r="S21" s="3" t="s">
        <v>253</v>
      </c>
      <c r="U21" s="5">
        <v>10</v>
      </c>
      <c r="V21" s="46" t="str">
        <f>IF(Control!$B$16=1,"N/A",IF(Control!$B$16=2,Reference!L13,IF(Control!$B$16=3,Reference!P13,"")))</f>
        <v>N/A</v>
      </c>
      <c r="W21" s="5" t="str">
        <f>IF(Control!$B$16=1,"N/A",IF(Control!$B$16=2,Reference!M13,IF(Control!$B$16=3,Reference!P13,"")))</f>
        <v>N/A</v>
      </c>
      <c r="X21" s="5" t="str">
        <f>IF(Control!$B$16=1,"",IF(Control!$B$16=2,Reference!K13,IF(Control!$B$16=3,Reference!O13,"")))</f>
        <v/>
      </c>
    </row>
    <row r="22" spans="2:24" x14ac:dyDescent="0.3">
      <c r="B22" s="5">
        <v>10</v>
      </c>
      <c r="C22" s="5" t="str">
        <f>IF(OR(Control!$B$5=1,Control!$B$5=2),"N/A",IF(Control!$B$5=3,Reference!H13,IF(Control!$B$5=4,Reference!L13,IF(Control!$B$5=5,Reference!P13,IF(Control!$B$5=6,Reference!S13,"")))))</f>
        <v>Peartree</v>
      </c>
      <c r="D22" s="5" t="str">
        <f>IF(OR(Control!$B$5=1,Control!$B$5=2),"N/A",IF(Control!$B$5=3,Reference!I13,IF(Control!$B$5=4,Reference!M13,IF(Control!$B$5=5,Reference!P13,IF(Control!$B$5=6,Reference!S13,"")))))</f>
        <v>Peartree</v>
      </c>
      <c r="E22" s="5" t="str">
        <f>IF(Control!$B$5=1,"",IF(Control!$B$5=2,"",IF(Control!$B$5=3,Reference!G13,IF(Control!$B$5=4,Reference!K13,IF(Control!$B$5=5,Reference!O13,IF(Control!$B$5=6,Reference!R13,""))))))</f>
        <v>E05002464</v>
      </c>
      <c r="G22" s="3" t="s">
        <v>323</v>
      </c>
      <c r="H22" s="49" t="s">
        <v>324</v>
      </c>
      <c r="I22" s="49" t="s">
        <v>325</v>
      </c>
      <c r="J22" s="3"/>
      <c r="K22" s="3" t="s">
        <v>253</v>
      </c>
      <c r="L22" s="3" t="s">
        <v>253</v>
      </c>
      <c r="M22" s="3"/>
      <c r="N22" s="3"/>
      <c r="O22" s="3" t="s">
        <v>253</v>
      </c>
      <c r="P22" s="3" t="s">
        <v>253</v>
      </c>
      <c r="Q22" s="3"/>
      <c r="R22" s="3" t="s">
        <v>253</v>
      </c>
      <c r="S22" s="3" t="s">
        <v>253</v>
      </c>
      <c r="U22" s="5">
        <v>11</v>
      </c>
      <c r="V22" s="46" t="str">
        <f>IF(Control!$B$16=1,"N/A",IF(Control!$B$16=2,Reference!L14,IF(Control!$B$16=3,Reference!P14,"")))</f>
        <v>N/A</v>
      </c>
      <c r="W22" s="5" t="str">
        <f>IF(Control!$B$16=1,"N/A",IF(Control!$B$16=2,Reference!M14,IF(Control!$B$16=3,Reference!P14,"")))</f>
        <v>N/A</v>
      </c>
      <c r="X22" s="5" t="str">
        <f>IF(Control!$B$16=1,"",IF(Control!$B$16=2,Reference!K14,IF(Control!$B$16=3,Reference!O14,"")))</f>
        <v/>
      </c>
    </row>
    <row r="23" spans="2:24" x14ac:dyDescent="0.3">
      <c r="B23" s="5">
        <v>11</v>
      </c>
      <c r="C23" s="5" t="str">
        <f>IF(OR(Control!$B$5=1,Control!$B$5=2),"N/A",IF(Control!$B$5=3,Reference!H14,IF(Control!$B$5=4,Reference!L14,IF(Control!$B$5=5,Reference!P14,IF(Control!$B$5=6,Reference!S14,"")))))</f>
        <v>Portswood</v>
      </c>
      <c r="D23" s="5" t="str">
        <f>IF(OR(Control!$B$5=1,Control!$B$5=2),"N/A",IF(Control!$B$5=3,Reference!I14,IF(Control!$B$5=4,Reference!M14,IF(Control!$B$5=5,Reference!P14,IF(Control!$B$5=6,Reference!S14,"")))))</f>
        <v>Portswood</v>
      </c>
      <c r="E23" s="5" t="str">
        <f>IF(Control!$B$5=1,"",IF(Control!$B$5=2,"",IF(Control!$B$5=3,Reference!G14,IF(Control!$B$5=4,Reference!K14,IF(Control!$B$5=5,Reference!O14,IF(Control!$B$5=6,Reference!R14,""))))))</f>
        <v>E05002465</v>
      </c>
      <c r="G23" s="3" t="s">
        <v>326</v>
      </c>
      <c r="H23" s="49" t="s">
        <v>327</v>
      </c>
      <c r="I23" s="49" t="s">
        <v>328</v>
      </c>
      <c r="J23" s="3"/>
      <c r="K23" s="3" t="s">
        <v>253</v>
      </c>
      <c r="L23" s="3" t="s">
        <v>253</v>
      </c>
      <c r="M23" s="3"/>
      <c r="N23" s="3"/>
      <c r="O23" s="3" t="s">
        <v>253</v>
      </c>
      <c r="P23" s="3" t="s">
        <v>253</v>
      </c>
      <c r="Q23" s="3"/>
      <c r="R23" s="3" t="s">
        <v>253</v>
      </c>
      <c r="S23" s="3" t="s">
        <v>253</v>
      </c>
      <c r="U23" s="5">
        <v>12</v>
      </c>
      <c r="V23" s="46" t="str">
        <f>IF(Control!$B$16=1,"N/A",IF(Control!$B$16=2,Reference!L15,IF(Control!$B$16=3,Reference!P15,"")))</f>
        <v>N/A</v>
      </c>
      <c r="W23" s="5" t="str">
        <f>IF(Control!$B$16=1,"N/A",IF(Control!$B$16=2,Reference!M15,IF(Control!$B$16=3,Reference!P15,"")))</f>
        <v>N/A</v>
      </c>
      <c r="X23" s="5" t="str">
        <f>IF(Control!$B$16=1,"",IF(Control!$B$16=2,Reference!K15,IF(Control!$B$16=3,Reference!O15,"")))</f>
        <v/>
      </c>
    </row>
    <row r="24" spans="2:24" x14ac:dyDescent="0.3">
      <c r="B24" s="5">
        <v>12</v>
      </c>
      <c r="C24" s="5" t="str">
        <f>IF(OR(Control!$B$5=1,Control!$B$5=2),"N/A",IF(Control!$B$5=3,Reference!H15,IF(Control!$B$5=4,Reference!L15,IF(Control!$B$5=5,Reference!P15,IF(Control!$B$5=6,Reference!S15,"")))))</f>
        <v>Redbridge</v>
      </c>
      <c r="D24" s="5" t="str">
        <f>IF(OR(Control!$B$5=1,Control!$B$5=2),"N/A",IF(Control!$B$5=3,Reference!I15,IF(Control!$B$5=4,Reference!M15,IF(Control!$B$5=5,Reference!P15,IF(Control!$B$5=6,Reference!S15,"")))))</f>
        <v>Redbridge</v>
      </c>
      <c r="E24" s="5" t="str">
        <f>IF(Control!$B$5=1,"",IF(Control!$B$5=2,"",IF(Control!$B$5=3,Reference!G15,IF(Control!$B$5=4,Reference!K15,IF(Control!$B$5=5,Reference!O15,IF(Control!$B$5=6,Reference!R15,""))))))</f>
        <v>E05002466</v>
      </c>
      <c r="G24" s="3" t="s">
        <v>329</v>
      </c>
      <c r="H24" s="49" t="s">
        <v>330</v>
      </c>
      <c r="I24" s="49" t="s">
        <v>331</v>
      </c>
      <c r="J24" s="3"/>
      <c r="K24" s="3" t="s">
        <v>253</v>
      </c>
      <c r="L24" s="3" t="s">
        <v>253</v>
      </c>
      <c r="M24" s="3"/>
      <c r="N24" s="3"/>
      <c r="O24" s="3" t="s">
        <v>253</v>
      </c>
      <c r="P24" s="3" t="s">
        <v>253</v>
      </c>
      <c r="Q24" s="3"/>
      <c r="R24" s="3" t="s">
        <v>253</v>
      </c>
      <c r="S24" s="3" t="s">
        <v>253</v>
      </c>
      <c r="U24" s="5">
        <v>13</v>
      </c>
      <c r="V24" s="46" t="str">
        <f>IF(Control!$B$16=1,"N/A",IF(Control!$B$16=2,Reference!L16,IF(Control!$B$16=3,Reference!P16,"")))</f>
        <v>N/A</v>
      </c>
      <c r="W24" s="5" t="str">
        <f>IF(Control!$B$16=1,"N/A",IF(Control!$B$16=2,Reference!M16,IF(Control!$B$16=3,Reference!P16,"")))</f>
        <v>N/A</v>
      </c>
      <c r="X24" s="5" t="str">
        <f>IF(Control!$B$16=1,"",IF(Control!$B$16=2,Reference!K16,IF(Control!$B$16=3,Reference!O16,"")))</f>
        <v/>
      </c>
    </row>
    <row r="25" spans="2:24" x14ac:dyDescent="0.3">
      <c r="B25" s="5">
        <v>13</v>
      </c>
      <c r="C25" s="5" t="str">
        <f>IF(OR(Control!$B$5=1,Control!$B$5=2),"N/A",IF(Control!$B$5=3,Reference!H16,IF(Control!$B$5=4,Reference!L16,IF(Control!$B$5=5,Reference!P16,IF(Control!$B$5=6,Reference!S16,"")))))</f>
        <v>Shirley</v>
      </c>
      <c r="D25" s="5" t="str">
        <f>IF(OR(Control!$B$5=1,Control!$B$5=2),"N/A",IF(Control!$B$5=3,Reference!I16,IF(Control!$B$5=4,Reference!M16,IF(Control!$B$5=5,Reference!P16,IF(Control!$B$5=6,Reference!S16,"")))))</f>
        <v>Shirley</v>
      </c>
      <c r="E25" s="5" t="str">
        <f>IF(Control!$B$5=1,"",IF(Control!$B$5=2,"",IF(Control!$B$5=3,Reference!G16,IF(Control!$B$5=4,Reference!K16,IF(Control!$B$5=5,Reference!O16,IF(Control!$B$5=6,Reference!R16,""))))))</f>
        <v>E05002467</v>
      </c>
      <c r="G25" s="3" t="s">
        <v>332</v>
      </c>
      <c r="H25" s="49" t="s">
        <v>333</v>
      </c>
      <c r="I25" s="49" t="s">
        <v>334</v>
      </c>
      <c r="J25" s="3"/>
      <c r="K25" s="3" t="s">
        <v>253</v>
      </c>
      <c r="L25" s="3" t="s">
        <v>253</v>
      </c>
      <c r="M25" s="3"/>
      <c r="N25" s="3"/>
      <c r="O25" s="3" t="s">
        <v>253</v>
      </c>
      <c r="P25" s="3" t="s">
        <v>253</v>
      </c>
      <c r="Q25" s="3"/>
      <c r="R25" s="3" t="s">
        <v>253</v>
      </c>
      <c r="S25" s="3" t="s">
        <v>253</v>
      </c>
      <c r="U25" s="5">
        <v>14</v>
      </c>
      <c r="V25" s="46" t="str">
        <f>IF(Control!$B$16=1,"N/A",IF(Control!$B$16=2,Reference!L17,IF(Control!$B$16=3,Reference!P17,"")))</f>
        <v>N/A</v>
      </c>
      <c r="W25" s="5" t="str">
        <f>IF(Control!$B$16=1,"N/A",IF(Control!$B$16=2,Reference!M17,IF(Control!$B$16=3,Reference!P17,"")))</f>
        <v>N/A</v>
      </c>
      <c r="X25" s="5" t="str">
        <f>IF(Control!$B$16=1,"",IF(Control!$B$16=2,Reference!K17,IF(Control!$B$16=3,Reference!O17,"")))</f>
        <v/>
      </c>
    </row>
    <row r="26" spans="2:24" x14ac:dyDescent="0.3">
      <c r="B26" s="5">
        <v>14</v>
      </c>
      <c r="C26" s="5" t="str">
        <f>IF(OR(Control!$B$5=1,Control!$B$5=2),"N/A",IF(Control!$B$5=3,Reference!H17,IF(Control!$B$5=4,Reference!L17,IF(Control!$B$5=5,Reference!P17,IF(Control!$B$5=6,Reference!S17,"")))))</f>
        <v>Sholing</v>
      </c>
      <c r="D26" s="5" t="str">
        <f>IF(OR(Control!$B$5=1,Control!$B$5=2),"N/A",IF(Control!$B$5=3,Reference!I17,IF(Control!$B$5=4,Reference!M17,IF(Control!$B$5=5,Reference!P17,IF(Control!$B$5=6,Reference!S17,"")))))</f>
        <v>Sholing</v>
      </c>
      <c r="E26" s="5" t="str">
        <f>IF(Control!$B$5=1,"",IF(Control!$B$5=2,"",IF(Control!$B$5=3,Reference!G17,IF(Control!$B$5=4,Reference!K17,IF(Control!$B$5=5,Reference!O17,IF(Control!$B$5=6,Reference!R17,""))))))</f>
        <v>E05002468</v>
      </c>
      <c r="G26" s="3" t="s">
        <v>335</v>
      </c>
      <c r="H26" s="49" t="s">
        <v>336</v>
      </c>
      <c r="I26" s="49" t="s">
        <v>337</v>
      </c>
      <c r="J26" s="3"/>
      <c r="K26" s="3" t="s">
        <v>253</v>
      </c>
      <c r="L26" s="3" t="s">
        <v>253</v>
      </c>
      <c r="M26" s="3"/>
      <c r="N26" s="3"/>
      <c r="O26" s="3" t="s">
        <v>253</v>
      </c>
      <c r="P26" s="3" t="s">
        <v>253</v>
      </c>
      <c r="Q26" s="3"/>
      <c r="R26" s="3" t="s">
        <v>253</v>
      </c>
      <c r="S26" s="3" t="s">
        <v>253</v>
      </c>
      <c r="U26" s="5">
        <v>15</v>
      </c>
      <c r="V26" s="46" t="str">
        <f>IF(Control!$B$16=1,"N/A",IF(Control!$B$16=2,Reference!L18,IF(Control!$B$16=3,Reference!P18,"")))</f>
        <v>N/A</v>
      </c>
      <c r="W26" s="5" t="str">
        <f>IF(Control!$B$16=1,"N/A",IF(Control!$B$16=2,Reference!M18,IF(Control!$B$16=3,Reference!P18,"")))</f>
        <v>N/A</v>
      </c>
      <c r="X26" s="5" t="str">
        <f>IF(Control!$B$16=1,"",IF(Control!$B$16=2,Reference!K18,IF(Control!$B$16=3,Reference!O18,"")))</f>
        <v/>
      </c>
    </row>
    <row r="27" spans="2:24" x14ac:dyDescent="0.3">
      <c r="B27" s="5">
        <v>15</v>
      </c>
      <c r="C27" s="5" t="str">
        <f>IF(OR(Control!$B$5=1,Control!$B$5=2),"N/A",IF(Control!$B$5=3,Reference!H18,IF(Control!$B$5=4,Reference!L18,IF(Control!$B$5=5,Reference!P18,IF(Control!$B$5=6,Reference!S18,"")))))</f>
        <v>Swaythling</v>
      </c>
      <c r="D27" s="5" t="str">
        <f>IF(OR(Control!$B$5=1,Control!$B$5=2),"N/A",IF(Control!$B$5=3,Reference!I18,IF(Control!$B$5=4,Reference!M18,IF(Control!$B$5=5,Reference!P18,IF(Control!$B$5=6,Reference!S18,"")))))</f>
        <v>Swaythling</v>
      </c>
      <c r="E27" s="5" t="str">
        <f>IF(Control!$B$5=1,"",IF(Control!$B$5=2,"",IF(Control!$B$5=3,Reference!G18,IF(Control!$B$5=4,Reference!K18,IF(Control!$B$5=5,Reference!O18,IF(Control!$B$5=6,Reference!R18,""))))))</f>
        <v>E05002469</v>
      </c>
      <c r="G27" s="3" t="s">
        <v>338</v>
      </c>
      <c r="H27" s="49" t="s">
        <v>339</v>
      </c>
      <c r="I27" s="49" t="s">
        <v>340</v>
      </c>
      <c r="J27" s="3"/>
      <c r="K27" s="3" t="s">
        <v>253</v>
      </c>
      <c r="L27" s="3" t="s">
        <v>253</v>
      </c>
      <c r="M27" s="3"/>
      <c r="N27" s="3"/>
      <c r="O27" s="3" t="s">
        <v>253</v>
      </c>
      <c r="P27" s="3" t="s">
        <v>253</v>
      </c>
      <c r="Q27" s="3"/>
      <c r="R27" s="3" t="s">
        <v>253</v>
      </c>
      <c r="S27" s="3" t="s">
        <v>253</v>
      </c>
      <c r="U27" s="5">
        <v>16</v>
      </c>
      <c r="V27" s="46" t="str">
        <f>IF(Control!$B$16=1,"N/A",IF(Control!$B$16=2,Reference!L19,IF(Control!$B$16=3,Reference!P19,"")))</f>
        <v>N/A</v>
      </c>
      <c r="W27" s="5" t="str">
        <f>IF(Control!$B$16=1,"N/A",IF(Control!$B$16=2,Reference!M19,IF(Control!$B$16=3,Reference!P19,"")))</f>
        <v>N/A</v>
      </c>
      <c r="X27" s="5" t="str">
        <f>IF(Control!$B$16=1,"",IF(Control!$B$16=2,Reference!K19,IF(Control!$B$16=3,Reference!O19,"")))</f>
        <v/>
      </c>
    </row>
    <row r="28" spans="2:24" x14ac:dyDescent="0.3">
      <c r="B28" s="5">
        <v>16</v>
      </c>
      <c r="C28" s="5" t="str">
        <f>IF(OR(Control!$B$5=1,Control!$B$5=2),"N/A",IF(Control!$B$5=3,Reference!H19,IF(Control!$B$5=4,Reference!L19,IF(Control!$B$5=5,Reference!P19,IF(Control!$B$5=6,Reference!S19,"")))))</f>
        <v>Woolston</v>
      </c>
      <c r="D28" s="5" t="str">
        <f>IF(OR(Control!$B$5=1,Control!$B$5=2),"N/A",IF(Control!$B$5=3,Reference!I19,IF(Control!$B$5=4,Reference!M19,IF(Control!$B$5=5,Reference!P19,IF(Control!$B$5=6,Reference!S19,"")))))</f>
        <v>Woolston</v>
      </c>
      <c r="E28" s="5" t="str">
        <f>IF(Control!$B$5=1,"",IF(Control!$B$5=2,"",IF(Control!$B$5=3,Reference!G19,IF(Control!$B$5=4,Reference!K19,IF(Control!$B$5=5,Reference!O19,IF(Control!$B$5=6,Reference!R19,""))))))</f>
        <v>E05002470</v>
      </c>
      <c r="G28" s="3" t="s">
        <v>341</v>
      </c>
      <c r="H28" s="49" t="s">
        <v>342</v>
      </c>
      <c r="I28" s="49" t="s">
        <v>343</v>
      </c>
      <c r="J28" s="3"/>
      <c r="K28" s="3" t="s">
        <v>253</v>
      </c>
      <c r="L28" s="3" t="s">
        <v>253</v>
      </c>
      <c r="M28" s="3"/>
      <c r="N28" s="3"/>
      <c r="O28" s="3" t="s">
        <v>253</v>
      </c>
      <c r="P28" s="3" t="s">
        <v>253</v>
      </c>
      <c r="Q28" s="3"/>
      <c r="R28" s="3" t="s">
        <v>253</v>
      </c>
      <c r="S28" s="3" t="s">
        <v>253</v>
      </c>
    </row>
    <row r="29" spans="2:24" x14ac:dyDescent="0.3">
      <c r="B29" s="5">
        <v>17</v>
      </c>
      <c r="C29" s="5" t="str">
        <f>IF(OR(Control!$B$5=1,Control!$B$5=2),"N/A",IF(Control!$B$5=3,Reference!H20,IF(Control!$B$5=4,Reference!L20,IF(Control!$B$5=5,Reference!P20,IF(Control!$B$5=6,Reference!S20,"")))))</f>
        <v xml:space="preserve"> </v>
      </c>
      <c r="D29" s="5">
        <f>IF(OR(Control!$B$5=1,Control!$B$5=2),"N/A",IF(Control!$B$5=3,Reference!I20,IF(Control!$B$5=4,Reference!M20,IF(Control!$B$5=5,Reference!P20,IF(Control!$B$5=6,Reference!S20,"")))))</f>
        <v>0</v>
      </c>
      <c r="E29" s="5" t="str">
        <f>IF(Control!$B$5=1,"",IF(Control!$B$5=2,"",IF(Control!$B$5=3,Reference!G20,IF(Control!$B$5=4,Reference!K20,IF(Control!$B$5=5,Reference!O20,IF(Control!$B$5=6,Reference!R20,""))))))</f>
        <v xml:space="preserve"> </v>
      </c>
      <c r="G29" s="3" t="s">
        <v>344</v>
      </c>
      <c r="H29" s="49" t="s">
        <v>345</v>
      </c>
      <c r="I29" s="49" t="s">
        <v>346</v>
      </c>
      <c r="J29" s="3"/>
      <c r="K29" s="3" t="s">
        <v>253</v>
      </c>
      <c r="L29" s="3" t="s">
        <v>253</v>
      </c>
      <c r="M29" s="3"/>
      <c r="N29" s="3"/>
      <c r="O29" s="3" t="s">
        <v>253</v>
      </c>
      <c r="P29" s="3" t="s">
        <v>253</v>
      </c>
      <c r="Q29" s="3"/>
      <c r="R29" s="3" t="s">
        <v>253</v>
      </c>
      <c r="S29" s="3" t="s">
        <v>253</v>
      </c>
    </row>
    <row r="30" spans="2:24" x14ac:dyDescent="0.3">
      <c r="B30" s="5">
        <v>18</v>
      </c>
      <c r="C30" s="5" t="str">
        <f>IF(OR(Control!$B$5=1,Control!$B$5=2),"N/A",IF(Control!$B$5=3,Reference!H21,IF(Control!$B$5=4,Reference!L21,IF(Control!$B$5=5,Reference!P21,IF(Control!$B$5=6,Reference!S21,"")))))</f>
        <v xml:space="preserve"> </v>
      </c>
      <c r="D30" s="5">
        <f>IF(OR(Control!$B$5=1,Control!$B$5=2),"N/A",IF(Control!$B$5=3,Reference!I21,IF(Control!$B$5=4,Reference!M21,IF(Control!$B$5=5,Reference!P21,IF(Control!$B$5=6,Reference!S21,"")))))</f>
        <v>0</v>
      </c>
      <c r="E30" s="5" t="str">
        <f>IF(Control!$B$5=1,"",IF(Control!$B$5=2,"",IF(Control!$B$5=3,Reference!G21,IF(Control!$B$5=4,Reference!K21,IF(Control!$B$5=5,Reference!O21,IF(Control!$B$5=6,Reference!R21,""))))))</f>
        <v xml:space="preserve"> </v>
      </c>
      <c r="G30" s="3" t="s">
        <v>347</v>
      </c>
      <c r="H30" s="49" t="s">
        <v>348</v>
      </c>
      <c r="I30" s="49" t="s">
        <v>349</v>
      </c>
      <c r="J30" s="3"/>
      <c r="K30" s="3" t="s">
        <v>253</v>
      </c>
      <c r="L30" s="3" t="s">
        <v>253</v>
      </c>
      <c r="M30" s="3"/>
      <c r="N30" s="3"/>
      <c r="O30" s="3" t="s">
        <v>253</v>
      </c>
      <c r="P30" s="3" t="s">
        <v>253</v>
      </c>
      <c r="Q30" s="3"/>
      <c r="R30" s="3" t="s">
        <v>253</v>
      </c>
      <c r="S30" s="3" t="s">
        <v>253</v>
      </c>
      <c r="U30" s="5" t="s">
        <v>174</v>
      </c>
      <c r="V30" s="5" t="s">
        <v>350</v>
      </c>
    </row>
    <row r="31" spans="2:24" x14ac:dyDescent="0.3">
      <c r="B31" s="5">
        <v>19</v>
      </c>
      <c r="C31" s="5" t="str">
        <f>IF(OR(Control!$B$5=1,Control!$B$5=2),"N/A",IF(Control!$B$5=3,Reference!H22,IF(Control!$B$5=4,Reference!L22,IF(Control!$B$5=5,Reference!P22,IF(Control!$B$5=6,Reference!S22,"")))))</f>
        <v xml:space="preserve"> </v>
      </c>
      <c r="D31" s="5">
        <f>IF(OR(Control!$B$5=1,Control!$B$5=2),"N/A",IF(Control!$B$5=3,Reference!I22,IF(Control!$B$5=4,Reference!M22,IF(Control!$B$5=5,Reference!P22,IF(Control!$B$5=6,Reference!S22,"")))))</f>
        <v>0</v>
      </c>
      <c r="E31" s="5" t="str">
        <f>IF(Control!$B$5=1,"",IF(Control!$B$5=2,"",IF(Control!$B$5=3,Reference!G22,IF(Control!$B$5=4,Reference!K22,IF(Control!$B$5=5,Reference!O22,IF(Control!$B$5=6,Reference!R22,""))))))</f>
        <v xml:space="preserve"> </v>
      </c>
      <c r="U31" s="5">
        <v>1</v>
      </c>
      <c r="V31" s="28">
        <v>2018</v>
      </c>
    </row>
    <row r="32" spans="2:24" x14ac:dyDescent="0.3">
      <c r="B32" s="5">
        <v>20</v>
      </c>
      <c r="C32" s="5" t="str">
        <f>IF(OR(Control!$B$5=1,Control!$B$5=2),"N/A",IF(Control!$B$5=3,Reference!H23,IF(Control!$B$5=4,Reference!L23,IF(Control!$B$5=5,Reference!P23,IF(Control!$B$5=6,Reference!S23,"")))))</f>
        <v xml:space="preserve"> </v>
      </c>
      <c r="D32" s="5">
        <f>IF(OR(Control!$B$5=1,Control!$B$5=2),"N/A",IF(Control!$B$5=3,Reference!I23,IF(Control!$B$5=4,Reference!M23,IF(Control!$B$5=5,Reference!P23,IF(Control!$B$5=6,Reference!S23,"")))))</f>
        <v>0</v>
      </c>
      <c r="E32" s="5" t="str">
        <f>IF(Control!$B$5=1,"",IF(Control!$B$5=2,"",IF(Control!$B$5=3,Reference!G23,IF(Control!$B$5=4,Reference!K23,IF(Control!$B$5=5,Reference!O23,IF(Control!$B$5=6,Reference!R23,""))))))</f>
        <v xml:space="preserve"> </v>
      </c>
      <c r="G32" s="24" t="s">
        <v>351</v>
      </c>
      <c r="H32" s="24"/>
      <c r="I32" s="24"/>
      <c r="J32" s="24"/>
      <c r="K32" s="24"/>
      <c r="L32" s="24"/>
      <c r="U32" s="5">
        <v>2</v>
      </c>
      <c r="V32" s="28">
        <v>2019</v>
      </c>
    </row>
    <row r="33" spans="2:22" x14ac:dyDescent="0.3">
      <c r="B33" s="5">
        <v>21</v>
      </c>
      <c r="C33" s="5" t="str">
        <f>IF(OR(Control!$B$5=1,Control!$B$5=2),"N/A",IF(Control!$B$5=3,Reference!H24,IF(Control!$B$5=4,Reference!L24,IF(Control!$B$5=5,Reference!P24,IF(Control!$B$5=6,Reference!S24,"")))))</f>
        <v xml:space="preserve"> </v>
      </c>
      <c r="D33" s="5">
        <f>IF(OR(Control!$B$5=1,Control!$B$5=2),"N/A",IF(Control!$B$5=3,Reference!I24,IF(Control!$B$5=4,Reference!M24,IF(Control!$B$5=5,Reference!P24,IF(Control!$B$5=6,Reference!S24,"")))))</f>
        <v>0</v>
      </c>
      <c r="E33" s="5" t="str">
        <f>IF(Control!$B$5=1,"",IF(Control!$B$5=2,"",IF(Control!$B$5=3,Reference!G24,IF(Control!$B$5=4,Reference!K24,IF(Control!$B$5=5,Reference!O24,IF(Control!$B$5=6,Reference!R24,""))))))</f>
        <v xml:space="preserve"> </v>
      </c>
      <c r="G33" s="24" t="s">
        <v>174</v>
      </c>
      <c r="H33" s="24" t="s">
        <v>351</v>
      </c>
      <c r="I33" s="24"/>
      <c r="J33" s="24"/>
      <c r="K33" s="24"/>
      <c r="L33" s="24"/>
      <c r="U33" s="5">
        <v>3</v>
      </c>
      <c r="V33" s="28">
        <v>2020</v>
      </c>
    </row>
    <row r="34" spans="2:22" x14ac:dyDescent="0.3">
      <c r="B34" s="5">
        <v>22</v>
      </c>
      <c r="C34" s="5" t="str">
        <f>IF(OR(Control!$B$5=1,Control!$B$5=2),"N/A",IF(Control!$B$5=3,Reference!H25,IF(Control!$B$5=4,Reference!L25,IF(Control!$B$5=5,Reference!P25,IF(Control!$B$5=6,Reference!S25,"")))))</f>
        <v xml:space="preserve"> </v>
      </c>
      <c r="D34" s="5">
        <f>IF(OR(Control!$B$5=1,Control!$B$5=2),"N/A",IF(Control!$B$5=3,Reference!I25,IF(Control!$B$5=4,Reference!M25,IF(Control!$B$5=5,Reference!P25,IF(Control!$B$5=6,Reference!S25,"")))))</f>
        <v>0</v>
      </c>
      <c r="E34" s="5" t="str">
        <f>IF(Control!$B$5=1,"",IF(Control!$B$5=2,"",IF(Control!$B$5=3,Reference!G25,IF(Control!$B$5=4,Reference!K25,IF(Control!$B$5=5,Reference!O25,IF(Control!$B$5=6,Reference!R25,""))))))</f>
        <v xml:space="preserve"> </v>
      </c>
      <c r="G34" s="24">
        <v>1</v>
      </c>
      <c r="H34" s="102" t="s">
        <v>352</v>
      </c>
      <c r="I34" s="24"/>
      <c r="J34" s="24"/>
      <c r="K34" s="24"/>
      <c r="L34" s="24"/>
      <c r="U34" s="5">
        <v>4</v>
      </c>
      <c r="V34" s="28">
        <v>2021</v>
      </c>
    </row>
    <row r="35" spans="2:22" x14ac:dyDescent="0.3">
      <c r="B35" s="5">
        <v>23</v>
      </c>
      <c r="C35" s="5" t="str">
        <f>IF(OR(Control!$B$5=1,Control!$B$5=2),"N/A",IF(Control!$B$5=3,Reference!H26,IF(Control!$B$5=4,Reference!L26,IF(Control!$B$5=5,Reference!P26,IF(Control!$B$5=6,Reference!S26,"")))))</f>
        <v xml:space="preserve"> </v>
      </c>
      <c r="D35" s="5">
        <f>IF(OR(Control!$B$5=1,Control!$B$5=2),"N/A",IF(Control!$B$5=3,Reference!I26,IF(Control!$B$5=4,Reference!M26,IF(Control!$B$5=5,Reference!P26,IF(Control!$B$5=6,Reference!S26,"")))))</f>
        <v>0</v>
      </c>
      <c r="E35" s="5" t="str">
        <f>IF(Control!$B$5=1,"",IF(Control!$B$5=2,"",IF(Control!$B$5=3,Reference!G26,IF(Control!$B$5=4,Reference!K26,IF(Control!$B$5=5,Reference!O26,IF(Control!$B$5=6,Reference!R26,""))))))</f>
        <v xml:space="preserve"> </v>
      </c>
      <c r="G35" s="24">
        <v>2</v>
      </c>
      <c r="H35" s="102" t="s">
        <v>353</v>
      </c>
      <c r="I35" s="24"/>
      <c r="J35" s="24"/>
      <c r="K35" s="24"/>
      <c r="L35" s="24"/>
      <c r="U35" s="5">
        <v>5</v>
      </c>
      <c r="V35" s="28">
        <v>2022</v>
      </c>
    </row>
    <row r="36" spans="2:22" x14ac:dyDescent="0.3">
      <c r="B36" s="5">
        <v>24</v>
      </c>
      <c r="C36" s="5" t="str">
        <f>IF(OR(Control!$B$5=1,Control!$B$5=2),"N/A",IF(Control!$B$5=3,Reference!H27,IF(Control!$B$5=4,Reference!L27,IF(Control!$B$5=5,Reference!P27,IF(Control!$B$5=6,Reference!S27,"")))))</f>
        <v xml:space="preserve"> </v>
      </c>
      <c r="D36" s="5">
        <f>IF(OR(Control!$B$5=1,Control!$B$5=2),"N/A",IF(Control!$B$5=3,Reference!I27,IF(Control!$B$5=4,Reference!M27,IF(Control!$B$5=5,Reference!P27,IF(Control!$B$5=6,Reference!S27,"")))))</f>
        <v>0</v>
      </c>
      <c r="E36" s="5" t="str">
        <f>IF(Control!$B$5=1,"",IF(Control!$B$5=2,"",IF(Control!$B$5=3,Reference!G27,IF(Control!$B$5=4,Reference!K27,IF(Control!$B$5=5,Reference!O27,IF(Control!$B$5=6,Reference!R27,""))))))</f>
        <v xml:space="preserve"> </v>
      </c>
      <c r="G36" s="24">
        <v>3</v>
      </c>
      <c r="H36" s="102" t="s">
        <v>354</v>
      </c>
      <c r="I36" s="24"/>
      <c r="J36" s="24"/>
      <c r="K36" s="24"/>
      <c r="L36" s="24"/>
      <c r="U36" s="5">
        <v>6</v>
      </c>
      <c r="V36" s="28">
        <v>2023</v>
      </c>
    </row>
    <row r="37" spans="2:22" x14ac:dyDescent="0.3">
      <c r="B37" s="5">
        <v>25</v>
      </c>
      <c r="C37" s="5" t="str">
        <f>IF(OR(Control!$B$5=1,Control!$B$5=2),"N/A",IF(Control!$B$5=3,Reference!H28,IF(Control!$B$5=4,Reference!L28,IF(Control!$B$5=5,Reference!P28,IF(Control!$B$5=6,Reference!S28,"")))))</f>
        <v xml:space="preserve"> </v>
      </c>
      <c r="D37" s="5">
        <f>IF(OR(Control!$B$5=1,Control!$B$5=2),"N/A",IF(Control!$B$5=3,Reference!I28,IF(Control!$B$5=4,Reference!M28,IF(Control!$B$5=5,Reference!P28,IF(Control!$B$5=6,Reference!S28,"")))))</f>
        <v>0</v>
      </c>
      <c r="E37" s="5" t="str">
        <f>IF(Control!$B$5=1,"",IF(Control!$B$5=2,"",IF(Control!$B$5=3,Reference!G28,IF(Control!$B$5=4,Reference!K28,IF(Control!$B$5=5,Reference!O28,IF(Control!$B$5=6,Reference!R28,""))))))</f>
        <v xml:space="preserve"> </v>
      </c>
      <c r="G37" s="24">
        <v>4</v>
      </c>
      <c r="H37" s="102" t="s">
        <v>355</v>
      </c>
      <c r="I37" s="24"/>
      <c r="J37" s="24"/>
      <c r="K37" s="24"/>
      <c r="L37" s="24"/>
      <c r="U37" s="5">
        <v>7</v>
      </c>
      <c r="V37" s="28">
        <v>2024</v>
      </c>
    </row>
    <row r="38" spans="2:22" x14ac:dyDescent="0.3">
      <c r="B38" s="5">
        <v>26</v>
      </c>
      <c r="C38" s="5" t="str">
        <f>IF(OR(Control!$B$5=1,Control!$B$5=2),"N/A",IF(Control!$B$5=3,Reference!H29,IF(Control!$B$5=4,Reference!L29,IF(Control!$B$5=5,Reference!P29,IF(Control!$B$5=6,Reference!S29,"")))))</f>
        <v xml:space="preserve"> </v>
      </c>
      <c r="D38" s="5">
        <f>IF(OR(Control!$B$5=1,Control!$B$5=2),"N/A",IF(Control!$B$5=3,Reference!I29,IF(Control!$B$5=4,Reference!M29,IF(Control!$B$5=5,Reference!P29,IF(Control!$B$5=6,Reference!S29,"")))))</f>
        <v>0</v>
      </c>
      <c r="E38" s="5" t="str">
        <f>IF(Control!$B$5=1,"",IF(Control!$B$5=2,"",IF(Control!$B$5=3,Reference!G29,IF(Control!$B$5=4,Reference!K29,IF(Control!$B$5=5,Reference!O29,IF(Control!$B$5=6,Reference!R29,""))))))</f>
        <v xml:space="preserve"> </v>
      </c>
      <c r="G38" s="24">
        <v>5</v>
      </c>
      <c r="H38" s="102" t="s">
        <v>356</v>
      </c>
      <c r="I38" s="24"/>
      <c r="J38" s="24"/>
      <c r="K38" s="24"/>
      <c r="L38" s="24"/>
      <c r="U38" s="5">
        <v>8</v>
      </c>
      <c r="V38" s="28">
        <v>2025</v>
      </c>
    </row>
    <row r="39" spans="2:22" x14ac:dyDescent="0.3">
      <c r="B39" s="5">
        <v>27</v>
      </c>
      <c r="C39" s="5" t="str">
        <f>IF(OR(Control!$B$5=1,Control!$B$5=2),"N/A",IF(Control!$B$5=3,Reference!H30,IF(Control!$B$5=4,Reference!L30,IF(Control!$B$5=5,Reference!P30,IF(Control!$B$5=6,Reference!S30,"")))))</f>
        <v xml:space="preserve"> </v>
      </c>
      <c r="D39" s="5">
        <f>IF(OR(Control!$B$5=1,Control!$B$5=2),"N/A",IF(Control!$B$5=3,Reference!I30,IF(Control!$B$5=4,Reference!M30,IF(Control!$B$5=5,Reference!P30,IF(Control!$B$5=6,Reference!S30,"")))))</f>
        <v>0</v>
      </c>
      <c r="E39" s="5" t="str">
        <f>IF(Control!$B$5=1,"",IF(Control!$B$5=2,"",IF(Control!$B$5=3,Reference!G30,IF(Control!$B$5=4,Reference!K30,IF(Control!$B$5=5,Reference!O30,IF(Control!$B$5=6,Reference!R30,""))))))</f>
        <v xml:space="preserve"> </v>
      </c>
      <c r="G39" s="24">
        <v>6</v>
      </c>
      <c r="H39" s="24" t="str">
        <f>"Population pyramid for "&amp;Control!E6&amp;" - NHS Digital Registered Population as at January 2019"</f>
        <v>Population pyramid for  - NHS Digital Registered Population as at January 2019</v>
      </c>
      <c r="I39" s="24"/>
      <c r="J39" s="24"/>
      <c r="K39" s="24"/>
      <c r="L39" s="24"/>
    </row>
    <row r="40" spans="2:22" x14ac:dyDescent="0.3">
      <c r="G40" s="24">
        <v>7</v>
      </c>
      <c r="H40" s="24" t="str">
        <f>"Population pyramid for "&amp;Control!E6&amp;" - HCC 2018 Resident Population"</f>
        <v>Population pyramid for  - HCC 2018 Resident Population</v>
      </c>
      <c r="I40" s="24"/>
      <c r="J40" s="24"/>
      <c r="K40" s="24"/>
      <c r="L40" s="24"/>
    </row>
    <row r="41" spans="2:22" x14ac:dyDescent="0.3">
      <c r="B41" s="6" t="s">
        <v>174</v>
      </c>
      <c r="C41" s="6" t="s">
        <v>357</v>
      </c>
      <c r="G41" s="24">
        <v>8</v>
      </c>
      <c r="H41" s="24" t="str">
        <f>"Population pyramid for "&amp;Control!E6&amp;" - HCC 2018 Resident Population"</f>
        <v>Population pyramid for  - HCC 2018 Resident Population</v>
      </c>
      <c r="I41" s="24"/>
      <c r="J41" s="24"/>
      <c r="K41" s="24"/>
      <c r="L41" s="24"/>
    </row>
    <row r="42" spans="2:22" x14ac:dyDescent="0.3">
      <c r="B42" s="6" t="s">
        <v>176</v>
      </c>
      <c r="C42" s="6" t="s">
        <v>358</v>
      </c>
      <c r="G42" s="24" t="s">
        <v>174</v>
      </c>
      <c r="H42" s="24" t="s">
        <v>351</v>
      </c>
      <c r="I42" s="24"/>
      <c r="J42" s="24"/>
      <c r="K42" s="24"/>
      <c r="L42" s="24"/>
    </row>
    <row r="43" spans="2:22" x14ac:dyDescent="0.3">
      <c r="B43" s="6" t="s">
        <v>178</v>
      </c>
      <c r="C43" s="6" t="s">
        <v>359</v>
      </c>
      <c r="G43" s="24">
        <v>1</v>
      </c>
      <c r="H43" s="24" t="str">
        <f>"Population pyramid for Southampton LA (HCC Resident Population): 2018 and "&amp;Control!$D$18&amp;" projection"</f>
        <v>Population pyramid for Southampton LA (HCC Resident Population): 2018 and 2025 projection</v>
      </c>
      <c r="I43" s="24"/>
      <c r="J43" s="24"/>
      <c r="K43" s="24"/>
      <c r="L43" s="24"/>
    </row>
    <row r="44" spans="2:22" x14ac:dyDescent="0.3">
      <c r="B44" s="6" t="s">
        <v>186</v>
      </c>
      <c r="C44" s="6" t="s">
        <v>360</v>
      </c>
      <c r="G44" s="24">
        <v>2</v>
      </c>
      <c r="H44" s="24" t="str">
        <f>"Population pyramid for "&amp;Control!E17&amp;": 2018 and "&amp;Control!$D$18&amp;" projection"</f>
        <v>Population pyramid for N/A: 2018 and 2025 projection</v>
      </c>
      <c r="I44" s="24"/>
      <c r="J44" s="24"/>
      <c r="K44" s="24"/>
      <c r="L44" s="24"/>
    </row>
    <row r="45" spans="2:22" x14ac:dyDescent="0.3">
      <c r="B45" s="6" t="s">
        <v>361</v>
      </c>
      <c r="C45" s="6" t="s">
        <v>362</v>
      </c>
      <c r="G45" s="24">
        <v>3</v>
      </c>
      <c r="H45" s="24" t="str">
        <f>"Population pyramid for "&amp;Control!E17&amp;": 2018 and "&amp;Control!$D$18&amp;" projection"</f>
        <v>Population pyramid for N/A: 2018 and 2025 projection</v>
      </c>
      <c r="I45" s="24"/>
      <c r="J45" s="24"/>
      <c r="K45" s="24"/>
      <c r="L45" s="24"/>
    </row>
    <row r="46" spans="2:22" x14ac:dyDescent="0.3">
      <c r="B46" s="6" t="s">
        <v>183</v>
      </c>
      <c r="C46" s="6" t="s">
        <v>363</v>
      </c>
      <c r="G46" s="24" t="s">
        <v>174</v>
      </c>
      <c r="H46" s="24" t="s">
        <v>351</v>
      </c>
      <c r="I46" s="24"/>
      <c r="J46" s="24"/>
      <c r="K46" s="24"/>
      <c r="L46" s="24"/>
    </row>
    <row r="47" spans="2:22" x14ac:dyDescent="0.3">
      <c r="B47" s="6" t="s">
        <v>185</v>
      </c>
      <c r="C47" s="6" t="s">
        <v>364</v>
      </c>
      <c r="G47" s="24">
        <v>1</v>
      </c>
      <c r="H47" s="24" t="str">
        <f>"Forecast change in resident population between 2018 and "&amp;Control!$D$18&amp;": Southampton LA"</f>
        <v>Forecast change in resident population between 2018 and 2025: Southampton LA</v>
      </c>
      <c r="I47" s="24"/>
      <c r="J47" s="24"/>
      <c r="K47" s="24"/>
      <c r="L47" s="24"/>
    </row>
    <row r="48" spans="2:22" x14ac:dyDescent="0.3">
      <c r="B48" s="6" t="s">
        <v>365</v>
      </c>
      <c r="C48" s="6"/>
      <c r="G48" s="24">
        <v>2</v>
      </c>
      <c r="H48" s="24" t="str">
        <f>"Forecast change in resident population between 2018 and "&amp;Control!$D$18&amp;": "&amp;Control!E17</f>
        <v>Forecast change in resident population between 2018 and 2025: N/A</v>
      </c>
      <c r="I48" s="24"/>
      <c r="J48" s="24"/>
      <c r="K48" s="24"/>
      <c r="L48" s="24"/>
    </row>
    <row r="49" spans="2:22" x14ac:dyDescent="0.3">
      <c r="B49" s="6" t="s">
        <v>366</v>
      </c>
      <c r="C49" s="6"/>
      <c r="G49" s="24">
        <v>3</v>
      </c>
      <c r="H49" s="24" t="str">
        <f>"Forecast change in resident population between 2018 and "&amp;Control!$D$18&amp;": "&amp;Control!E17</f>
        <v>Forecast change in resident population between 2018 and 2025: N/A</v>
      </c>
      <c r="I49" s="24"/>
      <c r="J49" s="24"/>
      <c r="K49" s="24"/>
      <c r="L49" s="24"/>
    </row>
    <row r="50" spans="2:22" x14ac:dyDescent="0.3">
      <c r="B50" s="6" t="s">
        <v>367</v>
      </c>
      <c r="C50" s="6"/>
      <c r="U50" s="6" t="s">
        <v>174</v>
      </c>
      <c r="V50" s="6" t="s">
        <v>357</v>
      </c>
    </row>
    <row r="51" spans="2:22" x14ac:dyDescent="0.3">
      <c r="B51" s="6" t="s">
        <v>368</v>
      </c>
      <c r="C51" s="6"/>
      <c r="U51" s="6" t="s">
        <v>176</v>
      </c>
      <c r="V51" s="6" t="s">
        <v>369</v>
      </c>
    </row>
    <row r="52" spans="2:22" x14ac:dyDescent="0.3">
      <c r="B52" s="6" t="s">
        <v>370</v>
      </c>
      <c r="C52" s="6"/>
      <c r="U52" s="6" t="s">
        <v>371</v>
      </c>
      <c r="V52" s="6" t="s">
        <v>223</v>
      </c>
    </row>
    <row r="53" spans="2:22" x14ac:dyDescent="0.3">
      <c r="B53" s="6" t="s">
        <v>372</v>
      </c>
      <c r="C53" s="6"/>
      <c r="U53" s="6" t="s">
        <v>373</v>
      </c>
      <c r="V53" s="6" t="s">
        <v>232</v>
      </c>
    </row>
    <row r="54" spans="2:22" x14ac:dyDescent="0.3">
      <c r="B54" s="6" t="s">
        <v>374</v>
      </c>
      <c r="C54" s="6"/>
      <c r="E54" s="48"/>
      <c r="U54" s="6" t="s">
        <v>375</v>
      </c>
      <c r="V54" s="6" t="s">
        <v>242</v>
      </c>
    </row>
    <row r="55" spans="2:22" x14ac:dyDescent="0.3">
      <c r="B55" s="6" t="s">
        <v>376</v>
      </c>
      <c r="C55" s="6"/>
      <c r="E55" s="48"/>
      <c r="U55" s="6" t="s">
        <v>377</v>
      </c>
      <c r="V55" s="6" t="s">
        <v>252</v>
      </c>
    </row>
    <row r="56" spans="2:22" x14ac:dyDescent="0.3">
      <c r="B56" s="6" t="s">
        <v>378</v>
      </c>
      <c r="C56" s="6"/>
      <c r="E56" s="48"/>
      <c r="U56" s="6" t="s">
        <v>379</v>
      </c>
      <c r="V56" s="6" t="s">
        <v>258</v>
      </c>
    </row>
    <row r="57" spans="2:22" x14ac:dyDescent="0.3">
      <c r="B57" s="6" t="s">
        <v>380</v>
      </c>
      <c r="C57" s="6"/>
      <c r="E57" s="48"/>
      <c r="U57" s="6" t="s">
        <v>381</v>
      </c>
      <c r="V57" s="6" t="s">
        <v>263</v>
      </c>
    </row>
    <row r="58" spans="2:22" x14ac:dyDescent="0.3">
      <c r="B58" s="6" t="s">
        <v>382</v>
      </c>
      <c r="C58" s="6"/>
      <c r="E58" s="48"/>
      <c r="U58" s="6" t="s">
        <v>383</v>
      </c>
      <c r="V58" s="6" t="s">
        <v>268</v>
      </c>
    </row>
    <row r="59" spans="2:22" x14ac:dyDescent="0.3">
      <c r="B59" s="6" t="s">
        <v>384</v>
      </c>
      <c r="C59" s="6"/>
      <c r="E59" s="48"/>
      <c r="U59" s="6" t="s">
        <v>385</v>
      </c>
      <c r="V59" s="6" t="s">
        <v>274</v>
      </c>
    </row>
    <row r="60" spans="2:22" x14ac:dyDescent="0.3">
      <c r="B60" s="6" t="s">
        <v>386</v>
      </c>
      <c r="C60" s="6"/>
      <c r="E60" s="48"/>
      <c r="U60" s="6" t="s">
        <v>387</v>
      </c>
      <c r="V60" s="6" t="s">
        <v>281</v>
      </c>
    </row>
    <row r="61" spans="2:22" x14ac:dyDescent="0.3">
      <c r="B61" s="6" t="s">
        <v>388</v>
      </c>
      <c r="C61" s="6"/>
      <c r="E61" s="48"/>
      <c r="U61" s="6" t="s">
        <v>389</v>
      </c>
      <c r="V61" s="6" t="s">
        <v>286</v>
      </c>
    </row>
    <row r="62" spans="2:22" x14ac:dyDescent="0.3">
      <c r="B62" s="6" t="s">
        <v>390</v>
      </c>
      <c r="C62" s="6"/>
      <c r="E62" s="48"/>
      <c r="U62" s="6" t="s">
        <v>391</v>
      </c>
      <c r="V62" s="6" t="s">
        <v>291</v>
      </c>
    </row>
    <row r="63" spans="2:22" x14ac:dyDescent="0.3">
      <c r="B63" s="6" t="s">
        <v>392</v>
      </c>
      <c r="C63" s="6"/>
      <c r="E63" s="48"/>
      <c r="F63" s="48"/>
      <c r="U63" s="6" t="s">
        <v>393</v>
      </c>
      <c r="V63" s="6" t="s">
        <v>296</v>
      </c>
    </row>
    <row r="64" spans="2:22" x14ac:dyDescent="0.3">
      <c r="B64" s="6" t="s">
        <v>394</v>
      </c>
      <c r="C64" s="6"/>
      <c r="E64" s="48"/>
      <c r="F64" s="48"/>
      <c r="U64" s="6" t="s">
        <v>395</v>
      </c>
      <c r="V64" s="6" t="s">
        <v>301</v>
      </c>
    </row>
    <row r="65" spans="2:22" x14ac:dyDescent="0.3">
      <c r="B65" s="6" t="s">
        <v>396</v>
      </c>
      <c r="C65" s="6"/>
      <c r="E65" s="48"/>
      <c r="F65" s="48"/>
      <c r="U65" s="6" t="s">
        <v>397</v>
      </c>
      <c r="V65" s="6" t="s">
        <v>306</v>
      </c>
    </row>
    <row r="66" spans="2:22" x14ac:dyDescent="0.3">
      <c r="B66" s="6" t="s">
        <v>398</v>
      </c>
      <c r="C66" s="6"/>
      <c r="E66" s="48"/>
      <c r="F66" s="48"/>
      <c r="U66" s="6" t="s">
        <v>399</v>
      </c>
      <c r="V66" s="6" t="s">
        <v>311</v>
      </c>
    </row>
    <row r="67" spans="2:22" x14ac:dyDescent="0.3">
      <c r="B67" s="6" t="s">
        <v>400</v>
      </c>
      <c r="C67" s="6"/>
      <c r="E67" s="48"/>
      <c r="F67" s="48"/>
      <c r="U67" s="6" t="s">
        <v>401</v>
      </c>
      <c r="V67" s="6" t="s">
        <v>316</v>
      </c>
    </row>
    <row r="68" spans="2:22" x14ac:dyDescent="0.3">
      <c r="B68" s="6" t="s">
        <v>402</v>
      </c>
      <c r="C68" s="6"/>
      <c r="E68" s="48"/>
      <c r="F68" s="48"/>
      <c r="U68" s="6" t="s">
        <v>403</v>
      </c>
      <c r="V68" s="6" t="s">
        <v>225</v>
      </c>
    </row>
    <row r="69" spans="2:22" x14ac:dyDescent="0.3">
      <c r="B69" s="6" t="s">
        <v>404</v>
      </c>
      <c r="C69" s="6"/>
      <c r="E69" s="48"/>
      <c r="F69" s="48"/>
      <c r="U69" s="6" t="s">
        <v>405</v>
      </c>
      <c r="V69" s="6" t="s">
        <v>234</v>
      </c>
    </row>
    <row r="70" spans="2:22" x14ac:dyDescent="0.3">
      <c r="B70" s="6" t="s">
        <v>406</v>
      </c>
      <c r="C70" s="6"/>
      <c r="E70" s="48"/>
      <c r="F70" s="48"/>
      <c r="U70" s="6" t="s">
        <v>407</v>
      </c>
      <c r="V70" s="6" t="s">
        <v>244</v>
      </c>
    </row>
    <row r="71" spans="2:22" x14ac:dyDescent="0.3">
      <c r="B71" s="6" t="s">
        <v>371</v>
      </c>
      <c r="C71" s="6"/>
      <c r="E71" s="48"/>
      <c r="F71" s="48"/>
      <c r="U71" s="6"/>
      <c r="V71" s="6"/>
    </row>
    <row r="72" spans="2:22" x14ac:dyDescent="0.3">
      <c r="B72" s="6" t="s">
        <v>373</v>
      </c>
      <c r="C72" s="6"/>
      <c r="E72" s="48"/>
      <c r="F72" s="48"/>
      <c r="U72" s="6"/>
      <c r="V72" s="6"/>
    </row>
    <row r="73" spans="2:22" x14ac:dyDescent="0.3">
      <c r="B73" s="6" t="s">
        <v>375</v>
      </c>
      <c r="C73" s="6"/>
      <c r="E73" s="48"/>
      <c r="F73" s="48"/>
      <c r="U73" s="6"/>
      <c r="V73" s="6"/>
    </row>
    <row r="74" spans="2:22" x14ac:dyDescent="0.3">
      <c r="B74" s="6" t="s">
        <v>377</v>
      </c>
      <c r="C74" s="6"/>
      <c r="E74" s="48"/>
      <c r="F74" s="48"/>
    </row>
    <row r="75" spans="2:22" x14ac:dyDescent="0.3">
      <c r="B75" s="6" t="s">
        <v>379</v>
      </c>
      <c r="C75" s="6"/>
      <c r="E75" s="48"/>
      <c r="F75" s="48"/>
    </row>
    <row r="76" spans="2:22" x14ac:dyDescent="0.3">
      <c r="B76" s="6" t="s">
        <v>381</v>
      </c>
      <c r="C76" s="6"/>
      <c r="E76" s="48"/>
      <c r="F76" s="48"/>
    </row>
    <row r="77" spans="2:22" x14ac:dyDescent="0.3">
      <c r="B77" s="6" t="s">
        <v>383</v>
      </c>
      <c r="C77" s="6"/>
      <c r="E77" s="48"/>
      <c r="F77" s="48"/>
    </row>
    <row r="78" spans="2:22" x14ac:dyDescent="0.3">
      <c r="B78" s="6" t="s">
        <v>385</v>
      </c>
      <c r="C78" s="6"/>
      <c r="E78" s="48"/>
      <c r="F78" s="48"/>
    </row>
    <row r="79" spans="2:22" x14ac:dyDescent="0.3">
      <c r="B79" s="6" t="s">
        <v>387</v>
      </c>
      <c r="C79" s="6"/>
      <c r="E79" s="48"/>
      <c r="F79" s="48"/>
    </row>
    <row r="80" spans="2:22" x14ac:dyDescent="0.3">
      <c r="B80" s="6" t="s">
        <v>389</v>
      </c>
      <c r="C80" s="6"/>
      <c r="E80" s="48"/>
      <c r="F80" s="48"/>
    </row>
    <row r="81" spans="2:9" x14ac:dyDescent="0.3">
      <c r="B81" s="6" t="s">
        <v>391</v>
      </c>
      <c r="C81" s="6"/>
      <c r="E81" s="48"/>
      <c r="F81" s="48"/>
    </row>
    <row r="82" spans="2:9" x14ac:dyDescent="0.3">
      <c r="B82" s="6" t="s">
        <v>393</v>
      </c>
      <c r="C82" s="6"/>
      <c r="E82" s="48"/>
      <c r="F82" s="48"/>
    </row>
    <row r="83" spans="2:9" x14ac:dyDescent="0.3">
      <c r="B83" s="6" t="s">
        <v>395</v>
      </c>
      <c r="C83" s="6"/>
      <c r="E83" s="48"/>
      <c r="F83" s="48"/>
    </row>
    <row r="84" spans="2:9" x14ac:dyDescent="0.3">
      <c r="B84" s="6" t="s">
        <v>397</v>
      </c>
      <c r="C84" s="6"/>
      <c r="E84" s="48"/>
      <c r="F84" s="48"/>
      <c r="G84" s="48"/>
      <c r="H84" s="48"/>
      <c r="I84" s="48"/>
    </row>
    <row r="85" spans="2:9" x14ac:dyDescent="0.3">
      <c r="B85" s="6" t="s">
        <v>399</v>
      </c>
      <c r="C85" s="6"/>
      <c r="E85" s="48"/>
      <c r="F85" s="48"/>
      <c r="G85" s="48"/>
      <c r="H85" s="48"/>
      <c r="I85" s="48"/>
    </row>
    <row r="86" spans="2:9" x14ac:dyDescent="0.3">
      <c r="B86" s="6" t="s">
        <v>401</v>
      </c>
      <c r="C86" s="6"/>
      <c r="E86" s="48"/>
      <c r="F86" s="48"/>
      <c r="G86" s="48"/>
      <c r="H86" s="48"/>
      <c r="I86" s="48"/>
    </row>
    <row r="87" spans="2:9" x14ac:dyDescent="0.3">
      <c r="B87" s="6" t="s">
        <v>403</v>
      </c>
      <c r="C87" s="6"/>
      <c r="E87" s="48"/>
      <c r="F87" s="48"/>
      <c r="G87" s="48"/>
      <c r="H87" s="48"/>
      <c r="I87" s="48"/>
    </row>
    <row r="88" spans="2:9" x14ac:dyDescent="0.3">
      <c r="B88" s="6" t="s">
        <v>405</v>
      </c>
      <c r="C88" s="6"/>
      <c r="E88" s="48"/>
      <c r="F88" s="48"/>
      <c r="G88" s="48"/>
      <c r="H88" s="48"/>
      <c r="I88" s="48"/>
    </row>
    <row r="89" spans="2:9" x14ac:dyDescent="0.3">
      <c r="B89" s="6" t="s">
        <v>407</v>
      </c>
      <c r="C89" s="6"/>
      <c r="E89" s="48"/>
      <c r="F89" s="48"/>
      <c r="G89" s="48"/>
      <c r="H89" s="48"/>
      <c r="I89" s="48"/>
    </row>
    <row r="90" spans="2:9" x14ac:dyDescent="0.3">
      <c r="B90" s="6" t="s">
        <v>408</v>
      </c>
      <c r="C90" s="6"/>
      <c r="E90" s="48"/>
      <c r="F90" s="48"/>
      <c r="G90" s="48"/>
      <c r="H90" s="48"/>
      <c r="I90" s="48"/>
    </row>
    <row r="91" spans="2:9" x14ac:dyDescent="0.3">
      <c r="B91" s="6" t="s">
        <v>409</v>
      </c>
      <c r="C91" s="6"/>
      <c r="E91" s="48"/>
      <c r="F91" s="48"/>
      <c r="G91" s="48"/>
      <c r="H91" s="48"/>
    </row>
    <row r="92" spans="2:9" x14ac:dyDescent="0.3">
      <c r="B92" s="6" t="s">
        <v>410</v>
      </c>
      <c r="C92" s="6"/>
      <c r="E92" s="48"/>
      <c r="F92" s="48"/>
      <c r="G92" s="48"/>
      <c r="H92" s="48"/>
    </row>
    <row r="93" spans="2:9" x14ac:dyDescent="0.3">
      <c r="B93" s="6" t="s">
        <v>186</v>
      </c>
      <c r="C93" s="6"/>
      <c r="E93" s="48"/>
      <c r="F93" s="48"/>
      <c r="G93" s="48"/>
      <c r="H93" s="48"/>
    </row>
    <row r="94" spans="2:9" x14ac:dyDescent="0.3">
      <c r="E94" s="48"/>
      <c r="F94" s="48"/>
      <c r="G94" s="48"/>
      <c r="H94" s="48"/>
    </row>
    <row r="95" spans="2:9" x14ac:dyDescent="0.3">
      <c r="B95" s="25" t="s">
        <v>411</v>
      </c>
      <c r="C95" s="25"/>
      <c r="E95" s="48"/>
      <c r="F95" s="48"/>
      <c r="G95" s="48"/>
      <c r="H95" s="48"/>
    </row>
    <row r="96" spans="2:9" x14ac:dyDescent="0.3">
      <c r="B96" s="25" t="s">
        <v>174</v>
      </c>
      <c r="C96" s="25" t="s">
        <v>412</v>
      </c>
      <c r="E96" s="48"/>
      <c r="F96" s="48"/>
    </row>
    <row r="97" spans="2:6" x14ac:dyDescent="0.3">
      <c r="B97" s="25">
        <v>1</v>
      </c>
      <c r="C97" s="25" t="s">
        <v>413</v>
      </c>
      <c r="F97" s="48"/>
    </row>
    <row r="98" spans="2:6" x14ac:dyDescent="0.3">
      <c r="B98" s="25">
        <v>2</v>
      </c>
      <c r="C98" s="25" t="s">
        <v>414</v>
      </c>
      <c r="F98" s="48"/>
    </row>
    <row r="99" spans="2:6" x14ac:dyDescent="0.3">
      <c r="F99" s="48"/>
    </row>
    <row r="100" spans="2:6" x14ac:dyDescent="0.3">
      <c r="F100" s="48"/>
    </row>
    <row r="101" spans="2:6" x14ac:dyDescent="0.3">
      <c r="F101" s="48"/>
    </row>
    <row r="102" spans="2:6" x14ac:dyDescent="0.3">
      <c r="F102" s="48"/>
    </row>
    <row r="103" spans="2:6" x14ac:dyDescent="0.3">
      <c r="F103" s="48"/>
    </row>
    <row r="104" spans="2:6" x14ac:dyDescent="0.3">
      <c r="F104" s="48"/>
    </row>
    <row r="105" spans="2:6" x14ac:dyDescent="0.3">
      <c r="F105" s="48"/>
    </row>
  </sheetData>
  <sortState xmlns:xlrd2="http://schemas.microsoft.com/office/spreadsheetml/2017/richdata2" ref="E90:E105">
    <sortCondition ref="E90"/>
  </sortState>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FF00"/>
  </sheetPr>
  <dimension ref="A2:M33"/>
  <sheetViews>
    <sheetView workbookViewId="0">
      <selection activeCell="H15" sqref="H15"/>
    </sheetView>
  </sheetViews>
  <sheetFormatPr defaultRowHeight="14.4" x14ac:dyDescent="0.3"/>
  <cols>
    <col min="1" max="1" width="21" bestFit="1" customWidth="1"/>
    <col min="2" max="2" width="11.44140625" bestFit="1" customWidth="1"/>
    <col min="3" max="3" width="40" bestFit="1" customWidth="1"/>
    <col min="4" max="4" width="25.6640625" bestFit="1" customWidth="1"/>
    <col min="5" max="5" width="20.109375" bestFit="1" customWidth="1"/>
  </cols>
  <sheetData>
    <row r="2" spans="1:13" x14ac:dyDescent="0.3">
      <c r="A2" s="1" t="s">
        <v>415</v>
      </c>
    </row>
    <row r="4" spans="1:13" x14ac:dyDescent="0.3">
      <c r="A4" s="26"/>
      <c r="B4" s="26" t="s">
        <v>174</v>
      </c>
      <c r="C4" s="26" t="s">
        <v>412</v>
      </c>
      <c r="D4" s="26" t="s">
        <v>416</v>
      </c>
      <c r="E4" s="26"/>
      <c r="F4" s="26"/>
      <c r="G4" s="26"/>
    </row>
    <row r="5" spans="1:13" x14ac:dyDescent="0.3">
      <c r="A5" s="26" t="s">
        <v>417</v>
      </c>
      <c r="B5" s="31">
        <v>4</v>
      </c>
      <c r="C5" s="26" t="str">
        <f>VLOOKUP(B5,Reference!$B$4:$D$9,2,FALSE)</f>
        <v>Census 2021 Southampton and England population</v>
      </c>
      <c r="D5" s="26" t="str">
        <f>VLOOKUP(B5,Reference!$B$4:$D$9,3,FALSE)</f>
        <v>SC2021</v>
      </c>
      <c r="E5" s="26"/>
      <c r="F5" s="26"/>
      <c r="G5" s="26"/>
    </row>
    <row r="6" spans="1:13" x14ac:dyDescent="0.3">
      <c r="A6" s="26"/>
      <c r="B6" s="107">
        <v>1</v>
      </c>
      <c r="C6" s="103" t="str">
        <f>IF(OR($B$5=1,$B$5=2,$B$5=3,$B$5=4),"N/A",)</f>
        <v>N/A</v>
      </c>
      <c r="D6" s="103"/>
      <c r="E6" s="103"/>
      <c r="F6" s="26"/>
      <c r="G6" s="26"/>
      <c r="J6">
        <v>1</v>
      </c>
      <c r="K6" t="s">
        <v>418</v>
      </c>
    </row>
    <row r="7" spans="1:13" x14ac:dyDescent="0.3">
      <c r="A7" s="26"/>
      <c r="B7" s="26"/>
      <c r="C7" s="26"/>
      <c r="D7" s="26"/>
      <c r="E7" s="26"/>
      <c r="F7" s="26"/>
      <c r="G7" s="26"/>
      <c r="J7">
        <v>2</v>
      </c>
      <c r="K7" t="s">
        <v>176</v>
      </c>
    </row>
    <row r="8" spans="1:13" x14ac:dyDescent="0.3">
      <c r="A8" s="26" t="s">
        <v>419</v>
      </c>
      <c r="B8" s="103" t="str">
        <f>D5</f>
        <v>SC2021</v>
      </c>
      <c r="C8" s="26"/>
      <c r="D8" s="26"/>
      <c r="E8" s="26"/>
      <c r="F8" s="26"/>
      <c r="G8" s="26"/>
      <c r="J8">
        <v>3</v>
      </c>
      <c r="K8" t="s">
        <v>420</v>
      </c>
    </row>
    <row r="9" spans="1:13" x14ac:dyDescent="0.3">
      <c r="A9" s="26" t="s">
        <v>421</v>
      </c>
      <c r="B9" s="26" t="str">
        <f>IF(OR($B$5=1,$B$5=2),"N/A",IF(OR($B$5=3,$B$5=6),"REG",IF(OR($B$5=4,$B$5=5),"RES","ERROR - CHECK")))</f>
        <v>RES</v>
      </c>
      <c r="C9" s="26"/>
      <c r="D9" s="26"/>
      <c r="E9" s="26"/>
      <c r="F9" s="26"/>
      <c r="G9" s="26"/>
      <c r="J9">
        <v>4</v>
      </c>
      <c r="K9" t="s">
        <v>236</v>
      </c>
      <c r="L9">
        <v>16</v>
      </c>
      <c r="M9">
        <v>16</v>
      </c>
    </row>
    <row r="10" spans="1:13" x14ac:dyDescent="0.3">
      <c r="A10" s="26"/>
      <c r="B10" s="26"/>
      <c r="C10" s="26"/>
      <c r="D10" s="26"/>
      <c r="E10" s="26"/>
      <c r="F10" s="26"/>
      <c r="G10" s="26"/>
      <c r="J10">
        <v>5</v>
      </c>
      <c r="K10" t="s">
        <v>422</v>
      </c>
      <c r="L10" t="s">
        <v>423</v>
      </c>
      <c r="M10">
        <v>6</v>
      </c>
    </row>
    <row r="11" spans="1:13" x14ac:dyDescent="0.3">
      <c r="A11" s="26" t="s">
        <v>351</v>
      </c>
      <c r="B11" s="26" t="str">
        <f>VLOOKUP($B$5,Reference!$G$33:$H$41,2,FALSE)</f>
        <v>Population pyramid for Census 2021: Southampton and England</v>
      </c>
      <c r="C11" s="26"/>
      <c r="D11" s="26"/>
      <c r="E11" s="26"/>
      <c r="F11" s="26"/>
      <c r="G11" s="26"/>
    </row>
    <row r="12" spans="1:13" x14ac:dyDescent="0.3">
      <c r="A12" s="26"/>
      <c r="B12" s="26"/>
      <c r="C12" s="26"/>
      <c r="D12" s="26"/>
      <c r="E12" s="26"/>
      <c r="F12" s="26"/>
      <c r="G12" s="26"/>
    </row>
    <row r="13" spans="1:13" x14ac:dyDescent="0.3">
      <c r="A13" s="26" t="s">
        <v>424</v>
      </c>
      <c r="B13" s="31">
        <v>2</v>
      </c>
      <c r="C13" s="26" t="str">
        <f>VLOOKUP(B13,Reference!$B$96:$C$98,2,FALSE)</f>
        <v>Show population percentages (%)</v>
      </c>
      <c r="D13" s="26"/>
      <c r="E13" s="26"/>
      <c r="F13" s="26"/>
      <c r="G13" s="26"/>
      <c r="J13" t="s">
        <v>174</v>
      </c>
      <c r="K13" t="s">
        <v>210</v>
      </c>
      <c r="L13" t="s">
        <v>209</v>
      </c>
    </row>
    <row r="14" spans="1:13" x14ac:dyDescent="0.3">
      <c r="A14" s="26"/>
      <c r="B14" s="26"/>
      <c r="C14" s="26"/>
      <c r="D14" s="26"/>
      <c r="E14" s="26"/>
      <c r="F14" s="26"/>
      <c r="G14" s="26"/>
      <c r="J14">
        <v>1</v>
      </c>
      <c r="K14" t="s">
        <v>178</v>
      </c>
      <c r="L14" t="s">
        <v>425</v>
      </c>
    </row>
    <row r="15" spans="1:13" x14ac:dyDescent="0.3">
      <c r="A15" s="6"/>
      <c r="B15" s="6" t="s">
        <v>174</v>
      </c>
      <c r="C15" s="6" t="s">
        <v>412</v>
      </c>
      <c r="D15" s="6" t="s">
        <v>416</v>
      </c>
      <c r="E15" s="6"/>
      <c r="F15" s="6"/>
      <c r="G15" s="6"/>
      <c r="J15">
        <v>2</v>
      </c>
      <c r="K15" t="s">
        <v>176</v>
      </c>
      <c r="L15" t="s">
        <v>226</v>
      </c>
    </row>
    <row r="16" spans="1:13" x14ac:dyDescent="0.3">
      <c r="A16" s="6" t="s">
        <v>417</v>
      </c>
      <c r="B16" s="32">
        <v>1</v>
      </c>
      <c r="C16" s="6" t="str">
        <f>VLOOKUP(B16,Reference!$U$4:$W$6,2,FALSE)</f>
        <v>Southampton LA (HCC resident population)</v>
      </c>
      <c r="D16" s="6" t="str">
        <f>VLOOKUP(B16,Reference!$U$4:$W$6,3,FALSE)</f>
        <v>SCRES</v>
      </c>
      <c r="E16" s="6"/>
      <c r="F16" s="6"/>
      <c r="G16" s="6"/>
      <c r="J16">
        <v>3</v>
      </c>
      <c r="K16" t="s">
        <v>181</v>
      </c>
      <c r="L16" t="s">
        <v>426</v>
      </c>
    </row>
    <row r="17" spans="1:12" x14ac:dyDescent="0.3">
      <c r="A17" s="6" t="s">
        <v>427</v>
      </c>
      <c r="B17" s="32">
        <v>5</v>
      </c>
      <c r="C17" s="6" t="str">
        <f>IF($B$16=1,"N/A",IF(OR($B$16=2,$B$16=3),VLOOKUP($B$17,Reference!$U$11:$X$27,2,FALSE),""))</f>
        <v>N/A</v>
      </c>
      <c r="D17" s="6" t="str">
        <f>IF($B$16=1,"",IF($B$16=2,VLOOKUP($B$17,Reference!$U$11:$X$27,4,FALSE),IF(AND($B$16=3,$B$17&lt;=6),VLOOKUP($B$17,Reference!$U$11:$X$27,4,FALSE),IF(AND($B$16=3,$B$17&gt;6),VLOOKUP(3,Reference!$U$11:$X$27,4,FALSE),""))))</f>
        <v/>
      </c>
      <c r="E17" s="6" t="str">
        <f>IF($B$16=1,"N/A",IF($B$16=2,VLOOKUP($B$17,Reference!$U$11:$X$27,3,FALSE),IF(AND($B$16=3,$B$17&lt;=6),VLOOKUP($B$17,Reference!$U$11:$X$27,3,FALSE),IF(AND($B$16=3,$B$17&gt;6),VLOOKUP(3,Reference!$U$11:$X$27,3,FALSE),""))))</f>
        <v>N/A</v>
      </c>
      <c r="F17" s="6"/>
      <c r="G17" s="6"/>
      <c r="J17">
        <v>4</v>
      </c>
      <c r="K17" t="s">
        <v>183</v>
      </c>
      <c r="L17" t="s">
        <v>428</v>
      </c>
    </row>
    <row r="18" spans="1:12" x14ac:dyDescent="0.3">
      <c r="A18" s="6" t="s">
        <v>429</v>
      </c>
      <c r="B18" s="32">
        <v>8</v>
      </c>
      <c r="C18" s="27">
        <f>VLOOKUP(B18,Reference!$U$31:$V$38,2,FALSE)</f>
        <v>2025</v>
      </c>
      <c r="D18" s="27">
        <f>C18</f>
        <v>2025</v>
      </c>
      <c r="E18" s="6"/>
      <c r="F18" s="6"/>
      <c r="G18" s="6"/>
    </row>
    <row r="19" spans="1:12" x14ac:dyDescent="0.3">
      <c r="A19" s="6"/>
      <c r="B19" s="6"/>
      <c r="C19" s="6"/>
      <c r="D19" s="6"/>
      <c r="E19" s="6"/>
      <c r="F19" s="6"/>
      <c r="G19" s="6"/>
    </row>
    <row r="20" spans="1:12" x14ac:dyDescent="0.3">
      <c r="A20" s="6" t="s">
        <v>430</v>
      </c>
      <c r="B20" s="6" t="str">
        <f>D16&amp;D17</f>
        <v>SCRES</v>
      </c>
      <c r="C20" s="6"/>
      <c r="D20" s="6"/>
      <c r="E20" s="6"/>
      <c r="F20" s="6"/>
      <c r="G20" s="6"/>
    </row>
    <row r="21" spans="1:12" x14ac:dyDescent="0.3">
      <c r="A21" s="6" t="s">
        <v>431</v>
      </c>
      <c r="B21" s="6" t="str">
        <f>D16&amp;D17&amp;D18</f>
        <v>SCRES2025</v>
      </c>
      <c r="C21" s="6"/>
      <c r="D21" s="6"/>
      <c r="E21" s="6"/>
      <c r="F21" s="6"/>
      <c r="G21" s="6"/>
    </row>
    <row r="22" spans="1:12" x14ac:dyDescent="0.3">
      <c r="A22" s="6"/>
      <c r="B22" s="6"/>
      <c r="C22" s="6"/>
      <c r="D22" s="6"/>
      <c r="E22" s="6"/>
      <c r="F22" s="6"/>
      <c r="G22" s="6"/>
    </row>
    <row r="23" spans="1:12" x14ac:dyDescent="0.3">
      <c r="A23" s="6" t="s">
        <v>432</v>
      </c>
      <c r="B23" s="6" t="str">
        <f>VLOOKUP($B$16,Reference!$G$43:$H$45,2,FALSE)</f>
        <v>Population pyramid for Southampton LA (HCC Resident Population): 2018 and 2025 projection</v>
      </c>
      <c r="C23" s="6"/>
      <c r="D23" s="6"/>
      <c r="E23" s="6"/>
      <c r="F23" s="6"/>
      <c r="G23" s="6"/>
    </row>
    <row r="24" spans="1:12" x14ac:dyDescent="0.3">
      <c r="A24" s="6" t="s">
        <v>433</v>
      </c>
      <c r="B24" s="6" t="str">
        <f>VLOOKUP($B$16,Reference!$G$47:$H$49,2,FALSE)</f>
        <v>Forecast change in resident population between 2018 and 2025: Southampton LA</v>
      </c>
      <c r="C24" s="6"/>
      <c r="D24" s="6"/>
      <c r="E24" s="6"/>
      <c r="F24" s="6"/>
      <c r="G24" s="6"/>
    </row>
    <row r="25" spans="1:12" x14ac:dyDescent="0.3">
      <c r="A25" s="6" t="s">
        <v>424</v>
      </c>
      <c r="B25" s="32">
        <v>1</v>
      </c>
      <c r="C25" s="6" t="str">
        <f>VLOOKUP(B25,Reference!$B$96:$C$98,2,FALSE)</f>
        <v>Show population numbers</v>
      </c>
      <c r="D25" s="6"/>
      <c r="E25" s="6"/>
      <c r="F25" s="6"/>
      <c r="G25" s="6"/>
    </row>
    <row r="26" spans="1:12" x14ac:dyDescent="0.3">
      <c r="A26" s="6"/>
      <c r="B26" s="6"/>
      <c r="C26" s="6"/>
      <c r="D26" s="6"/>
      <c r="E26" s="6"/>
      <c r="F26" s="6"/>
      <c r="G26" s="6"/>
    </row>
    <row r="31" spans="1:12" ht="14.25" customHeight="1" x14ac:dyDescent="0.3">
      <c r="B31" s="47"/>
      <c r="C31" s="47"/>
    </row>
    <row r="32" spans="1:12" x14ac:dyDescent="0.3">
      <c r="B32" s="47"/>
      <c r="C32" s="47"/>
    </row>
    <row r="33" spans="2:3" x14ac:dyDescent="0.3">
      <c r="B33" s="47"/>
      <c r="C33" s="47"/>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C00000"/>
  </sheetPr>
  <dimension ref="A1:BN187"/>
  <sheetViews>
    <sheetView workbookViewId="0">
      <pane ySplit="3" topLeftCell="A4" activePane="bottomLeft" state="frozen"/>
      <selection activeCell="E37" sqref="E37"/>
      <selection pane="bottomLeft" activeCell="E189" sqref="E189"/>
    </sheetView>
  </sheetViews>
  <sheetFormatPr defaultColWidth="12" defaultRowHeight="14.4" x14ac:dyDescent="0.3"/>
  <cols>
    <col min="1" max="1" width="33.109375" style="57" customWidth="1"/>
    <col min="2" max="2" width="11.6640625" style="57" customWidth="1"/>
    <col min="3" max="3" width="13.5546875" style="57" bestFit="1" customWidth="1"/>
    <col min="4" max="41" width="10.109375" style="57" customWidth="1"/>
    <col min="42" max="16384" width="12" style="57"/>
  </cols>
  <sheetData>
    <row r="1" spans="1:40" x14ac:dyDescent="0.3">
      <c r="B1" s="57">
        <v>2</v>
      </c>
      <c r="C1" s="57">
        <v>3</v>
      </c>
      <c r="D1" s="57">
        <v>4</v>
      </c>
      <c r="E1" s="57">
        <v>5</v>
      </c>
      <c r="F1" s="57">
        <v>6</v>
      </c>
      <c r="G1" s="57">
        <v>7</v>
      </c>
      <c r="H1" s="57">
        <v>8</v>
      </c>
      <c r="I1" s="57">
        <v>9</v>
      </c>
      <c r="J1" s="57">
        <v>10</v>
      </c>
      <c r="K1" s="57">
        <v>11</v>
      </c>
      <c r="L1" s="57">
        <v>12</v>
      </c>
      <c r="M1" s="57">
        <v>13</v>
      </c>
      <c r="N1" s="57">
        <v>14</v>
      </c>
      <c r="O1" s="57">
        <v>15</v>
      </c>
      <c r="P1" s="57">
        <v>16</v>
      </c>
      <c r="Q1" s="57">
        <v>17</v>
      </c>
      <c r="R1" s="57">
        <v>18</v>
      </c>
      <c r="S1" s="57">
        <v>19</v>
      </c>
      <c r="T1" s="57">
        <v>20</v>
      </c>
      <c r="U1" s="57">
        <v>21</v>
      </c>
      <c r="V1" s="57">
        <v>22</v>
      </c>
      <c r="W1" s="57">
        <v>23</v>
      </c>
      <c r="X1" s="57">
        <v>24</v>
      </c>
      <c r="Y1" s="57">
        <v>25</v>
      </c>
      <c r="Z1" s="57">
        <v>26</v>
      </c>
      <c r="AA1" s="57">
        <v>27</v>
      </c>
      <c r="AB1" s="57">
        <v>28</v>
      </c>
      <c r="AC1" s="57">
        <v>29</v>
      </c>
      <c r="AD1" s="57">
        <v>30</v>
      </c>
      <c r="AE1" s="57">
        <v>31</v>
      </c>
      <c r="AF1" s="57">
        <v>32</v>
      </c>
      <c r="AG1" s="57">
        <v>33</v>
      </c>
      <c r="AH1" s="57">
        <v>34</v>
      </c>
      <c r="AI1" s="57">
        <v>35</v>
      </c>
      <c r="AJ1" s="57">
        <v>36</v>
      </c>
      <c r="AK1" s="57">
        <v>37</v>
      </c>
      <c r="AL1" s="57">
        <v>38</v>
      </c>
      <c r="AM1" s="57">
        <v>39</v>
      </c>
      <c r="AN1" s="57">
        <v>40</v>
      </c>
    </row>
    <row r="2" spans="1:40" x14ac:dyDescent="0.3">
      <c r="D2" s="1495" t="s">
        <v>15</v>
      </c>
      <c r="E2" s="1495"/>
      <c r="F2" s="1495"/>
      <c r="G2" s="1495"/>
      <c r="H2" s="1495"/>
      <c r="I2" s="1495"/>
      <c r="J2" s="1495"/>
      <c r="K2" s="1495"/>
      <c r="L2" s="1495"/>
      <c r="M2" s="1495"/>
      <c r="N2" s="1495"/>
      <c r="O2" s="1495"/>
      <c r="P2" s="1495"/>
      <c r="Q2" s="1495"/>
      <c r="R2" s="1495"/>
      <c r="S2" s="1495"/>
      <c r="T2" s="1495"/>
      <c r="U2" s="1495"/>
      <c r="W2" s="1495" t="s">
        <v>16</v>
      </c>
      <c r="X2" s="1495"/>
      <c r="Y2" s="1495"/>
      <c r="Z2" s="1495"/>
      <c r="AA2" s="1495"/>
      <c r="AB2" s="1495"/>
      <c r="AC2" s="1495"/>
      <c r="AD2" s="1495"/>
      <c r="AE2" s="1495"/>
      <c r="AF2" s="1495"/>
      <c r="AG2" s="1495"/>
      <c r="AH2" s="1495"/>
      <c r="AI2" s="1495"/>
      <c r="AJ2" s="1495"/>
      <c r="AK2" s="1495"/>
      <c r="AL2" s="1495"/>
      <c r="AM2" s="1495"/>
      <c r="AN2" s="1495"/>
    </row>
    <row r="3" spans="1:40" x14ac:dyDescent="0.3">
      <c r="A3" s="57" t="s">
        <v>174</v>
      </c>
      <c r="B3" s="57" t="s">
        <v>434</v>
      </c>
      <c r="C3" s="57" t="s">
        <v>175</v>
      </c>
      <c r="D3" s="57" t="s">
        <v>18</v>
      </c>
      <c r="E3" s="57" t="s">
        <v>19</v>
      </c>
      <c r="F3" s="57" t="s">
        <v>20</v>
      </c>
      <c r="G3" s="57" t="s">
        <v>21</v>
      </c>
      <c r="H3" s="57" t="s">
        <v>22</v>
      </c>
      <c r="I3" s="57" t="s">
        <v>23</v>
      </c>
      <c r="J3" s="57" t="s">
        <v>24</v>
      </c>
      <c r="K3" s="57" t="s">
        <v>25</v>
      </c>
      <c r="L3" s="57" t="s">
        <v>26</v>
      </c>
      <c r="M3" s="57" t="s">
        <v>27</v>
      </c>
      <c r="N3" s="57" t="s">
        <v>28</v>
      </c>
      <c r="O3" s="57" t="s">
        <v>29</v>
      </c>
      <c r="P3" s="57" t="s">
        <v>30</v>
      </c>
      <c r="Q3" s="57" t="s">
        <v>31</v>
      </c>
      <c r="R3" s="57" t="s">
        <v>32</v>
      </c>
      <c r="S3" s="57" t="s">
        <v>33</v>
      </c>
      <c r="T3" s="57" t="s">
        <v>34</v>
      </c>
      <c r="U3" s="57" t="s">
        <v>35</v>
      </c>
      <c r="W3" s="57" t="s">
        <v>18</v>
      </c>
      <c r="X3" s="57" t="s">
        <v>19</v>
      </c>
      <c r="Y3" s="57" t="s">
        <v>20</v>
      </c>
      <c r="Z3" s="57" t="s">
        <v>21</v>
      </c>
      <c r="AA3" s="57" t="s">
        <v>22</v>
      </c>
      <c r="AB3" s="57" t="s">
        <v>23</v>
      </c>
      <c r="AC3" s="57" t="s">
        <v>24</v>
      </c>
      <c r="AD3" s="57" t="s">
        <v>25</v>
      </c>
      <c r="AE3" s="57" t="s">
        <v>26</v>
      </c>
      <c r="AF3" s="57" t="s">
        <v>27</v>
      </c>
      <c r="AG3" s="57" t="s">
        <v>28</v>
      </c>
      <c r="AH3" s="57" t="s">
        <v>29</v>
      </c>
      <c r="AI3" s="57" t="s">
        <v>30</v>
      </c>
      <c r="AJ3" s="57" t="s">
        <v>31</v>
      </c>
      <c r="AK3" s="57" t="s">
        <v>32</v>
      </c>
      <c r="AL3" s="57" t="s">
        <v>33</v>
      </c>
      <c r="AM3" s="57" t="s">
        <v>34</v>
      </c>
      <c r="AN3" s="57" t="s">
        <v>35</v>
      </c>
    </row>
    <row r="4" spans="1:40" s="79" customFormat="1" x14ac:dyDescent="0.3">
      <c r="A4" s="79" t="s">
        <v>435</v>
      </c>
      <c r="B4" s="79">
        <v>2018</v>
      </c>
      <c r="C4" s="79" t="s">
        <v>436</v>
      </c>
      <c r="D4" s="80">
        <v>8068</v>
      </c>
      <c r="E4" s="80">
        <v>7821</v>
      </c>
      <c r="F4" s="80">
        <v>6392</v>
      </c>
      <c r="G4" s="80">
        <v>10186</v>
      </c>
      <c r="H4" s="80">
        <v>15811</v>
      </c>
      <c r="I4" s="80">
        <v>12357</v>
      </c>
      <c r="J4" s="80">
        <v>10376</v>
      </c>
      <c r="K4" s="80">
        <v>9064</v>
      </c>
      <c r="L4" s="80">
        <v>7525</v>
      </c>
      <c r="M4" s="80">
        <v>7372</v>
      </c>
      <c r="N4" s="80">
        <v>7387</v>
      </c>
      <c r="O4" s="80">
        <v>6647</v>
      </c>
      <c r="P4" s="80">
        <v>5448</v>
      </c>
      <c r="Q4" s="80">
        <v>4707</v>
      </c>
      <c r="R4" s="80">
        <v>4260</v>
      </c>
      <c r="S4" s="80">
        <v>3008</v>
      </c>
      <c r="T4" s="80">
        <v>2143</v>
      </c>
      <c r="U4" s="80">
        <v>1927</v>
      </c>
      <c r="V4" s="80"/>
      <c r="W4" s="80">
        <v>7632</v>
      </c>
      <c r="X4" s="80">
        <v>7358</v>
      </c>
      <c r="Y4" s="80">
        <v>6108</v>
      </c>
      <c r="Z4" s="80">
        <v>9900</v>
      </c>
      <c r="AA4" s="80">
        <v>14646</v>
      </c>
      <c r="AB4" s="80">
        <v>10786</v>
      </c>
      <c r="AC4" s="80">
        <v>9035</v>
      </c>
      <c r="AD4" s="80">
        <v>8058</v>
      </c>
      <c r="AE4" s="80">
        <v>6845</v>
      </c>
      <c r="AF4" s="80">
        <v>7072</v>
      </c>
      <c r="AG4" s="80">
        <v>7139</v>
      </c>
      <c r="AH4" s="80">
        <v>6574</v>
      </c>
      <c r="AI4" s="80">
        <v>5574</v>
      </c>
      <c r="AJ4" s="80">
        <v>4984</v>
      </c>
      <c r="AK4" s="80">
        <v>4610</v>
      </c>
      <c r="AL4" s="80">
        <v>3419</v>
      </c>
      <c r="AM4" s="80">
        <v>2775</v>
      </c>
      <c r="AN4" s="80">
        <v>3444</v>
      </c>
    </row>
    <row r="5" spans="1:40" s="87" customFormat="1" x14ac:dyDescent="0.3">
      <c r="A5" s="87" t="s">
        <v>437</v>
      </c>
      <c r="B5" s="87">
        <v>2018</v>
      </c>
      <c r="C5" s="87" t="s">
        <v>436</v>
      </c>
      <c r="D5" s="88">
        <v>541</v>
      </c>
      <c r="E5" s="88">
        <v>500</v>
      </c>
      <c r="F5" s="88">
        <v>407</v>
      </c>
      <c r="G5" s="88">
        <v>1816</v>
      </c>
      <c r="H5" s="88">
        <v>2592</v>
      </c>
      <c r="I5" s="88">
        <v>1214</v>
      </c>
      <c r="J5" s="88">
        <v>1090</v>
      </c>
      <c r="K5" s="88">
        <v>976</v>
      </c>
      <c r="L5" s="88">
        <v>698</v>
      </c>
      <c r="M5" s="88">
        <v>554</v>
      </c>
      <c r="N5" s="88">
        <v>511</v>
      </c>
      <c r="O5" s="88">
        <v>450</v>
      </c>
      <c r="P5" s="88">
        <v>325</v>
      </c>
      <c r="Q5" s="88">
        <v>240</v>
      </c>
      <c r="R5" s="88">
        <v>240</v>
      </c>
      <c r="S5" s="88">
        <v>168</v>
      </c>
      <c r="T5" s="88">
        <v>135</v>
      </c>
      <c r="U5" s="88">
        <v>117</v>
      </c>
      <c r="V5" s="88"/>
      <c r="W5" s="88">
        <v>552</v>
      </c>
      <c r="X5" s="88">
        <v>483</v>
      </c>
      <c r="Y5" s="88">
        <v>388</v>
      </c>
      <c r="Z5" s="88">
        <v>1993</v>
      </c>
      <c r="AA5" s="88">
        <v>2410</v>
      </c>
      <c r="AB5" s="88">
        <v>1114</v>
      </c>
      <c r="AC5" s="88">
        <v>860</v>
      </c>
      <c r="AD5" s="88">
        <v>721</v>
      </c>
      <c r="AE5" s="88">
        <v>511</v>
      </c>
      <c r="AF5" s="88">
        <v>427</v>
      </c>
      <c r="AG5" s="88">
        <v>426</v>
      </c>
      <c r="AH5" s="88">
        <v>365</v>
      </c>
      <c r="AI5" s="88">
        <v>298</v>
      </c>
      <c r="AJ5" s="88">
        <v>218</v>
      </c>
      <c r="AK5" s="88">
        <v>225</v>
      </c>
      <c r="AL5" s="88">
        <v>179</v>
      </c>
      <c r="AM5" s="88">
        <v>140</v>
      </c>
      <c r="AN5" s="88">
        <v>215</v>
      </c>
    </row>
    <row r="6" spans="1:40" s="79" customFormat="1" x14ac:dyDescent="0.3">
      <c r="A6" s="79" t="s">
        <v>438</v>
      </c>
      <c r="B6" s="79">
        <v>2018</v>
      </c>
      <c r="C6" s="79" t="s">
        <v>436</v>
      </c>
      <c r="D6" s="80">
        <v>358</v>
      </c>
      <c r="E6" s="80">
        <v>333</v>
      </c>
      <c r="F6" s="80">
        <v>292</v>
      </c>
      <c r="G6" s="80">
        <v>1094</v>
      </c>
      <c r="H6" s="80">
        <v>1214</v>
      </c>
      <c r="I6" s="80">
        <v>711</v>
      </c>
      <c r="J6" s="80">
        <v>654</v>
      </c>
      <c r="K6" s="80">
        <v>575</v>
      </c>
      <c r="L6" s="80">
        <v>418</v>
      </c>
      <c r="M6" s="80">
        <v>368</v>
      </c>
      <c r="N6" s="80">
        <v>390</v>
      </c>
      <c r="O6" s="80">
        <v>379</v>
      </c>
      <c r="P6" s="80">
        <v>344</v>
      </c>
      <c r="Q6" s="80">
        <v>313</v>
      </c>
      <c r="R6" s="80">
        <v>265</v>
      </c>
      <c r="S6" s="80">
        <v>204</v>
      </c>
      <c r="T6" s="80">
        <v>139</v>
      </c>
      <c r="U6" s="80">
        <v>173</v>
      </c>
      <c r="V6" s="80"/>
      <c r="W6" s="80">
        <v>315</v>
      </c>
      <c r="X6" s="80">
        <v>328</v>
      </c>
      <c r="Y6" s="80">
        <v>256</v>
      </c>
      <c r="Z6" s="80">
        <v>1091</v>
      </c>
      <c r="AA6" s="80">
        <v>1160</v>
      </c>
      <c r="AB6" s="80">
        <v>582</v>
      </c>
      <c r="AC6" s="80">
        <v>495</v>
      </c>
      <c r="AD6" s="80">
        <v>426</v>
      </c>
      <c r="AE6" s="80">
        <v>358</v>
      </c>
      <c r="AF6" s="80">
        <v>354</v>
      </c>
      <c r="AG6" s="80">
        <v>350</v>
      </c>
      <c r="AH6" s="80">
        <v>327</v>
      </c>
      <c r="AI6" s="80">
        <v>313</v>
      </c>
      <c r="AJ6" s="80">
        <v>300</v>
      </c>
      <c r="AK6" s="80">
        <v>297</v>
      </c>
      <c r="AL6" s="80">
        <v>235</v>
      </c>
      <c r="AM6" s="80">
        <v>201</v>
      </c>
      <c r="AN6" s="80">
        <v>300</v>
      </c>
    </row>
    <row r="7" spans="1:40" s="79" customFormat="1" x14ac:dyDescent="0.3">
      <c r="A7" s="79" t="s">
        <v>439</v>
      </c>
      <c r="B7" s="79">
        <v>2018</v>
      </c>
      <c r="C7" s="79" t="s">
        <v>436</v>
      </c>
      <c r="D7" s="80">
        <v>628</v>
      </c>
      <c r="E7" s="80">
        <v>570</v>
      </c>
      <c r="F7" s="80">
        <v>431</v>
      </c>
      <c r="G7" s="80">
        <v>1046</v>
      </c>
      <c r="H7" s="80">
        <v>1856</v>
      </c>
      <c r="I7" s="80">
        <v>1050</v>
      </c>
      <c r="J7" s="80">
        <v>833</v>
      </c>
      <c r="K7" s="80">
        <v>838</v>
      </c>
      <c r="L7" s="80">
        <v>700</v>
      </c>
      <c r="M7" s="80">
        <v>517</v>
      </c>
      <c r="N7" s="80">
        <v>449</v>
      </c>
      <c r="O7" s="80">
        <v>368</v>
      </c>
      <c r="P7" s="80">
        <v>245</v>
      </c>
      <c r="Q7" s="80">
        <v>194</v>
      </c>
      <c r="R7" s="80">
        <v>154</v>
      </c>
      <c r="S7" s="80">
        <v>105</v>
      </c>
      <c r="T7" s="80">
        <v>87</v>
      </c>
      <c r="U7" s="80">
        <v>62</v>
      </c>
      <c r="V7" s="80"/>
      <c r="W7" s="80">
        <v>580</v>
      </c>
      <c r="X7" s="80">
        <v>519</v>
      </c>
      <c r="Y7" s="80">
        <v>429</v>
      </c>
      <c r="Z7" s="80">
        <v>1031</v>
      </c>
      <c r="AA7" s="80">
        <v>1732</v>
      </c>
      <c r="AB7" s="80">
        <v>924</v>
      </c>
      <c r="AC7" s="80">
        <v>752</v>
      </c>
      <c r="AD7" s="80">
        <v>694</v>
      </c>
      <c r="AE7" s="80">
        <v>484</v>
      </c>
      <c r="AF7" s="80">
        <v>407</v>
      </c>
      <c r="AG7" s="80">
        <v>392</v>
      </c>
      <c r="AH7" s="80">
        <v>336</v>
      </c>
      <c r="AI7" s="80">
        <v>232</v>
      </c>
      <c r="AJ7" s="80">
        <v>162</v>
      </c>
      <c r="AK7" s="80">
        <v>149</v>
      </c>
      <c r="AL7" s="80">
        <v>114</v>
      </c>
      <c r="AM7" s="80">
        <v>104</v>
      </c>
      <c r="AN7" s="80">
        <v>116</v>
      </c>
    </row>
    <row r="8" spans="1:40" s="79" customFormat="1" x14ac:dyDescent="0.3">
      <c r="A8" s="79" t="s">
        <v>440</v>
      </c>
      <c r="B8" s="79">
        <v>2018</v>
      </c>
      <c r="C8" s="79" t="s">
        <v>436</v>
      </c>
      <c r="D8" s="80">
        <v>611</v>
      </c>
      <c r="E8" s="80">
        <v>587</v>
      </c>
      <c r="F8" s="80">
        <v>455</v>
      </c>
      <c r="G8" s="80">
        <v>385</v>
      </c>
      <c r="H8" s="80">
        <v>494</v>
      </c>
      <c r="I8" s="80">
        <v>586</v>
      </c>
      <c r="J8" s="80">
        <v>601</v>
      </c>
      <c r="K8" s="80">
        <v>474</v>
      </c>
      <c r="L8" s="80">
        <v>370</v>
      </c>
      <c r="M8" s="80">
        <v>424</v>
      </c>
      <c r="N8" s="80">
        <v>477</v>
      </c>
      <c r="O8" s="80">
        <v>413</v>
      </c>
      <c r="P8" s="80">
        <v>324</v>
      </c>
      <c r="Q8" s="80">
        <v>279</v>
      </c>
      <c r="R8" s="80">
        <v>297</v>
      </c>
      <c r="S8" s="80">
        <v>218</v>
      </c>
      <c r="T8" s="80">
        <v>147</v>
      </c>
      <c r="U8" s="80">
        <v>121</v>
      </c>
      <c r="V8" s="80"/>
      <c r="W8" s="80">
        <v>562</v>
      </c>
      <c r="X8" s="80">
        <v>528</v>
      </c>
      <c r="Y8" s="80">
        <v>432</v>
      </c>
      <c r="Z8" s="80">
        <v>352</v>
      </c>
      <c r="AA8" s="80">
        <v>489</v>
      </c>
      <c r="AB8" s="80">
        <v>618</v>
      </c>
      <c r="AC8" s="80">
        <v>581</v>
      </c>
      <c r="AD8" s="80">
        <v>484</v>
      </c>
      <c r="AE8" s="80">
        <v>356</v>
      </c>
      <c r="AF8" s="80">
        <v>388</v>
      </c>
      <c r="AG8" s="80">
        <v>460</v>
      </c>
      <c r="AH8" s="80">
        <v>434</v>
      </c>
      <c r="AI8" s="80">
        <v>374</v>
      </c>
      <c r="AJ8" s="80">
        <v>316</v>
      </c>
      <c r="AK8" s="80">
        <v>302</v>
      </c>
      <c r="AL8" s="80">
        <v>241</v>
      </c>
      <c r="AM8" s="80">
        <v>208</v>
      </c>
      <c r="AN8" s="80">
        <v>199</v>
      </c>
    </row>
    <row r="9" spans="1:40" s="79" customFormat="1" x14ac:dyDescent="0.3">
      <c r="A9" s="79" t="s">
        <v>441</v>
      </c>
      <c r="B9" s="79">
        <v>2018</v>
      </c>
      <c r="C9" s="79" t="s">
        <v>436</v>
      </c>
      <c r="D9" s="80">
        <v>473</v>
      </c>
      <c r="E9" s="80">
        <v>426</v>
      </c>
      <c r="F9" s="80">
        <v>357</v>
      </c>
      <c r="G9" s="80">
        <v>378</v>
      </c>
      <c r="H9" s="80">
        <v>591</v>
      </c>
      <c r="I9" s="80">
        <v>643</v>
      </c>
      <c r="J9" s="80">
        <v>625</v>
      </c>
      <c r="K9" s="80">
        <v>482</v>
      </c>
      <c r="L9" s="80">
        <v>420</v>
      </c>
      <c r="M9" s="80">
        <v>493</v>
      </c>
      <c r="N9" s="80">
        <v>527</v>
      </c>
      <c r="O9" s="80">
        <v>474</v>
      </c>
      <c r="P9" s="80">
        <v>379</v>
      </c>
      <c r="Q9" s="80">
        <v>316</v>
      </c>
      <c r="R9" s="80">
        <v>282</v>
      </c>
      <c r="S9" s="80">
        <v>226</v>
      </c>
      <c r="T9" s="80">
        <v>161</v>
      </c>
      <c r="U9" s="80">
        <v>135</v>
      </c>
      <c r="V9" s="80"/>
      <c r="W9" s="80">
        <v>453</v>
      </c>
      <c r="X9" s="80">
        <v>425</v>
      </c>
      <c r="Y9" s="80">
        <v>347</v>
      </c>
      <c r="Z9" s="80">
        <v>332</v>
      </c>
      <c r="AA9" s="80">
        <v>600</v>
      </c>
      <c r="AB9" s="80">
        <v>570</v>
      </c>
      <c r="AC9" s="80">
        <v>470</v>
      </c>
      <c r="AD9" s="80">
        <v>407</v>
      </c>
      <c r="AE9" s="80">
        <v>415</v>
      </c>
      <c r="AF9" s="80">
        <v>507</v>
      </c>
      <c r="AG9" s="80">
        <v>499</v>
      </c>
      <c r="AH9" s="80">
        <v>433</v>
      </c>
      <c r="AI9" s="80">
        <v>374</v>
      </c>
      <c r="AJ9" s="80">
        <v>340</v>
      </c>
      <c r="AK9" s="80">
        <v>332</v>
      </c>
      <c r="AL9" s="80">
        <v>250</v>
      </c>
      <c r="AM9" s="80">
        <v>160</v>
      </c>
      <c r="AN9" s="80">
        <v>217</v>
      </c>
    </row>
    <row r="10" spans="1:40" s="79" customFormat="1" x14ac:dyDescent="0.3">
      <c r="A10" s="79" t="s">
        <v>442</v>
      </c>
      <c r="B10" s="79">
        <v>2018</v>
      </c>
      <c r="C10" s="79" t="s">
        <v>436</v>
      </c>
      <c r="D10" s="80">
        <v>437</v>
      </c>
      <c r="E10" s="80">
        <v>470</v>
      </c>
      <c r="F10" s="80">
        <v>400</v>
      </c>
      <c r="G10" s="80">
        <v>377</v>
      </c>
      <c r="H10" s="80">
        <v>641</v>
      </c>
      <c r="I10" s="80">
        <v>637</v>
      </c>
      <c r="J10" s="80">
        <v>439</v>
      </c>
      <c r="K10" s="80">
        <v>363</v>
      </c>
      <c r="L10" s="80">
        <v>342</v>
      </c>
      <c r="M10" s="80">
        <v>408</v>
      </c>
      <c r="N10" s="80">
        <v>410</v>
      </c>
      <c r="O10" s="80">
        <v>375</v>
      </c>
      <c r="P10" s="80">
        <v>370</v>
      </c>
      <c r="Q10" s="80">
        <v>407</v>
      </c>
      <c r="R10" s="80">
        <v>356</v>
      </c>
      <c r="S10" s="80">
        <v>217</v>
      </c>
      <c r="T10" s="80">
        <v>143</v>
      </c>
      <c r="U10" s="80">
        <v>100</v>
      </c>
      <c r="V10" s="80"/>
      <c r="W10" s="80">
        <v>404</v>
      </c>
      <c r="X10" s="80">
        <v>441</v>
      </c>
      <c r="Y10" s="80">
        <v>369</v>
      </c>
      <c r="Z10" s="80">
        <v>339</v>
      </c>
      <c r="AA10" s="80">
        <v>540</v>
      </c>
      <c r="AB10" s="80">
        <v>552</v>
      </c>
      <c r="AC10" s="80">
        <v>432</v>
      </c>
      <c r="AD10" s="80">
        <v>441</v>
      </c>
      <c r="AE10" s="80">
        <v>453</v>
      </c>
      <c r="AF10" s="80">
        <v>507</v>
      </c>
      <c r="AG10" s="80">
        <v>485</v>
      </c>
      <c r="AH10" s="80">
        <v>458</v>
      </c>
      <c r="AI10" s="80">
        <v>462</v>
      </c>
      <c r="AJ10" s="80">
        <v>506</v>
      </c>
      <c r="AK10" s="80">
        <v>376</v>
      </c>
      <c r="AL10" s="80">
        <v>218</v>
      </c>
      <c r="AM10" s="80">
        <v>157</v>
      </c>
      <c r="AN10" s="80">
        <v>162</v>
      </c>
    </row>
    <row r="11" spans="1:40" s="79" customFormat="1" x14ac:dyDescent="0.3">
      <c r="A11" s="79" t="s">
        <v>443</v>
      </c>
      <c r="B11" s="79">
        <v>2018</v>
      </c>
      <c r="C11" s="79" t="s">
        <v>436</v>
      </c>
      <c r="D11" s="80">
        <v>525</v>
      </c>
      <c r="E11" s="80">
        <v>469</v>
      </c>
      <c r="F11" s="80">
        <v>424</v>
      </c>
      <c r="G11" s="80">
        <v>469</v>
      </c>
      <c r="H11" s="80">
        <v>951</v>
      </c>
      <c r="I11" s="80">
        <v>887</v>
      </c>
      <c r="J11" s="80">
        <v>923</v>
      </c>
      <c r="K11" s="80">
        <v>842</v>
      </c>
      <c r="L11" s="80">
        <v>679</v>
      </c>
      <c r="M11" s="80">
        <v>579</v>
      </c>
      <c r="N11" s="80">
        <v>541</v>
      </c>
      <c r="O11" s="80">
        <v>445</v>
      </c>
      <c r="P11" s="80">
        <v>355</v>
      </c>
      <c r="Q11" s="80">
        <v>311</v>
      </c>
      <c r="R11" s="80">
        <v>214</v>
      </c>
      <c r="S11" s="80">
        <v>142</v>
      </c>
      <c r="T11" s="80">
        <v>108</v>
      </c>
      <c r="U11" s="80">
        <v>101</v>
      </c>
      <c r="V11" s="80"/>
      <c r="W11" s="80">
        <v>500</v>
      </c>
      <c r="X11" s="80">
        <v>469</v>
      </c>
      <c r="Y11" s="80">
        <v>415</v>
      </c>
      <c r="Z11" s="80">
        <v>443</v>
      </c>
      <c r="AA11" s="80">
        <v>919</v>
      </c>
      <c r="AB11" s="80">
        <v>764</v>
      </c>
      <c r="AC11" s="80">
        <v>727</v>
      </c>
      <c r="AD11" s="80">
        <v>595</v>
      </c>
      <c r="AE11" s="80">
        <v>468</v>
      </c>
      <c r="AF11" s="80">
        <v>411</v>
      </c>
      <c r="AG11" s="80">
        <v>409</v>
      </c>
      <c r="AH11" s="80">
        <v>372</v>
      </c>
      <c r="AI11" s="80">
        <v>333</v>
      </c>
      <c r="AJ11" s="80">
        <v>273</v>
      </c>
      <c r="AK11" s="80">
        <v>202</v>
      </c>
      <c r="AL11" s="80">
        <v>175</v>
      </c>
      <c r="AM11" s="80">
        <v>131</v>
      </c>
      <c r="AN11" s="80">
        <v>197</v>
      </c>
    </row>
    <row r="12" spans="1:40" s="79" customFormat="1" x14ac:dyDescent="0.3">
      <c r="A12" s="79" t="s">
        <v>444</v>
      </c>
      <c r="B12" s="79">
        <v>2018</v>
      </c>
      <c r="C12" s="79" t="s">
        <v>436</v>
      </c>
      <c r="D12" s="80">
        <v>479</v>
      </c>
      <c r="E12" s="80">
        <v>461</v>
      </c>
      <c r="F12" s="80">
        <v>364</v>
      </c>
      <c r="G12" s="80">
        <v>345</v>
      </c>
      <c r="H12" s="80">
        <v>546</v>
      </c>
      <c r="I12" s="80">
        <v>624</v>
      </c>
      <c r="J12" s="80">
        <v>484</v>
      </c>
      <c r="K12" s="80">
        <v>452</v>
      </c>
      <c r="L12" s="80">
        <v>435</v>
      </c>
      <c r="M12" s="80">
        <v>420</v>
      </c>
      <c r="N12" s="80">
        <v>447</v>
      </c>
      <c r="O12" s="80">
        <v>420</v>
      </c>
      <c r="P12" s="80">
        <v>351</v>
      </c>
      <c r="Q12" s="80">
        <v>305</v>
      </c>
      <c r="R12" s="80">
        <v>307</v>
      </c>
      <c r="S12" s="80">
        <v>230</v>
      </c>
      <c r="T12" s="80">
        <v>175</v>
      </c>
      <c r="U12" s="80">
        <v>169</v>
      </c>
      <c r="V12" s="80"/>
      <c r="W12" s="80">
        <v>462</v>
      </c>
      <c r="X12" s="80">
        <v>440</v>
      </c>
      <c r="Y12" s="80">
        <v>365</v>
      </c>
      <c r="Z12" s="80">
        <v>321</v>
      </c>
      <c r="AA12" s="80">
        <v>531</v>
      </c>
      <c r="AB12" s="80">
        <v>577</v>
      </c>
      <c r="AC12" s="80">
        <v>489</v>
      </c>
      <c r="AD12" s="80">
        <v>410</v>
      </c>
      <c r="AE12" s="80">
        <v>360</v>
      </c>
      <c r="AF12" s="80">
        <v>407</v>
      </c>
      <c r="AG12" s="80">
        <v>456</v>
      </c>
      <c r="AH12" s="80">
        <v>458</v>
      </c>
      <c r="AI12" s="80">
        <v>382</v>
      </c>
      <c r="AJ12" s="80">
        <v>335</v>
      </c>
      <c r="AK12" s="80">
        <v>358</v>
      </c>
      <c r="AL12" s="80">
        <v>270</v>
      </c>
      <c r="AM12" s="80">
        <v>259</v>
      </c>
      <c r="AN12" s="80">
        <v>320</v>
      </c>
    </row>
    <row r="13" spans="1:40" s="79" customFormat="1" x14ac:dyDescent="0.3">
      <c r="A13" s="79" t="s">
        <v>445</v>
      </c>
      <c r="B13" s="79">
        <v>2018</v>
      </c>
      <c r="C13" s="79" t="s">
        <v>436</v>
      </c>
      <c r="D13" s="80">
        <v>596</v>
      </c>
      <c r="E13" s="80">
        <v>630</v>
      </c>
      <c r="F13" s="80">
        <v>469</v>
      </c>
      <c r="G13" s="80">
        <v>389</v>
      </c>
      <c r="H13" s="80">
        <v>635</v>
      </c>
      <c r="I13" s="80">
        <v>715</v>
      </c>
      <c r="J13" s="80">
        <v>648</v>
      </c>
      <c r="K13" s="80">
        <v>596</v>
      </c>
      <c r="L13" s="80">
        <v>523</v>
      </c>
      <c r="M13" s="80">
        <v>525</v>
      </c>
      <c r="N13" s="80">
        <v>497</v>
      </c>
      <c r="O13" s="80">
        <v>454</v>
      </c>
      <c r="P13" s="80">
        <v>371</v>
      </c>
      <c r="Q13" s="80">
        <v>288</v>
      </c>
      <c r="R13" s="80">
        <v>250</v>
      </c>
      <c r="S13" s="80">
        <v>215</v>
      </c>
      <c r="T13" s="80">
        <v>141</v>
      </c>
      <c r="U13" s="80">
        <v>146</v>
      </c>
      <c r="V13" s="80"/>
      <c r="W13" s="80">
        <v>592</v>
      </c>
      <c r="X13" s="80">
        <v>557</v>
      </c>
      <c r="Y13" s="80">
        <v>464</v>
      </c>
      <c r="Z13" s="80">
        <v>403</v>
      </c>
      <c r="AA13" s="80">
        <v>637</v>
      </c>
      <c r="AB13" s="80">
        <v>661</v>
      </c>
      <c r="AC13" s="80">
        <v>617</v>
      </c>
      <c r="AD13" s="80">
        <v>598</v>
      </c>
      <c r="AE13" s="80">
        <v>491</v>
      </c>
      <c r="AF13" s="80">
        <v>524</v>
      </c>
      <c r="AG13" s="80">
        <v>506</v>
      </c>
      <c r="AH13" s="80">
        <v>440</v>
      </c>
      <c r="AI13" s="80">
        <v>373</v>
      </c>
      <c r="AJ13" s="80">
        <v>321</v>
      </c>
      <c r="AK13" s="80">
        <v>283</v>
      </c>
      <c r="AL13" s="80">
        <v>235</v>
      </c>
      <c r="AM13" s="80">
        <v>200</v>
      </c>
      <c r="AN13" s="80">
        <v>251</v>
      </c>
    </row>
    <row r="14" spans="1:40" s="79" customFormat="1" x14ac:dyDescent="0.3">
      <c r="A14" s="79" t="s">
        <v>446</v>
      </c>
      <c r="B14" s="79">
        <v>2018</v>
      </c>
      <c r="C14" s="79" t="s">
        <v>436</v>
      </c>
      <c r="D14" s="80">
        <v>500</v>
      </c>
      <c r="E14" s="80">
        <v>494</v>
      </c>
      <c r="F14" s="80">
        <v>429</v>
      </c>
      <c r="G14" s="80">
        <v>425</v>
      </c>
      <c r="H14" s="80">
        <v>657</v>
      </c>
      <c r="I14" s="80">
        <v>708</v>
      </c>
      <c r="J14" s="80">
        <v>609</v>
      </c>
      <c r="K14" s="80">
        <v>525</v>
      </c>
      <c r="L14" s="80">
        <v>450</v>
      </c>
      <c r="M14" s="80">
        <v>469</v>
      </c>
      <c r="N14" s="80">
        <v>499</v>
      </c>
      <c r="O14" s="80">
        <v>461</v>
      </c>
      <c r="P14" s="80">
        <v>383</v>
      </c>
      <c r="Q14" s="80">
        <v>282</v>
      </c>
      <c r="R14" s="80">
        <v>273</v>
      </c>
      <c r="S14" s="80">
        <v>197</v>
      </c>
      <c r="T14" s="80">
        <v>116</v>
      </c>
      <c r="U14" s="80">
        <v>98</v>
      </c>
      <c r="V14" s="80"/>
      <c r="W14" s="80">
        <v>452</v>
      </c>
      <c r="X14" s="80">
        <v>467</v>
      </c>
      <c r="Y14" s="80">
        <v>394</v>
      </c>
      <c r="Z14" s="80">
        <v>391</v>
      </c>
      <c r="AA14" s="80">
        <v>577</v>
      </c>
      <c r="AB14" s="80">
        <v>610</v>
      </c>
      <c r="AC14" s="80">
        <v>550</v>
      </c>
      <c r="AD14" s="80">
        <v>482</v>
      </c>
      <c r="AE14" s="80">
        <v>422</v>
      </c>
      <c r="AF14" s="80">
        <v>503</v>
      </c>
      <c r="AG14" s="80">
        <v>528</v>
      </c>
      <c r="AH14" s="80">
        <v>462</v>
      </c>
      <c r="AI14" s="80">
        <v>378</v>
      </c>
      <c r="AJ14" s="80">
        <v>311</v>
      </c>
      <c r="AK14" s="80">
        <v>296</v>
      </c>
      <c r="AL14" s="80">
        <v>215</v>
      </c>
      <c r="AM14" s="80">
        <v>172</v>
      </c>
      <c r="AN14" s="80">
        <v>145</v>
      </c>
    </row>
    <row r="15" spans="1:40" s="79" customFormat="1" x14ac:dyDescent="0.3">
      <c r="A15" s="79" t="s">
        <v>447</v>
      </c>
      <c r="B15" s="79">
        <v>2018</v>
      </c>
      <c r="C15" s="79" t="s">
        <v>436</v>
      </c>
      <c r="D15" s="80">
        <v>334</v>
      </c>
      <c r="E15" s="80">
        <v>323</v>
      </c>
      <c r="F15" s="80">
        <v>279</v>
      </c>
      <c r="G15" s="80">
        <v>557</v>
      </c>
      <c r="H15" s="80">
        <v>1473</v>
      </c>
      <c r="I15" s="80">
        <v>902</v>
      </c>
      <c r="J15" s="80">
        <v>647</v>
      </c>
      <c r="K15" s="80">
        <v>585</v>
      </c>
      <c r="L15" s="80">
        <v>421</v>
      </c>
      <c r="M15" s="80">
        <v>373</v>
      </c>
      <c r="N15" s="80">
        <v>377</v>
      </c>
      <c r="O15" s="80">
        <v>332</v>
      </c>
      <c r="P15" s="80">
        <v>265</v>
      </c>
      <c r="Q15" s="80">
        <v>243</v>
      </c>
      <c r="R15" s="80">
        <v>207</v>
      </c>
      <c r="S15" s="80">
        <v>144</v>
      </c>
      <c r="T15" s="80">
        <v>125</v>
      </c>
      <c r="U15" s="80">
        <v>156</v>
      </c>
      <c r="V15" s="80"/>
      <c r="W15" s="80">
        <v>328</v>
      </c>
      <c r="X15" s="80">
        <v>318</v>
      </c>
      <c r="Y15" s="80">
        <v>278</v>
      </c>
      <c r="Z15" s="80">
        <v>528</v>
      </c>
      <c r="AA15" s="80">
        <v>1471</v>
      </c>
      <c r="AB15" s="80">
        <v>758</v>
      </c>
      <c r="AC15" s="80">
        <v>521</v>
      </c>
      <c r="AD15" s="80">
        <v>497</v>
      </c>
      <c r="AE15" s="80">
        <v>397</v>
      </c>
      <c r="AF15" s="80">
        <v>370</v>
      </c>
      <c r="AG15" s="80">
        <v>347</v>
      </c>
      <c r="AH15" s="80">
        <v>316</v>
      </c>
      <c r="AI15" s="80">
        <v>234</v>
      </c>
      <c r="AJ15" s="80">
        <v>228</v>
      </c>
      <c r="AK15" s="80">
        <v>230</v>
      </c>
      <c r="AL15" s="80">
        <v>176</v>
      </c>
      <c r="AM15" s="80">
        <v>160</v>
      </c>
      <c r="AN15" s="80">
        <v>292</v>
      </c>
    </row>
    <row r="16" spans="1:40" s="79" customFormat="1" x14ac:dyDescent="0.3">
      <c r="A16" s="79" t="s">
        <v>448</v>
      </c>
      <c r="B16" s="79">
        <v>2018</v>
      </c>
      <c r="C16" s="79" t="s">
        <v>436</v>
      </c>
      <c r="D16" s="80">
        <v>634</v>
      </c>
      <c r="E16" s="80">
        <v>635</v>
      </c>
      <c r="F16" s="80">
        <v>489</v>
      </c>
      <c r="G16" s="80">
        <v>442</v>
      </c>
      <c r="H16" s="80">
        <v>722</v>
      </c>
      <c r="I16" s="80">
        <v>795</v>
      </c>
      <c r="J16" s="80">
        <v>609</v>
      </c>
      <c r="K16" s="80">
        <v>482</v>
      </c>
      <c r="L16" s="80">
        <v>419</v>
      </c>
      <c r="M16" s="80">
        <v>504</v>
      </c>
      <c r="N16" s="80">
        <v>511</v>
      </c>
      <c r="O16" s="80">
        <v>438</v>
      </c>
      <c r="P16" s="80">
        <v>373</v>
      </c>
      <c r="Q16" s="80">
        <v>315</v>
      </c>
      <c r="R16" s="80">
        <v>287</v>
      </c>
      <c r="S16" s="80">
        <v>194</v>
      </c>
      <c r="T16" s="80">
        <v>139</v>
      </c>
      <c r="U16" s="80">
        <v>107</v>
      </c>
      <c r="V16" s="80"/>
      <c r="W16" s="80">
        <v>622</v>
      </c>
      <c r="X16" s="80">
        <v>557</v>
      </c>
      <c r="Y16" s="80">
        <v>491</v>
      </c>
      <c r="Z16" s="80">
        <v>395</v>
      </c>
      <c r="AA16" s="80">
        <v>560</v>
      </c>
      <c r="AB16" s="80">
        <v>637</v>
      </c>
      <c r="AC16" s="80">
        <v>571</v>
      </c>
      <c r="AD16" s="80">
        <v>475</v>
      </c>
      <c r="AE16" s="80">
        <v>427</v>
      </c>
      <c r="AF16" s="80">
        <v>485</v>
      </c>
      <c r="AG16" s="80">
        <v>462</v>
      </c>
      <c r="AH16" s="80">
        <v>440</v>
      </c>
      <c r="AI16" s="80">
        <v>403</v>
      </c>
      <c r="AJ16" s="80">
        <v>348</v>
      </c>
      <c r="AK16" s="80">
        <v>306</v>
      </c>
      <c r="AL16" s="80">
        <v>244</v>
      </c>
      <c r="AM16" s="80">
        <v>206</v>
      </c>
      <c r="AN16" s="80">
        <v>189</v>
      </c>
    </row>
    <row r="17" spans="1:66" s="79" customFormat="1" x14ac:dyDescent="0.3">
      <c r="A17" s="79" t="s">
        <v>449</v>
      </c>
      <c r="B17" s="79">
        <v>2018</v>
      </c>
      <c r="C17" s="79" t="s">
        <v>436</v>
      </c>
      <c r="D17" s="80">
        <v>500</v>
      </c>
      <c r="E17" s="80">
        <v>549</v>
      </c>
      <c r="F17" s="80">
        <v>466</v>
      </c>
      <c r="G17" s="80">
        <v>407</v>
      </c>
      <c r="H17" s="80">
        <v>675</v>
      </c>
      <c r="I17" s="80">
        <v>668</v>
      </c>
      <c r="J17" s="80">
        <v>606</v>
      </c>
      <c r="K17" s="80">
        <v>547</v>
      </c>
      <c r="L17" s="80">
        <v>503</v>
      </c>
      <c r="M17" s="80">
        <v>496</v>
      </c>
      <c r="N17" s="80">
        <v>426</v>
      </c>
      <c r="O17" s="80">
        <v>393</v>
      </c>
      <c r="P17" s="80">
        <v>363</v>
      </c>
      <c r="Q17" s="80">
        <v>324</v>
      </c>
      <c r="R17" s="80">
        <v>271</v>
      </c>
      <c r="S17" s="80">
        <v>186</v>
      </c>
      <c r="T17" s="80">
        <v>130</v>
      </c>
      <c r="U17" s="80">
        <v>135</v>
      </c>
      <c r="V17" s="80"/>
      <c r="W17" s="80">
        <v>490</v>
      </c>
      <c r="X17" s="80">
        <v>547</v>
      </c>
      <c r="Y17" s="80">
        <v>423</v>
      </c>
      <c r="Z17" s="80">
        <v>384</v>
      </c>
      <c r="AA17" s="80">
        <v>608</v>
      </c>
      <c r="AB17" s="80">
        <v>601</v>
      </c>
      <c r="AC17" s="80">
        <v>493</v>
      </c>
      <c r="AD17" s="80">
        <v>442</v>
      </c>
      <c r="AE17" s="80">
        <v>487</v>
      </c>
      <c r="AF17" s="80">
        <v>528</v>
      </c>
      <c r="AG17" s="80">
        <v>468</v>
      </c>
      <c r="AH17" s="80">
        <v>439</v>
      </c>
      <c r="AI17" s="80">
        <v>388</v>
      </c>
      <c r="AJ17" s="80">
        <v>358</v>
      </c>
      <c r="AK17" s="80">
        <v>284</v>
      </c>
      <c r="AL17" s="80">
        <v>220</v>
      </c>
      <c r="AM17" s="80">
        <v>169</v>
      </c>
      <c r="AN17" s="80">
        <v>216</v>
      </c>
    </row>
    <row r="18" spans="1:66" s="79" customFormat="1" x14ac:dyDescent="0.3">
      <c r="A18" s="79" t="s">
        <v>450</v>
      </c>
      <c r="B18" s="79">
        <v>2018</v>
      </c>
      <c r="C18" s="79" t="s">
        <v>436</v>
      </c>
      <c r="D18" s="80">
        <v>428</v>
      </c>
      <c r="E18" s="80">
        <v>428</v>
      </c>
      <c r="F18" s="80">
        <v>398</v>
      </c>
      <c r="G18" s="80">
        <v>360</v>
      </c>
      <c r="H18" s="80">
        <v>600</v>
      </c>
      <c r="I18" s="80">
        <v>604</v>
      </c>
      <c r="J18" s="80">
        <v>446</v>
      </c>
      <c r="K18" s="80">
        <v>400</v>
      </c>
      <c r="L18" s="80">
        <v>395</v>
      </c>
      <c r="M18" s="80">
        <v>440</v>
      </c>
      <c r="N18" s="80">
        <v>465</v>
      </c>
      <c r="O18" s="80">
        <v>453</v>
      </c>
      <c r="P18" s="80">
        <v>389</v>
      </c>
      <c r="Q18" s="80">
        <v>370</v>
      </c>
      <c r="R18" s="80">
        <v>358</v>
      </c>
      <c r="S18" s="80">
        <v>236</v>
      </c>
      <c r="T18" s="80">
        <v>164</v>
      </c>
      <c r="U18" s="80">
        <v>130</v>
      </c>
      <c r="V18" s="80"/>
      <c r="W18" s="80">
        <v>404</v>
      </c>
      <c r="X18" s="80">
        <v>392</v>
      </c>
      <c r="Y18" s="80">
        <v>344</v>
      </c>
      <c r="Z18" s="80">
        <v>303</v>
      </c>
      <c r="AA18" s="80">
        <v>464</v>
      </c>
      <c r="AB18" s="80">
        <v>498</v>
      </c>
      <c r="AC18" s="80">
        <v>457</v>
      </c>
      <c r="AD18" s="80">
        <v>452</v>
      </c>
      <c r="AE18" s="80">
        <v>426</v>
      </c>
      <c r="AF18" s="80">
        <v>463</v>
      </c>
      <c r="AG18" s="80">
        <v>502</v>
      </c>
      <c r="AH18" s="80">
        <v>500</v>
      </c>
      <c r="AI18" s="80">
        <v>412</v>
      </c>
      <c r="AJ18" s="80">
        <v>393</v>
      </c>
      <c r="AK18" s="80">
        <v>414</v>
      </c>
      <c r="AL18" s="80">
        <v>283</v>
      </c>
      <c r="AM18" s="80">
        <v>209</v>
      </c>
      <c r="AN18" s="80">
        <v>215</v>
      </c>
    </row>
    <row r="19" spans="1:66" s="79" customFormat="1" x14ac:dyDescent="0.3">
      <c r="A19" s="79" t="s">
        <v>451</v>
      </c>
      <c r="B19" s="79">
        <v>2018</v>
      </c>
      <c r="C19" s="79" t="s">
        <v>436</v>
      </c>
      <c r="D19" s="80">
        <v>365</v>
      </c>
      <c r="E19" s="80">
        <v>374</v>
      </c>
      <c r="F19" s="80">
        <v>291</v>
      </c>
      <c r="G19" s="80">
        <v>1305</v>
      </c>
      <c r="H19" s="80">
        <v>1465</v>
      </c>
      <c r="I19" s="80">
        <v>792</v>
      </c>
      <c r="J19" s="80">
        <v>561</v>
      </c>
      <c r="K19" s="80">
        <v>462</v>
      </c>
      <c r="L19" s="80">
        <v>315</v>
      </c>
      <c r="M19" s="80">
        <v>312</v>
      </c>
      <c r="N19" s="80">
        <v>363</v>
      </c>
      <c r="O19" s="80">
        <v>296</v>
      </c>
      <c r="P19" s="80">
        <v>214</v>
      </c>
      <c r="Q19" s="80">
        <v>207</v>
      </c>
      <c r="R19" s="80">
        <v>211</v>
      </c>
      <c r="S19" s="80">
        <v>136</v>
      </c>
      <c r="T19" s="80">
        <v>107</v>
      </c>
      <c r="U19" s="80">
        <v>77</v>
      </c>
      <c r="V19" s="80"/>
      <c r="W19" s="80">
        <v>327</v>
      </c>
      <c r="X19" s="80">
        <v>365</v>
      </c>
      <c r="Y19" s="80">
        <v>298</v>
      </c>
      <c r="Z19" s="80">
        <v>1227</v>
      </c>
      <c r="AA19" s="80">
        <v>1318</v>
      </c>
      <c r="AB19" s="80">
        <v>638</v>
      </c>
      <c r="AC19" s="80">
        <v>415</v>
      </c>
      <c r="AD19" s="80">
        <v>357</v>
      </c>
      <c r="AE19" s="80">
        <v>314</v>
      </c>
      <c r="AF19" s="80">
        <v>337</v>
      </c>
      <c r="AG19" s="80">
        <v>320</v>
      </c>
      <c r="AH19" s="80">
        <v>293</v>
      </c>
      <c r="AI19" s="80">
        <v>223</v>
      </c>
      <c r="AJ19" s="80">
        <v>218</v>
      </c>
      <c r="AK19" s="80">
        <v>219</v>
      </c>
      <c r="AL19" s="80">
        <v>150</v>
      </c>
      <c r="AM19" s="80">
        <v>132</v>
      </c>
      <c r="AN19" s="80">
        <v>146</v>
      </c>
    </row>
    <row r="20" spans="1:66" s="79" customFormat="1" x14ac:dyDescent="0.3">
      <c r="A20" s="79" t="s">
        <v>452</v>
      </c>
      <c r="B20" s="79">
        <v>2018</v>
      </c>
      <c r="C20" s="79" t="s">
        <v>436</v>
      </c>
      <c r="D20" s="80">
        <v>657</v>
      </c>
      <c r="E20" s="80">
        <v>574</v>
      </c>
      <c r="F20" s="80">
        <v>440</v>
      </c>
      <c r="G20" s="80">
        <v>394</v>
      </c>
      <c r="H20" s="80">
        <v>702</v>
      </c>
      <c r="I20" s="80">
        <v>820</v>
      </c>
      <c r="J20" s="80">
        <v>601</v>
      </c>
      <c r="K20" s="80">
        <v>466</v>
      </c>
      <c r="L20" s="80">
        <v>439</v>
      </c>
      <c r="M20" s="80">
        <v>492</v>
      </c>
      <c r="N20" s="80">
        <v>498</v>
      </c>
      <c r="O20" s="80">
        <v>496</v>
      </c>
      <c r="P20" s="80">
        <v>397</v>
      </c>
      <c r="Q20" s="80">
        <v>314</v>
      </c>
      <c r="R20" s="80">
        <v>288</v>
      </c>
      <c r="S20" s="80">
        <v>189</v>
      </c>
      <c r="T20" s="80">
        <v>128</v>
      </c>
      <c r="U20" s="80">
        <v>99</v>
      </c>
      <c r="V20" s="80"/>
      <c r="W20" s="80">
        <v>590</v>
      </c>
      <c r="X20" s="80">
        <v>521</v>
      </c>
      <c r="Y20" s="80">
        <v>415</v>
      </c>
      <c r="Z20" s="80">
        <v>367</v>
      </c>
      <c r="AA20" s="80">
        <v>631</v>
      </c>
      <c r="AB20" s="80">
        <v>681</v>
      </c>
      <c r="AC20" s="80">
        <v>606</v>
      </c>
      <c r="AD20" s="80">
        <v>577</v>
      </c>
      <c r="AE20" s="80">
        <v>477</v>
      </c>
      <c r="AF20" s="80">
        <v>455</v>
      </c>
      <c r="AG20" s="80">
        <v>528</v>
      </c>
      <c r="AH20" s="80">
        <v>501</v>
      </c>
      <c r="AI20" s="80">
        <v>395</v>
      </c>
      <c r="AJ20" s="80">
        <v>356</v>
      </c>
      <c r="AK20" s="80">
        <v>337</v>
      </c>
      <c r="AL20" s="80">
        <v>215</v>
      </c>
      <c r="AM20" s="80">
        <v>165</v>
      </c>
      <c r="AN20" s="80">
        <v>262</v>
      </c>
    </row>
    <row r="21" spans="1:66" s="87" customFormat="1" x14ac:dyDescent="0.3">
      <c r="A21" s="87" t="s">
        <v>453</v>
      </c>
      <c r="B21" s="87">
        <v>2018</v>
      </c>
      <c r="C21" s="87" t="s">
        <v>436</v>
      </c>
      <c r="D21" s="88">
        <v>2692</v>
      </c>
      <c r="E21" s="88">
        <v>2753</v>
      </c>
      <c r="F21" s="88">
        <v>2248</v>
      </c>
      <c r="G21" s="88">
        <v>2084</v>
      </c>
      <c r="H21" s="88">
        <v>3624</v>
      </c>
      <c r="I21" s="88">
        <v>3702</v>
      </c>
      <c r="J21" s="88">
        <v>3225</v>
      </c>
      <c r="K21" s="88">
        <v>2830</v>
      </c>
      <c r="L21" s="88">
        <v>2466</v>
      </c>
      <c r="M21" s="88">
        <v>2512</v>
      </c>
      <c r="N21" s="88">
        <v>2385</v>
      </c>
      <c r="O21" s="88">
        <v>2105</v>
      </c>
      <c r="P21" s="88">
        <v>1832</v>
      </c>
      <c r="Q21" s="88">
        <v>1645</v>
      </c>
      <c r="R21" s="88">
        <v>1378</v>
      </c>
      <c r="S21" s="88">
        <v>954</v>
      </c>
      <c r="T21" s="88">
        <v>661</v>
      </c>
      <c r="U21" s="88">
        <v>589</v>
      </c>
      <c r="V21" s="88"/>
      <c r="W21" s="88">
        <v>2608</v>
      </c>
      <c r="X21" s="88">
        <v>2571</v>
      </c>
      <c r="Y21" s="88">
        <v>2162</v>
      </c>
      <c r="Z21" s="88">
        <v>1964</v>
      </c>
      <c r="AA21" s="88">
        <v>3264</v>
      </c>
      <c r="AB21" s="88">
        <v>3215</v>
      </c>
      <c r="AC21" s="88">
        <v>2840</v>
      </c>
      <c r="AD21" s="88">
        <v>2551</v>
      </c>
      <c r="AE21" s="88">
        <v>2326</v>
      </c>
      <c r="AF21" s="88">
        <v>2455</v>
      </c>
      <c r="AG21" s="88">
        <v>2330</v>
      </c>
      <c r="AH21" s="88">
        <v>2149</v>
      </c>
      <c r="AI21" s="88">
        <v>1959</v>
      </c>
      <c r="AJ21" s="88">
        <v>1806</v>
      </c>
      <c r="AK21" s="88">
        <v>1451</v>
      </c>
      <c r="AL21" s="88">
        <v>1092</v>
      </c>
      <c r="AM21" s="88">
        <v>863</v>
      </c>
      <c r="AN21" s="88">
        <v>1015</v>
      </c>
    </row>
    <row r="22" spans="1:66" s="79" customFormat="1" x14ac:dyDescent="0.3">
      <c r="A22" s="79" t="s">
        <v>454</v>
      </c>
      <c r="B22" s="79">
        <v>2018</v>
      </c>
      <c r="C22" s="79" t="s">
        <v>436</v>
      </c>
      <c r="D22" s="80">
        <v>2226</v>
      </c>
      <c r="E22" s="80">
        <v>2100</v>
      </c>
      <c r="F22" s="80">
        <v>1700</v>
      </c>
      <c r="G22" s="80">
        <v>5818</v>
      </c>
      <c r="H22" s="80">
        <v>8600</v>
      </c>
      <c r="I22" s="80">
        <v>4669</v>
      </c>
      <c r="J22" s="80">
        <v>3785</v>
      </c>
      <c r="K22" s="80">
        <v>3436</v>
      </c>
      <c r="L22" s="80">
        <v>2552</v>
      </c>
      <c r="M22" s="80">
        <v>2124</v>
      </c>
      <c r="N22" s="80">
        <v>2090</v>
      </c>
      <c r="O22" s="80">
        <v>1825</v>
      </c>
      <c r="P22" s="80">
        <v>1393</v>
      </c>
      <c r="Q22" s="80">
        <v>1197</v>
      </c>
      <c r="R22" s="80">
        <v>1077</v>
      </c>
      <c r="S22" s="80">
        <v>757</v>
      </c>
      <c r="T22" s="80">
        <v>593</v>
      </c>
      <c r="U22" s="80">
        <v>585</v>
      </c>
      <c r="V22" s="80"/>
      <c r="W22" s="80">
        <v>2102</v>
      </c>
      <c r="X22" s="80">
        <v>2013</v>
      </c>
      <c r="Y22" s="80">
        <v>1649</v>
      </c>
      <c r="Z22" s="80">
        <v>5870</v>
      </c>
      <c r="AA22" s="80">
        <v>8091</v>
      </c>
      <c r="AB22" s="80">
        <v>4016</v>
      </c>
      <c r="AC22" s="80">
        <v>3043</v>
      </c>
      <c r="AD22" s="80">
        <v>2695</v>
      </c>
      <c r="AE22" s="80">
        <v>2064</v>
      </c>
      <c r="AF22" s="80">
        <v>1895</v>
      </c>
      <c r="AG22" s="80">
        <v>1835</v>
      </c>
      <c r="AH22" s="80">
        <v>1637</v>
      </c>
      <c r="AI22" s="80">
        <v>1300</v>
      </c>
      <c r="AJ22" s="80">
        <v>1126</v>
      </c>
      <c r="AK22" s="80">
        <v>1120</v>
      </c>
      <c r="AL22" s="80">
        <v>854</v>
      </c>
      <c r="AM22" s="80">
        <v>737</v>
      </c>
      <c r="AN22" s="80">
        <v>1069</v>
      </c>
    </row>
    <row r="23" spans="1:66" s="79" customFormat="1" x14ac:dyDescent="0.3">
      <c r="A23" s="79" t="s">
        <v>455</v>
      </c>
      <c r="B23" s="79">
        <v>2018</v>
      </c>
      <c r="C23" s="79" t="s">
        <v>436</v>
      </c>
      <c r="D23" s="80">
        <v>3148</v>
      </c>
      <c r="E23" s="80">
        <v>2970</v>
      </c>
      <c r="F23" s="80">
        <v>2443</v>
      </c>
      <c r="G23" s="80">
        <v>2287</v>
      </c>
      <c r="H23" s="80">
        <v>3590</v>
      </c>
      <c r="I23" s="80">
        <v>3985</v>
      </c>
      <c r="J23" s="80">
        <v>3366</v>
      </c>
      <c r="K23" s="80">
        <v>2799</v>
      </c>
      <c r="L23" s="80">
        <v>2509</v>
      </c>
      <c r="M23" s="80">
        <v>2738</v>
      </c>
      <c r="N23" s="80">
        <v>2913</v>
      </c>
      <c r="O23" s="80">
        <v>2717</v>
      </c>
      <c r="P23" s="80">
        <v>2223</v>
      </c>
      <c r="Q23" s="80">
        <v>1866</v>
      </c>
      <c r="R23" s="80">
        <v>1805</v>
      </c>
      <c r="S23" s="80">
        <v>1296</v>
      </c>
      <c r="T23" s="80">
        <v>891</v>
      </c>
      <c r="U23" s="80">
        <v>752</v>
      </c>
      <c r="V23" s="80"/>
      <c r="W23" s="80">
        <v>2923</v>
      </c>
      <c r="X23" s="80">
        <v>2773</v>
      </c>
      <c r="Y23" s="80">
        <v>2297</v>
      </c>
      <c r="Z23" s="80">
        <v>2066</v>
      </c>
      <c r="AA23" s="80">
        <v>3292</v>
      </c>
      <c r="AB23" s="80">
        <v>3554</v>
      </c>
      <c r="AC23" s="80">
        <v>3153</v>
      </c>
      <c r="AD23" s="80">
        <v>2812</v>
      </c>
      <c r="AE23" s="80">
        <v>2456</v>
      </c>
      <c r="AF23" s="80">
        <v>2723</v>
      </c>
      <c r="AG23" s="80">
        <v>2973</v>
      </c>
      <c r="AH23" s="80">
        <v>2788</v>
      </c>
      <c r="AI23" s="80">
        <v>2315</v>
      </c>
      <c r="AJ23" s="80">
        <v>2051</v>
      </c>
      <c r="AK23" s="80">
        <v>2039</v>
      </c>
      <c r="AL23" s="80">
        <v>1474</v>
      </c>
      <c r="AM23" s="80">
        <v>1173</v>
      </c>
      <c r="AN23" s="80">
        <v>1358</v>
      </c>
    </row>
    <row r="24" spans="1:66" s="58" customFormat="1" x14ac:dyDescent="0.3">
      <c r="D24" s="55"/>
      <c r="E24" s="55"/>
      <c r="F24" s="55"/>
      <c r="G24" s="55"/>
      <c r="H24" s="55"/>
      <c r="I24" s="55"/>
      <c r="J24" s="55"/>
      <c r="K24" s="55"/>
      <c r="L24" s="55"/>
      <c r="M24" s="55"/>
      <c r="N24" s="55"/>
      <c r="O24" s="55"/>
      <c r="P24" s="55"/>
      <c r="Q24" s="55"/>
      <c r="R24" s="55"/>
      <c r="S24" s="55"/>
      <c r="T24" s="55"/>
      <c r="U24" s="55"/>
      <c r="V24" s="56"/>
      <c r="W24" s="55"/>
      <c r="X24" s="55"/>
      <c r="Y24" s="55"/>
      <c r="Z24" s="55"/>
      <c r="AA24" s="55"/>
      <c r="AB24" s="55"/>
      <c r="AC24" s="55"/>
      <c r="AD24" s="55"/>
      <c r="AE24" s="55"/>
      <c r="AF24" s="55"/>
      <c r="AG24" s="55"/>
      <c r="AH24" s="55"/>
      <c r="AI24" s="55"/>
      <c r="AJ24" s="55"/>
      <c r="AK24" s="55"/>
      <c r="AL24" s="55"/>
      <c r="AM24" s="55"/>
      <c r="AN24" s="55"/>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row>
    <row r="25" spans="1:66" s="58" customFormat="1" x14ac:dyDescent="0.3">
      <c r="D25" s="55"/>
      <c r="E25" s="55"/>
      <c r="F25" s="55"/>
      <c r="G25" s="55"/>
      <c r="H25" s="55"/>
      <c r="I25" s="55"/>
      <c r="J25" s="55"/>
      <c r="K25" s="55"/>
      <c r="L25" s="55"/>
      <c r="M25" s="55"/>
      <c r="N25" s="55"/>
      <c r="O25" s="55"/>
      <c r="P25" s="55"/>
      <c r="Q25" s="55"/>
      <c r="R25" s="55"/>
      <c r="S25" s="55"/>
      <c r="T25" s="55"/>
      <c r="U25" s="55"/>
      <c r="V25" s="56"/>
      <c r="W25" s="55"/>
      <c r="X25" s="55"/>
      <c r="Y25" s="55"/>
      <c r="Z25" s="55"/>
      <c r="AA25" s="55"/>
      <c r="AB25" s="55"/>
      <c r="AC25" s="55"/>
      <c r="AD25" s="55"/>
      <c r="AE25" s="55"/>
      <c r="AF25" s="55"/>
      <c r="AG25" s="55"/>
      <c r="AH25" s="55"/>
      <c r="AI25" s="55"/>
      <c r="AJ25" s="55"/>
      <c r="AK25" s="55"/>
      <c r="AL25" s="55"/>
      <c r="AM25" s="55"/>
      <c r="AN25" s="55"/>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row>
    <row r="26" spans="1:66" s="58" customFormat="1" x14ac:dyDescent="0.3">
      <c r="D26" s="55"/>
      <c r="E26" s="55"/>
      <c r="F26" s="55"/>
      <c r="G26" s="55"/>
      <c r="H26" s="55"/>
      <c r="I26" s="55"/>
      <c r="J26" s="55"/>
      <c r="K26" s="55"/>
      <c r="L26" s="55"/>
      <c r="M26" s="55"/>
      <c r="N26" s="55"/>
      <c r="O26" s="55"/>
      <c r="P26" s="55"/>
      <c r="Q26" s="55"/>
      <c r="R26" s="55"/>
      <c r="S26" s="55"/>
      <c r="T26" s="55"/>
      <c r="U26" s="55"/>
      <c r="V26" s="56"/>
      <c r="W26" s="55"/>
      <c r="X26" s="55"/>
      <c r="Y26" s="55"/>
      <c r="Z26" s="55"/>
      <c r="AA26" s="55"/>
      <c r="AB26" s="55"/>
      <c r="AC26" s="55"/>
      <c r="AD26" s="55"/>
      <c r="AE26" s="55"/>
      <c r="AF26" s="55"/>
      <c r="AG26" s="55"/>
      <c r="AH26" s="55"/>
      <c r="AI26" s="55"/>
      <c r="AJ26" s="55"/>
      <c r="AK26" s="55"/>
      <c r="AL26" s="55"/>
      <c r="AM26" s="55"/>
      <c r="AN26" s="55"/>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row>
    <row r="27" spans="1:66" s="86" customFormat="1" x14ac:dyDescent="0.3">
      <c r="A27" s="86" t="s">
        <v>456</v>
      </c>
      <c r="B27" s="86">
        <v>2019</v>
      </c>
      <c r="C27" s="86" t="s">
        <v>436</v>
      </c>
      <c r="D27" s="84">
        <v>7962</v>
      </c>
      <c r="E27" s="84">
        <v>7940</v>
      </c>
      <c r="F27" s="84">
        <v>6665</v>
      </c>
      <c r="G27" s="84">
        <v>10183</v>
      </c>
      <c r="H27" s="84">
        <v>15969</v>
      </c>
      <c r="I27" s="84">
        <v>12547</v>
      </c>
      <c r="J27" s="84">
        <v>10586</v>
      </c>
      <c r="K27" s="84">
        <v>9313</v>
      </c>
      <c r="L27" s="84">
        <v>7524</v>
      </c>
      <c r="M27" s="84">
        <v>7456</v>
      </c>
      <c r="N27" s="84">
        <v>7364</v>
      </c>
      <c r="O27" s="84">
        <v>6815</v>
      </c>
      <c r="P27" s="84">
        <v>5639</v>
      </c>
      <c r="Q27" s="84">
        <v>4690</v>
      </c>
      <c r="R27" s="84">
        <v>4427</v>
      </c>
      <c r="S27" s="84">
        <v>3137</v>
      </c>
      <c r="T27" s="84">
        <v>2235</v>
      </c>
      <c r="U27" s="84">
        <v>1984</v>
      </c>
      <c r="V27" s="84"/>
      <c r="W27" s="84">
        <v>7618</v>
      </c>
      <c r="X27" s="84">
        <v>7387</v>
      </c>
      <c r="Y27" s="84">
        <v>6347</v>
      </c>
      <c r="Z27" s="84">
        <v>9948</v>
      </c>
      <c r="AA27" s="84">
        <v>14788</v>
      </c>
      <c r="AB27" s="84">
        <v>10873</v>
      </c>
      <c r="AC27" s="84">
        <v>9152</v>
      </c>
      <c r="AD27" s="84">
        <v>8204</v>
      </c>
      <c r="AE27" s="84">
        <v>6893</v>
      </c>
      <c r="AF27" s="84">
        <v>7099</v>
      </c>
      <c r="AG27" s="84">
        <v>7127</v>
      </c>
      <c r="AH27" s="84">
        <v>6740</v>
      </c>
      <c r="AI27" s="84">
        <v>5759</v>
      </c>
      <c r="AJ27" s="84">
        <v>4989</v>
      </c>
      <c r="AK27" s="84">
        <v>4787</v>
      </c>
      <c r="AL27" s="84">
        <v>3566</v>
      </c>
      <c r="AM27" s="84">
        <v>2837</v>
      </c>
      <c r="AN27" s="84">
        <v>3468</v>
      </c>
    </row>
    <row r="28" spans="1:66" s="87" customFormat="1" x14ac:dyDescent="0.3">
      <c r="A28" s="87" t="s">
        <v>457</v>
      </c>
      <c r="B28" s="87">
        <v>2019</v>
      </c>
      <c r="C28" s="79" t="s">
        <v>436</v>
      </c>
      <c r="D28" s="88">
        <v>591</v>
      </c>
      <c r="E28" s="88">
        <v>511</v>
      </c>
      <c r="F28" s="88">
        <v>445</v>
      </c>
      <c r="G28" s="88">
        <v>1850</v>
      </c>
      <c r="H28" s="88">
        <v>2620</v>
      </c>
      <c r="I28" s="88">
        <v>1183</v>
      </c>
      <c r="J28" s="88">
        <v>1088</v>
      </c>
      <c r="K28" s="88">
        <v>1008</v>
      </c>
      <c r="L28" s="88">
        <v>726</v>
      </c>
      <c r="M28" s="88">
        <v>587</v>
      </c>
      <c r="N28" s="88">
        <v>535</v>
      </c>
      <c r="O28" s="88">
        <v>478</v>
      </c>
      <c r="P28" s="88">
        <v>364</v>
      </c>
      <c r="Q28" s="88">
        <v>242</v>
      </c>
      <c r="R28" s="88">
        <v>256</v>
      </c>
      <c r="S28" s="88">
        <v>184</v>
      </c>
      <c r="T28" s="88">
        <v>150</v>
      </c>
      <c r="U28" s="88">
        <v>121</v>
      </c>
      <c r="V28" s="88"/>
      <c r="W28" s="88">
        <v>585</v>
      </c>
      <c r="X28" s="88">
        <v>503</v>
      </c>
      <c r="Y28" s="88">
        <v>426</v>
      </c>
      <c r="Z28" s="88">
        <v>2017</v>
      </c>
      <c r="AA28" s="88">
        <v>2441</v>
      </c>
      <c r="AB28" s="88">
        <v>1090</v>
      </c>
      <c r="AC28" s="88">
        <v>876</v>
      </c>
      <c r="AD28" s="88">
        <v>757</v>
      </c>
      <c r="AE28" s="88">
        <v>555</v>
      </c>
      <c r="AF28" s="88">
        <v>451</v>
      </c>
      <c r="AG28" s="88">
        <v>455</v>
      </c>
      <c r="AH28" s="88">
        <v>395</v>
      </c>
      <c r="AI28" s="88">
        <v>323</v>
      </c>
      <c r="AJ28" s="88">
        <v>225</v>
      </c>
      <c r="AK28" s="88">
        <v>240</v>
      </c>
      <c r="AL28" s="88">
        <v>196</v>
      </c>
      <c r="AM28" s="88">
        <v>149</v>
      </c>
      <c r="AN28" s="88">
        <v>218</v>
      </c>
    </row>
    <row r="29" spans="1:66" s="79" customFormat="1" x14ac:dyDescent="0.3">
      <c r="A29" s="79" t="s">
        <v>458</v>
      </c>
      <c r="B29" s="79">
        <v>2019</v>
      </c>
      <c r="C29" s="79" t="s">
        <v>436</v>
      </c>
      <c r="D29" s="80">
        <v>345</v>
      </c>
      <c r="E29" s="80">
        <v>339</v>
      </c>
      <c r="F29" s="80">
        <v>305</v>
      </c>
      <c r="G29" s="80">
        <v>1089</v>
      </c>
      <c r="H29" s="80">
        <v>1213</v>
      </c>
      <c r="I29" s="80">
        <v>719</v>
      </c>
      <c r="J29" s="80">
        <v>655</v>
      </c>
      <c r="K29" s="80">
        <v>594</v>
      </c>
      <c r="L29" s="80">
        <v>427</v>
      </c>
      <c r="M29" s="80">
        <v>377</v>
      </c>
      <c r="N29" s="80">
        <v>374</v>
      </c>
      <c r="O29" s="80">
        <v>383</v>
      </c>
      <c r="P29" s="80">
        <v>349</v>
      </c>
      <c r="Q29" s="80">
        <v>307</v>
      </c>
      <c r="R29" s="80">
        <v>278</v>
      </c>
      <c r="S29" s="80">
        <v>212</v>
      </c>
      <c r="T29" s="80">
        <v>138</v>
      </c>
      <c r="U29" s="80">
        <v>172</v>
      </c>
      <c r="V29" s="80"/>
      <c r="W29" s="80">
        <v>309</v>
      </c>
      <c r="X29" s="80">
        <v>324</v>
      </c>
      <c r="Y29" s="80">
        <v>275</v>
      </c>
      <c r="Z29" s="80">
        <v>1085</v>
      </c>
      <c r="AA29" s="80">
        <v>1159</v>
      </c>
      <c r="AB29" s="80">
        <v>592</v>
      </c>
      <c r="AC29" s="80">
        <v>494</v>
      </c>
      <c r="AD29" s="80">
        <v>434</v>
      </c>
      <c r="AE29" s="80">
        <v>358</v>
      </c>
      <c r="AF29" s="80">
        <v>356</v>
      </c>
      <c r="AG29" s="80">
        <v>340</v>
      </c>
      <c r="AH29" s="80">
        <v>325</v>
      </c>
      <c r="AI29" s="80">
        <v>310</v>
      </c>
      <c r="AJ29" s="80">
        <v>290</v>
      </c>
      <c r="AK29" s="80">
        <v>304</v>
      </c>
      <c r="AL29" s="80">
        <v>244</v>
      </c>
      <c r="AM29" s="80">
        <v>195</v>
      </c>
      <c r="AN29" s="80">
        <v>298</v>
      </c>
    </row>
    <row r="30" spans="1:66" s="79" customFormat="1" x14ac:dyDescent="0.3">
      <c r="A30" s="79" t="s">
        <v>459</v>
      </c>
      <c r="B30" s="79">
        <v>2019</v>
      </c>
      <c r="C30" s="79" t="s">
        <v>436</v>
      </c>
      <c r="D30" s="80">
        <v>606</v>
      </c>
      <c r="E30" s="80">
        <v>569</v>
      </c>
      <c r="F30" s="80">
        <v>482</v>
      </c>
      <c r="G30" s="80">
        <v>1047</v>
      </c>
      <c r="H30" s="80">
        <v>1888</v>
      </c>
      <c r="I30" s="80">
        <v>1035</v>
      </c>
      <c r="J30" s="80">
        <v>820</v>
      </c>
      <c r="K30" s="80">
        <v>866</v>
      </c>
      <c r="L30" s="80">
        <v>714</v>
      </c>
      <c r="M30" s="80">
        <v>547</v>
      </c>
      <c r="N30" s="80">
        <v>458</v>
      </c>
      <c r="O30" s="80">
        <v>381</v>
      </c>
      <c r="P30" s="80">
        <v>270</v>
      </c>
      <c r="Q30" s="80">
        <v>198</v>
      </c>
      <c r="R30" s="80">
        <v>174</v>
      </c>
      <c r="S30" s="80">
        <v>108</v>
      </c>
      <c r="T30" s="80">
        <v>91</v>
      </c>
      <c r="U30" s="80">
        <v>66</v>
      </c>
      <c r="V30" s="80"/>
      <c r="W30" s="80">
        <v>576</v>
      </c>
      <c r="X30" s="80">
        <v>522</v>
      </c>
      <c r="Y30" s="80">
        <v>454</v>
      </c>
      <c r="Z30" s="80">
        <v>1046</v>
      </c>
      <c r="AA30" s="80">
        <v>1758</v>
      </c>
      <c r="AB30" s="80">
        <v>919</v>
      </c>
      <c r="AC30" s="80">
        <v>755</v>
      </c>
      <c r="AD30" s="80">
        <v>722</v>
      </c>
      <c r="AE30" s="80">
        <v>518</v>
      </c>
      <c r="AF30" s="80">
        <v>419</v>
      </c>
      <c r="AG30" s="80">
        <v>413</v>
      </c>
      <c r="AH30" s="80">
        <v>348</v>
      </c>
      <c r="AI30" s="80">
        <v>256</v>
      </c>
      <c r="AJ30" s="80">
        <v>172</v>
      </c>
      <c r="AK30" s="80">
        <v>161</v>
      </c>
      <c r="AL30" s="80">
        <v>121</v>
      </c>
      <c r="AM30" s="80">
        <v>108</v>
      </c>
      <c r="AN30" s="80">
        <v>121</v>
      </c>
    </row>
    <row r="31" spans="1:66" s="79" customFormat="1" x14ac:dyDescent="0.3">
      <c r="A31" s="79" t="s">
        <v>460</v>
      </c>
      <c r="B31" s="79">
        <v>2019</v>
      </c>
      <c r="C31" s="79" t="s">
        <v>436</v>
      </c>
      <c r="D31" s="80">
        <v>570</v>
      </c>
      <c r="E31" s="80">
        <v>588</v>
      </c>
      <c r="F31" s="80">
        <v>479</v>
      </c>
      <c r="G31" s="80">
        <v>384</v>
      </c>
      <c r="H31" s="80">
        <v>497</v>
      </c>
      <c r="I31" s="80">
        <v>602</v>
      </c>
      <c r="J31" s="80">
        <v>616</v>
      </c>
      <c r="K31" s="80">
        <v>501</v>
      </c>
      <c r="L31" s="80">
        <v>358</v>
      </c>
      <c r="M31" s="80">
        <v>432</v>
      </c>
      <c r="N31" s="80">
        <v>467</v>
      </c>
      <c r="O31" s="80">
        <v>425</v>
      </c>
      <c r="P31" s="80">
        <v>332</v>
      </c>
      <c r="Q31" s="80">
        <v>272</v>
      </c>
      <c r="R31" s="80">
        <v>303</v>
      </c>
      <c r="S31" s="80">
        <v>230</v>
      </c>
      <c r="T31" s="80">
        <v>148</v>
      </c>
      <c r="U31" s="80">
        <v>120</v>
      </c>
      <c r="V31" s="80"/>
      <c r="W31" s="80">
        <v>535</v>
      </c>
      <c r="X31" s="80">
        <v>540</v>
      </c>
      <c r="Y31" s="80">
        <v>436</v>
      </c>
      <c r="Z31" s="80">
        <v>354</v>
      </c>
      <c r="AA31" s="80">
        <v>494</v>
      </c>
      <c r="AB31" s="80">
        <v>614</v>
      </c>
      <c r="AC31" s="80">
        <v>594</v>
      </c>
      <c r="AD31" s="80">
        <v>505</v>
      </c>
      <c r="AE31" s="80">
        <v>349</v>
      </c>
      <c r="AF31" s="80">
        <v>383</v>
      </c>
      <c r="AG31" s="80">
        <v>452</v>
      </c>
      <c r="AH31" s="80">
        <v>441</v>
      </c>
      <c r="AI31" s="80">
        <v>378</v>
      </c>
      <c r="AJ31" s="80">
        <v>314</v>
      </c>
      <c r="AK31" s="80">
        <v>312</v>
      </c>
      <c r="AL31" s="80">
        <v>242</v>
      </c>
      <c r="AM31" s="80">
        <v>203</v>
      </c>
      <c r="AN31" s="80">
        <v>198</v>
      </c>
    </row>
    <row r="32" spans="1:66" s="79" customFormat="1" x14ac:dyDescent="0.3">
      <c r="A32" s="79" t="s">
        <v>461</v>
      </c>
      <c r="B32" s="79">
        <v>2019</v>
      </c>
      <c r="C32" s="79" t="s">
        <v>436</v>
      </c>
      <c r="D32" s="80">
        <v>442</v>
      </c>
      <c r="E32" s="80">
        <v>454</v>
      </c>
      <c r="F32" s="80">
        <v>351</v>
      </c>
      <c r="G32" s="80">
        <v>366</v>
      </c>
      <c r="H32" s="80">
        <v>601</v>
      </c>
      <c r="I32" s="80">
        <v>661</v>
      </c>
      <c r="J32" s="80">
        <v>642</v>
      </c>
      <c r="K32" s="80">
        <v>498</v>
      </c>
      <c r="L32" s="80">
        <v>407</v>
      </c>
      <c r="M32" s="80">
        <v>479</v>
      </c>
      <c r="N32" s="80">
        <v>519</v>
      </c>
      <c r="O32" s="80">
        <v>490</v>
      </c>
      <c r="P32" s="80">
        <v>392</v>
      </c>
      <c r="Q32" s="80">
        <v>310</v>
      </c>
      <c r="R32" s="80">
        <v>306</v>
      </c>
      <c r="S32" s="80">
        <v>234</v>
      </c>
      <c r="T32" s="80">
        <v>171</v>
      </c>
      <c r="U32" s="80">
        <v>145</v>
      </c>
      <c r="V32" s="80"/>
      <c r="W32" s="80">
        <v>440</v>
      </c>
      <c r="X32" s="80">
        <v>421</v>
      </c>
      <c r="Y32" s="80">
        <v>354</v>
      </c>
      <c r="Z32" s="80">
        <v>328</v>
      </c>
      <c r="AA32" s="80">
        <v>609</v>
      </c>
      <c r="AB32" s="80">
        <v>589</v>
      </c>
      <c r="AC32" s="80">
        <v>473</v>
      </c>
      <c r="AD32" s="80">
        <v>410</v>
      </c>
      <c r="AE32" s="80">
        <v>406</v>
      </c>
      <c r="AF32" s="80">
        <v>491</v>
      </c>
      <c r="AG32" s="80">
        <v>494</v>
      </c>
      <c r="AH32" s="80">
        <v>441</v>
      </c>
      <c r="AI32" s="80">
        <v>383</v>
      </c>
      <c r="AJ32" s="80">
        <v>346</v>
      </c>
      <c r="AK32" s="80">
        <v>353</v>
      </c>
      <c r="AL32" s="80">
        <v>272</v>
      </c>
      <c r="AM32" s="80">
        <v>172</v>
      </c>
      <c r="AN32" s="80">
        <v>222</v>
      </c>
    </row>
    <row r="33" spans="1:40" s="79" customFormat="1" x14ac:dyDescent="0.3">
      <c r="A33" s="79" t="s">
        <v>462</v>
      </c>
      <c r="B33" s="79">
        <v>2019</v>
      </c>
      <c r="C33" s="79" t="s">
        <v>436</v>
      </c>
      <c r="D33" s="80">
        <v>454</v>
      </c>
      <c r="E33" s="80">
        <v>473</v>
      </c>
      <c r="F33" s="80">
        <v>404</v>
      </c>
      <c r="G33" s="80">
        <v>364</v>
      </c>
      <c r="H33" s="80">
        <v>649</v>
      </c>
      <c r="I33" s="80">
        <v>663</v>
      </c>
      <c r="J33" s="80">
        <v>457</v>
      </c>
      <c r="K33" s="80">
        <v>359</v>
      </c>
      <c r="L33" s="80">
        <v>337</v>
      </c>
      <c r="M33" s="80">
        <v>392</v>
      </c>
      <c r="N33" s="80">
        <v>403</v>
      </c>
      <c r="O33" s="80">
        <v>384</v>
      </c>
      <c r="P33" s="80">
        <v>362</v>
      </c>
      <c r="Q33" s="80">
        <v>387</v>
      </c>
      <c r="R33" s="80">
        <v>372</v>
      </c>
      <c r="S33" s="80">
        <v>228</v>
      </c>
      <c r="T33" s="80">
        <v>143</v>
      </c>
      <c r="U33" s="80">
        <v>106</v>
      </c>
      <c r="V33" s="80"/>
      <c r="W33" s="80">
        <v>438</v>
      </c>
      <c r="X33" s="80">
        <v>413</v>
      </c>
      <c r="Y33" s="80">
        <v>388</v>
      </c>
      <c r="Z33" s="80">
        <v>328</v>
      </c>
      <c r="AA33" s="80">
        <v>543</v>
      </c>
      <c r="AB33" s="80">
        <v>567</v>
      </c>
      <c r="AC33" s="80">
        <v>444</v>
      </c>
      <c r="AD33" s="80">
        <v>437</v>
      </c>
      <c r="AE33" s="80">
        <v>449</v>
      </c>
      <c r="AF33" s="80">
        <v>498</v>
      </c>
      <c r="AG33" s="80">
        <v>485</v>
      </c>
      <c r="AH33" s="80">
        <v>474</v>
      </c>
      <c r="AI33" s="80">
        <v>454</v>
      </c>
      <c r="AJ33" s="80">
        <v>486</v>
      </c>
      <c r="AK33" s="80">
        <v>407</v>
      </c>
      <c r="AL33" s="80">
        <v>230</v>
      </c>
      <c r="AM33" s="80">
        <v>155</v>
      </c>
      <c r="AN33" s="80">
        <v>163</v>
      </c>
    </row>
    <row r="34" spans="1:40" s="79" customFormat="1" x14ac:dyDescent="0.3">
      <c r="A34" s="79" t="s">
        <v>463</v>
      </c>
      <c r="B34" s="79">
        <v>2019</v>
      </c>
      <c r="C34" s="79" t="s">
        <v>436</v>
      </c>
      <c r="D34" s="80">
        <v>538</v>
      </c>
      <c r="E34" s="80">
        <v>491</v>
      </c>
      <c r="F34" s="80">
        <v>436</v>
      </c>
      <c r="G34" s="80">
        <v>485</v>
      </c>
      <c r="H34" s="80">
        <v>956</v>
      </c>
      <c r="I34" s="80">
        <v>886</v>
      </c>
      <c r="J34" s="80">
        <v>896</v>
      </c>
      <c r="K34" s="80">
        <v>847</v>
      </c>
      <c r="L34" s="80">
        <v>679</v>
      </c>
      <c r="M34" s="80">
        <v>601</v>
      </c>
      <c r="N34" s="80">
        <v>540</v>
      </c>
      <c r="O34" s="80">
        <v>459</v>
      </c>
      <c r="P34" s="80">
        <v>370</v>
      </c>
      <c r="Q34" s="80">
        <v>311</v>
      </c>
      <c r="R34" s="80">
        <v>231</v>
      </c>
      <c r="S34" s="80">
        <v>149</v>
      </c>
      <c r="T34" s="80">
        <v>112</v>
      </c>
      <c r="U34" s="80">
        <v>106</v>
      </c>
      <c r="V34" s="80"/>
      <c r="W34" s="80">
        <v>515</v>
      </c>
      <c r="X34" s="80">
        <v>478</v>
      </c>
      <c r="Y34" s="80">
        <v>435</v>
      </c>
      <c r="Z34" s="80">
        <v>453</v>
      </c>
      <c r="AA34" s="80">
        <v>923</v>
      </c>
      <c r="AB34" s="80">
        <v>756</v>
      </c>
      <c r="AC34" s="80">
        <v>705</v>
      </c>
      <c r="AD34" s="80">
        <v>596</v>
      </c>
      <c r="AE34" s="80">
        <v>470</v>
      </c>
      <c r="AF34" s="80">
        <v>413</v>
      </c>
      <c r="AG34" s="80">
        <v>406</v>
      </c>
      <c r="AH34" s="80">
        <v>383</v>
      </c>
      <c r="AI34" s="80">
        <v>338</v>
      </c>
      <c r="AJ34" s="80">
        <v>282</v>
      </c>
      <c r="AK34" s="80">
        <v>212</v>
      </c>
      <c r="AL34" s="80">
        <v>178</v>
      </c>
      <c r="AM34" s="80">
        <v>136</v>
      </c>
      <c r="AN34" s="80">
        <v>201</v>
      </c>
    </row>
    <row r="35" spans="1:40" s="79" customFormat="1" x14ac:dyDescent="0.3">
      <c r="A35" s="79" t="s">
        <v>464</v>
      </c>
      <c r="B35" s="79">
        <v>2019</v>
      </c>
      <c r="C35" s="79" t="s">
        <v>436</v>
      </c>
      <c r="D35" s="80">
        <v>470</v>
      </c>
      <c r="E35" s="80">
        <v>462</v>
      </c>
      <c r="F35" s="80">
        <v>385</v>
      </c>
      <c r="G35" s="80">
        <v>339</v>
      </c>
      <c r="H35" s="80">
        <v>548</v>
      </c>
      <c r="I35" s="80">
        <v>651</v>
      </c>
      <c r="J35" s="80">
        <v>513</v>
      </c>
      <c r="K35" s="80">
        <v>462</v>
      </c>
      <c r="L35" s="80">
        <v>436</v>
      </c>
      <c r="M35" s="80">
        <v>426</v>
      </c>
      <c r="N35" s="80">
        <v>437</v>
      </c>
      <c r="O35" s="80">
        <v>423</v>
      </c>
      <c r="P35" s="80">
        <v>367</v>
      </c>
      <c r="Q35" s="80">
        <v>300</v>
      </c>
      <c r="R35" s="80">
        <v>322</v>
      </c>
      <c r="S35" s="80">
        <v>226</v>
      </c>
      <c r="T35" s="80">
        <v>185</v>
      </c>
      <c r="U35" s="80">
        <v>168</v>
      </c>
      <c r="V35" s="80"/>
      <c r="W35" s="80">
        <v>458</v>
      </c>
      <c r="X35" s="80">
        <v>448</v>
      </c>
      <c r="Y35" s="80">
        <v>365</v>
      </c>
      <c r="Z35" s="80">
        <v>321</v>
      </c>
      <c r="AA35" s="80">
        <v>531</v>
      </c>
      <c r="AB35" s="80">
        <v>594</v>
      </c>
      <c r="AC35" s="80">
        <v>506</v>
      </c>
      <c r="AD35" s="80">
        <v>417</v>
      </c>
      <c r="AE35" s="80">
        <v>356</v>
      </c>
      <c r="AF35" s="80">
        <v>405</v>
      </c>
      <c r="AG35" s="80">
        <v>439</v>
      </c>
      <c r="AH35" s="80">
        <v>456</v>
      </c>
      <c r="AI35" s="80">
        <v>408</v>
      </c>
      <c r="AJ35" s="80">
        <v>328</v>
      </c>
      <c r="AK35" s="80">
        <v>368</v>
      </c>
      <c r="AL35" s="80">
        <v>272</v>
      </c>
      <c r="AM35" s="80">
        <v>264</v>
      </c>
      <c r="AN35" s="80">
        <v>321</v>
      </c>
    </row>
    <row r="36" spans="1:40" s="79" customFormat="1" x14ac:dyDescent="0.3">
      <c r="A36" s="79" t="s">
        <v>465</v>
      </c>
      <c r="B36" s="79">
        <v>2019</v>
      </c>
      <c r="C36" s="79" t="s">
        <v>436</v>
      </c>
      <c r="D36" s="80">
        <v>591</v>
      </c>
      <c r="E36" s="80">
        <v>619</v>
      </c>
      <c r="F36" s="80">
        <v>495</v>
      </c>
      <c r="G36" s="80">
        <v>382</v>
      </c>
      <c r="H36" s="80">
        <v>639</v>
      </c>
      <c r="I36" s="80">
        <v>738</v>
      </c>
      <c r="J36" s="80">
        <v>660</v>
      </c>
      <c r="K36" s="80">
        <v>606</v>
      </c>
      <c r="L36" s="80">
        <v>513</v>
      </c>
      <c r="M36" s="80">
        <v>534</v>
      </c>
      <c r="N36" s="80">
        <v>492</v>
      </c>
      <c r="O36" s="80">
        <v>466</v>
      </c>
      <c r="P36" s="80">
        <v>375</v>
      </c>
      <c r="Q36" s="80">
        <v>297</v>
      </c>
      <c r="R36" s="80">
        <v>256</v>
      </c>
      <c r="S36" s="80">
        <v>215</v>
      </c>
      <c r="T36" s="80">
        <v>147</v>
      </c>
      <c r="U36" s="80">
        <v>151</v>
      </c>
      <c r="V36" s="80"/>
      <c r="W36" s="80">
        <v>566</v>
      </c>
      <c r="X36" s="80">
        <v>564</v>
      </c>
      <c r="Y36" s="80">
        <v>484</v>
      </c>
      <c r="Z36" s="80">
        <v>400</v>
      </c>
      <c r="AA36" s="80">
        <v>644</v>
      </c>
      <c r="AB36" s="80">
        <v>668</v>
      </c>
      <c r="AC36" s="80">
        <v>620</v>
      </c>
      <c r="AD36" s="80">
        <v>593</v>
      </c>
      <c r="AE36" s="80">
        <v>485</v>
      </c>
      <c r="AF36" s="80">
        <v>534</v>
      </c>
      <c r="AG36" s="80">
        <v>505</v>
      </c>
      <c r="AH36" s="80">
        <v>447</v>
      </c>
      <c r="AI36" s="80">
        <v>384</v>
      </c>
      <c r="AJ36" s="80">
        <v>333</v>
      </c>
      <c r="AK36" s="80">
        <v>286</v>
      </c>
      <c r="AL36" s="80">
        <v>232</v>
      </c>
      <c r="AM36" s="80">
        <v>200</v>
      </c>
      <c r="AN36" s="80">
        <v>250</v>
      </c>
    </row>
    <row r="37" spans="1:40" s="79" customFormat="1" x14ac:dyDescent="0.3">
      <c r="A37" s="79" t="s">
        <v>466</v>
      </c>
      <c r="B37" s="79">
        <v>2019</v>
      </c>
      <c r="C37" s="79" t="s">
        <v>436</v>
      </c>
      <c r="D37" s="80">
        <v>487</v>
      </c>
      <c r="E37" s="80">
        <v>486</v>
      </c>
      <c r="F37" s="80">
        <v>445</v>
      </c>
      <c r="G37" s="80">
        <v>418</v>
      </c>
      <c r="H37" s="80">
        <v>662</v>
      </c>
      <c r="I37" s="80">
        <v>739</v>
      </c>
      <c r="J37" s="80">
        <v>626</v>
      </c>
      <c r="K37" s="80">
        <v>543</v>
      </c>
      <c r="L37" s="80">
        <v>443</v>
      </c>
      <c r="M37" s="80">
        <v>461</v>
      </c>
      <c r="N37" s="80">
        <v>489</v>
      </c>
      <c r="O37" s="80">
        <v>472</v>
      </c>
      <c r="P37" s="80">
        <v>390</v>
      </c>
      <c r="Q37" s="80">
        <v>291</v>
      </c>
      <c r="R37" s="80">
        <v>269</v>
      </c>
      <c r="S37" s="80">
        <v>198</v>
      </c>
      <c r="T37" s="80">
        <v>123</v>
      </c>
      <c r="U37" s="80">
        <v>101</v>
      </c>
      <c r="V37" s="80"/>
      <c r="W37" s="80">
        <v>446</v>
      </c>
      <c r="X37" s="80">
        <v>471</v>
      </c>
      <c r="Y37" s="80">
        <v>396</v>
      </c>
      <c r="Z37" s="80">
        <v>386</v>
      </c>
      <c r="AA37" s="80">
        <v>583</v>
      </c>
      <c r="AB37" s="80">
        <v>623</v>
      </c>
      <c r="AC37" s="80">
        <v>561</v>
      </c>
      <c r="AD37" s="80">
        <v>488</v>
      </c>
      <c r="AE37" s="80">
        <v>418</v>
      </c>
      <c r="AF37" s="80">
        <v>490</v>
      </c>
      <c r="AG37" s="80">
        <v>518</v>
      </c>
      <c r="AH37" s="80">
        <v>471</v>
      </c>
      <c r="AI37" s="80">
        <v>392</v>
      </c>
      <c r="AJ37" s="80">
        <v>316</v>
      </c>
      <c r="AK37" s="80">
        <v>299</v>
      </c>
      <c r="AL37" s="80">
        <v>217</v>
      </c>
      <c r="AM37" s="80">
        <v>176</v>
      </c>
      <c r="AN37" s="80">
        <v>146</v>
      </c>
    </row>
    <row r="38" spans="1:40" s="79" customFormat="1" x14ac:dyDescent="0.3">
      <c r="A38" s="79" t="s">
        <v>467</v>
      </c>
      <c r="B38" s="79">
        <v>2019</v>
      </c>
      <c r="C38" s="79" t="s">
        <v>436</v>
      </c>
      <c r="D38" s="80">
        <v>324</v>
      </c>
      <c r="E38" s="80">
        <v>342</v>
      </c>
      <c r="F38" s="80">
        <v>290</v>
      </c>
      <c r="G38" s="80">
        <v>571</v>
      </c>
      <c r="H38" s="80">
        <v>1498</v>
      </c>
      <c r="I38" s="80">
        <v>880</v>
      </c>
      <c r="J38" s="80">
        <v>669</v>
      </c>
      <c r="K38" s="80">
        <v>603</v>
      </c>
      <c r="L38" s="80">
        <v>433</v>
      </c>
      <c r="M38" s="80">
        <v>383</v>
      </c>
      <c r="N38" s="80">
        <v>387</v>
      </c>
      <c r="O38" s="80">
        <v>334</v>
      </c>
      <c r="P38" s="80">
        <v>284</v>
      </c>
      <c r="Q38" s="80">
        <v>240</v>
      </c>
      <c r="R38" s="80">
        <v>221</v>
      </c>
      <c r="S38" s="80">
        <v>163</v>
      </c>
      <c r="T38" s="80">
        <v>134</v>
      </c>
      <c r="U38" s="80">
        <v>162</v>
      </c>
      <c r="V38" s="80"/>
      <c r="W38" s="80">
        <v>320</v>
      </c>
      <c r="X38" s="80">
        <v>324</v>
      </c>
      <c r="Y38" s="80">
        <v>295</v>
      </c>
      <c r="Z38" s="80">
        <v>545</v>
      </c>
      <c r="AA38" s="80">
        <v>1492</v>
      </c>
      <c r="AB38" s="80">
        <v>747</v>
      </c>
      <c r="AC38" s="80">
        <v>537</v>
      </c>
      <c r="AD38" s="80">
        <v>511</v>
      </c>
      <c r="AE38" s="80">
        <v>410</v>
      </c>
      <c r="AF38" s="80">
        <v>387</v>
      </c>
      <c r="AG38" s="80">
        <v>361</v>
      </c>
      <c r="AH38" s="80">
        <v>325</v>
      </c>
      <c r="AI38" s="80">
        <v>252</v>
      </c>
      <c r="AJ38" s="80">
        <v>224</v>
      </c>
      <c r="AK38" s="80">
        <v>245</v>
      </c>
      <c r="AL38" s="80">
        <v>206</v>
      </c>
      <c r="AM38" s="80">
        <v>177</v>
      </c>
      <c r="AN38" s="80">
        <v>292</v>
      </c>
    </row>
    <row r="39" spans="1:40" s="79" customFormat="1" x14ac:dyDescent="0.3">
      <c r="A39" s="79" t="s">
        <v>468</v>
      </c>
      <c r="B39" s="79">
        <v>2019</v>
      </c>
      <c r="C39" s="79" t="s">
        <v>436</v>
      </c>
      <c r="D39" s="80">
        <v>619</v>
      </c>
      <c r="E39" s="80">
        <v>640</v>
      </c>
      <c r="F39" s="80">
        <v>506</v>
      </c>
      <c r="G39" s="80">
        <v>433</v>
      </c>
      <c r="H39" s="80">
        <v>734</v>
      </c>
      <c r="I39" s="80">
        <v>833</v>
      </c>
      <c r="J39" s="80">
        <v>633</v>
      </c>
      <c r="K39" s="80">
        <v>496</v>
      </c>
      <c r="L39" s="80">
        <v>411</v>
      </c>
      <c r="M39" s="80">
        <v>499</v>
      </c>
      <c r="N39" s="80">
        <v>520</v>
      </c>
      <c r="O39" s="80">
        <v>448</v>
      </c>
      <c r="P39" s="80">
        <v>375</v>
      </c>
      <c r="Q39" s="80">
        <v>319</v>
      </c>
      <c r="R39" s="80">
        <v>284</v>
      </c>
      <c r="S39" s="80">
        <v>199</v>
      </c>
      <c r="T39" s="80">
        <v>142</v>
      </c>
      <c r="U39" s="80">
        <v>110</v>
      </c>
      <c r="V39" s="80"/>
      <c r="W39" s="80">
        <v>627</v>
      </c>
      <c r="X39" s="80">
        <v>554</v>
      </c>
      <c r="Y39" s="80">
        <v>489</v>
      </c>
      <c r="Z39" s="80">
        <v>395</v>
      </c>
      <c r="AA39" s="80">
        <v>566</v>
      </c>
      <c r="AB39" s="80">
        <v>647</v>
      </c>
      <c r="AC39" s="80">
        <v>575</v>
      </c>
      <c r="AD39" s="80">
        <v>482</v>
      </c>
      <c r="AE39" s="80">
        <v>414</v>
      </c>
      <c r="AF39" s="80">
        <v>489</v>
      </c>
      <c r="AG39" s="80">
        <v>460</v>
      </c>
      <c r="AH39" s="80">
        <v>440</v>
      </c>
      <c r="AI39" s="80">
        <v>408</v>
      </c>
      <c r="AJ39" s="80">
        <v>353</v>
      </c>
      <c r="AK39" s="80">
        <v>312</v>
      </c>
      <c r="AL39" s="80">
        <v>242</v>
      </c>
      <c r="AM39" s="80">
        <v>208</v>
      </c>
      <c r="AN39" s="80">
        <v>190</v>
      </c>
    </row>
    <row r="40" spans="1:40" s="79" customFormat="1" x14ac:dyDescent="0.3">
      <c r="A40" s="79" t="s">
        <v>469</v>
      </c>
      <c r="B40" s="79">
        <v>2019</v>
      </c>
      <c r="C40" s="79" t="s">
        <v>436</v>
      </c>
      <c r="D40" s="80">
        <v>487</v>
      </c>
      <c r="E40" s="80">
        <v>556</v>
      </c>
      <c r="F40" s="80">
        <v>477</v>
      </c>
      <c r="G40" s="80">
        <v>403</v>
      </c>
      <c r="H40" s="80">
        <v>685</v>
      </c>
      <c r="I40" s="80">
        <v>707</v>
      </c>
      <c r="J40" s="80">
        <v>629</v>
      </c>
      <c r="K40" s="80">
        <v>568</v>
      </c>
      <c r="L40" s="80">
        <v>495</v>
      </c>
      <c r="M40" s="80">
        <v>504</v>
      </c>
      <c r="N40" s="80">
        <v>431</v>
      </c>
      <c r="O40" s="80">
        <v>405</v>
      </c>
      <c r="P40" s="80">
        <v>359</v>
      </c>
      <c r="Q40" s="80">
        <v>326</v>
      </c>
      <c r="R40" s="80">
        <v>278</v>
      </c>
      <c r="S40" s="80">
        <v>202</v>
      </c>
      <c r="T40" s="80">
        <v>141</v>
      </c>
      <c r="U40" s="80">
        <v>138</v>
      </c>
      <c r="V40" s="80"/>
      <c r="W40" s="80">
        <v>476</v>
      </c>
      <c r="X40" s="80">
        <v>533</v>
      </c>
      <c r="Y40" s="80">
        <v>449</v>
      </c>
      <c r="Z40" s="80">
        <v>386</v>
      </c>
      <c r="AA40" s="80">
        <v>621</v>
      </c>
      <c r="AB40" s="80">
        <v>622</v>
      </c>
      <c r="AC40" s="80">
        <v>507</v>
      </c>
      <c r="AD40" s="80">
        <v>446</v>
      </c>
      <c r="AE40" s="80">
        <v>475</v>
      </c>
      <c r="AF40" s="80">
        <v>529</v>
      </c>
      <c r="AG40" s="80">
        <v>465</v>
      </c>
      <c r="AH40" s="80">
        <v>464</v>
      </c>
      <c r="AI40" s="80">
        <v>393</v>
      </c>
      <c r="AJ40" s="80">
        <v>359</v>
      </c>
      <c r="AK40" s="80">
        <v>295</v>
      </c>
      <c r="AL40" s="80">
        <v>230</v>
      </c>
      <c r="AM40" s="80">
        <v>186</v>
      </c>
      <c r="AN40" s="80">
        <v>213</v>
      </c>
    </row>
    <row r="41" spans="1:40" s="79" customFormat="1" x14ac:dyDescent="0.3">
      <c r="A41" s="79" t="s">
        <v>470</v>
      </c>
      <c r="B41" s="79">
        <v>2019</v>
      </c>
      <c r="C41" s="79" t="s">
        <v>436</v>
      </c>
      <c r="D41" s="80">
        <v>436</v>
      </c>
      <c r="E41" s="80">
        <v>442</v>
      </c>
      <c r="F41" s="80">
        <v>403</v>
      </c>
      <c r="G41" s="80">
        <v>354</v>
      </c>
      <c r="H41" s="80">
        <v>600</v>
      </c>
      <c r="I41" s="80">
        <v>624</v>
      </c>
      <c r="J41" s="80">
        <v>459</v>
      </c>
      <c r="K41" s="80">
        <v>405</v>
      </c>
      <c r="L41" s="80">
        <v>389</v>
      </c>
      <c r="M41" s="80">
        <v>433</v>
      </c>
      <c r="N41" s="80">
        <v>454</v>
      </c>
      <c r="O41" s="80">
        <v>462</v>
      </c>
      <c r="P41" s="80">
        <v>400</v>
      </c>
      <c r="Q41" s="80">
        <v>357</v>
      </c>
      <c r="R41" s="80">
        <v>371</v>
      </c>
      <c r="S41" s="80">
        <v>245</v>
      </c>
      <c r="T41" s="80">
        <v>167</v>
      </c>
      <c r="U41" s="80">
        <v>132</v>
      </c>
      <c r="V41" s="80"/>
      <c r="W41" s="80">
        <v>408</v>
      </c>
      <c r="X41" s="80">
        <v>406</v>
      </c>
      <c r="Y41" s="80">
        <v>360</v>
      </c>
      <c r="Z41" s="80">
        <v>298</v>
      </c>
      <c r="AA41" s="80">
        <v>463</v>
      </c>
      <c r="AB41" s="80">
        <v>508</v>
      </c>
      <c r="AC41" s="80">
        <v>463</v>
      </c>
      <c r="AD41" s="80">
        <v>448</v>
      </c>
      <c r="AE41" s="80">
        <v>430</v>
      </c>
      <c r="AF41" s="80">
        <v>454</v>
      </c>
      <c r="AG41" s="80">
        <v>497</v>
      </c>
      <c r="AH41" s="80">
        <v>516</v>
      </c>
      <c r="AI41" s="80">
        <v>427</v>
      </c>
      <c r="AJ41" s="80">
        <v>385</v>
      </c>
      <c r="AK41" s="80">
        <v>418</v>
      </c>
      <c r="AL41" s="80">
        <v>302</v>
      </c>
      <c r="AM41" s="80">
        <v>207</v>
      </c>
      <c r="AN41" s="80">
        <v>216</v>
      </c>
    </row>
    <row r="42" spans="1:40" s="79" customFormat="1" x14ac:dyDescent="0.3">
      <c r="A42" s="79" t="s">
        <v>471</v>
      </c>
      <c r="B42" s="79">
        <v>2019</v>
      </c>
      <c r="C42" s="79" t="s">
        <v>436</v>
      </c>
      <c r="D42" s="80">
        <v>340</v>
      </c>
      <c r="E42" s="80">
        <v>383</v>
      </c>
      <c r="F42" s="80">
        <v>305</v>
      </c>
      <c r="G42" s="80">
        <v>1302</v>
      </c>
      <c r="H42" s="80">
        <v>1472</v>
      </c>
      <c r="I42" s="80">
        <v>771</v>
      </c>
      <c r="J42" s="80">
        <v>591</v>
      </c>
      <c r="K42" s="80">
        <v>478</v>
      </c>
      <c r="L42" s="80">
        <v>320</v>
      </c>
      <c r="M42" s="80">
        <v>306</v>
      </c>
      <c r="N42" s="80">
        <v>353</v>
      </c>
      <c r="O42" s="80">
        <v>308</v>
      </c>
      <c r="P42" s="80">
        <v>230</v>
      </c>
      <c r="Q42" s="80">
        <v>205</v>
      </c>
      <c r="R42" s="80">
        <v>212</v>
      </c>
      <c r="S42" s="80">
        <v>140</v>
      </c>
      <c r="T42" s="80">
        <v>110</v>
      </c>
      <c r="U42" s="80">
        <v>81</v>
      </c>
      <c r="V42" s="80"/>
      <c r="W42" s="80">
        <v>315</v>
      </c>
      <c r="X42" s="80">
        <v>360</v>
      </c>
      <c r="Y42" s="80">
        <v>307</v>
      </c>
      <c r="Z42" s="80">
        <v>1231</v>
      </c>
      <c r="AA42" s="80">
        <v>1326</v>
      </c>
      <c r="AB42" s="80">
        <v>640</v>
      </c>
      <c r="AC42" s="80">
        <v>421</v>
      </c>
      <c r="AD42" s="80">
        <v>367</v>
      </c>
      <c r="AE42" s="80">
        <v>310</v>
      </c>
      <c r="AF42" s="80">
        <v>333</v>
      </c>
      <c r="AG42" s="80">
        <v>321</v>
      </c>
      <c r="AH42" s="80">
        <v>297</v>
      </c>
      <c r="AI42" s="80">
        <v>241</v>
      </c>
      <c r="AJ42" s="80">
        <v>211</v>
      </c>
      <c r="AK42" s="80">
        <v>225</v>
      </c>
      <c r="AL42" s="80">
        <v>150</v>
      </c>
      <c r="AM42" s="80">
        <v>131</v>
      </c>
      <c r="AN42" s="80">
        <v>153</v>
      </c>
    </row>
    <row r="43" spans="1:40" s="79" customFormat="1" x14ac:dyDescent="0.3">
      <c r="A43" s="79" t="s">
        <v>472</v>
      </c>
      <c r="B43" s="79">
        <v>2019</v>
      </c>
      <c r="C43" s="79" t="s">
        <v>436</v>
      </c>
      <c r="D43" s="80">
        <v>661</v>
      </c>
      <c r="E43" s="80">
        <v>587</v>
      </c>
      <c r="F43" s="80">
        <v>455</v>
      </c>
      <c r="G43" s="80">
        <v>398</v>
      </c>
      <c r="H43" s="80">
        <v>707</v>
      </c>
      <c r="I43" s="80">
        <v>855</v>
      </c>
      <c r="J43" s="80">
        <v>633</v>
      </c>
      <c r="K43" s="80">
        <v>479</v>
      </c>
      <c r="L43" s="80">
        <v>436</v>
      </c>
      <c r="M43" s="80">
        <v>493</v>
      </c>
      <c r="N43" s="80">
        <v>506</v>
      </c>
      <c r="O43" s="80">
        <v>496</v>
      </c>
      <c r="P43" s="80">
        <v>420</v>
      </c>
      <c r="Q43" s="80">
        <v>327</v>
      </c>
      <c r="R43" s="80">
        <v>296</v>
      </c>
      <c r="S43" s="80">
        <v>203</v>
      </c>
      <c r="T43" s="80">
        <v>134</v>
      </c>
      <c r="U43" s="80">
        <v>105</v>
      </c>
      <c r="V43" s="80"/>
      <c r="W43" s="80">
        <v>611</v>
      </c>
      <c r="X43" s="80">
        <v>524</v>
      </c>
      <c r="Y43" s="80">
        <v>434</v>
      </c>
      <c r="Z43" s="80">
        <v>374</v>
      </c>
      <c r="AA43" s="80">
        <v>633</v>
      </c>
      <c r="AB43" s="80">
        <v>699</v>
      </c>
      <c r="AC43" s="80">
        <v>622</v>
      </c>
      <c r="AD43" s="80">
        <v>591</v>
      </c>
      <c r="AE43" s="80">
        <v>490</v>
      </c>
      <c r="AF43" s="80">
        <v>468</v>
      </c>
      <c r="AG43" s="80">
        <v>515</v>
      </c>
      <c r="AH43" s="80">
        <v>517</v>
      </c>
      <c r="AI43" s="80">
        <v>413</v>
      </c>
      <c r="AJ43" s="80">
        <v>365</v>
      </c>
      <c r="AK43" s="80">
        <v>350</v>
      </c>
      <c r="AL43" s="80">
        <v>230</v>
      </c>
      <c r="AM43" s="80">
        <v>170</v>
      </c>
      <c r="AN43" s="80">
        <v>264</v>
      </c>
    </row>
    <row r="44" spans="1:40" s="87" customFormat="1" x14ac:dyDescent="0.3">
      <c r="A44" s="87" t="s">
        <v>473</v>
      </c>
      <c r="B44" s="87">
        <v>2019</v>
      </c>
      <c r="C44" s="87" t="s">
        <v>436</v>
      </c>
      <c r="D44" s="88">
        <v>2689</v>
      </c>
      <c r="E44" s="88">
        <v>2779</v>
      </c>
      <c r="F44" s="88">
        <v>2318</v>
      </c>
      <c r="G44" s="88">
        <v>2067</v>
      </c>
      <c r="H44" s="88">
        <v>3663</v>
      </c>
      <c r="I44" s="88">
        <v>3827</v>
      </c>
      <c r="J44" s="88">
        <v>3275</v>
      </c>
      <c r="K44" s="88">
        <v>2876</v>
      </c>
      <c r="L44" s="88">
        <v>2435</v>
      </c>
      <c r="M44" s="88">
        <v>2530</v>
      </c>
      <c r="N44" s="88">
        <v>2386</v>
      </c>
      <c r="O44" s="88">
        <v>2162</v>
      </c>
      <c r="P44" s="88">
        <v>1841</v>
      </c>
      <c r="Q44" s="88">
        <v>1640</v>
      </c>
      <c r="R44" s="88">
        <v>1421</v>
      </c>
      <c r="S44" s="88">
        <v>993</v>
      </c>
      <c r="T44" s="88">
        <v>685</v>
      </c>
      <c r="U44" s="88">
        <v>611</v>
      </c>
      <c r="V44" s="88"/>
      <c r="W44" s="88">
        <v>2622</v>
      </c>
      <c r="X44" s="88">
        <v>2542</v>
      </c>
      <c r="Y44" s="88">
        <v>2245</v>
      </c>
      <c r="Z44" s="88">
        <v>1962</v>
      </c>
      <c r="AA44" s="88">
        <v>3297</v>
      </c>
      <c r="AB44" s="88">
        <v>3260</v>
      </c>
      <c r="AC44" s="88">
        <v>2851</v>
      </c>
      <c r="AD44" s="88">
        <v>2554</v>
      </c>
      <c r="AE44" s="88">
        <v>2293</v>
      </c>
      <c r="AF44" s="88">
        <v>2463</v>
      </c>
      <c r="AG44" s="88">
        <v>2321</v>
      </c>
      <c r="AH44" s="88">
        <v>2208</v>
      </c>
      <c r="AI44" s="88">
        <v>1977</v>
      </c>
      <c r="AJ44" s="88">
        <v>1813</v>
      </c>
      <c r="AK44" s="88">
        <v>1512</v>
      </c>
      <c r="AL44" s="88">
        <v>1112</v>
      </c>
      <c r="AM44" s="88">
        <v>885</v>
      </c>
      <c r="AN44" s="88">
        <v>1017</v>
      </c>
    </row>
    <row r="45" spans="1:40" s="79" customFormat="1" x14ac:dyDescent="0.3">
      <c r="A45" s="79" t="s">
        <v>474</v>
      </c>
      <c r="B45" s="79">
        <v>2019</v>
      </c>
      <c r="C45" s="79" t="s">
        <v>436</v>
      </c>
      <c r="D45" s="80">
        <v>2206</v>
      </c>
      <c r="E45" s="80">
        <v>2144</v>
      </c>
      <c r="F45" s="80">
        <v>1827</v>
      </c>
      <c r="G45" s="80">
        <v>5859</v>
      </c>
      <c r="H45" s="80">
        <v>8691</v>
      </c>
      <c r="I45" s="80">
        <v>4588</v>
      </c>
      <c r="J45" s="80">
        <v>3823</v>
      </c>
      <c r="K45" s="80">
        <v>3549</v>
      </c>
      <c r="L45" s="80">
        <v>2620</v>
      </c>
      <c r="M45" s="80">
        <v>2200</v>
      </c>
      <c r="N45" s="80">
        <v>2107</v>
      </c>
      <c r="O45" s="80">
        <v>1884</v>
      </c>
      <c r="P45" s="80">
        <v>1497</v>
      </c>
      <c r="Q45" s="80">
        <v>1192</v>
      </c>
      <c r="R45" s="80">
        <v>1141</v>
      </c>
      <c r="S45" s="80">
        <v>807</v>
      </c>
      <c r="T45" s="80">
        <v>623</v>
      </c>
      <c r="U45" s="80">
        <v>602</v>
      </c>
      <c r="V45" s="80"/>
      <c r="W45" s="80">
        <v>2105</v>
      </c>
      <c r="X45" s="80">
        <v>2033</v>
      </c>
      <c r="Y45" s="80">
        <v>1757</v>
      </c>
      <c r="Z45" s="80">
        <v>5924</v>
      </c>
      <c r="AA45" s="80">
        <v>8176</v>
      </c>
      <c r="AB45" s="80">
        <v>3988</v>
      </c>
      <c r="AC45" s="80">
        <v>3083</v>
      </c>
      <c r="AD45" s="80">
        <v>2791</v>
      </c>
      <c r="AE45" s="80">
        <v>2151</v>
      </c>
      <c r="AF45" s="80">
        <v>1946</v>
      </c>
      <c r="AG45" s="80">
        <v>1890</v>
      </c>
      <c r="AH45" s="80">
        <v>1690</v>
      </c>
      <c r="AI45" s="80">
        <v>1382</v>
      </c>
      <c r="AJ45" s="80">
        <v>1122</v>
      </c>
      <c r="AK45" s="80">
        <v>1175</v>
      </c>
      <c r="AL45" s="80">
        <v>917</v>
      </c>
      <c r="AM45" s="80">
        <v>760</v>
      </c>
      <c r="AN45" s="80">
        <v>1082</v>
      </c>
    </row>
    <row r="46" spans="1:40" s="79" customFormat="1" x14ac:dyDescent="0.3">
      <c r="A46" s="79" t="s">
        <v>475</v>
      </c>
      <c r="B46" s="79">
        <v>2019</v>
      </c>
      <c r="C46" s="79" t="s">
        <v>436</v>
      </c>
      <c r="D46" s="80">
        <v>3066</v>
      </c>
      <c r="E46" s="80">
        <v>3019</v>
      </c>
      <c r="F46" s="80">
        <v>2518</v>
      </c>
      <c r="G46" s="80">
        <v>2259</v>
      </c>
      <c r="H46" s="80">
        <v>3615</v>
      </c>
      <c r="I46" s="80">
        <v>4132</v>
      </c>
      <c r="J46" s="80">
        <v>3489</v>
      </c>
      <c r="K46" s="80">
        <v>2888</v>
      </c>
      <c r="L46" s="80">
        <v>2469</v>
      </c>
      <c r="M46" s="80">
        <v>2724</v>
      </c>
      <c r="N46" s="80">
        <v>2872</v>
      </c>
      <c r="O46" s="80">
        <v>2768</v>
      </c>
      <c r="P46" s="80">
        <v>2301</v>
      </c>
      <c r="Q46" s="80">
        <v>1857</v>
      </c>
      <c r="R46" s="80">
        <v>1867</v>
      </c>
      <c r="S46" s="80">
        <v>1336</v>
      </c>
      <c r="T46" s="80">
        <v>928</v>
      </c>
      <c r="U46" s="80">
        <v>771</v>
      </c>
      <c r="V46" s="80"/>
      <c r="W46" s="80">
        <v>2898</v>
      </c>
      <c r="X46" s="80">
        <v>2810</v>
      </c>
      <c r="Y46" s="80">
        <v>2345</v>
      </c>
      <c r="Z46" s="80">
        <v>2061</v>
      </c>
      <c r="AA46" s="80">
        <v>3313</v>
      </c>
      <c r="AB46" s="80">
        <v>3627</v>
      </c>
      <c r="AC46" s="80">
        <v>3219</v>
      </c>
      <c r="AD46" s="80">
        <v>2859</v>
      </c>
      <c r="AE46" s="80">
        <v>2449</v>
      </c>
      <c r="AF46" s="80">
        <v>2691</v>
      </c>
      <c r="AG46" s="80">
        <v>2915</v>
      </c>
      <c r="AH46" s="80">
        <v>2842</v>
      </c>
      <c r="AI46" s="80">
        <v>2401</v>
      </c>
      <c r="AJ46" s="80">
        <v>2054</v>
      </c>
      <c r="AK46" s="80">
        <v>2100</v>
      </c>
      <c r="AL46" s="80">
        <v>1535</v>
      </c>
      <c r="AM46" s="80">
        <v>1192</v>
      </c>
      <c r="AN46" s="80">
        <v>1367</v>
      </c>
    </row>
    <row r="47" spans="1:40" s="79" customFormat="1" x14ac:dyDescent="0.3">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row>
    <row r="48" spans="1:40" s="79" customFormat="1" x14ac:dyDescent="0.3">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row>
    <row r="49" spans="1:40" s="79" customFormat="1" x14ac:dyDescent="0.3">
      <c r="B49" s="81"/>
      <c r="C49" s="81"/>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row>
    <row r="50" spans="1:40" s="86" customFormat="1" x14ac:dyDescent="0.3">
      <c r="A50" s="86" t="s">
        <v>476</v>
      </c>
      <c r="B50" s="86">
        <v>2020</v>
      </c>
      <c r="C50" s="86" t="s">
        <v>436</v>
      </c>
      <c r="D50" s="84">
        <v>7911</v>
      </c>
      <c r="E50" s="84">
        <v>7918</v>
      </c>
      <c r="F50" s="84">
        <v>6946</v>
      </c>
      <c r="G50" s="84">
        <v>10207</v>
      </c>
      <c r="H50" s="84">
        <v>15869</v>
      </c>
      <c r="I50" s="84">
        <v>12439</v>
      </c>
      <c r="J50" s="84">
        <v>10888</v>
      </c>
      <c r="K50" s="84">
        <v>9422</v>
      </c>
      <c r="L50" s="84">
        <v>7675</v>
      </c>
      <c r="M50" s="84">
        <v>7461</v>
      </c>
      <c r="N50" s="84">
        <v>7282</v>
      </c>
      <c r="O50" s="84">
        <v>7068</v>
      </c>
      <c r="P50" s="84">
        <v>5805</v>
      </c>
      <c r="Q50" s="84">
        <v>4699</v>
      </c>
      <c r="R50" s="84">
        <v>4532</v>
      </c>
      <c r="S50" s="84">
        <v>3310</v>
      </c>
      <c r="T50" s="84">
        <v>2329</v>
      </c>
      <c r="U50" s="84">
        <v>2060</v>
      </c>
      <c r="V50" s="84"/>
      <c r="W50" s="84">
        <v>7578</v>
      </c>
      <c r="X50" s="84">
        <v>7390</v>
      </c>
      <c r="Y50" s="84">
        <v>6582</v>
      </c>
      <c r="Z50" s="84">
        <v>9996</v>
      </c>
      <c r="AA50" s="84">
        <v>14735</v>
      </c>
      <c r="AB50" s="84">
        <v>10726</v>
      </c>
      <c r="AC50" s="84">
        <v>9386</v>
      </c>
      <c r="AD50" s="84">
        <v>8263</v>
      </c>
      <c r="AE50" s="84">
        <v>7090</v>
      </c>
      <c r="AF50" s="84">
        <v>7066</v>
      </c>
      <c r="AG50" s="84">
        <v>7065</v>
      </c>
      <c r="AH50" s="84">
        <v>6998</v>
      </c>
      <c r="AI50" s="84">
        <v>5947</v>
      </c>
      <c r="AJ50" s="84">
        <v>4991</v>
      </c>
      <c r="AK50" s="84">
        <v>4884</v>
      </c>
      <c r="AL50" s="84">
        <v>3752</v>
      </c>
      <c r="AM50" s="84">
        <v>2895</v>
      </c>
      <c r="AN50" s="84">
        <v>3517</v>
      </c>
    </row>
    <row r="51" spans="1:40" s="87" customFormat="1" x14ac:dyDescent="0.3">
      <c r="A51" s="87" t="s">
        <v>477</v>
      </c>
      <c r="B51" s="87">
        <v>2020</v>
      </c>
      <c r="C51" s="87" t="s">
        <v>436</v>
      </c>
      <c r="D51" s="88">
        <v>624</v>
      </c>
      <c r="E51" s="88">
        <v>537</v>
      </c>
      <c r="F51" s="88">
        <v>480</v>
      </c>
      <c r="G51" s="88">
        <v>1885</v>
      </c>
      <c r="H51" s="88">
        <v>2651</v>
      </c>
      <c r="I51" s="88">
        <v>1131</v>
      </c>
      <c r="J51" s="88">
        <v>1133</v>
      </c>
      <c r="K51" s="88">
        <v>1040</v>
      </c>
      <c r="L51" s="88">
        <v>773</v>
      </c>
      <c r="M51" s="88">
        <v>625</v>
      </c>
      <c r="N51" s="88">
        <v>551</v>
      </c>
      <c r="O51" s="88">
        <v>528</v>
      </c>
      <c r="P51" s="88">
        <v>396</v>
      </c>
      <c r="Q51" s="88">
        <v>266</v>
      </c>
      <c r="R51" s="88">
        <v>271</v>
      </c>
      <c r="S51" s="88">
        <v>206</v>
      </c>
      <c r="T51" s="88">
        <v>166</v>
      </c>
      <c r="U51" s="88">
        <v>138</v>
      </c>
      <c r="V51" s="88"/>
      <c r="W51" s="88">
        <v>612</v>
      </c>
      <c r="X51" s="88">
        <v>534</v>
      </c>
      <c r="Y51" s="88">
        <v>458</v>
      </c>
      <c r="Z51" s="88">
        <v>2050</v>
      </c>
      <c r="AA51" s="88">
        <v>2485</v>
      </c>
      <c r="AB51" s="88">
        <v>1040</v>
      </c>
      <c r="AC51" s="88">
        <v>947</v>
      </c>
      <c r="AD51" s="88">
        <v>797</v>
      </c>
      <c r="AE51" s="88">
        <v>617</v>
      </c>
      <c r="AF51" s="88">
        <v>486</v>
      </c>
      <c r="AG51" s="88">
        <v>483</v>
      </c>
      <c r="AH51" s="88">
        <v>441</v>
      </c>
      <c r="AI51" s="88">
        <v>349</v>
      </c>
      <c r="AJ51" s="88">
        <v>255</v>
      </c>
      <c r="AK51" s="88">
        <v>251</v>
      </c>
      <c r="AL51" s="88">
        <v>214</v>
      </c>
      <c r="AM51" s="88">
        <v>160</v>
      </c>
      <c r="AN51" s="88">
        <v>238</v>
      </c>
    </row>
    <row r="52" spans="1:40" s="79" customFormat="1" x14ac:dyDescent="0.3">
      <c r="A52" s="79" t="s">
        <v>478</v>
      </c>
      <c r="B52" s="79">
        <v>2020</v>
      </c>
      <c r="C52" s="79" t="s">
        <v>436</v>
      </c>
      <c r="D52" s="80">
        <v>338</v>
      </c>
      <c r="E52" s="80">
        <v>331</v>
      </c>
      <c r="F52" s="80">
        <v>318</v>
      </c>
      <c r="G52" s="80">
        <v>1078</v>
      </c>
      <c r="H52" s="80">
        <v>1208</v>
      </c>
      <c r="I52" s="80">
        <v>714</v>
      </c>
      <c r="J52" s="80">
        <v>660</v>
      </c>
      <c r="K52" s="80">
        <v>604</v>
      </c>
      <c r="L52" s="80">
        <v>444</v>
      </c>
      <c r="M52" s="80">
        <v>377</v>
      </c>
      <c r="N52" s="80">
        <v>366</v>
      </c>
      <c r="O52" s="80">
        <v>385</v>
      </c>
      <c r="P52" s="80">
        <v>357</v>
      </c>
      <c r="Q52" s="80">
        <v>295</v>
      </c>
      <c r="R52" s="80">
        <v>293</v>
      </c>
      <c r="S52" s="80">
        <v>212</v>
      </c>
      <c r="T52" s="80">
        <v>144</v>
      </c>
      <c r="U52" s="80">
        <v>169</v>
      </c>
      <c r="V52" s="80"/>
      <c r="W52" s="80">
        <v>319</v>
      </c>
      <c r="X52" s="80">
        <v>307</v>
      </c>
      <c r="Y52" s="80">
        <v>286</v>
      </c>
      <c r="Z52" s="80">
        <v>1081</v>
      </c>
      <c r="AA52" s="80">
        <v>1153</v>
      </c>
      <c r="AB52" s="80">
        <v>593</v>
      </c>
      <c r="AC52" s="80">
        <v>494</v>
      </c>
      <c r="AD52" s="80">
        <v>438</v>
      </c>
      <c r="AE52" s="80">
        <v>367</v>
      </c>
      <c r="AF52" s="80">
        <v>344</v>
      </c>
      <c r="AG52" s="80">
        <v>339</v>
      </c>
      <c r="AH52" s="80">
        <v>326</v>
      </c>
      <c r="AI52" s="80">
        <v>308</v>
      </c>
      <c r="AJ52" s="80">
        <v>275</v>
      </c>
      <c r="AK52" s="80">
        <v>311</v>
      </c>
      <c r="AL52" s="80">
        <v>242</v>
      </c>
      <c r="AM52" s="80">
        <v>199</v>
      </c>
      <c r="AN52" s="80">
        <v>292</v>
      </c>
    </row>
    <row r="53" spans="1:40" s="79" customFormat="1" x14ac:dyDescent="0.3">
      <c r="A53" s="79" t="s">
        <v>479</v>
      </c>
      <c r="B53" s="79">
        <v>2020</v>
      </c>
      <c r="C53" s="79" t="s">
        <v>436</v>
      </c>
      <c r="D53" s="80">
        <v>591</v>
      </c>
      <c r="E53" s="80">
        <v>583</v>
      </c>
      <c r="F53" s="80">
        <v>495</v>
      </c>
      <c r="G53" s="80">
        <v>1054</v>
      </c>
      <c r="H53" s="80">
        <v>1889</v>
      </c>
      <c r="I53" s="80">
        <v>956</v>
      </c>
      <c r="J53" s="80">
        <v>852</v>
      </c>
      <c r="K53" s="80">
        <v>870</v>
      </c>
      <c r="L53" s="80">
        <v>732</v>
      </c>
      <c r="M53" s="80">
        <v>574</v>
      </c>
      <c r="N53" s="80">
        <v>455</v>
      </c>
      <c r="O53" s="80">
        <v>401</v>
      </c>
      <c r="P53" s="80">
        <v>286</v>
      </c>
      <c r="Q53" s="80">
        <v>211</v>
      </c>
      <c r="R53" s="80">
        <v>184</v>
      </c>
      <c r="S53" s="80">
        <v>115</v>
      </c>
      <c r="T53" s="80">
        <v>94</v>
      </c>
      <c r="U53" s="80">
        <v>72</v>
      </c>
      <c r="V53" s="80"/>
      <c r="W53" s="80">
        <v>555</v>
      </c>
      <c r="X53" s="80">
        <v>539</v>
      </c>
      <c r="Y53" s="80">
        <v>469</v>
      </c>
      <c r="Z53" s="80">
        <v>1060</v>
      </c>
      <c r="AA53" s="80">
        <v>1755</v>
      </c>
      <c r="AB53" s="80">
        <v>852</v>
      </c>
      <c r="AC53" s="80">
        <v>798</v>
      </c>
      <c r="AD53" s="80">
        <v>734</v>
      </c>
      <c r="AE53" s="80">
        <v>555</v>
      </c>
      <c r="AF53" s="80">
        <v>433</v>
      </c>
      <c r="AG53" s="80">
        <v>420</v>
      </c>
      <c r="AH53" s="80">
        <v>377</v>
      </c>
      <c r="AI53" s="80">
        <v>270</v>
      </c>
      <c r="AJ53" s="80">
        <v>185</v>
      </c>
      <c r="AK53" s="80">
        <v>169</v>
      </c>
      <c r="AL53" s="80">
        <v>126</v>
      </c>
      <c r="AM53" s="80">
        <v>114</v>
      </c>
      <c r="AN53" s="80">
        <v>127</v>
      </c>
    </row>
    <row r="54" spans="1:40" s="79" customFormat="1" x14ac:dyDescent="0.3">
      <c r="A54" s="79" t="s">
        <v>480</v>
      </c>
      <c r="B54" s="79">
        <v>2020</v>
      </c>
      <c r="C54" s="79" t="s">
        <v>436</v>
      </c>
      <c r="D54" s="80">
        <v>533</v>
      </c>
      <c r="E54" s="80">
        <v>587</v>
      </c>
      <c r="F54" s="80">
        <v>493</v>
      </c>
      <c r="G54" s="80">
        <v>379</v>
      </c>
      <c r="H54" s="80">
        <v>477</v>
      </c>
      <c r="I54" s="80">
        <v>597</v>
      </c>
      <c r="J54" s="80">
        <v>615</v>
      </c>
      <c r="K54" s="80">
        <v>507</v>
      </c>
      <c r="L54" s="80">
        <v>366</v>
      </c>
      <c r="M54" s="80">
        <v>427</v>
      </c>
      <c r="N54" s="80">
        <v>446</v>
      </c>
      <c r="O54" s="80">
        <v>443</v>
      </c>
      <c r="P54" s="80">
        <v>343</v>
      </c>
      <c r="Q54" s="80">
        <v>266</v>
      </c>
      <c r="R54" s="80">
        <v>297</v>
      </c>
      <c r="S54" s="80">
        <v>241</v>
      </c>
      <c r="T54" s="80">
        <v>153</v>
      </c>
      <c r="U54" s="80">
        <v>117</v>
      </c>
      <c r="V54" s="80"/>
      <c r="W54" s="80">
        <v>519</v>
      </c>
      <c r="X54" s="80">
        <v>515</v>
      </c>
      <c r="Y54" s="80">
        <v>458</v>
      </c>
      <c r="Z54" s="80">
        <v>344</v>
      </c>
      <c r="AA54" s="80">
        <v>476</v>
      </c>
      <c r="AB54" s="80">
        <v>599</v>
      </c>
      <c r="AC54" s="80">
        <v>593</v>
      </c>
      <c r="AD54" s="80">
        <v>505</v>
      </c>
      <c r="AE54" s="80">
        <v>365</v>
      </c>
      <c r="AF54" s="80">
        <v>372</v>
      </c>
      <c r="AG54" s="80">
        <v>427</v>
      </c>
      <c r="AH54" s="80">
        <v>455</v>
      </c>
      <c r="AI54" s="80">
        <v>391</v>
      </c>
      <c r="AJ54" s="80">
        <v>310</v>
      </c>
      <c r="AK54" s="80">
        <v>307</v>
      </c>
      <c r="AL54" s="80">
        <v>248</v>
      </c>
      <c r="AM54" s="80">
        <v>201</v>
      </c>
      <c r="AN54" s="80">
        <v>194</v>
      </c>
    </row>
    <row r="55" spans="1:40" s="79" customFormat="1" x14ac:dyDescent="0.3">
      <c r="A55" s="79" t="s">
        <v>481</v>
      </c>
      <c r="B55" s="79">
        <v>2020</v>
      </c>
      <c r="C55" s="79" t="s">
        <v>436</v>
      </c>
      <c r="D55" s="80">
        <v>436</v>
      </c>
      <c r="E55" s="80">
        <v>452</v>
      </c>
      <c r="F55" s="80">
        <v>364</v>
      </c>
      <c r="G55" s="80">
        <v>352</v>
      </c>
      <c r="H55" s="80">
        <v>585</v>
      </c>
      <c r="I55" s="80">
        <v>665</v>
      </c>
      <c r="J55" s="80">
        <v>646</v>
      </c>
      <c r="K55" s="80">
        <v>509</v>
      </c>
      <c r="L55" s="80">
        <v>403</v>
      </c>
      <c r="M55" s="80">
        <v>461</v>
      </c>
      <c r="N55" s="80">
        <v>504</v>
      </c>
      <c r="O55" s="80">
        <v>510</v>
      </c>
      <c r="P55" s="80">
        <v>405</v>
      </c>
      <c r="Q55" s="80">
        <v>312</v>
      </c>
      <c r="R55" s="80">
        <v>306</v>
      </c>
      <c r="S55" s="80">
        <v>237</v>
      </c>
      <c r="T55" s="80">
        <v>183</v>
      </c>
      <c r="U55" s="80">
        <v>151</v>
      </c>
      <c r="V55" s="80"/>
      <c r="W55" s="80">
        <v>428</v>
      </c>
      <c r="X55" s="80">
        <v>417</v>
      </c>
      <c r="Y55" s="80">
        <v>370</v>
      </c>
      <c r="Z55" s="80">
        <v>318</v>
      </c>
      <c r="AA55" s="80">
        <v>591</v>
      </c>
      <c r="AB55" s="80">
        <v>596</v>
      </c>
      <c r="AC55" s="80">
        <v>473</v>
      </c>
      <c r="AD55" s="80">
        <v>410</v>
      </c>
      <c r="AE55" s="80">
        <v>402</v>
      </c>
      <c r="AF55" s="80">
        <v>474</v>
      </c>
      <c r="AG55" s="80">
        <v>487</v>
      </c>
      <c r="AH55" s="80">
        <v>455</v>
      </c>
      <c r="AI55" s="80">
        <v>392</v>
      </c>
      <c r="AJ55" s="80">
        <v>352</v>
      </c>
      <c r="AK55" s="80">
        <v>340</v>
      </c>
      <c r="AL55" s="80">
        <v>289</v>
      </c>
      <c r="AM55" s="80">
        <v>182</v>
      </c>
      <c r="AN55" s="80">
        <v>222</v>
      </c>
    </row>
    <row r="56" spans="1:40" s="79" customFormat="1" x14ac:dyDescent="0.3">
      <c r="A56" s="79" t="s">
        <v>482</v>
      </c>
      <c r="B56" s="79">
        <v>2020</v>
      </c>
      <c r="C56" s="79" t="s">
        <v>436</v>
      </c>
      <c r="D56" s="80">
        <v>470</v>
      </c>
      <c r="E56" s="80">
        <v>469</v>
      </c>
      <c r="F56" s="80">
        <v>415</v>
      </c>
      <c r="G56" s="80">
        <v>359</v>
      </c>
      <c r="H56" s="80">
        <v>632</v>
      </c>
      <c r="I56" s="80">
        <v>681</v>
      </c>
      <c r="J56" s="80">
        <v>473</v>
      </c>
      <c r="K56" s="80">
        <v>356</v>
      </c>
      <c r="L56" s="80">
        <v>330</v>
      </c>
      <c r="M56" s="80">
        <v>387</v>
      </c>
      <c r="N56" s="80">
        <v>394</v>
      </c>
      <c r="O56" s="80">
        <v>388</v>
      </c>
      <c r="P56" s="80">
        <v>363</v>
      </c>
      <c r="Q56" s="80">
        <v>370</v>
      </c>
      <c r="R56" s="80">
        <v>381</v>
      </c>
      <c r="S56" s="80">
        <v>242</v>
      </c>
      <c r="T56" s="80">
        <v>149</v>
      </c>
      <c r="U56" s="80">
        <v>111</v>
      </c>
      <c r="V56" s="80"/>
      <c r="W56" s="80">
        <v>447</v>
      </c>
      <c r="X56" s="80">
        <v>427</v>
      </c>
      <c r="Y56" s="80">
        <v>392</v>
      </c>
      <c r="Z56" s="80">
        <v>323</v>
      </c>
      <c r="AA56" s="80">
        <v>529</v>
      </c>
      <c r="AB56" s="80">
        <v>577</v>
      </c>
      <c r="AC56" s="80">
        <v>454</v>
      </c>
      <c r="AD56" s="80">
        <v>431</v>
      </c>
      <c r="AE56" s="80">
        <v>438</v>
      </c>
      <c r="AF56" s="80">
        <v>508</v>
      </c>
      <c r="AG56" s="80">
        <v>474</v>
      </c>
      <c r="AH56" s="80">
        <v>485</v>
      </c>
      <c r="AI56" s="80">
        <v>461</v>
      </c>
      <c r="AJ56" s="80">
        <v>465</v>
      </c>
      <c r="AK56" s="80">
        <v>434</v>
      </c>
      <c r="AL56" s="80">
        <v>240</v>
      </c>
      <c r="AM56" s="80">
        <v>161</v>
      </c>
      <c r="AN56" s="80">
        <v>162</v>
      </c>
    </row>
    <row r="57" spans="1:40" s="79" customFormat="1" x14ac:dyDescent="0.3">
      <c r="A57" s="79" t="s">
        <v>483</v>
      </c>
      <c r="B57" s="79">
        <v>2020</v>
      </c>
      <c r="C57" s="79" t="s">
        <v>436</v>
      </c>
      <c r="D57" s="80">
        <v>545</v>
      </c>
      <c r="E57" s="80">
        <v>497</v>
      </c>
      <c r="F57" s="80">
        <v>465</v>
      </c>
      <c r="G57" s="80">
        <v>498</v>
      </c>
      <c r="H57" s="80">
        <v>948</v>
      </c>
      <c r="I57" s="80">
        <v>885</v>
      </c>
      <c r="J57" s="80">
        <v>880</v>
      </c>
      <c r="K57" s="80">
        <v>842</v>
      </c>
      <c r="L57" s="80">
        <v>679</v>
      </c>
      <c r="M57" s="80">
        <v>620</v>
      </c>
      <c r="N57" s="80">
        <v>541</v>
      </c>
      <c r="O57" s="80">
        <v>481</v>
      </c>
      <c r="P57" s="80">
        <v>384</v>
      </c>
      <c r="Q57" s="80">
        <v>304</v>
      </c>
      <c r="R57" s="80">
        <v>249</v>
      </c>
      <c r="S57" s="80">
        <v>158</v>
      </c>
      <c r="T57" s="80">
        <v>114</v>
      </c>
      <c r="U57" s="80">
        <v>109</v>
      </c>
      <c r="V57" s="80"/>
      <c r="W57" s="80">
        <v>518</v>
      </c>
      <c r="X57" s="80">
        <v>483</v>
      </c>
      <c r="Y57" s="80">
        <v>459</v>
      </c>
      <c r="Z57" s="80">
        <v>461</v>
      </c>
      <c r="AA57" s="80">
        <v>920</v>
      </c>
      <c r="AB57" s="80">
        <v>753</v>
      </c>
      <c r="AC57" s="80">
        <v>687</v>
      </c>
      <c r="AD57" s="80">
        <v>592</v>
      </c>
      <c r="AE57" s="80">
        <v>473</v>
      </c>
      <c r="AF57" s="80">
        <v>413</v>
      </c>
      <c r="AG57" s="80">
        <v>403</v>
      </c>
      <c r="AH57" s="80">
        <v>400</v>
      </c>
      <c r="AI57" s="80">
        <v>347</v>
      </c>
      <c r="AJ57" s="80">
        <v>285</v>
      </c>
      <c r="AK57" s="80">
        <v>219</v>
      </c>
      <c r="AL57" s="80">
        <v>183</v>
      </c>
      <c r="AM57" s="80">
        <v>142</v>
      </c>
      <c r="AN57" s="80">
        <v>202</v>
      </c>
    </row>
    <row r="58" spans="1:40" s="79" customFormat="1" x14ac:dyDescent="0.3">
      <c r="A58" s="79" t="s">
        <v>484</v>
      </c>
      <c r="B58" s="79">
        <v>2020</v>
      </c>
      <c r="C58" s="79" t="s">
        <v>436</v>
      </c>
      <c r="D58" s="80">
        <v>470</v>
      </c>
      <c r="E58" s="80">
        <v>455</v>
      </c>
      <c r="F58" s="80">
        <v>402</v>
      </c>
      <c r="G58" s="80">
        <v>332</v>
      </c>
      <c r="H58" s="80">
        <v>547</v>
      </c>
      <c r="I58" s="80">
        <v>662</v>
      </c>
      <c r="J58" s="80">
        <v>536</v>
      </c>
      <c r="K58" s="80">
        <v>473</v>
      </c>
      <c r="L58" s="80">
        <v>440</v>
      </c>
      <c r="M58" s="80">
        <v>429</v>
      </c>
      <c r="N58" s="80">
        <v>430</v>
      </c>
      <c r="O58" s="80">
        <v>439</v>
      </c>
      <c r="P58" s="80">
        <v>372</v>
      </c>
      <c r="Q58" s="80">
        <v>303</v>
      </c>
      <c r="R58" s="80">
        <v>317</v>
      </c>
      <c r="S58" s="80">
        <v>246</v>
      </c>
      <c r="T58" s="80">
        <v>184</v>
      </c>
      <c r="U58" s="80">
        <v>172</v>
      </c>
      <c r="V58" s="80"/>
      <c r="W58" s="80">
        <v>446</v>
      </c>
      <c r="X58" s="80">
        <v>452</v>
      </c>
      <c r="Y58" s="80">
        <v>376</v>
      </c>
      <c r="Z58" s="80">
        <v>315</v>
      </c>
      <c r="AA58" s="80">
        <v>528</v>
      </c>
      <c r="AB58" s="80">
        <v>601</v>
      </c>
      <c r="AC58" s="80">
        <v>520</v>
      </c>
      <c r="AD58" s="80">
        <v>423</v>
      </c>
      <c r="AE58" s="80">
        <v>355</v>
      </c>
      <c r="AF58" s="80">
        <v>399</v>
      </c>
      <c r="AG58" s="80">
        <v>432</v>
      </c>
      <c r="AH58" s="80">
        <v>464</v>
      </c>
      <c r="AI58" s="80">
        <v>422</v>
      </c>
      <c r="AJ58" s="80">
        <v>328</v>
      </c>
      <c r="AK58" s="80">
        <v>361</v>
      </c>
      <c r="AL58" s="80">
        <v>295</v>
      </c>
      <c r="AM58" s="80">
        <v>256</v>
      </c>
      <c r="AN58" s="80">
        <v>327</v>
      </c>
    </row>
    <row r="59" spans="1:40" s="79" customFormat="1" x14ac:dyDescent="0.3">
      <c r="A59" s="79" t="s">
        <v>485</v>
      </c>
      <c r="B59" s="79">
        <v>2020</v>
      </c>
      <c r="C59" s="79" t="s">
        <v>436</v>
      </c>
      <c r="D59" s="80">
        <v>588</v>
      </c>
      <c r="E59" s="80">
        <v>607</v>
      </c>
      <c r="F59" s="80">
        <v>513</v>
      </c>
      <c r="G59" s="80">
        <v>381</v>
      </c>
      <c r="H59" s="80">
        <v>628</v>
      </c>
      <c r="I59" s="80">
        <v>748</v>
      </c>
      <c r="J59" s="80">
        <v>671</v>
      </c>
      <c r="K59" s="80">
        <v>603</v>
      </c>
      <c r="L59" s="80">
        <v>527</v>
      </c>
      <c r="M59" s="80">
        <v>520</v>
      </c>
      <c r="N59" s="80">
        <v>491</v>
      </c>
      <c r="O59" s="80">
        <v>474</v>
      </c>
      <c r="P59" s="80">
        <v>391</v>
      </c>
      <c r="Q59" s="80">
        <v>300</v>
      </c>
      <c r="R59" s="80">
        <v>272</v>
      </c>
      <c r="S59" s="80">
        <v>230</v>
      </c>
      <c r="T59" s="80">
        <v>157</v>
      </c>
      <c r="U59" s="80">
        <v>171</v>
      </c>
      <c r="V59" s="80"/>
      <c r="W59" s="80">
        <v>564</v>
      </c>
      <c r="X59" s="80">
        <v>555</v>
      </c>
      <c r="Y59" s="80">
        <v>493</v>
      </c>
      <c r="Z59" s="80">
        <v>402</v>
      </c>
      <c r="AA59" s="80">
        <v>634</v>
      </c>
      <c r="AB59" s="80">
        <v>667</v>
      </c>
      <c r="AC59" s="80">
        <v>627</v>
      </c>
      <c r="AD59" s="80">
        <v>580</v>
      </c>
      <c r="AE59" s="80">
        <v>505</v>
      </c>
      <c r="AF59" s="80">
        <v>515</v>
      </c>
      <c r="AG59" s="80">
        <v>508</v>
      </c>
      <c r="AH59" s="80">
        <v>458</v>
      </c>
      <c r="AI59" s="80">
        <v>400</v>
      </c>
      <c r="AJ59" s="80">
        <v>338</v>
      </c>
      <c r="AK59" s="80">
        <v>307</v>
      </c>
      <c r="AL59" s="80">
        <v>254</v>
      </c>
      <c r="AM59" s="80">
        <v>206</v>
      </c>
      <c r="AN59" s="80">
        <v>274</v>
      </c>
    </row>
    <row r="60" spans="1:40" s="79" customFormat="1" x14ac:dyDescent="0.3">
      <c r="A60" s="79" t="s">
        <v>486</v>
      </c>
      <c r="B60" s="79">
        <v>2020</v>
      </c>
      <c r="C60" s="79" t="s">
        <v>436</v>
      </c>
      <c r="D60" s="80">
        <v>466</v>
      </c>
      <c r="E60" s="80">
        <v>483</v>
      </c>
      <c r="F60" s="80">
        <v>448</v>
      </c>
      <c r="G60" s="80">
        <v>427</v>
      </c>
      <c r="H60" s="80">
        <v>633</v>
      </c>
      <c r="I60" s="80">
        <v>744</v>
      </c>
      <c r="J60" s="80">
        <v>637</v>
      </c>
      <c r="K60" s="80">
        <v>542</v>
      </c>
      <c r="L60" s="80">
        <v>451</v>
      </c>
      <c r="M60" s="80">
        <v>449</v>
      </c>
      <c r="N60" s="80">
        <v>477</v>
      </c>
      <c r="O60" s="80">
        <v>478</v>
      </c>
      <c r="P60" s="80">
        <v>395</v>
      </c>
      <c r="Q60" s="80">
        <v>295</v>
      </c>
      <c r="R60" s="80">
        <v>267</v>
      </c>
      <c r="S60" s="80">
        <v>206</v>
      </c>
      <c r="T60" s="80">
        <v>127</v>
      </c>
      <c r="U60" s="80">
        <v>103</v>
      </c>
      <c r="V60" s="80"/>
      <c r="W60" s="80">
        <v>436</v>
      </c>
      <c r="X60" s="80">
        <v>454</v>
      </c>
      <c r="Y60" s="80">
        <v>408</v>
      </c>
      <c r="Z60" s="80">
        <v>389</v>
      </c>
      <c r="AA60" s="80">
        <v>559</v>
      </c>
      <c r="AB60" s="80">
        <v>618</v>
      </c>
      <c r="AC60" s="80">
        <v>564</v>
      </c>
      <c r="AD60" s="80">
        <v>484</v>
      </c>
      <c r="AE60" s="80">
        <v>423</v>
      </c>
      <c r="AF60" s="80">
        <v>472</v>
      </c>
      <c r="AG60" s="80">
        <v>508</v>
      </c>
      <c r="AH60" s="80">
        <v>479</v>
      </c>
      <c r="AI60" s="80">
        <v>404</v>
      </c>
      <c r="AJ60" s="80">
        <v>316</v>
      </c>
      <c r="AK60" s="80">
        <v>300</v>
      </c>
      <c r="AL60" s="80">
        <v>227</v>
      </c>
      <c r="AM60" s="80">
        <v>174</v>
      </c>
      <c r="AN60" s="80">
        <v>148</v>
      </c>
    </row>
    <row r="61" spans="1:40" s="79" customFormat="1" x14ac:dyDescent="0.3">
      <c r="A61" s="79" t="s">
        <v>487</v>
      </c>
      <c r="B61" s="79">
        <v>2020</v>
      </c>
      <c r="C61" s="79" t="s">
        <v>436</v>
      </c>
      <c r="D61" s="80">
        <v>326</v>
      </c>
      <c r="E61" s="80">
        <v>325</v>
      </c>
      <c r="F61" s="80">
        <v>306</v>
      </c>
      <c r="G61" s="80">
        <v>571</v>
      </c>
      <c r="H61" s="80">
        <v>1489</v>
      </c>
      <c r="I61" s="80">
        <v>789</v>
      </c>
      <c r="J61" s="80">
        <v>703</v>
      </c>
      <c r="K61" s="80">
        <v>603</v>
      </c>
      <c r="L61" s="80">
        <v>449</v>
      </c>
      <c r="M61" s="80">
        <v>387</v>
      </c>
      <c r="N61" s="80">
        <v>380</v>
      </c>
      <c r="O61" s="80">
        <v>350</v>
      </c>
      <c r="P61" s="80">
        <v>278</v>
      </c>
      <c r="Q61" s="80">
        <v>245</v>
      </c>
      <c r="R61" s="80">
        <v>225</v>
      </c>
      <c r="S61" s="80">
        <v>166</v>
      </c>
      <c r="T61" s="80">
        <v>139</v>
      </c>
      <c r="U61" s="80">
        <v>160</v>
      </c>
      <c r="V61" s="80"/>
      <c r="W61" s="80">
        <v>316</v>
      </c>
      <c r="X61" s="80">
        <v>315</v>
      </c>
      <c r="Y61" s="80">
        <v>304</v>
      </c>
      <c r="Z61" s="80">
        <v>546</v>
      </c>
      <c r="AA61" s="80">
        <v>1481</v>
      </c>
      <c r="AB61" s="80">
        <v>682</v>
      </c>
      <c r="AC61" s="80">
        <v>563</v>
      </c>
      <c r="AD61" s="80">
        <v>512</v>
      </c>
      <c r="AE61" s="80">
        <v>427</v>
      </c>
      <c r="AF61" s="80">
        <v>398</v>
      </c>
      <c r="AG61" s="80">
        <v>358</v>
      </c>
      <c r="AH61" s="80">
        <v>343</v>
      </c>
      <c r="AI61" s="80">
        <v>251</v>
      </c>
      <c r="AJ61" s="80">
        <v>223</v>
      </c>
      <c r="AK61" s="80">
        <v>243</v>
      </c>
      <c r="AL61" s="80">
        <v>212</v>
      </c>
      <c r="AM61" s="80">
        <v>181</v>
      </c>
      <c r="AN61" s="80">
        <v>285</v>
      </c>
    </row>
    <row r="62" spans="1:40" s="79" customFormat="1" x14ac:dyDescent="0.3">
      <c r="A62" s="79" t="s">
        <v>488</v>
      </c>
      <c r="B62" s="79">
        <v>2020</v>
      </c>
      <c r="C62" s="79" t="s">
        <v>436</v>
      </c>
      <c r="D62" s="80">
        <v>622</v>
      </c>
      <c r="E62" s="80">
        <v>639</v>
      </c>
      <c r="F62" s="80">
        <v>544</v>
      </c>
      <c r="G62" s="80">
        <v>436</v>
      </c>
      <c r="H62" s="80">
        <v>766</v>
      </c>
      <c r="I62" s="80">
        <v>904</v>
      </c>
      <c r="J62" s="80">
        <v>692</v>
      </c>
      <c r="K62" s="80">
        <v>522</v>
      </c>
      <c r="L62" s="80">
        <v>421</v>
      </c>
      <c r="M62" s="80">
        <v>504</v>
      </c>
      <c r="N62" s="80">
        <v>525</v>
      </c>
      <c r="O62" s="80">
        <v>490</v>
      </c>
      <c r="P62" s="80">
        <v>380</v>
      </c>
      <c r="Q62" s="80">
        <v>325</v>
      </c>
      <c r="R62" s="80">
        <v>288</v>
      </c>
      <c r="S62" s="80">
        <v>214</v>
      </c>
      <c r="T62" s="80">
        <v>151</v>
      </c>
      <c r="U62" s="80">
        <v>116</v>
      </c>
      <c r="V62" s="80"/>
      <c r="W62" s="80">
        <v>624</v>
      </c>
      <c r="X62" s="80">
        <v>565</v>
      </c>
      <c r="Y62" s="80">
        <v>515</v>
      </c>
      <c r="Z62" s="80">
        <v>410</v>
      </c>
      <c r="AA62" s="80">
        <v>618</v>
      </c>
      <c r="AB62" s="80">
        <v>691</v>
      </c>
      <c r="AC62" s="80">
        <v>612</v>
      </c>
      <c r="AD62" s="80">
        <v>503</v>
      </c>
      <c r="AE62" s="80">
        <v>428</v>
      </c>
      <c r="AF62" s="80">
        <v>494</v>
      </c>
      <c r="AG62" s="80">
        <v>462</v>
      </c>
      <c r="AH62" s="80">
        <v>472</v>
      </c>
      <c r="AI62" s="80">
        <v>419</v>
      </c>
      <c r="AJ62" s="80">
        <v>357</v>
      </c>
      <c r="AK62" s="80">
        <v>324</v>
      </c>
      <c r="AL62" s="80">
        <v>253</v>
      </c>
      <c r="AM62" s="80">
        <v>215</v>
      </c>
      <c r="AN62" s="80">
        <v>199</v>
      </c>
    </row>
    <row r="63" spans="1:40" s="79" customFormat="1" x14ac:dyDescent="0.3">
      <c r="A63" s="79" t="s">
        <v>489</v>
      </c>
      <c r="B63" s="79">
        <v>2020</v>
      </c>
      <c r="C63" s="79" t="s">
        <v>436</v>
      </c>
      <c r="D63" s="80">
        <v>469</v>
      </c>
      <c r="E63" s="80">
        <v>542</v>
      </c>
      <c r="F63" s="80">
        <v>508</v>
      </c>
      <c r="G63" s="80">
        <v>403</v>
      </c>
      <c r="H63" s="80">
        <v>668</v>
      </c>
      <c r="I63" s="80">
        <v>732</v>
      </c>
      <c r="J63" s="80">
        <v>638</v>
      </c>
      <c r="K63" s="80">
        <v>577</v>
      </c>
      <c r="L63" s="80">
        <v>497</v>
      </c>
      <c r="M63" s="80">
        <v>497</v>
      </c>
      <c r="N63" s="80">
        <v>440</v>
      </c>
      <c r="O63" s="80">
        <v>407</v>
      </c>
      <c r="P63" s="80">
        <v>366</v>
      </c>
      <c r="Q63" s="80">
        <v>318</v>
      </c>
      <c r="R63" s="80">
        <v>287</v>
      </c>
      <c r="S63" s="80">
        <v>218</v>
      </c>
      <c r="T63" s="80">
        <v>144</v>
      </c>
      <c r="U63" s="80">
        <v>140</v>
      </c>
      <c r="V63" s="80"/>
      <c r="W63" s="80">
        <v>462</v>
      </c>
      <c r="X63" s="80">
        <v>521</v>
      </c>
      <c r="Y63" s="80">
        <v>465</v>
      </c>
      <c r="Z63" s="80">
        <v>388</v>
      </c>
      <c r="AA63" s="80">
        <v>611</v>
      </c>
      <c r="AB63" s="80">
        <v>633</v>
      </c>
      <c r="AC63" s="80">
        <v>510</v>
      </c>
      <c r="AD63" s="80">
        <v>446</v>
      </c>
      <c r="AE63" s="80">
        <v>472</v>
      </c>
      <c r="AF63" s="80">
        <v>514</v>
      </c>
      <c r="AG63" s="80">
        <v>469</v>
      </c>
      <c r="AH63" s="80">
        <v>474</v>
      </c>
      <c r="AI63" s="80">
        <v>408</v>
      </c>
      <c r="AJ63" s="80">
        <v>347</v>
      </c>
      <c r="AK63" s="80">
        <v>311</v>
      </c>
      <c r="AL63" s="80">
        <v>242</v>
      </c>
      <c r="AM63" s="80">
        <v>192</v>
      </c>
      <c r="AN63" s="80">
        <v>207</v>
      </c>
    </row>
    <row r="64" spans="1:40" s="79" customFormat="1" x14ac:dyDescent="0.3">
      <c r="A64" s="79" t="s">
        <v>490</v>
      </c>
      <c r="B64" s="79">
        <v>2020</v>
      </c>
      <c r="C64" s="79" t="s">
        <v>436</v>
      </c>
      <c r="D64" s="80">
        <v>432</v>
      </c>
      <c r="E64" s="80">
        <v>450</v>
      </c>
      <c r="F64" s="80">
        <v>409</v>
      </c>
      <c r="G64" s="80">
        <v>348</v>
      </c>
      <c r="H64" s="80">
        <v>587</v>
      </c>
      <c r="I64" s="80">
        <v>629</v>
      </c>
      <c r="J64" s="80">
        <v>470</v>
      </c>
      <c r="K64" s="80">
        <v>407</v>
      </c>
      <c r="L64" s="80">
        <v>382</v>
      </c>
      <c r="M64" s="80">
        <v>421</v>
      </c>
      <c r="N64" s="80">
        <v>435</v>
      </c>
      <c r="O64" s="80">
        <v>465</v>
      </c>
      <c r="P64" s="80">
        <v>406</v>
      </c>
      <c r="Q64" s="80">
        <v>361</v>
      </c>
      <c r="R64" s="80">
        <v>368</v>
      </c>
      <c r="S64" s="80">
        <v>254</v>
      </c>
      <c r="T64" s="80">
        <v>174</v>
      </c>
      <c r="U64" s="80">
        <v>136</v>
      </c>
      <c r="V64" s="80"/>
      <c r="W64" s="80">
        <v>423</v>
      </c>
      <c r="X64" s="80">
        <v>403</v>
      </c>
      <c r="Y64" s="80">
        <v>365</v>
      </c>
      <c r="Z64" s="80">
        <v>294</v>
      </c>
      <c r="AA64" s="80">
        <v>454</v>
      </c>
      <c r="AB64" s="80">
        <v>503</v>
      </c>
      <c r="AC64" s="80">
        <v>465</v>
      </c>
      <c r="AD64" s="80">
        <v>445</v>
      </c>
      <c r="AE64" s="80">
        <v>432</v>
      </c>
      <c r="AF64" s="80">
        <v>441</v>
      </c>
      <c r="AG64" s="80">
        <v>483</v>
      </c>
      <c r="AH64" s="80">
        <v>518</v>
      </c>
      <c r="AI64" s="80">
        <v>446</v>
      </c>
      <c r="AJ64" s="80">
        <v>389</v>
      </c>
      <c r="AK64" s="80">
        <v>408</v>
      </c>
      <c r="AL64" s="80">
        <v>322</v>
      </c>
      <c r="AM64" s="80">
        <v>210</v>
      </c>
      <c r="AN64" s="80">
        <v>219</v>
      </c>
    </row>
    <row r="65" spans="1:40" s="79" customFormat="1" x14ac:dyDescent="0.3">
      <c r="A65" s="79" t="s">
        <v>491</v>
      </c>
      <c r="B65" s="79">
        <v>2020</v>
      </c>
      <c r="C65" s="79" t="s">
        <v>436</v>
      </c>
      <c r="D65" s="80">
        <v>337</v>
      </c>
      <c r="E65" s="80">
        <v>361</v>
      </c>
      <c r="F65" s="80">
        <v>317</v>
      </c>
      <c r="G65" s="80">
        <v>1295</v>
      </c>
      <c r="H65" s="80">
        <v>1459</v>
      </c>
      <c r="I65" s="80">
        <v>724</v>
      </c>
      <c r="J65" s="80">
        <v>616</v>
      </c>
      <c r="K65" s="80">
        <v>477</v>
      </c>
      <c r="L65" s="80">
        <v>334</v>
      </c>
      <c r="M65" s="80">
        <v>300</v>
      </c>
      <c r="N65" s="80">
        <v>336</v>
      </c>
      <c r="O65" s="80">
        <v>321</v>
      </c>
      <c r="P65" s="80">
        <v>236</v>
      </c>
      <c r="Q65" s="80">
        <v>201</v>
      </c>
      <c r="R65" s="80">
        <v>218</v>
      </c>
      <c r="S65" s="80">
        <v>147</v>
      </c>
      <c r="T65" s="80">
        <v>114</v>
      </c>
      <c r="U65" s="80">
        <v>80</v>
      </c>
      <c r="V65" s="80"/>
      <c r="W65" s="80">
        <v>299</v>
      </c>
      <c r="X65" s="80">
        <v>355</v>
      </c>
      <c r="Y65" s="80">
        <v>314</v>
      </c>
      <c r="Z65" s="80">
        <v>1233</v>
      </c>
      <c r="AA65" s="80">
        <v>1317</v>
      </c>
      <c r="AB65" s="80">
        <v>604</v>
      </c>
      <c r="AC65" s="80">
        <v>441</v>
      </c>
      <c r="AD65" s="80">
        <v>366</v>
      </c>
      <c r="AE65" s="80">
        <v>315</v>
      </c>
      <c r="AF65" s="80">
        <v>329</v>
      </c>
      <c r="AG65" s="80">
        <v>312</v>
      </c>
      <c r="AH65" s="80">
        <v>307</v>
      </c>
      <c r="AI65" s="80">
        <v>245</v>
      </c>
      <c r="AJ65" s="80">
        <v>208</v>
      </c>
      <c r="AK65" s="80">
        <v>228</v>
      </c>
      <c r="AL65" s="80">
        <v>159</v>
      </c>
      <c r="AM65" s="80">
        <v>132</v>
      </c>
      <c r="AN65" s="80">
        <v>149</v>
      </c>
    </row>
    <row r="66" spans="1:40" s="79" customFormat="1" x14ac:dyDescent="0.3">
      <c r="A66" s="79" t="s">
        <v>492</v>
      </c>
      <c r="B66" s="79">
        <v>2020</v>
      </c>
      <c r="C66" s="79" t="s">
        <v>436</v>
      </c>
      <c r="D66" s="80">
        <v>660</v>
      </c>
      <c r="E66" s="80">
        <v>597</v>
      </c>
      <c r="F66" s="80">
        <v>471</v>
      </c>
      <c r="G66" s="80">
        <v>411</v>
      </c>
      <c r="H66" s="80">
        <v>702</v>
      </c>
      <c r="I66" s="80">
        <v>878</v>
      </c>
      <c r="J66" s="80">
        <v>664</v>
      </c>
      <c r="K66" s="80">
        <v>490</v>
      </c>
      <c r="L66" s="80">
        <v>445</v>
      </c>
      <c r="M66" s="80">
        <v>485</v>
      </c>
      <c r="N66" s="80">
        <v>510</v>
      </c>
      <c r="O66" s="80">
        <v>507</v>
      </c>
      <c r="P66" s="80">
        <v>449</v>
      </c>
      <c r="Q66" s="80">
        <v>328</v>
      </c>
      <c r="R66" s="80">
        <v>310</v>
      </c>
      <c r="S66" s="80">
        <v>217</v>
      </c>
      <c r="T66" s="80">
        <v>136</v>
      </c>
      <c r="U66" s="80">
        <v>116</v>
      </c>
      <c r="V66" s="80"/>
      <c r="W66" s="80">
        <v>607</v>
      </c>
      <c r="X66" s="80">
        <v>549</v>
      </c>
      <c r="Y66" s="80">
        <v>456</v>
      </c>
      <c r="Z66" s="80">
        <v>379</v>
      </c>
      <c r="AA66" s="80">
        <v>623</v>
      </c>
      <c r="AB66" s="80">
        <v>718</v>
      </c>
      <c r="AC66" s="80">
        <v>638</v>
      </c>
      <c r="AD66" s="80">
        <v>598</v>
      </c>
      <c r="AE66" s="80">
        <v>514</v>
      </c>
      <c r="AF66" s="80">
        <v>473</v>
      </c>
      <c r="AG66" s="80">
        <v>500</v>
      </c>
      <c r="AH66" s="80">
        <v>546</v>
      </c>
      <c r="AI66" s="80">
        <v>433</v>
      </c>
      <c r="AJ66" s="80">
        <v>358</v>
      </c>
      <c r="AK66" s="80">
        <v>372</v>
      </c>
      <c r="AL66" s="80">
        <v>247</v>
      </c>
      <c r="AM66" s="80">
        <v>171</v>
      </c>
      <c r="AN66" s="80">
        <v>272</v>
      </c>
    </row>
    <row r="67" spans="1:40" s="87" customFormat="1" x14ac:dyDescent="0.3">
      <c r="A67" s="87" t="s">
        <v>493</v>
      </c>
      <c r="B67" s="87">
        <v>2020</v>
      </c>
      <c r="C67" s="87" t="s">
        <v>436</v>
      </c>
      <c r="D67" s="88">
        <v>2694</v>
      </c>
      <c r="E67" s="88">
        <v>2754</v>
      </c>
      <c r="F67" s="88">
        <v>2445</v>
      </c>
      <c r="G67" s="88">
        <v>2077</v>
      </c>
      <c r="H67" s="88">
        <v>3642</v>
      </c>
      <c r="I67" s="88">
        <v>3950</v>
      </c>
      <c r="J67" s="88">
        <v>3354</v>
      </c>
      <c r="K67" s="88">
        <v>2900</v>
      </c>
      <c r="L67" s="88">
        <v>2454</v>
      </c>
      <c r="M67" s="88">
        <v>2528</v>
      </c>
      <c r="N67" s="88">
        <v>2391</v>
      </c>
      <c r="O67" s="88">
        <v>2240</v>
      </c>
      <c r="P67" s="88">
        <v>1884</v>
      </c>
      <c r="Q67" s="88">
        <v>1617</v>
      </c>
      <c r="R67" s="88">
        <v>1477</v>
      </c>
      <c r="S67" s="88">
        <v>1062</v>
      </c>
      <c r="T67" s="88">
        <v>715</v>
      </c>
      <c r="U67" s="88">
        <v>647</v>
      </c>
      <c r="V67" s="88"/>
      <c r="W67" s="88">
        <v>2615</v>
      </c>
      <c r="X67" s="88">
        <v>2551</v>
      </c>
      <c r="Y67" s="88">
        <v>2324</v>
      </c>
      <c r="Z67" s="88">
        <v>1984</v>
      </c>
      <c r="AA67" s="88">
        <v>3312</v>
      </c>
      <c r="AB67" s="88">
        <v>3321</v>
      </c>
      <c r="AC67" s="88">
        <v>2890</v>
      </c>
      <c r="AD67" s="88">
        <v>2552</v>
      </c>
      <c r="AE67" s="88">
        <v>2316</v>
      </c>
      <c r="AF67" s="88">
        <v>2444</v>
      </c>
      <c r="AG67" s="88">
        <v>2316</v>
      </c>
      <c r="AH67" s="88">
        <v>2289</v>
      </c>
      <c r="AI67" s="88">
        <v>2035</v>
      </c>
      <c r="AJ67" s="88">
        <v>1792</v>
      </c>
      <c r="AK67" s="88">
        <v>1595</v>
      </c>
      <c r="AL67" s="88">
        <v>1172</v>
      </c>
      <c r="AM67" s="88">
        <v>916</v>
      </c>
      <c r="AN67" s="88">
        <v>1044</v>
      </c>
    </row>
    <row r="68" spans="1:40" s="79" customFormat="1" x14ac:dyDescent="0.3">
      <c r="A68" s="79" t="s">
        <v>494</v>
      </c>
      <c r="B68" s="79">
        <v>2020</v>
      </c>
      <c r="C68" s="79" t="s">
        <v>436</v>
      </c>
      <c r="D68" s="80">
        <v>2216</v>
      </c>
      <c r="E68" s="80">
        <v>2137</v>
      </c>
      <c r="F68" s="80">
        <v>1916</v>
      </c>
      <c r="G68" s="80">
        <v>5883</v>
      </c>
      <c r="H68" s="80">
        <v>8696</v>
      </c>
      <c r="I68" s="80">
        <v>4314</v>
      </c>
      <c r="J68" s="80">
        <v>3964</v>
      </c>
      <c r="K68" s="80">
        <v>3594</v>
      </c>
      <c r="L68" s="80">
        <v>2732</v>
      </c>
      <c r="M68" s="80">
        <v>2263</v>
      </c>
      <c r="N68" s="80">
        <v>2088</v>
      </c>
      <c r="O68" s="80">
        <v>1985</v>
      </c>
      <c r="P68" s="80">
        <v>1553</v>
      </c>
      <c r="Q68" s="80">
        <v>1218</v>
      </c>
      <c r="R68" s="80">
        <v>1191</v>
      </c>
      <c r="S68" s="80">
        <v>846</v>
      </c>
      <c r="T68" s="80">
        <v>657</v>
      </c>
      <c r="U68" s="80">
        <v>619</v>
      </c>
      <c r="V68" s="80"/>
      <c r="W68" s="80">
        <v>2101</v>
      </c>
      <c r="X68" s="80">
        <v>2050</v>
      </c>
      <c r="Y68" s="80">
        <v>1831</v>
      </c>
      <c r="Z68" s="80">
        <v>5970</v>
      </c>
      <c r="AA68" s="80">
        <v>8191</v>
      </c>
      <c r="AB68" s="80">
        <v>3771</v>
      </c>
      <c r="AC68" s="80">
        <v>3243</v>
      </c>
      <c r="AD68" s="80">
        <v>2847</v>
      </c>
      <c r="AE68" s="80">
        <v>2281</v>
      </c>
      <c r="AF68" s="80">
        <v>1990</v>
      </c>
      <c r="AG68" s="80">
        <v>1912</v>
      </c>
      <c r="AH68" s="80">
        <v>1794</v>
      </c>
      <c r="AI68" s="80">
        <v>1423</v>
      </c>
      <c r="AJ68" s="80">
        <v>1146</v>
      </c>
      <c r="AK68" s="80">
        <v>1202</v>
      </c>
      <c r="AL68" s="80">
        <v>953</v>
      </c>
      <c r="AM68" s="80">
        <v>786</v>
      </c>
      <c r="AN68" s="80">
        <v>1091</v>
      </c>
    </row>
    <row r="69" spans="1:40" s="79" customFormat="1" x14ac:dyDescent="0.3">
      <c r="A69" s="79" t="s">
        <v>495</v>
      </c>
      <c r="B69" s="79">
        <v>2020</v>
      </c>
      <c r="C69" s="79" t="s">
        <v>436</v>
      </c>
      <c r="D69" s="80">
        <v>2997</v>
      </c>
      <c r="E69" s="80">
        <v>3024</v>
      </c>
      <c r="F69" s="80">
        <v>2587</v>
      </c>
      <c r="G69" s="80">
        <v>2249</v>
      </c>
      <c r="H69" s="80">
        <v>3531</v>
      </c>
      <c r="I69" s="80">
        <v>4175</v>
      </c>
      <c r="J69" s="80">
        <v>3568</v>
      </c>
      <c r="K69" s="80">
        <v>2928</v>
      </c>
      <c r="L69" s="80">
        <v>2487</v>
      </c>
      <c r="M69" s="80">
        <v>2672</v>
      </c>
      <c r="N69" s="80">
        <v>2802</v>
      </c>
      <c r="O69" s="80">
        <v>2842</v>
      </c>
      <c r="P69" s="80">
        <v>2370</v>
      </c>
      <c r="Q69" s="80">
        <v>1865</v>
      </c>
      <c r="R69" s="80">
        <v>1865</v>
      </c>
      <c r="S69" s="80">
        <v>1401</v>
      </c>
      <c r="T69" s="80">
        <v>957</v>
      </c>
      <c r="U69" s="80">
        <v>795</v>
      </c>
      <c r="V69" s="80"/>
      <c r="W69" s="80">
        <v>2859</v>
      </c>
      <c r="X69" s="80">
        <v>2790</v>
      </c>
      <c r="Y69" s="80">
        <v>2433</v>
      </c>
      <c r="Z69" s="80">
        <v>2039</v>
      </c>
      <c r="AA69" s="80">
        <v>3231</v>
      </c>
      <c r="AB69" s="80">
        <v>3635</v>
      </c>
      <c r="AC69" s="80">
        <v>3253</v>
      </c>
      <c r="AD69" s="80">
        <v>2865</v>
      </c>
      <c r="AE69" s="80">
        <v>2491</v>
      </c>
      <c r="AF69" s="80">
        <v>2631</v>
      </c>
      <c r="AG69" s="80">
        <v>2837</v>
      </c>
      <c r="AH69" s="80">
        <v>2917</v>
      </c>
      <c r="AI69" s="80">
        <v>2488</v>
      </c>
      <c r="AJ69" s="80">
        <v>2053</v>
      </c>
      <c r="AK69" s="80">
        <v>2088</v>
      </c>
      <c r="AL69" s="80">
        <v>1628</v>
      </c>
      <c r="AM69" s="80">
        <v>1194</v>
      </c>
      <c r="AN69" s="80">
        <v>1382</v>
      </c>
    </row>
    <row r="70" spans="1:40" s="79" customFormat="1" x14ac:dyDescent="0.3">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row>
    <row r="71" spans="1:40" s="79" customFormat="1" x14ac:dyDescent="0.3">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row>
    <row r="72" spans="1:40" s="79" customFormat="1" x14ac:dyDescent="0.3">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row>
    <row r="73" spans="1:40" s="87" customFormat="1" x14ac:dyDescent="0.3">
      <c r="A73" s="87" t="s">
        <v>496</v>
      </c>
      <c r="B73" s="87">
        <v>2021</v>
      </c>
      <c r="C73" s="87" t="s">
        <v>436</v>
      </c>
      <c r="D73" s="87">
        <v>8003</v>
      </c>
      <c r="E73" s="88">
        <v>7756</v>
      </c>
      <c r="F73" s="88">
        <v>7269</v>
      </c>
      <c r="G73" s="88">
        <v>10338</v>
      </c>
      <c r="H73" s="88">
        <v>15914</v>
      </c>
      <c r="I73" s="88">
        <v>12328</v>
      </c>
      <c r="J73" s="88">
        <v>11262</v>
      </c>
      <c r="K73" s="88">
        <v>9605</v>
      </c>
      <c r="L73" s="88">
        <v>7884</v>
      </c>
      <c r="M73" s="88">
        <v>7457</v>
      </c>
      <c r="N73" s="88">
        <v>7265</v>
      </c>
      <c r="O73" s="88">
        <v>7278</v>
      </c>
      <c r="P73" s="88">
        <v>5960</v>
      </c>
      <c r="Q73" s="88">
        <v>4749</v>
      </c>
      <c r="R73" s="88">
        <v>4588</v>
      </c>
      <c r="S73" s="88">
        <v>3493</v>
      </c>
      <c r="T73" s="88">
        <v>2376</v>
      </c>
      <c r="U73" s="88">
        <v>2127</v>
      </c>
      <c r="V73" s="88"/>
      <c r="W73" s="88">
        <v>7627</v>
      </c>
      <c r="X73" s="88">
        <v>7317</v>
      </c>
      <c r="Y73" s="88">
        <v>6841</v>
      </c>
      <c r="Z73" s="88">
        <v>10126</v>
      </c>
      <c r="AA73" s="88">
        <v>14759</v>
      </c>
      <c r="AB73" s="88">
        <v>10619</v>
      </c>
      <c r="AC73" s="88">
        <v>9643</v>
      </c>
      <c r="AD73" s="88">
        <v>8351</v>
      </c>
      <c r="AE73" s="88">
        <v>7313</v>
      </c>
      <c r="AF73" s="88">
        <v>6958</v>
      </c>
      <c r="AG73" s="88">
        <v>7129</v>
      </c>
      <c r="AH73" s="88">
        <v>7193</v>
      </c>
      <c r="AI73" s="88">
        <v>6099</v>
      </c>
      <c r="AJ73" s="88">
        <v>5026</v>
      </c>
      <c r="AK73" s="88">
        <v>4972</v>
      </c>
      <c r="AL73" s="88">
        <v>3913</v>
      </c>
      <c r="AM73" s="88">
        <v>2912</v>
      </c>
      <c r="AN73" s="88">
        <v>3552</v>
      </c>
    </row>
    <row r="74" spans="1:40" s="87" customFormat="1" x14ac:dyDescent="0.3">
      <c r="A74" s="87" t="s">
        <v>497</v>
      </c>
      <c r="B74" s="87">
        <v>2021</v>
      </c>
      <c r="C74" s="87" t="s">
        <v>436</v>
      </c>
      <c r="D74" s="87">
        <v>653</v>
      </c>
      <c r="E74" s="88">
        <v>551</v>
      </c>
      <c r="F74" s="88">
        <v>524</v>
      </c>
      <c r="G74" s="88">
        <v>1922</v>
      </c>
      <c r="H74" s="88">
        <v>2683</v>
      </c>
      <c r="I74" s="88">
        <v>1088</v>
      </c>
      <c r="J74" s="88">
        <v>1180</v>
      </c>
      <c r="K74" s="88">
        <v>1076</v>
      </c>
      <c r="L74" s="88">
        <v>816</v>
      </c>
      <c r="M74" s="88">
        <v>664</v>
      </c>
      <c r="N74" s="88">
        <v>564</v>
      </c>
      <c r="O74" s="88">
        <v>569</v>
      </c>
      <c r="P74" s="88">
        <v>427</v>
      </c>
      <c r="Q74" s="88">
        <v>299</v>
      </c>
      <c r="R74" s="88">
        <v>275</v>
      </c>
      <c r="S74" s="88">
        <v>234</v>
      </c>
      <c r="T74" s="88">
        <v>173</v>
      </c>
      <c r="U74" s="88">
        <v>157</v>
      </c>
      <c r="V74" s="88"/>
      <c r="W74" s="88">
        <v>632</v>
      </c>
      <c r="X74" s="88">
        <v>567</v>
      </c>
      <c r="Y74" s="88">
        <v>496</v>
      </c>
      <c r="Z74" s="88">
        <v>2071</v>
      </c>
      <c r="AA74" s="88">
        <v>2517</v>
      </c>
      <c r="AB74" s="88">
        <v>993</v>
      </c>
      <c r="AC74" s="88">
        <v>1002</v>
      </c>
      <c r="AD74" s="88">
        <v>832</v>
      </c>
      <c r="AE74" s="88">
        <v>675</v>
      </c>
      <c r="AF74" s="88">
        <v>511</v>
      </c>
      <c r="AG74" s="88">
        <v>501</v>
      </c>
      <c r="AH74" s="88">
        <v>485</v>
      </c>
      <c r="AI74" s="88">
        <v>374</v>
      </c>
      <c r="AJ74" s="88">
        <v>289</v>
      </c>
      <c r="AK74" s="88">
        <v>259</v>
      </c>
      <c r="AL74" s="88">
        <v>234</v>
      </c>
      <c r="AM74" s="88">
        <v>165</v>
      </c>
      <c r="AN74" s="88">
        <v>256</v>
      </c>
    </row>
    <row r="75" spans="1:40" s="79" customFormat="1" x14ac:dyDescent="0.3">
      <c r="A75" s="79" t="s">
        <v>498</v>
      </c>
      <c r="B75" s="79">
        <v>2021</v>
      </c>
      <c r="C75" s="79" t="s">
        <v>436</v>
      </c>
      <c r="D75" s="79">
        <v>337</v>
      </c>
      <c r="E75" s="80">
        <v>326</v>
      </c>
      <c r="F75" s="80">
        <v>324</v>
      </c>
      <c r="G75" s="80">
        <v>1082</v>
      </c>
      <c r="H75" s="80">
        <v>1201</v>
      </c>
      <c r="I75" s="80">
        <v>711</v>
      </c>
      <c r="J75" s="80">
        <v>667</v>
      </c>
      <c r="K75" s="80">
        <v>615</v>
      </c>
      <c r="L75" s="80">
        <v>462</v>
      </c>
      <c r="M75" s="80">
        <v>384</v>
      </c>
      <c r="N75" s="80">
        <v>359</v>
      </c>
      <c r="O75" s="80">
        <v>386</v>
      </c>
      <c r="P75" s="80">
        <v>361</v>
      </c>
      <c r="Q75" s="80">
        <v>293</v>
      </c>
      <c r="R75" s="80">
        <v>296</v>
      </c>
      <c r="S75" s="80">
        <v>218</v>
      </c>
      <c r="T75" s="80">
        <v>148</v>
      </c>
      <c r="U75" s="80">
        <v>166</v>
      </c>
      <c r="V75" s="80"/>
      <c r="W75" s="80">
        <v>325</v>
      </c>
      <c r="X75" s="80">
        <v>302</v>
      </c>
      <c r="Y75" s="80">
        <v>287</v>
      </c>
      <c r="Z75" s="80">
        <v>1084</v>
      </c>
      <c r="AA75" s="80">
        <v>1149</v>
      </c>
      <c r="AB75" s="80">
        <v>591</v>
      </c>
      <c r="AC75" s="80">
        <v>496</v>
      </c>
      <c r="AD75" s="80">
        <v>439</v>
      </c>
      <c r="AE75" s="80">
        <v>377</v>
      </c>
      <c r="AF75" s="80">
        <v>345</v>
      </c>
      <c r="AG75" s="80">
        <v>336</v>
      </c>
      <c r="AH75" s="80">
        <v>323</v>
      </c>
      <c r="AI75" s="80">
        <v>302</v>
      </c>
      <c r="AJ75" s="80">
        <v>268</v>
      </c>
      <c r="AK75" s="80">
        <v>311</v>
      </c>
      <c r="AL75" s="80">
        <v>251</v>
      </c>
      <c r="AM75" s="80">
        <v>195</v>
      </c>
      <c r="AN75" s="80">
        <v>290</v>
      </c>
    </row>
    <row r="76" spans="1:40" s="79" customFormat="1" x14ac:dyDescent="0.3">
      <c r="A76" s="79" t="s">
        <v>499</v>
      </c>
      <c r="B76" s="79">
        <v>2021</v>
      </c>
      <c r="C76" s="79" t="s">
        <v>436</v>
      </c>
      <c r="D76" s="79">
        <v>610</v>
      </c>
      <c r="E76" s="80">
        <v>571</v>
      </c>
      <c r="F76" s="80">
        <v>524</v>
      </c>
      <c r="G76" s="80">
        <v>1066</v>
      </c>
      <c r="H76" s="80">
        <v>1919</v>
      </c>
      <c r="I76" s="80">
        <v>907</v>
      </c>
      <c r="J76" s="80">
        <v>910</v>
      </c>
      <c r="K76" s="80">
        <v>894</v>
      </c>
      <c r="L76" s="80">
        <v>755</v>
      </c>
      <c r="M76" s="80">
        <v>601</v>
      </c>
      <c r="N76" s="80">
        <v>466</v>
      </c>
      <c r="O76" s="80">
        <v>420</v>
      </c>
      <c r="P76" s="80">
        <v>310</v>
      </c>
      <c r="Q76" s="80">
        <v>220</v>
      </c>
      <c r="R76" s="80">
        <v>194</v>
      </c>
      <c r="S76" s="80">
        <v>128</v>
      </c>
      <c r="T76" s="80">
        <v>97</v>
      </c>
      <c r="U76" s="80">
        <v>80</v>
      </c>
      <c r="V76" s="80"/>
      <c r="W76" s="80">
        <v>580</v>
      </c>
      <c r="X76" s="80">
        <v>526</v>
      </c>
      <c r="Y76" s="80">
        <v>484</v>
      </c>
      <c r="Z76" s="80">
        <v>1081</v>
      </c>
      <c r="AA76" s="80">
        <v>1784</v>
      </c>
      <c r="AB76" s="80">
        <v>810</v>
      </c>
      <c r="AC76" s="80">
        <v>860</v>
      </c>
      <c r="AD76" s="80">
        <v>754</v>
      </c>
      <c r="AE76" s="80">
        <v>597</v>
      </c>
      <c r="AF76" s="80">
        <v>447</v>
      </c>
      <c r="AG76" s="80">
        <v>443</v>
      </c>
      <c r="AH76" s="80">
        <v>399</v>
      </c>
      <c r="AI76" s="80">
        <v>290</v>
      </c>
      <c r="AJ76" s="80">
        <v>199</v>
      </c>
      <c r="AK76" s="80">
        <v>175</v>
      </c>
      <c r="AL76" s="80">
        <v>137</v>
      </c>
      <c r="AM76" s="80">
        <v>122</v>
      </c>
      <c r="AN76" s="80">
        <v>135</v>
      </c>
    </row>
    <row r="77" spans="1:40" s="79" customFormat="1" x14ac:dyDescent="0.3">
      <c r="A77" s="79" t="s">
        <v>500</v>
      </c>
      <c r="B77" s="79">
        <v>2021</v>
      </c>
      <c r="C77" s="79" t="s">
        <v>436</v>
      </c>
      <c r="D77" s="79">
        <v>536</v>
      </c>
      <c r="E77" s="80">
        <v>548</v>
      </c>
      <c r="F77" s="80">
        <v>514</v>
      </c>
      <c r="G77" s="80">
        <v>394</v>
      </c>
      <c r="H77" s="80">
        <v>470</v>
      </c>
      <c r="I77" s="80">
        <v>604</v>
      </c>
      <c r="J77" s="80">
        <v>629</v>
      </c>
      <c r="K77" s="80">
        <v>521</v>
      </c>
      <c r="L77" s="80">
        <v>383</v>
      </c>
      <c r="M77" s="80">
        <v>414</v>
      </c>
      <c r="N77" s="80">
        <v>440</v>
      </c>
      <c r="O77" s="80">
        <v>454</v>
      </c>
      <c r="P77" s="80">
        <v>355</v>
      </c>
      <c r="Q77" s="80">
        <v>271</v>
      </c>
      <c r="R77" s="80">
        <v>290</v>
      </c>
      <c r="S77" s="80">
        <v>254</v>
      </c>
      <c r="T77" s="80">
        <v>160</v>
      </c>
      <c r="U77" s="80">
        <v>118</v>
      </c>
      <c r="V77" s="80"/>
      <c r="W77" s="80">
        <v>504</v>
      </c>
      <c r="X77" s="80">
        <v>506</v>
      </c>
      <c r="Y77" s="80">
        <v>470</v>
      </c>
      <c r="Z77" s="80">
        <v>354</v>
      </c>
      <c r="AA77" s="80">
        <v>476</v>
      </c>
      <c r="AB77" s="80">
        <v>596</v>
      </c>
      <c r="AC77" s="80">
        <v>599</v>
      </c>
      <c r="AD77" s="80">
        <v>511</v>
      </c>
      <c r="AE77" s="80">
        <v>383</v>
      </c>
      <c r="AF77" s="80">
        <v>349</v>
      </c>
      <c r="AG77" s="80">
        <v>423</v>
      </c>
      <c r="AH77" s="80">
        <v>459</v>
      </c>
      <c r="AI77" s="80">
        <v>400</v>
      </c>
      <c r="AJ77" s="80">
        <v>322</v>
      </c>
      <c r="AK77" s="80">
        <v>303</v>
      </c>
      <c r="AL77" s="80">
        <v>255</v>
      </c>
      <c r="AM77" s="80">
        <v>197</v>
      </c>
      <c r="AN77" s="80">
        <v>195</v>
      </c>
    </row>
    <row r="78" spans="1:40" s="79" customFormat="1" x14ac:dyDescent="0.3">
      <c r="A78" s="79" t="s">
        <v>501</v>
      </c>
      <c r="B78" s="79">
        <v>2021</v>
      </c>
      <c r="C78" s="79" t="s">
        <v>436</v>
      </c>
      <c r="D78" s="79">
        <v>446</v>
      </c>
      <c r="E78" s="80">
        <v>433</v>
      </c>
      <c r="F78" s="80">
        <v>382</v>
      </c>
      <c r="G78" s="80">
        <v>352</v>
      </c>
      <c r="H78" s="80">
        <v>590</v>
      </c>
      <c r="I78" s="80">
        <v>674</v>
      </c>
      <c r="J78" s="80">
        <v>664</v>
      </c>
      <c r="K78" s="80">
        <v>518</v>
      </c>
      <c r="L78" s="80">
        <v>411</v>
      </c>
      <c r="M78" s="80">
        <v>443</v>
      </c>
      <c r="N78" s="80">
        <v>503</v>
      </c>
      <c r="O78" s="80">
        <v>522</v>
      </c>
      <c r="P78" s="80">
        <v>414</v>
      </c>
      <c r="Q78" s="80">
        <v>324</v>
      </c>
      <c r="R78" s="80">
        <v>307</v>
      </c>
      <c r="S78" s="80">
        <v>248</v>
      </c>
      <c r="T78" s="80">
        <v>193</v>
      </c>
      <c r="U78" s="80">
        <v>154</v>
      </c>
      <c r="V78" s="80"/>
      <c r="W78" s="80">
        <v>421</v>
      </c>
      <c r="X78" s="80">
        <v>417</v>
      </c>
      <c r="Y78" s="80">
        <v>384</v>
      </c>
      <c r="Z78" s="80">
        <v>324</v>
      </c>
      <c r="AA78" s="80">
        <v>593</v>
      </c>
      <c r="AB78" s="80">
        <v>606</v>
      </c>
      <c r="AC78" s="80">
        <v>484</v>
      </c>
      <c r="AD78" s="80">
        <v>410</v>
      </c>
      <c r="AE78" s="80">
        <v>405</v>
      </c>
      <c r="AF78" s="80">
        <v>451</v>
      </c>
      <c r="AG78" s="80">
        <v>496</v>
      </c>
      <c r="AH78" s="80">
        <v>464</v>
      </c>
      <c r="AI78" s="80">
        <v>395</v>
      </c>
      <c r="AJ78" s="80">
        <v>364</v>
      </c>
      <c r="AK78" s="80">
        <v>334</v>
      </c>
      <c r="AL78" s="80">
        <v>310</v>
      </c>
      <c r="AM78" s="80">
        <v>190</v>
      </c>
      <c r="AN78" s="80">
        <v>221</v>
      </c>
    </row>
    <row r="79" spans="1:40" s="79" customFormat="1" x14ac:dyDescent="0.3">
      <c r="A79" s="79" t="s">
        <v>502</v>
      </c>
      <c r="B79" s="79">
        <v>2021</v>
      </c>
      <c r="C79" s="79" t="s">
        <v>436</v>
      </c>
      <c r="D79" s="79">
        <v>494</v>
      </c>
      <c r="E79" s="80">
        <v>447</v>
      </c>
      <c r="F79" s="80">
        <v>437</v>
      </c>
      <c r="G79" s="80">
        <v>360</v>
      </c>
      <c r="H79" s="80">
        <v>631</v>
      </c>
      <c r="I79" s="80">
        <v>694</v>
      </c>
      <c r="J79" s="80">
        <v>495</v>
      </c>
      <c r="K79" s="80">
        <v>359</v>
      </c>
      <c r="L79" s="80">
        <v>331</v>
      </c>
      <c r="M79" s="80">
        <v>371</v>
      </c>
      <c r="N79" s="80">
        <v>397</v>
      </c>
      <c r="O79" s="80">
        <v>395</v>
      </c>
      <c r="P79" s="80">
        <v>364</v>
      </c>
      <c r="Q79" s="80">
        <v>347</v>
      </c>
      <c r="R79" s="80">
        <v>390</v>
      </c>
      <c r="S79" s="80">
        <v>259</v>
      </c>
      <c r="T79" s="80">
        <v>156</v>
      </c>
      <c r="U79" s="80">
        <v>114</v>
      </c>
      <c r="V79" s="80"/>
      <c r="W79" s="80">
        <v>454</v>
      </c>
      <c r="X79" s="80">
        <v>427</v>
      </c>
      <c r="Y79" s="80">
        <v>409</v>
      </c>
      <c r="Z79" s="80">
        <v>326</v>
      </c>
      <c r="AA79" s="80">
        <v>529</v>
      </c>
      <c r="AB79" s="80">
        <v>586</v>
      </c>
      <c r="AC79" s="80">
        <v>469</v>
      </c>
      <c r="AD79" s="80">
        <v>427</v>
      </c>
      <c r="AE79" s="80">
        <v>435</v>
      </c>
      <c r="AF79" s="80">
        <v>499</v>
      </c>
      <c r="AG79" s="80">
        <v>490</v>
      </c>
      <c r="AH79" s="80">
        <v>498</v>
      </c>
      <c r="AI79" s="80">
        <v>461</v>
      </c>
      <c r="AJ79" s="80">
        <v>438</v>
      </c>
      <c r="AK79" s="80">
        <v>468</v>
      </c>
      <c r="AL79" s="80">
        <v>252</v>
      </c>
      <c r="AM79" s="80">
        <v>168</v>
      </c>
      <c r="AN79" s="80">
        <v>163</v>
      </c>
    </row>
    <row r="80" spans="1:40" s="79" customFormat="1" x14ac:dyDescent="0.3">
      <c r="A80" s="79" t="s">
        <v>503</v>
      </c>
      <c r="B80" s="79">
        <v>2021</v>
      </c>
      <c r="C80" s="79" t="s">
        <v>436</v>
      </c>
      <c r="D80" s="79">
        <v>552</v>
      </c>
      <c r="E80" s="80">
        <v>506</v>
      </c>
      <c r="F80" s="80">
        <v>480</v>
      </c>
      <c r="G80" s="80">
        <v>521</v>
      </c>
      <c r="H80" s="80">
        <v>950</v>
      </c>
      <c r="I80" s="80">
        <v>875</v>
      </c>
      <c r="J80" s="80">
        <v>875</v>
      </c>
      <c r="K80" s="80">
        <v>834</v>
      </c>
      <c r="L80" s="80">
        <v>693</v>
      </c>
      <c r="M80" s="80">
        <v>633</v>
      </c>
      <c r="N80" s="80">
        <v>541</v>
      </c>
      <c r="O80" s="80">
        <v>504</v>
      </c>
      <c r="P80" s="80">
        <v>401</v>
      </c>
      <c r="Q80" s="80">
        <v>303</v>
      </c>
      <c r="R80" s="80">
        <v>262</v>
      </c>
      <c r="S80" s="80">
        <v>167</v>
      </c>
      <c r="T80" s="80">
        <v>117</v>
      </c>
      <c r="U80" s="80">
        <v>116</v>
      </c>
      <c r="V80" s="80"/>
      <c r="W80" s="80">
        <v>533</v>
      </c>
      <c r="X80" s="80">
        <v>481</v>
      </c>
      <c r="Y80" s="80">
        <v>474</v>
      </c>
      <c r="Z80" s="80">
        <v>481</v>
      </c>
      <c r="AA80" s="80">
        <v>915</v>
      </c>
      <c r="AB80" s="80">
        <v>755</v>
      </c>
      <c r="AC80" s="80">
        <v>675</v>
      </c>
      <c r="AD80" s="80">
        <v>586</v>
      </c>
      <c r="AE80" s="80">
        <v>485</v>
      </c>
      <c r="AF80" s="80">
        <v>414</v>
      </c>
      <c r="AG80" s="80">
        <v>402</v>
      </c>
      <c r="AH80" s="80">
        <v>414</v>
      </c>
      <c r="AI80" s="80">
        <v>357</v>
      </c>
      <c r="AJ80" s="80">
        <v>294</v>
      </c>
      <c r="AK80" s="80">
        <v>223</v>
      </c>
      <c r="AL80" s="80">
        <v>191</v>
      </c>
      <c r="AM80" s="80">
        <v>141</v>
      </c>
      <c r="AN80" s="80">
        <v>208</v>
      </c>
    </row>
    <row r="81" spans="1:40" s="79" customFormat="1" x14ac:dyDescent="0.3">
      <c r="A81" s="79" t="s">
        <v>504</v>
      </c>
      <c r="B81" s="79">
        <v>2021</v>
      </c>
      <c r="C81" s="79" t="s">
        <v>436</v>
      </c>
      <c r="D81" s="79">
        <v>466</v>
      </c>
      <c r="E81" s="80">
        <v>451</v>
      </c>
      <c r="F81" s="80">
        <v>412</v>
      </c>
      <c r="G81" s="80">
        <v>333</v>
      </c>
      <c r="H81" s="80">
        <v>539</v>
      </c>
      <c r="I81" s="80">
        <v>669</v>
      </c>
      <c r="J81" s="80">
        <v>554</v>
      </c>
      <c r="K81" s="80">
        <v>481</v>
      </c>
      <c r="L81" s="80">
        <v>441</v>
      </c>
      <c r="M81" s="80">
        <v>432</v>
      </c>
      <c r="N81" s="80">
        <v>427</v>
      </c>
      <c r="O81" s="80">
        <v>447</v>
      </c>
      <c r="P81" s="80">
        <v>373</v>
      </c>
      <c r="Q81" s="80">
        <v>306</v>
      </c>
      <c r="R81" s="80">
        <v>312</v>
      </c>
      <c r="S81" s="80">
        <v>256</v>
      </c>
      <c r="T81" s="80">
        <v>190</v>
      </c>
      <c r="U81" s="80">
        <v>167</v>
      </c>
      <c r="V81" s="80"/>
      <c r="W81" s="80">
        <v>435</v>
      </c>
      <c r="X81" s="80">
        <v>455</v>
      </c>
      <c r="Y81" s="80">
        <v>386</v>
      </c>
      <c r="Z81" s="80">
        <v>318</v>
      </c>
      <c r="AA81" s="80">
        <v>521</v>
      </c>
      <c r="AB81" s="80">
        <v>603</v>
      </c>
      <c r="AC81" s="80">
        <v>529</v>
      </c>
      <c r="AD81" s="80">
        <v>427</v>
      </c>
      <c r="AE81" s="80">
        <v>352</v>
      </c>
      <c r="AF81" s="80">
        <v>388</v>
      </c>
      <c r="AG81" s="80">
        <v>431</v>
      </c>
      <c r="AH81" s="80">
        <v>464</v>
      </c>
      <c r="AI81" s="80">
        <v>431</v>
      </c>
      <c r="AJ81" s="80">
        <v>330</v>
      </c>
      <c r="AK81" s="80">
        <v>355</v>
      </c>
      <c r="AL81" s="80">
        <v>306</v>
      </c>
      <c r="AM81" s="80">
        <v>254</v>
      </c>
      <c r="AN81" s="80">
        <v>324</v>
      </c>
    </row>
    <row r="82" spans="1:40" s="79" customFormat="1" x14ac:dyDescent="0.3">
      <c r="A82" s="79" t="s">
        <v>505</v>
      </c>
      <c r="B82" s="79">
        <v>2021</v>
      </c>
      <c r="C82" s="79" t="s">
        <v>436</v>
      </c>
      <c r="D82" s="79">
        <v>586</v>
      </c>
      <c r="E82" s="80">
        <v>591</v>
      </c>
      <c r="F82" s="80">
        <v>553</v>
      </c>
      <c r="G82" s="80">
        <v>386</v>
      </c>
      <c r="H82" s="80">
        <v>633</v>
      </c>
      <c r="I82" s="80">
        <v>758</v>
      </c>
      <c r="J82" s="80">
        <v>696</v>
      </c>
      <c r="K82" s="80">
        <v>609</v>
      </c>
      <c r="L82" s="80">
        <v>542</v>
      </c>
      <c r="M82" s="80">
        <v>517</v>
      </c>
      <c r="N82" s="80">
        <v>493</v>
      </c>
      <c r="O82" s="80">
        <v>495</v>
      </c>
      <c r="P82" s="80">
        <v>395</v>
      </c>
      <c r="Q82" s="80">
        <v>307</v>
      </c>
      <c r="R82" s="80">
        <v>275</v>
      </c>
      <c r="S82" s="80">
        <v>236</v>
      </c>
      <c r="T82" s="80">
        <v>157</v>
      </c>
      <c r="U82" s="80">
        <v>174</v>
      </c>
      <c r="V82" s="80"/>
      <c r="W82" s="80">
        <v>571</v>
      </c>
      <c r="X82" s="80">
        <v>557</v>
      </c>
      <c r="Y82" s="80">
        <v>494</v>
      </c>
      <c r="Z82" s="80">
        <v>409</v>
      </c>
      <c r="AA82" s="80">
        <v>634</v>
      </c>
      <c r="AB82" s="80">
        <v>680</v>
      </c>
      <c r="AC82" s="80">
        <v>644</v>
      </c>
      <c r="AD82" s="80">
        <v>571</v>
      </c>
      <c r="AE82" s="80">
        <v>523</v>
      </c>
      <c r="AF82" s="80">
        <v>507</v>
      </c>
      <c r="AG82" s="80">
        <v>513</v>
      </c>
      <c r="AH82" s="80">
        <v>480</v>
      </c>
      <c r="AI82" s="80">
        <v>408</v>
      </c>
      <c r="AJ82" s="80">
        <v>337</v>
      </c>
      <c r="AK82" s="80">
        <v>316</v>
      </c>
      <c r="AL82" s="80">
        <v>258</v>
      </c>
      <c r="AM82" s="80">
        <v>204</v>
      </c>
      <c r="AN82" s="80">
        <v>271</v>
      </c>
    </row>
    <row r="83" spans="1:40" s="79" customFormat="1" x14ac:dyDescent="0.3">
      <c r="A83" s="79" t="s">
        <v>506</v>
      </c>
      <c r="B83" s="79">
        <v>2021</v>
      </c>
      <c r="C83" s="79" t="s">
        <v>436</v>
      </c>
      <c r="D83" s="79">
        <v>457</v>
      </c>
      <c r="E83" s="80">
        <v>476</v>
      </c>
      <c r="F83" s="80">
        <v>465</v>
      </c>
      <c r="G83" s="80">
        <v>425</v>
      </c>
      <c r="H83" s="80">
        <v>639</v>
      </c>
      <c r="I83" s="80">
        <v>745</v>
      </c>
      <c r="J83" s="80">
        <v>654</v>
      </c>
      <c r="K83" s="80">
        <v>555</v>
      </c>
      <c r="L83" s="80">
        <v>459</v>
      </c>
      <c r="M83" s="80">
        <v>444</v>
      </c>
      <c r="N83" s="80">
        <v>457</v>
      </c>
      <c r="O83" s="80">
        <v>492</v>
      </c>
      <c r="P83" s="80">
        <v>403</v>
      </c>
      <c r="Q83" s="80">
        <v>305</v>
      </c>
      <c r="R83" s="80">
        <v>262</v>
      </c>
      <c r="S83" s="80">
        <v>203</v>
      </c>
      <c r="T83" s="80">
        <v>135</v>
      </c>
      <c r="U83" s="80">
        <v>104</v>
      </c>
      <c r="V83" s="80"/>
      <c r="W83" s="80">
        <v>429</v>
      </c>
      <c r="X83" s="80">
        <v>441</v>
      </c>
      <c r="Y83" s="80">
        <v>430</v>
      </c>
      <c r="Z83" s="80">
        <v>389</v>
      </c>
      <c r="AA83" s="80">
        <v>555</v>
      </c>
      <c r="AB83" s="80">
        <v>623</v>
      </c>
      <c r="AC83" s="80">
        <v>573</v>
      </c>
      <c r="AD83" s="80">
        <v>489</v>
      </c>
      <c r="AE83" s="80">
        <v>430</v>
      </c>
      <c r="AF83" s="80">
        <v>457</v>
      </c>
      <c r="AG83" s="80">
        <v>492</v>
      </c>
      <c r="AH83" s="80">
        <v>495</v>
      </c>
      <c r="AI83" s="80">
        <v>422</v>
      </c>
      <c r="AJ83" s="80">
        <v>318</v>
      </c>
      <c r="AK83" s="80">
        <v>306</v>
      </c>
      <c r="AL83" s="80">
        <v>221</v>
      </c>
      <c r="AM83" s="80">
        <v>180</v>
      </c>
      <c r="AN83" s="80">
        <v>150</v>
      </c>
    </row>
    <row r="84" spans="1:40" s="79" customFormat="1" x14ac:dyDescent="0.3">
      <c r="A84" s="79" t="s">
        <v>507</v>
      </c>
      <c r="B84" s="79">
        <v>2021</v>
      </c>
      <c r="C84" s="79" t="s">
        <v>436</v>
      </c>
      <c r="D84" s="79">
        <v>323</v>
      </c>
      <c r="E84" s="80">
        <v>329</v>
      </c>
      <c r="F84" s="80">
        <v>311</v>
      </c>
      <c r="G84" s="80">
        <v>581</v>
      </c>
      <c r="H84" s="80">
        <v>1499</v>
      </c>
      <c r="I84" s="80">
        <v>714</v>
      </c>
      <c r="J84" s="80">
        <v>758</v>
      </c>
      <c r="K84" s="80">
        <v>610</v>
      </c>
      <c r="L84" s="80">
        <v>470</v>
      </c>
      <c r="M84" s="80">
        <v>384</v>
      </c>
      <c r="N84" s="80">
        <v>382</v>
      </c>
      <c r="O84" s="80">
        <v>363</v>
      </c>
      <c r="P84" s="80">
        <v>285</v>
      </c>
      <c r="Q84" s="80">
        <v>237</v>
      </c>
      <c r="R84" s="80">
        <v>232</v>
      </c>
      <c r="S84" s="80">
        <v>175</v>
      </c>
      <c r="T84" s="80">
        <v>137</v>
      </c>
      <c r="U84" s="80">
        <v>167</v>
      </c>
      <c r="V84" s="80"/>
      <c r="W84" s="80">
        <v>315</v>
      </c>
      <c r="X84" s="80">
        <v>309</v>
      </c>
      <c r="Y84" s="80">
        <v>312</v>
      </c>
      <c r="Z84" s="80">
        <v>559</v>
      </c>
      <c r="AA84" s="80">
        <v>1489</v>
      </c>
      <c r="AB84" s="80">
        <v>621</v>
      </c>
      <c r="AC84" s="80">
        <v>610</v>
      </c>
      <c r="AD84" s="80">
        <v>518</v>
      </c>
      <c r="AE84" s="80">
        <v>451</v>
      </c>
      <c r="AF84" s="80">
        <v>398</v>
      </c>
      <c r="AG84" s="80">
        <v>375</v>
      </c>
      <c r="AH84" s="80">
        <v>349</v>
      </c>
      <c r="AI84" s="80">
        <v>258</v>
      </c>
      <c r="AJ84" s="80">
        <v>215</v>
      </c>
      <c r="AK84" s="80">
        <v>250</v>
      </c>
      <c r="AL84" s="80">
        <v>218</v>
      </c>
      <c r="AM84" s="80">
        <v>175</v>
      </c>
      <c r="AN84" s="80">
        <v>291</v>
      </c>
    </row>
    <row r="85" spans="1:40" s="79" customFormat="1" x14ac:dyDescent="0.3">
      <c r="A85" s="79" t="s">
        <v>508</v>
      </c>
      <c r="B85" s="79">
        <v>2021</v>
      </c>
      <c r="C85" s="79" t="s">
        <v>436</v>
      </c>
      <c r="D85" s="79">
        <v>633</v>
      </c>
      <c r="E85" s="80">
        <v>618</v>
      </c>
      <c r="F85" s="80">
        <v>570</v>
      </c>
      <c r="G85" s="80">
        <v>436</v>
      </c>
      <c r="H85" s="80">
        <v>754</v>
      </c>
      <c r="I85" s="80">
        <v>915</v>
      </c>
      <c r="J85" s="80">
        <v>715</v>
      </c>
      <c r="K85" s="80">
        <v>536</v>
      </c>
      <c r="L85" s="80">
        <v>433</v>
      </c>
      <c r="M85" s="80">
        <v>484</v>
      </c>
      <c r="N85" s="80">
        <v>529</v>
      </c>
      <c r="O85" s="80">
        <v>503</v>
      </c>
      <c r="P85" s="80">
        <v>379</v>
      </c>
      <c r="Q85" s="80">
        <v>324</v>
      </c>
      <c r="R85" s="80">
        <v>298</v>
      </c>
      <c r="S85" s="80">
        <v>227</v>
      </c>
      <c r="T85" s="80">
        <v>149</v>
      </c>
      <c r="U85" s="80">
        <v>117</v>
      </c>
      <c r="V85" s="80"/>
      <c r="W85" s="80">
        <v>611</v>
      </c>
      <c r="X85" s="80">
        <v>574</v>
      </c>
      <c r="Y85" s="80">
        <v>530</v>
      </c>
      <c r="Z85" s="80">
        <v>411</v>
      </c>
      <c r="AA85" s="80">
        <v>604</v>
      </c>
      <c r="AB85" s="80">
        <v>694</v>
      </c>
      <c r="AC85" s="80">
        <v>612</v>
      </c>
      <c r="AD85" s="80">
        <v>507</v>
      </c>
      <c r="AE85" s="80">
        <v>437</v>
      </c>
      <c r="AF85" s="80">
        <v>467</v>
      </c>
      <c r="AG85" s="80">
        <v>467</v>
      </c>
      <c r="AH85" s="80">
        <v>474</v>
      </c>
      <c r="AI85" s="80">
        <v>420</v>
      </c>
      <c r="AJ85" s="80">
        <v>360</v>
      </c>
      <c r="AK85" s="80">
        <v>338</v>
      </c>
      <c r="AL85" s="80">
        <v>265</v>
      </c>
      <c r="AM85" s="80">
        <v>212</v>
      </c>
      <c r="AN85" s="80">
        <v>197</v>
      </c>
    </row>
    <row r="86" spans="1:40" s="79" customFormat="1" x14ac:dyDescent="0.3">
      <c r="A86" s="79" t="s">
        <v>509</v>
      </c>
      <c r="B86" s="79">
        <v>2021</v>
      </c>
      <c r="C86" s="79" t="s">
        <v>436</v>
      </c>
      <c r="D86" s="79">
        <v>470</v>
      </c>
      <c r="E86" s="80">
        <v>528</v>
      </c>
      <c r="F86" s="80">
        <v>525</v>
      </c>
      <c r="G86" s="80">
        <v>409</v>
      </c>
      <c r="H86" s="80">
        <v>673</v>
      </c>
      <c r="I86" s="80">
        <v>749</v>
      </c>
      <c r="J86" s="80">
        <v>660</v>
      </c>
      <c r="K86" s="80">
        <v>594</v>
      </c>
      <c r="L86" s="80">
        <v>510</v>
      </c>
      <c r="M86" s="80">
        <v>492</v>
      </c>
      <c r="N86" s="80">
        <v>452</v>
      </c>
      <c r="O86" s="80">
        <v>413</v>
      </c>
      <c r="P86" s="80">
        <v>369</v>
      </c>
      <c r="Q86" s="80">
        <v>311</v>
      </c>
      <c r="R86" s="80">
        <v>299</v>
      </c>
      <c r="S86" s="80">
        <v>229</v>
      </c>
      <c r="T86" s="80">
        <v>141</v>
      </c>
      <c r="U86" s="80">
        <v>146</v>
      </c>
      <c r="V86" s="80"/>
      <c r="W86" s="80">
        <v>462</v>
      </c>
      <c r="X86" s="80">
        <v>500</v>
      </c>
      <c r="Y86" s="80">
        <v>487</v>
      </c>
      <c r="Z86" s="80">
        <v>396</v>
      </c>
      <c r="AA86" s="80">
        <v>613</v>
      </c>
      <c r="AB86" s="80">
        <v>647</v>
      </c>
      <c r="AC86" s="80">
        <v>524</v>
      </c>
      <c r="AD86" s="80">
        <v>454</v>
      </c>
      <c r="AE86" s="80">
        <v>474</v>
      </c>
      <c r="AF86" s="80">
        <v>500</v>
      </c>
      <c r="AG86" s="80">
        <v>479</v>
      </c>
      <c r="AH86" s="80">
        <v>486</v>
      </c>
      <c r="AI86" s="80">
        <v>419</v>
      </c>
      <c r="AJ86" s="80">
        <v>334</v>
      </c>
      <c r="AK86" s="80">
        <v>328</v>
      </c>
      <c r="AL86" s="80">
        <v>246</v>
      </c>
      <c r="AM86" s="80">
        <v>188</v>
      </c>
      <c r="AN86" s="80">
        <v>208</v>
      </c>
    </row>
    <row r="87" spans="1:40" s="79" customFormat="1" x14ac:dyDescent="0.3">
      <c r="A87" s="79" t="s">
        <v>510</v>
      </c>
      <c r="B87" s="79">
        <v>2021</v>
      </c>
      <c r="C87" s="79" t="s">
        <v>436</v>
      </c>
      <c r="D87" s="79">
        <v>454</v>
      </c>
      <c r="E87" s="80">
        <v>437</v>
      </c>
      <c r="F87" s="80">
        <v>411</v>
      </c>
      <c r="G87" s="80">
        <v>358</v>
      </c>
      <c r="H87" s="80">
        <v>575</v>
      </c>
      <c r="I87" s="80">
        <v>632</v>
      </c>
      <c r="J87" s="80">
        <v>482</v>
      </c>
      <c r="K87" s="80">
        <v>412</v>
      </c>
      <c r="L87" s="80">
        <v>383</v>
      </c>
      <c r="M87" s="80">
        <v>407</v>
      </c>
      <c r="N87" s="80">
        <v>420</v>
      </c>
      <c r="O87" s="80">
        <v>471</v>
      </c>
      <c r="P87" s="80">
        <v>413</v>
      </c>
      <c r="Q87" s="80">
        <v>360</v>
      </c>
      <c r="R87" s="80">
        <v>368</v>
      </c>
      <c r="S87" s="80">
        <v>270</v>
      </c>
      <c r="T87" s="80">
        <v>175</v>
      </c>
      <c r="U87" s="80">
        <v>139</v>
      </c>
      <c r="V87" s="80"/>
      <c r="W87" s="80">
        <v>428</v>
      </c>
      <c r="X87" s="80">
        <v>392</v>
      </c>
      <c r="Y87" s="80">
        <v>387</v>
      </c>
      <c r="Z87" s="80">
        <v>298</v>
      </c>
      <c r="AA87" s="80">
        <v>446</v>
      </c>
      <c r="AB87" s="80">
        <v>504</v>
      </c>
      <c r="AC87" s="80">
        <v>465</v>
      </c>
      <c r="AD87" s="80">
        <v>444</v>
      </c>
      <c r="AE87" s="80">
        <v>441</v>
      </c>
      <c r="AF87" s="80">
        <v>424</v>
      </c>
      <c r="AG87" s="80">
        <v>475</v>
      </c>
      <c r="AH87" s="80">
        <v>527</v>
      </c>
      <c r="AI87" s="80">
        <v>463</v>
      </c>
      <c r="AJ87" s="80">
        <v>388</v>
      </c>
      <c r="AK87" s="80">
        <v>399</v>
      </c>
      <c r="AL87" s="80">
        <v>343</v>
      </c>
      <c r="AM87" s="80">
        <v>215</v>
      </c>
      <c r="AN87" s="80">
        <v>217</v>
      </c>
    </row>
    <row r="88" spans="1:40" s="79" customFormat="1" x14ac:dyDescent="0.3">
      <c r="A88" s="79" t="s">
        <v>511</v>
      </c>
      <c r="B88" s="79">
        <v>2021</v>
      </c>
      <c r="C88" s="79" t="s">
        <v>436</v>
      </c>
      <c r="D88" s="79">
        <v>332</v>
      </c>
      <c r="E88" s="80">
        <v>356</v>
      </c>
      <c r="F88" s="80">
        <v>326</v>
      </c>
      <c r="G88" s="80">
        <v>1297</v>
      </c>
      <c r="H88" s="80">
        <v>1462</v>
      </c>
      <c r="I88" s="80">
        <v>700</v>
      </c>
      <c r="J88" s="80">
        <v>635</v>
      </c>
      <c r="K88" s="80">
        <v>488</v>
      </c>
      <c r="L88" s="80">
        <v>346</v>
      </c>
      <c r="M88" s="80">
        <v>304</v>
      </c>
      <c r="N88" s="80">
        <v>321</v>
      </c>
      <c r="O88" s="80">
        <v>335</v>
      </c>
      <c r="P88" s="80">
        <v>246</v>
      </c>
      <c r="Q88" s="80">
        <v>202</v>
      </c>
      <c r="R88" s="80">
        <v>215</v>
      </c>
      <c r="S88" s="80">
        <v>162</v>
      </c>
      <c r="T88" s="80">
        <v>108</v>
      </c>
      <c r="U88" s="80">
        <v>83</v>
      </c>
      <c r="V88" s="80"/>
      <c r="W88" s="80">
        <v>306</v>
      </c>
      <c r="X88" s="80">
        <v>330</v>
      </c>
      <c r="Y88" s="80">
        <v>329</v>
      </c>
      <c r="Z88" s="80">
        <v>1240</v>
      </c>
      <c r="AA88" s="80">
        <v>1319</v>
      </c>
      <c r="AB88" s="80">
        <v>586</v>
      </c>
      <c r="AC88" s="80">
        <v>458</v>
      </c>
      <c r="AD88" s="80">
        <v>372</v>
      </c>
      <c r="AE88" s="80">
        <v>316</v>
      </c>
      <c r="AF88" s="80">
        <v>329</v>
      </c>
      <c r="AG88" s="80">
        <v>314</v>
      </c>
      <c r="AH88" s="80">
        <v>316</v>
      </c>
      <c r="AI88" s="80">
        <v>253</v>
      </c>
      <c r="AJ88" s="80">
        <v>205</v>
      </c>
      <c r="AK88" s="80">
        <v>231</v>
      </c>
      <c r="AL88" s="80">
        <v>167</v>
      </c>
      <c r="AM88" s="80">
        <v>129</v>
      </c>
      <c r="AN88" s="80">
        <v>147</v>
      </c>
    </row>
    <row r="89" spans="1:40" s="79" customFormat="1" x14ac:dyDescent="0.3">
      <c r="A89" s="79" t="s">
        <v>512</v>
      </c>
      <c r="B89" s="79">
        <v>2021</v>
      </c>
      <c r="C89" s="79" t="s">
        <v>436</v>
      </c>
      <c r="D89" s="79">
        <v>652</v>
      </c>
      <c r="E89" s="80">
        <v>587</v>
      </c>
      <c r="F89" s="80">
        <v>511</v>
      </c>
      <c r="G89" s="80">
        <v>418</v>
      </c>
      <c r="H89" s="80">
        <v>697</v>
      </c>
      <c r="I89" s="80">
        <v>892</v>
      </c>
      <c r="J89" s="80">
        <v>688</v>
      </c>
      <c r="K89" s="80">
        <v>507</v>
      </c>
      <c r="L89" s="80">
        <v>449</v>
      </c>
      <c r="M89" s="80">
        <v>481</v>
      </c>
      <c r="N89" s="80">
        <v>512</v>
      </c>
      <c r="O89" s="80">
        <v>510</v>
      </c>
      <c r="P89" s="80">
        <v>466</v>
      </c>
      <c r="Q89" s="80">
        <v>340</v>
      </c>
      <c r="R89" s="80">
        <v>311</v>
      </c>
      <c r="S89" s="80">
        <v>227</v>
      </c>
      <c r="T89" s="80">
        <v>139</v>
      </c>
      <c r="U89" s="80">
        <v>125</v>
      </c>
      <c r="V89" s="80"/>
      <c r="W89" s="80">
        <v>623</v>
      </c>
      <c r="X89" s="80">
        <v>533</v>
      </c>
      <c r="Y89" s="80">
        <v>482</v>
      </c>
      <c r="Z89" s="80">
        <v>386</v>
      </c>
      <c r="AA89" s="80">
        <v>615</v>
      </c>
      <c r="AB89" s="80">
        <v>724</v>
      </c>
      <c r="AC89" s="80">
        <v>644</v>
      </c>
      <c r="AD89" s="80">
        <v>610</v>
      </c>
      <c r="AE89" s="80">
        <v>532</v>
      </c>
      <c r="AF89" s="80">
        <v>472</v>
      </c>
      <c r="AG89" s="80">
        <v>491</v>
      </c>
      <c r="AH89" s="80">
        <v>559</v>
      </c>
      <c r="AI89" s="80">
        <v>447</v>
      </c>
      <c r="AJ89" s="80">
        <v>364</v>
      </c>
      <c r="AK89" s="80">
        <v>377</v>
      </c>
      <c r="AL89" s="80">
        <v>259</v>
      </c>
      <c r="AM89" s="80">
        <v>178</v>
      </c>
      <c r="AN89" s="80">
        <v>277</v>
      </c>
    </row>
    <row r="90" spans="1:40" s="87" customFormat="1" x14ac:dyDescent="0.3">
      <c r="A90" s="87" t="s">
        <v>513</v>
      </c>
      <c r="B90" s="87">
        <v>2021</v>
      </c>
      <c r="C90" s="87" t="s">
        <v>436</v>
      </c>
      <c r="D90" s="87">
        <v>2735</v>
      </c>
      <c r="E90" s="88">
        <v>2690</v>
      </c>
      <c r="F90" s="88">
        <v>2565</v>
      </c>
      <c r="G90" s="88">
        <v>2112</v>
      </c>
      <c r="H90" s="88">
        <v>3641</v>
      </c>
      <c r="I90" s="88">
        <v>3991</v>
      </c>
      <c r="J90" s="88">
        <v>3441</v>
      </c>
      <c r="K90" s="88">
        <v>2932</v>
      </c>
      <c r="L90" s="88">
        <v>2509</v>
      </c>
      <c r="M90" s="88">
        <v>2497</v>
      </c>
      <c r="N90" s="88">
        <v>2412</v>
      </c>
      <c r="O90" s="88">
        <v>2310</v>
      </c>
      <c r="P90" s="88">
        <v>1908</v>
      </c>
      <c r="Q90" s="88">
        <v>1592</v>
      </c>
      <c r="R90" s="88">
        <v>1524</v>
      </c>
      <c r="S90" s="88">
        <v>1118</v>
      </c>
      <c r="T90" s="88">
        <v>720</v>
      </c>
      <c r="U90" s="88">
        <v>667</v>
      </c>
      <c r="V90" s="88"/>
      <c r="W90" s="88">
        <v>2631</v>
      </c>
      <c r="X90" s="88">
        <v>2539</v>
      </c>
      <c r="Y90" s="88">
        <v>2394</v>
      </c>
      <c r="Z90" s="88">
        <v>2023</v>
      </c>
      <c r="AA90" s="88">
        <v>3295</v>
      </c>
      <c r="AB90" s="88">
        <v>3362</v>
      </c>
      <c r="AC90" s="88">
        <v>2924</v>
      </c>
      <c r="AD90" s="88">
        <v>2545</v>
      </c>
      <c r="AE90" s="88">
        <v>2354</v>
      </c>
      <c r="AF90" s="88">
        <v>2387</v>
      </c>
      <c r="AG90" s="88">
        <v>2351</v>
      </c>
      <c r="AH90" s="88">
        <v>2352</v>
      </c>
      <c r="AI90" s="88">
        <v>2065</v>
      </c>
      <c r="AJ90" s="88">
        <v>1763</v>
      </c>
      <c r="AK90" s="88">
        <v>1673</v>
      </c>
      <c r="AL90" s="88">
        <v>1212</v>
      </c>
      <c r="AM90" s="88">
        <v>913</v>
      </c>
      <c r="AN90" s="88">
        <v>1047</v>
      </c>
    </row>
    <row r="91" spans="1:40" s="79" customFormat="1" x14ac:dyDescent="0.3">
      <c r="A91" s="79" t="s">
        <v>514</v>
      </c>
      <c r="B91" s="79">
        <v>2021</v>
      </c>
      <c r="C91" s="79" t="s">
        <v>436</v>
      </c>
      <c r="D91" s="79">
        <v>2255</v>
      </c>
      <c r="E91" s="80">
        <v>2133</v>
      </c>
      <c r="F91" s="80">
        <v>2009</v>
      </c>
      <c r="G91" s="80">
        <v>5948</v>
      </c>
      <c r="H91" s="80">
        <v>8764</v>
      </c>
      <c r="I91" s="80">
        <v>4120</v>
      </c>
      <c r="J91" s="80">
        <v>4150</v>
      </c>
      <c r="K91" s="80">
        <v>3683</v>
      </c>
      <c r="L91" s="80">
        <v>2849</v>
      </c>
      <c r="M91" s="80">
        <v>2337</v>
      </c>
      <c r="N91" s="80">
        <v>2092</v>
      </c>
      <c r="O91" s="80">
        <v>2073</v>
      </c>
      <c r="P91" s="80">
        <v>1629</v>
      </c>
      <c r="Q91" s="80">
        <v>1251</v>
      </c>
      <c r="R91" s="80">
        <v>1212</v>
      </c>
      <c r="S91" s="80">
        <v>917</v>
      </c>
      <c r="T91" s="80">
        <v>663</v>
      </c>
      <c r="U91" s="80">
        <v>653</v>
      </c>
      <c r="V91" s="80"/>
      <c r="W91" s="80">
        <v>2158</v>
      </c>
      <c r="X91" s="80">
        <v>2034</v>
      </c>
      <c r="Y91" s="80">
        <v>1908</v>
      </c>
      <c r="Z91" s="80">
        <v>6035</v>
      </c>
      <c r="AA91" s="80">
        <v>8258</v>
      </c>
      <c r="AB91" s="80">
        <v>3601</v>
      </c>
      <c r="AC91" s="80">
        <v>3426</v>
      </c>
      <c r="AD91" s="80">
        <v>2915</v>
      </c>
      <c r="AE91" s="80">
        <v>2416</v>
      </c>
      <c r="AF91" s="80">
        <v>2030</v>
      </c>
      <c r="AG91" s="80">
        <v>1969</v>
      </c>
      <c r="AH91" s="80">
        <v>1872</v>
      </c>
      <c r="AI91" s="80">
        <v>1477</v>
      </c>
      <c r="AJ91" s="80">
        <v>1176</v>
      </c>
      <c r="AK91" s="80">
        <v>1226</v>
      </c>
      <c r="AL91" s="80">
        <v>1007</v>
      </c>
      <c r="AM91" s="80">
        <v>786</v>
      </c>
      <c r="AN91" s="80">
        <v>1119</v>
      </c>
    </row>
    <row r="92" spans="1:40" s="79" customFormat="1" x14ac:dyDescent="0.3">
      <c r="A92" s="79" t="s">
        <v>515</v>
      </c>
      <c r="B92" s="79">
        <v>2021</v>
      </c>
      <c r="C92" s="79" t="s">
        <v>436</v>
      </c>
      <c r="D92" s="79">
        <v>3011</v>
      </c>
      <c r="E92" s="80">
        <v>2932</v>
      </c>
      <c r="F92" s="80">
        <v>2695</v>
      </c>
      <c r="G92" s="80">
        <v>2280</v>
      </c>
      <c r="H92" s="80">
        <v>3510</v>
      </c>
      <c r="I92" s="80">
        <v>4216</v>
      </c>
      <c r="J92" s="80">
        <v>3671</v>
      </c>
      <c r="K92" s="80">
        <v>2994</v>
      </c>
      <c r="L92" s="80">
        <v>2526</v>
      </c>
      <c r="M92" s="80">
        <v>2621</v>
      </c>
      <c r="N92" s="80">
        <v>2759</v>
      </c>
      <c r="O92" s="80">
        <v>2896</v>
      </c>
      <c r="P92" s="80">
        <v>2424</v>
      </c>
      <c r="Q92" s="80">
        <v>1906</v>
      </c>
      <c r="R92" s="80">
        <v>1850</v>
      </c>
      <c r="S92" s="80">
        <v>1458</v>
      </c>
      <c r="T92" s="80">
        <v>992</v>
      </c>
      <c r="U92" s="80">
        <v>807</v>
      </c>
      <c r="V92" s="80"/>
      <c r="W92" s="80">
        <v>2840</v>
      </c>
      <c r="X92" s="80">
        <v>2744</v>
      </c>
      <c r="Y92" s="80">
        <v>2539</v>
      </c>
      <c r="Z92" s="80">
        <v>2069</v>
      </c>
      <c r="AA92" s="80">
        <v>3206</v>
      </c>
      <c r="AB92" s="80">
        <v>3656</v>
      </c>
      <c r="AC92" s="80">
        <v>3294</v>
      </c>
      <c r="AD92" s="80">
        <v>2891</v>
      </c>
      <c r="AE92" s="80">
        <v>2543</v>
      </c>
      <c r="AF92" s="80">
        <v>2541</v>
      </c>
      <c r="AG92" s="80">
        <v>2808</v>
      </c>
      <c r="AH92" s="80">
        <v>2968</v>
      </c>
      <c r="AI92" s="80">
        <v>2558</v>
      </c>
      <c r="AJ92" s="80">
        <v>2086</v>
      </c>
      <c r="AK92" s="80">
        <v>2074</v>
      </c>
      <c r="AL92" s="80">
        <v>1694</v>
      </c>
      <c r="AM92" s="80">
        <v>1214</v>
      </c>
      <c r="AN92" s="80">
        <v>1384</v>
      </c>
    </row>
    <row r="93" spans="1:40" s="79" customFormat="1" x14ac:dyDescent="0.3">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row>
    <row r="94" spans="1:40" s="79" customFormat="1" x14ac:dyDescent="0.3">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row>
    <row r="95" spans="1:40" s="79" customFormat="1" x14ac:dyDescent="0.3">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row>
    <row r="96" spans="1:40" s="86" customFormat="1" x14ac:dyDescent="0.3">
      <c r="A96" s="86" t="s">
        <v>516</v>
      </c>
      <c r="B96" s="86">
        <v>2022</v>
      </c>
      <c r="C96" s="86" t="s">
        <v>436</v>
      </c>
      <c r="D96" s="86">
        <v>8076</v>
      </c>
      <c r="E96" s="84">
        <v>7639</v>
      </c>
      <c r="F96" s="84">
        <v>7449</v>
      </c>
      <c r="G96" s="84">
        <v>10498</v>
      </c>
      <c r="H96" s="84">
        <v>15774</v>
      </c>
      <c r="I96" s="84">
        <v>12197</v>
      </c>
      <c r="J96" s="84">
        <v>11591</v>
      </c>
      <c r="K96" s="84">
        <v>9659</v>
      </c>
      <c r="L96" s="84">
        <v>8121</v>
      </c>
      <c r="M96" s="84">
        <v>7350</v>
      </c>
      <c r="N96" s="84">
        <v>7282</v>
      </c>
      <c r="O96" s="84">
        <v>7366</v>
      </c>
      <c r="P96" s="84">
        <v>6156</v>
      </c>
      <c r="Q96" s="84">
        <v>4884</v>
      </c>
      <c r="R96" s="84">
        <v>4497</v>
      </c>
      <c r="S96" s="84">
        <v>3752</v>
      </c>
      <c r="T96" s="84">
        <v>2444</v>
      </c>
      <c r="U96" s="84">
        <v>2206</v>
      </c>
      <c r="V96" s="84"/>
      <c r="W96" s="84">
        <v>7676</v>
      </c>
      <c r="X96" s="84">
        <v>7259</v>
      </c>
      <c r="Y96" s="84">
        <v>6999</v>
      </c>
      <c r="Z96" s="84">
        <v>10282</v>
      </c>
      <c r="AA96" s="84">
        <v>14627</v>
      </c>
      <c r="AB96" s="84">
        <v>10457</v>
      </c>
      <c r="AC96" s="84">
        <v>9870</v>
      </c>
      <c r="AD96" s="84">
        <v>8346</v>
      </c>
      <c r="AE96" s="84">
        <v>7503</v>
      </c>
      <c r="AF96" s="84">
        <v>6892</v>
      </c>
      <c r="AG96" s="84">
        <v>7133</v>
      </c>
      <c r="AH96" s="84">
        <v>7292</v>
      </c>
      <c r="AI96" s="84">
        <v>6284</v>
      </c>
      <c r="AJ96" s="84">
        <v>5178</v>
      </c>
      <c r="AK96" s="84">
        <v>4873</v>
      </c>
      <c r="AL96" s="84">
        <v>4176</v>
      </c>
      <c r="AM96" s="84">
        <v>2978</v>
      </c>
      <c r="AN96" s="84">
        <v>3565</v>
      </c>
    </row>
    <row r="97" spans="1:40" s="87" customFormat="1" x14ac:dyDescent="0.3">
      <c r="A97" s="87" t="s">
        <v>517</v>
      </c>
      <c r="B97" s="87">
        <v>2022</v>
      </c>
      <c r="C97" s="87" t="s">
        <v>436</v>
      </c>
      <c r="D97" s="87">
        <v>697</v>
      </c>
      <c r="E97" s="88">
        <v>601</v>
      </c>
      <c r="F97" s="88">
        <v>566</v>
      </c>
      <c r="G97" s="88">
        <v>1969</v>
      </c>
      <c r="H97" s="88">
        <v>2723</v>
      </c>
      <c r="I97" s="88">
        <v>1121</v>
      </c>
      <c r="J97" s="88">
        <v>1240</v>
      </c>
      <c r="K97" s="88">
        <v>1109</v>
      </c>
      <c r="L97" s="88">
        <v>891</v>
      </c>
      <c r="M97" s="88">
        <v>699</v>
      </c>
      <c r="N97" s="88">
        <v>617</v>
      </c>
      <c r="O97" s="88">
        <v>602</v>
      </c>
      <c r="P97" s="88">
        <v>471</v>
      </c>
      <c r="Q97" s="88">
        <v>337</v>
      </c>
      <c r="R97" s="88">
        <v>293</v>
      </c>
      <c r="S97" s="88">
        <v>264</v>
      </c>
      <c r="T97" s="88">
        <v>196</v>
      </c>
      <c r="U97" s="88">
        <v>170</v>
      </c>
      <c r="V97" s="88"/>
      <c r="W97" s="88">
        <v>671</v>
      </c>
      <c r="X97" s="88">
        <v>612</v>
      </c>
      <c r="Y97" s="88">
        <v>540</v>
      </c>
      <c r="Z97" s="88">
        <v>2113</v>
      </c>
      <c r="AA97" s="88">
        <v>2559</v>
      </c>
      <c r="AB97" s="88">
        <v>1021</v>
      </c>
      <c r="AC97" s="88">
        <v>1065</v>
      </c>
      <c r="AD97" s="88">
        <v>872</v>
      </c>
      <c r="AE97" s="88">
        <v>747</v>
      </c>
      <c r="AF97" s="88">
        <v>564</v>
      </c>
      <c r="AG97" s="88">
        <v>546</v>
      </c>
      <c r="AH97" s="88">
        <v>522</v>
      </c>
      <c r="AI97" s="88">
        <v>412</v>
      </c>
      <c r="AJ97" s="88">
        <v>326</v>
      </c>
      <c r="AK97" s="88">
        <v>276</v>
      </c>
      <c r="AL97" s="88">
        <v>269</v>
      </c>
      <c r="AM97" s="88">
        <v>187</v>
      </c>
      <c r="AN97" s="88">
        <v>266</v>
      </c>
    </row>
    <row r="98" spans="1:40" s="79" customFormat="1" x14ac:dyDescent="0.3">
      <c r="A98" s="79" t="s">
        <v>518</v>
      </c>
      <c r="B98" s="79">
        <v>2022</v>
      </c>
      <c r="C98" s="79" t="s">
        <v>436</v>
      </c>
      <c r="D98" s="79">
        <v>340</v>
      </c>
      <c r="E98" s="80">
        <v>316</v>
      </c>
      <c r="F98" s="80">
        <v>331</v>
      </c>
      <c r="G98" s="80">
        <v>1088</v>
      </c>
      <c r="H98" s="80">
        <v>1190</v>
      </c>
      <c r="I98" s="80">
        <v>702</v>
      </c>
      <c r="J98" s="80">
        <v>685</v>
      </c>
      <c r="K98" s="80">
        <v>621</v>
      </c>
      <c r="L98" s="80">
        <v>481</v>
      </c>
      <c r="M98" s="80">
        <v>378</v>
      </c>
      <c r="N98" s="80">
        <v>354</v>
      </c>
      <c r="O98" s="80">
        <v>395</v>
      </c>
      <c r="P98" s="80">
        <v>367</v>
      </c>
      <c r="Q98" s="80">
        <v>298</v>
      </c>
      <c r="R98" s="80">
        <v>279</v>
      </c>
      <c r="S98" s="80">
        <v>235</v>
      </c>
      <c r="T98" s="80">
        <v>151</v>
      </c>
      <c r="U98" s="80">
        <v>170</v>
      </c>
      <c r="V98" s="80"/>
      <c r="W98" s="80">
        <v>324</v>
      </c>
      <c r="X98" s="80">
        <v>298</v>
      </c>
      <c r="Y98" s="80">
        <v>295</v>
      </c>
      <c r="Z98" s="80">
        <v>1086</v>
      </c>
      <c r="AA98" s="80">
        <v>1141</v>
      </c>
      <c r="AB98" s="80">
        <v>585</v>
      </c>
      <c r="AC98" s="80">
        <v>509</v>
      </c>
      <c r="AD98" s="80">
        <v>440</v>
      </c>
      <c r="AE98" s="80">
        <v>385</v>
      </c>
      <c r="AF98" s="80">
        <v>340</v>
      </c>
      <c r="AG98" s="80">
        <v>326</v>
      </c>
      <c r="AH98" s="80">
        <v>334</v>
      </c>
      <c r="AI98" s="80">
        <v>300</v>
      </c>
      <c r="AJ98" s="80">
        <v>268</v>
      </c>
      <c r="AK98" s="80">
        <v>286</v>
      </c>
      <c r="AL98" s="80">
        <v>272</v>
      </c>
      <c r="AM98" s="80">
        <v>192</v>
      </c>
      <c r="AN98" s="80">
        <v>292</v>
      </c>
    </row>
    <row r="99" spans="1:40" s="79" customFormat="1" x14ac:dyDescent="0.3">
      <c r="A99" s="79" t="s">
        <v>519</v>
      </c>
      <c r="B99" s="79">
        <v>2022</v>
      </c>
      <c r="C99" s="79" t="s">
        <v>436</v>
      </c>
      <c r="D99" s="79">
        <v>617</v>
      </c>
      <c r="E99" s="80">
        <v>559</v>
      </c>
      <c r="F99" s="80">
        <v>537</v>
      </c>
      <c r="G99" s="80">
        <v>1081</v>
      </c>
      <c r="H99" s="80">
        <v>1912</v>
      </c>
      <c r="I99" s="80">
        <v>884</v>
      </c>
      <c r="J99" s="80">
        <v>925</v>
      </c>
      <c r="K99" s="80">
        <v>876</v>
      </c>
      <c r="L99" s="80">
        <v>772</v>
      </c>
      <c r="M99" s="80">
        <v>618</v>
      </c>
      <c r="N99" s="80">
        <v>481</v>
      </c>
      <c r="O99" s="80">
        <v>431</v>
      </c>
      <c r="P99" s="80">
        <v>322</v>
      </c>
      <c r="Q99" s="80">
        <v>229</v>
      </c>
      <c r="R99" s="80">
        <v>197</v>
      </c>
      <c r="S99" s="80">
        <v>145</v>
      </c>
      <c r="T99" s="80">
        <v>92</v>
      </c>
      <c r="U99" s="80">
        <v>89</v>
      </c>
      <c r="V99" s="80"/>
      <c r="W99" s="80">
        <v>586</v>
      </c>
      <c r="X99" s="80">
        <v>526</v>
      </c>
      <c r="Y99" s="80">
        <v>490</v>
      </c>
      <c r="Z99" s="80">
        <v>1091</v>
      </c>
      <c r="AA99" s="80">
        <v>1780</v>
      </c>
      <c r="AB99" s="80">
        <v>778</v>
      </c>
      <c r="AC99" s="80">
        <v>877</v>
      </c>
      <c r="AD99" s="80">
        <v>746</v>
      </c>
      <c r="AE99" s="80">
        <v>626</v>
      </c>
      <c r="AF99" s="80">
        <v>470</v>
      </c>
      <c r="AG99" s="80">
        <v>448</v>
      </c>
      <c r="AH99" s="80">
        <v>427</v>
      </c>
      <c r="AI99" s="80">
        <v>300</v>
      </c>
      <c r="AJ99" s="80">
        <v>212</v>
      </c>
      <c r="AK99" s="80">
        <v>175</v>
      </c>
      <c r="AL99" s="80">
        <v>148</v>
      </c>
      <c r="AM99" s="80">
        <v>120</v>
      </c>
      <c r="AN99" s="80">
        <v>140</v>
      </c>
    </row>
    <row r="100" spans="1:40" s="79" customFormat="1" x14ac:dyDescent="0.3">
      <c r="A100" s="79" t="s">
        <v>520</v>
      </c>
      <c r="B100" s="79">
        <v>2022</v>
      </c>
      <c r="C100" s="79" t="s">
        <v>436</v>
      </c>
      <c r="D100" s="79">
        <v>530</v>
      </c>
      <c r="E100" s="80">
        <v>522</v>
      </c>
      <c r="F100" s="80">
        <v>536</v>
      </c>
      <c r="G100" s="80">
        <v>400</v>
      </c>
      <c r="H100" s="80">
        <v>464</v>
      </c>
      <c r="I100" s="80">
        <v>599</v>
      </c>
      <c r="J100" s="80">
        <v>650</v>
      </c>
      <c r="K100" s="80">
        <v>531</v>
      </c>
      <c r="L100" s="80">
        <v>411</v>
      </c>
      <c r="M100" s="80">
        <v>396</v>
      </c>
      <c r="N100" s="80">
        <v>433</v>
      </c>
      <c r="O100" s="80">
        <v>460</v>
      </c>
      <c r="P100" s="80">
        <v>366</v>
      </c>
      <c r="Q100" s="80">
        <v>293</v>
      </c>
      <c r="R100" s="80">
        <v>282</v>
      </c>
      <c r="S100" s="80">
        <v>262</v>
      </c>
      <c r="T100" s="80">
        <v>168</v>
      </c>
      <c r="U100" s="80">
        <v>125</v>
      </c>
      <c r="V100" s="80"/>
      <c r="W100" s="80">
        <v>502</v>
      </c>
      <c r="X100" s="80">
        <v>494</v>
      </c>
      <c r="Y100" s="80">
        <v>478</v>
      </c>
      <c r="Z100" s="80">
        <v>357</v>
      </c>
      <c r="AA100" s="80">
        <v>468</v>
      </c>
      <c r="AB100" s="80">
        <v>590</v>
      </c>
      <c r="AC100" s="80">
        <v>606</v>
      </c>
      <c r="AD100" s="80">
        <v>520</v>
      </c>
      <c r="AE100" s="80">
        <v>407</v>
      </c>
      <c r="AF100" s="80">
        <v>337</v>
      </c>
      <c r="AG100" s="80">
        <v>399</v>
      </c>
      <c r="AH100" s="80">
        <v>465</v>
      </c>
      <c r="AI100" s="80">
        <v>414</v>
      </c>
      <c r="AJ100" s="80">
        <v>342</v>
      </c>
      <c r="AK100" s="80">
        <v>298</v>
      </c>
      <c r="AL100" s="80">
        <v>262</v>
      </c>
      <c r="AM100" s="80">
        <v>203</v>
      </c>
      <c r="AN100" s="80">
        <v>196</v>
      </c>
    </row>
    <row r="101" spans="1:40" s="79" customFormat="1" x14ac:dyDescent="0.3">
      <c r="A101" s="79" t="s">
        <v>521</v>
      </c>
      <c r="B101" s="79">
        <v>2022</v>
      </c>
      <c r="C101" s="79" t="s">
        <v>436</v>
      </c>
      <c r="D101" s="79">
        <v>441</v>
      </c>
      <c r="E101" s="80">
        <v>418</v>
      </c>
      <c r="F101" s="80">
        <v>388</v>
      </c>
      <c r="G101" s="80">
        <v>358</v>
      </c>
      <c r="H101" s="80">
        <v>564</v>
      </c>
      <c r="I101" s="80">
        <v>662</v>
      </c>
      <c r="J101" s="80">
        <v>673</v>
      </c>
      <c r="K101" s="80">
        <v>522</v>
      </c>
      <c r="L101" s="80">
        <v>415</v>
      </c>
      <c r="M101" s="80">
        <v>424</v>
      </c>
      <c r="N101" s="80">
        <v>490</v>
      </c>
      <c r="O101" s="80">
        <v>520</v>
      </c>
      <c r="P101" s="80">
        <v>428</v>
      </c>
      <c r="Q101" s="80">
        <v>333</v>
      </c>
      <c r="R101" s="80">
        <v>296</v>
      </c>
      <c r="S101" s="80">
        <v>260</v>
      </c>
      <c r="T101" s="80">
        <v>195</v>
      </c>
      <c r="U101" s="80">
        <v>163</v>
      </c>
      <c r="V101" s="80"/>
      <c r="W101" s="80">
        <v>414</v>
      </c>
      <c r="X101" s="80">
        <v>404</v>
      </c>
      <c r="Y101" s="80">
        <v>388</v>
      </c>
      <c r="Z101" s="80">
        <v>327</v>
      </c>
      <c r="AA101" s="80">
        <v>571</v>
      </c>
      <c r="AB101" s="80">
        <v>596</v>
      </c>
      <c r="AC101" s="80">
        <v>490</v>
      </c>
      <c r="AD101" s="80">
        <v>407</v>
      </c>
      <c r="AE101" s="80">
        <v>397</v>
      </c>
      <c r="AF101" s="80">
        <v>438</v>
      </c>
      <c r="AG101" s="80">
        <v>486</v>
      </c>
      <c r="AH101" s="80">
        <v>466</v>
      </c>
      <c r="AI101" s="80">
        <v>403</v>
      </c>
      <c r="AJ101" s="80">
        <v>367</v>
      </c>
      <c r="AK101" s="80">
        <v>328</v>
      </c>
      <c r="AL101" s="80">
        <v>315</v>
      </c>
      <c r="AM101" s="80">
        <v>197</v>
      </c>
      <c r="AN101" s="80">
        <v>227</v>
      </c>
    </row>
    <row r="102" spans="1:40" s="79" customFormat="1" x14ac:dyDescent="0.3">
      <c r="A102" s="79" t="s">
        <v>522</v>
      </c>
      <c r="B102" s="79">
        <v>2022</v>
      </c>
      <c r="C102" s="79" t="s">
        <v>436</v>
      </c>
      <c r="D102" s="79">
        <v>510</v>
      </c>
      <c r="E102" s="80">
        <v>449</v>
      </c>
      <c r="F102" s="80">
        <v>430</v>
      </c>
      <c r="G102" s="80">
        <v>368</v>
      </c>
      <c r="H102" s="80">
        <v>616</v>
      </c>
      <c r="I102" s="80">
        <v>689</v>
      </c>
      <c r="J102" s="80">
        <v>519</v>
      </c>
      <c r="K102" s="80">
        <v>365</v>
      </c>
      <c r="L102" s="80">
        <v>326</v>
      </c>
      <c r="M102" s="80">
        <v>353</v>
      </c>
      <c r="N102" s="80">
        <v>392</v>
      </c>
      <c r="O102" s="80">
        <v>409</v>
      </c>
      <c r="P102" s="80">
        <v>352</v>
      </c>
      <c r="Q102" s="80">
        <v>344</v>
      </c>
      <c r="R102" s="80">
        <v>380</v>
      </c>
      <c r="S102" s="80">
        <v>286</v>
      </c>
      <c r="T102" s="80">
        <v>158</v>
      </c>
      <c r="U102" s="80">
        <v>116</v>
      </c>
      <c r="V102" s="80"/>
      <c r="W102" s="80">
        <v>471</v>
      </c>
      <c r="X102" s="80">
        <v>427</v>
      </c>
      <c r="Y102" s="80">
        <v>406</v>
      </c>
      <c r="Z102" s="80">
        <v>335</v>
      </c>
      <c r="AA102" s="80">
        <v>521</v>
      </c>
      <c r="AB102" s="80">
        <v>578</v>
      </c>
      <c r="AC102" s="80">
        <v>487</v>
      </c>
      <c r="AD102" s="80">
        <v>424</v>
      </c>
      <c r="AE102" s="80">
        <v>429</v>
      </c>
      <c r="AF102" s="80">
        <v>480</v>
      </c>
      <c r="AG102" s="80">
        <v>500</v>
      </c>
      <c r="AH102" s="80">
        <v>520</v>
      </c>
      <c r="AI102" s="80">
        <v>450</v>
      </c>
      <c r="AJ102" s="80">
        <v>435</v>
      </c>
      <c r="AK102" s="80">
        <v>460</v>
      </c>
      <c r="AL102" s="80">
        <v>288</v>
      </c>
      <c r="AM102" s="80">
        <v>172</v>
      </c>
      <c r="AN102" s="80">
        <v>162</v>
      </c>
    </row>
    <row r="103" spans="1:40" s="79" customFormat="1" x14ac:dyDescent="0.3">
      <c r="A103" s="79" t="s">
        <v>523</v>
      </c>
      <c r="B103" s="79">
        <v>2022</v>
      </c>
      <c r="C103" s="79" t="s">
        <v>436</v>
      </c>
      <c r="D103" s="79">
        <v>546</v>
      </c>
      <c r="E103" s="80">
        <v>528</v>
      </c>
      <c r="F103" s="80">
        <v>483</v>
      </c>
      <c r="G103" s="80">
        <v>542</v>
      </c>
      <c r="H103" s="80">
        <v>948</v>
      </c>
      <c r="I103" s="80">
        <v>866</v>
      </c>
      <c r="J103" s="80">
        <v>877</v>
      </c>
      <c r="K103" s="80">
        <v>815</v>
      </c>
      <c r="L103" s="80">
        <v>704</v>
      </c>
      <c r="M103" s="80">
        <v>632</v>
      </c>
      <c r="N103" s="80">
        <v>548</v>
      </c>
      <c r="O103" s="80">
        <v>508</v>
      </c>
      <c r="P103" s="80">
        <v>416</v>
      </c>
      <c r="Q103" s="80">
        <v>315</v>
      </c>
      <c r="R103" s="80">
        <v>274</v>
      </c>
      <c r="S103" s="80">
        <v>178</v>
      </c>
      <c r="T103" s="80">
        <v>122</v>
      </c>
      <c r="U103" s="80">
        <v>120</v>
      </c>
      <c r="V103" s="80"/>
      <c r="W103" s="80">
        <v>529</v>
      </c>
      <c r="X103" s="80">
        <v>490</v>
      </c>
      <c r="Y103" s="80">
        <v>483</v>
      </c>
      <c r="Z103" s="80">
        <v>506</v>
      </c>
      <c r="AA103" s="80">
        <v>905</v>
      </c>
      <c r="AB103" s="80">
        <v>747</v>
      </c>
      <c r="AC103" s="80">
        <v>671</v>
      </c>
      <c r="AD103" s="80">
        <v>568</v>
      </c>
      <c r="AE103" s="80">
        <v>491</v>
      </c>
      <c r="AF103" s="80">
        <v>418</v>
      </c>
      <c r="AG103" s="80">
        <v>394</v>
      </c>
      <c r="AH103" s="80">
        <v>416</v>
      </c>
      <c r="AI103" s="80">
        <v>372</v>
      </c>
      <c r="AJ103" s="80">
        <v>298</v>
      </c>
      <c r="AK103" s="80">
        <v>247</v>
      </c>
      <c r="AL103" s="80">
        <v>190</v>
      </c>
      <c r="AM103" s="80">
        <v>143</v>
      </c>
      <c r="AN103" s="80">
        <v>209</v>
      </c>
    </row>
    <row r="104" spans="1:40" s="79" customFormat="1" x14ac:dyDescent="0.3">
      <c r="A104" s="79" t="s">
        <v>524</v>
      </c>
      <c r="B104" s="79">
        <v>2022</v>
      </c>
      <c r="C104" s="79" t="s">
        <v>436</v>
      </c>
      <c r="D104" s="79">
        <v>473</v>
      </c>
      <c r="E104" s="80">
        <v>438</v>
      </c>
      <c r="F104" s="80">
        <v>425</v>
      </c>
      <c r="G104" s="80">
        <v>345</v>
      </c>
      <c r="H104" s="80">
        <v>526</v>
      </c>
      <c r="I104" s="80">
        <v>669</v>
      </c>
      <c r="J104" s="80">
        <v>577</v>
      </c>
      <c r="K104" s="80">
        <v>495</v>
      </c>
      <c r="L104" s="80">
        <v>452</v>
      </c>
      <c r="M104" s="80">
        <v>428</v>
      </c>
      <c r="N104" s="80">
        <v>423</v>
      </c>
      <c r="O104" s="80">
        <v>452</v>
      </c>
      <c r="P104" s="80">
        <v>385</v>
      </c>
      <c r="Q104" s="80">
        <v>312</v>
      </c>
      <c r="R104" s="80">
        <v>301</v>
      </c>
      <c r="S104" s="80">
        <v>271</v>
      </c>
      <c r="T104" s="80">
        <v>191</v>
      </c>
      <c r="U104" s="80">
        <v>172</v>
      </c>
      <c r="V104" s="80"/>
      <c r="W104" s="80">
        <v>437</v>
      </c>
      <c r="X104" s="80">
        <v>444</v>
      </c>
      <c r="Y104" s="80">
        <v>397</v>
      </c>
      <c r="Z104" s="80">
        <v>327</v>
      </c>
      <c r="AA104" s="80">
        <v>512</v>
      </c>
      <c r="AB104" s="80">
        <v>599</v>
      </c>
      <c r="AC104" s="80">
        <v>547</v>
      </c>
      <c r="AD104" s="80">
        <v>431</v>
      </c>
      <c r="AE104" s="80">
        <v>363</v>
      </c>
      <c r="AF104" s="80">
        <v>370</v>
      </c>
      <c r="AG104" s="80">
        <v>426</v>
      </c>
      <c r="AH104" s="80">
        <v>471</v>
      </c>
      <c r="AI104" s="80">
        <v>437</v>
      </c>
      <c r="AJ104" s="80">
        <v>344</v>
      </c>
      <c r="AK104" s="80">
        <v>342</v>
      </c>
      <c r="AL104" s="80">
        <v>324</v>
      </c>
      <c r="AM104" s="80">
        <v>251</v>
      </c>
      <c r="AN104" s="80">
        <v>328</v>
      </c>
    </row>
    <row r="105" spans="1:40" s="79" customFormat="1" x14ac:dyDescent="0.3">
      <c r="A105" s="79" t="s">
        <v>525</v>
      </c>
      <c r="B105" s="79">
        <v>2022</v>
      </c>
      <c r="C105" s="79" t="s">
        <v>436</v>
      </c>
      <c r="D105" s="79">
        <v>590</v>
      </c>
      <c r="E105" s="80">
        <v>567</v>
      </c>
      <c r="F105" s="80">
        <v>560</v>
      </c>
      <c r="G105" s="80">
        <v>400</v>
      </c>
      <c r="H105" s="80">
        <v>613</v>
      </c>
      <c r="I105" s="80">
        <v>746</v>
      </c>
      <c r="J105" s="80">
        <v>710</v>
      </c>
      <c r="K105" s="80">
        <v>604</v>
      </c>
      <c r="L105" s="80">
        <v>554</v>
      </c>
      <c r="M105" s="80">
        <v>504</v>
      </c>
      <c r="N105" s="80">
        <v>484</v>
      </c>
      <c r="O105" s="80">
        <v>503</v>
      </c>
      <c r="P105" s="80">
        <v>407</v>
      </c>
      <c r="Q105" s="80">
        <v>316</v>
      </c>
      <c r="R105" s="80">
        <v>271</v>
      </c>
      <c r="S105" s="80">
        <v>242</v>
      </c>
      <c r="T105" s="80">
        <v>164</v>
      </c>
      <c r="U105" s="80">
        <v>174</v>
      </c>
      <c r="V105" s="80"/>
      <c r="W105" s="80">
        <v>565</v>
      </c>
      <c r="X105" s="80">
        <v>544</v>
      </c>
      <c r="Y105" s="80">
        <v>502</v>
      </c>
      <c r="Z105" s="80">
        <v>419</v>
      </c>
      <c r="AA105" s="80">
        <v>613</v>
      </c>
      <c r="AB105" s="80">
        <v>665</v>
      </c>
      <c r="AC105" s="80">
        <v>651</v>
      </c>
      <c r="AD105" s="80">
        <v>560</v>
      </c>
      <c r="AE105" s="80">
        <v>532</v>
      </c>
      <c r="AF105" s="80">
        <v>494</v>
      </c>
      <c r="AG105" s="80">
        <v>502</v>
      </c>
      <c r="AH105" s="80">
        <v>496</v>
      </c>
      <c r="AI105" s="80">
        <v>413</v>
      </c>
      <c r="AJ105" s="80">
        <v>351</v>
      </c>
      <c r="AK105" s="80">
        <v>312</v>
      </c>
      <c r="AL105" s="80">
        <v>265</v>
      </c>
      <c r="AM105" s="80">
        <v>209</v>
      </c>
      <c r="AN105" s="80">
        <v>264</v>
      </c>
    </row>
    <row r="106" spans="1:40" s="79" customFormat="1" x14ac:dyDescent="0.3">
      <c r="A106" s="79" t="s">
        <v>526</v>
      </c>
      <c r="B106" s="79">
        <v>2022</v>
      </c>
      <c r="C106" s="79" t="s">
        <v>436</v>
      </c>
      <c r="D106" s="79">
        <v>449</v>
      </c>
      <c r="E106" s="80">
        <v>465</v>
      </c>
      <c r="F106" s="80">
        <v>476</v>
      </c>
      <c r="G106" s="80">
        <v>423</v>
      </c>
      <c r="H106" s="80">
        <v>628</v>
      </c>
      <c r="I106" s="80">
        <v>733</v>
      </c>
      <c r="J106" s="80">
        <v>675</v>
      </c>
      <c r="K106" s="80">
        <v>561</v>
      </c>
      <c r="L106" s="80">
        <v>469</v>
      </c>
      <c r="M106" s="80">
        <v>428</v>
      </c>
      <c r="N106" s="80">
        <v>452</v>
      </c>
      <c r="O106" s="80">
        <v>487</v>
      </c>
      <c r="P106" s="80">
        <v>420</v>
      </c>
      <c r="Q106" s="80">
        <v>306</v>
      </c>
      <c r="R106" s="80">
        <v>250</v>
      </c>
      <c r="S106" s="80">
        <v>220</v>
      </c>
      <c r="T106" s="80">
        <v>138</v>
      </c>
      <c r="U106" s="80">
        <v>108</v>
      </c>
      <c r="V106" s="80"/>
      <c r="W106" s="80">
        <v>418</v>
      </c>
      <c r="X106" s="80">
        <v>430</v>
      </c>
      <c r="Y106" s="80">
        <v>454</v>
      </c>
      <c r="Z106" s="80">
        <v>389</v>
      </c>
      <c r="AA106" s="80">
        <v>540</v>
      </c>
      <c r="AB106" s="80">
        <v>610</v>
      </c>
      <c r="AC106" s="80">
        <v>583</v>
      </c>
      <c r="AD106" s="80">
        <v>494</v>
      </c>
      <c r="AE106" s="80">
        <v>436</v>
      </c>
      <c r="AF106" s="80">
        <v>436</v>
      </c>
      <c r="AG106" s="80">
        <v>487</v>
      </c>
      <c r="AH106" s="80">
        <v>494</v>
      </c>
      <c r="AI106" s="80">
        <v>439</v>
      </c>
      <c r="AJ106" s="80">
        <v>325</v>
      </c>
      <c r="AK106" s="80">
        <v>287</v>
      </c>
      <c r="AL106" s="80">
        <v>245</v>
      </c>
      <c r="AM106" s="80">
        <v>181</v>
      </c>
      <c r="AN106" s="80">
        <v>151</v>
      </c>
    </row>
    <row r="107" spans="1:40" s="79" customFormat="1" x14ac:dyDescent="0.3">
      <c r="A107" s="79" t="s">
        <v>527</v>
      </c>
      <c r="B107" s="79">
        <v>2022</v>
      </c>
      <c r="C107" s="79" t="s">
        <v>436</v>
      </c>
      <c r="D107" s="79">
        <v>323</v>
      </c>
      <c r="E107" s="80">
        <v>323</v>
      </c>
      <c r="F107" s="80">
        <v>319</v>
      </c>
      <c r="G107" s="80">
        <v>586</v>
      </c>
      <c r="H107" s="80">
        <v>1490</v>
      </c>
      <c r="I107" s="80">
        <v>688</v>
      </c>
      <c r="J107" s="80">
        <v>764</v>
      </c>
      <c r="K107" s="80">
        <v>599</v>
      </c>
      <c r="L107" s="80">
        <v>481</v>
      </c>
      <c r="M107" s="80">
        <v>388</v>
      </c>
      <c r="N107" s="80">
        <v>374</v>
      </c>
      <c r="O107" s="80">
        <v>367</v>
      </c>
      <c r="P107" s="80">
        <v>296</v>
      </c>
      <c r="Q107" s="80">
        <v>237</v>
      </c>
      <c r="R107" s="80">
        <v>231</v>
      </c>
      <c r="S107" s="80">
        <v>184</v>
      </c>
      <c r="T107" s="80">
        <v>138</v>
      </c>
      <c r="U107" s="80">
        <v>170</v>
      </c>
      <c r="V107" s="80"/>
      <c r="W107" s="80">
        <v>313</v>
      </c>
      <c r="X107" s="80">
        <v>301</v>
      </c>
      <c r="Y107" s="80">
        <v>319</v>
      </c>
      <c r="Z107" s="80">
        <v>562</v>
      </c>
      <c r="AA107" s="80">
        <v>1481</v>
      </c>
      <c r="AB107" s="80">
        <v>592</v>
      </c>
      <c r="AC107" s="80">
        <v>619</v>
      </c>
      <c r="AD107" s="80">
        <v>509</v>
      </c>
      <c r="AE107" s="80">
        <v>463</v>
      </c>
      <c r="AF107" s="80">
        <v>404</v>
      </c>
      <c r="AG107" s="80">
        <v>379</v>
      </c>
      <c r="AH107" s="80">
        <v>345</v>
      </c>
      <c r="AI107" s="80">
        <v>277</v>
      </c>
      <c r="AJ107" s="80">
        <v>212</v>
      </c>
      <c r="AK107" s="80">
        <v>246</v>
      </c>
      <c r="AL107" s="80">
        <v>226</v>
      </c>
      <c r="AM107" s="80">
        <v>178</v>
      </c>
      <c r="AN107" s="80">
        <v>283</v>
      </c>
    </row>
    <row r="108" spans="1:40" s="79" customFormat="1" x14ac:dyDescent="0.3">
      <c r="A108" s="79" t="s">
        <v>528</v>
      </c>
      <c r="B108" s="79">
        <v>2022</v>
      </c>
      <c r="C108" s="79" t="s">
        <v>436</v>
      </c>
      <c r="D108" s="79">
        <v>635</v>
      </c>
      <c r="E108" s="80">
        <v>598</v>
      </c>
      <c r="F108" s="80">
        <v>581</v>
      </c>
      <c r="G108" s="80">
        <v>441</v>
      </c>
      <c r="H108" s="80">
        <v>732</v>
      </c>
      <c r="I108" s="80">
        <v>896</v>
      </c>
      <c r="J108" s="80">
        <v>748</v>
      </c>
      <c r="K108" s="80">
        <v>547</v>
      </c>
      <c r="L108" s="80">
        <v>439</v>
      </c>
      <c r="M108" s="80">
        <v>459</v>
      </c>
      <c r="N108" s="80">
        <v>534</v>
      </c>
      <c r="O108" s="80">
        <v>512</v>
      </c>
      <c r="P108" s="80">
        <v>387</v>
      </c>
      <c r="Q108" s="80">
        <v>324</v>
      </c>
      <c r="R108" s="80">
        <v>287</v>
      </c>
      <c r="S108" s="80">
        <v>245</v>
      </c>
      <c r="T108" s="80">
        <v>149</v>
      </c>
      <c r="U108" s="80">
        <v>122</v>
      </c>
      <c r="V108" s="80"/>
      <c r="W108" s="80">
        <v>611</v>
      </c>
      <c r="X108" s="80">
        <v>569</v>
      </c>
      <c r="Y108" s="80">
        <v>528</v>
      </c>
      <c r="Z108" s="80">
        <v>417</v>
      </c>
      <c r="AA108" s="80">
        <v>579</v>
      </c>
      <c r="AB108" s="80">
        <v>678</v>
      </c>
      <c r="AC108" s="80">
        <v>623</v>
      </c>
      <c r="AD108" s="80">
        <v>501</v>
      </c>
      <c r="AE108" s="80">
        <v>443</v>
      </c>
      <c r="AF108" s="80">
        <v>440</v>
      </c>
      <c r="AG108" s="80">
        <v>480</v>
      </c>
      <c r="AH108" s="80">
        <v>469</v>
      </c>
      <c r="AI108" s="80">
        <v>422</v>
      </c>
      <c r="AJ108" s="80">
        <v>364</v>
      </c>
      <c r="AK108" s="80">
        <v>334</v>
      </c>
      <c r="AL108" s="80">
        <v>284</v>
      </c>
      <c r="AM108" s="80">
        <v>210</v>
      </c>
      <c r="AN108" s="80">
        <v>196</v>
      </c>
    </row>
    <row r="109" spans="1:40" s="79" customFormat="1" x14ac:dyDescent="0.3">
      <c r="A109" s="79" t="s">
        <v>529</v>
      </c>
      <c r="B109" s="79">
        <v>2022</v>
      </c>
      <c r="C109" s="79" t="s">
        <v>436</v>
      </c>
      <c r="D109" s="79">
        <v>475</v>
      </c>
      <c r="E109" s="80">
        <v>497</v>
      </c>
      <c r="F109" s="80">
        <v>541</v>
      </c>
      <c r="G109" s="80">
        <v>414</v>
      </c>
      <c r="H109" s="80">
        <v>663</v>
      </c>
      <c r="I109" s="80">
        <v>741</v>
      </c>
      <c r="J109" s="80">
        <v>679</v>
      </c>
      <c r="K109" s="80">
        <v>596</v>
      </c>
      <c r="L109" s="80">
        <v>520</v>
      </c>
      <c r="M109" s="80">
        <v>485</v>
      </c>
      <c r="N109" s="80">
        <v>452</v>
      </c>
      <c r="O109" s="80">
        <v>409</v>
      </c>
      <c r="P109" s="80">
        <v>372</v>
      </c>
      <c r="Q109" s="80">
        <v>315</v>
      </c>
      <c r="R109" s="80">
        <v>298</v>
      </c>
      <c r="S109" s="80">
        <v>236</v>
      </c>
      <c r="T109" s="80">
        <v>149</v>
      </c>
      <c r="U109" s="80">
        <v>147</v>
      </c>
      <c r="V109" s="80"/>
      <c r="W109" s="80">
        <v>456</v>
      </c>
      <c r="X109" s="80">
        <v>483</v>
      </c>
      <c r="Y109" s="80">
        <v>498</v>
      </c>
      <c r="Z109" s="80">
        <v>397</v>
      </c>
      <c r="AA109" s="80">
        <v>602</v>
      </c>
      <c r="AB109" s="80">
        <v>637</v>
      </c>
      <c r="AC109" s="80">
        <v>530</v>
      </c>
      <c r="AD109" s="80">
        <v>452</v>
      </c>
      <c r="AE109" s="80">
        <v>467</v>
      </c>
      <c r="AF109" s="80">
        <v>493</v>
      </c>
      <c r="AG109" s="80">
        <v>482</v>
      </c>
      <c r="AH109" s="80">
        <v>469</v>
      </c>
      <c r="AI109" s="80">
        <v>428</v>
      </c>
      <c r="AJ109" s="80">
        <v>353</v>
      </c>
      <c r="AK109" s="80">
        <v>325</v>
      </c>
      <c r="AL109" s="80">
        <v>251</v>
      </c>
      <c r="AM109" s="80">
        <v>196</v>
      </c>
      <c r="AN109" s="80">
        <v>204</v>
      </c>
    </row>
    <row r="110" spans="1:40" s="79" customFormat="1" x14ac:dyDescent="0.3">
      <c r="A110" s="79" t="s">
        <v>530</v>
      </c>
      <c r="B110" s="79">
        <v>2022</v>
      </c>
      <c r="C110" s="79" t="s">
        <v>436</v>
      </c>
      <c r="D110" s="79">
        <v>463</v>
      </c>
      <c r="E110" s="80">
        <v>430</v>
      </c>
      <c r="F110" s="80">
        <v>415</v>
      </c>
      <c r="G110" s="80">
        <v>361</v>
      </c>
      <c r="H110" s="80">
        <v>565</v>
      </c>
      <c r="I110" s="80">
        <v>623</v>
      </c>
      <c r="J110" s="80">
        <v>501</v>
      </c>
      <c r="K110" s="80">
        <v>410</v>
      </c>
      <c r="L110" s="80">
        <v>388</v>
      </c>
      <c r="M110" s="80">
        <v>385</v>
      </c>
      <c r="N110" s="80">
        <v>423</v>
      </c>
      <c r="O110" s="80">
        <v>459</v>
      </c>
      <c r="P110" s="80">
        <v>424</v>
      </c>
      <c r="Q110" s="80">
        <v>361</v>
      </c>
      <c r="R110" s="80">
        <v>349</v>
      </c>
      <c r="S110" s="80">
        <v>295</v>
      </c>
      <c r="T110" s="80">
        <v>179</v>
      </c>
      <c r="U110" s="80">
        <v>145</v>
      </c>
      <c r="V110" s="80"/>
      <c r="W110" s="80">
        <v>437</v>
      </c>
      <c r="X110" s="80">
        <v>385</v>
      </c>
      <c r="Y110" s="80">
        <v>393</v>
      </c>
      <c r="Z110" s="80">
        <v>309</v>
      </c>
      <c r="AA110" s="80">
        <v>436</v>
      </c>
      <c r="AB110" s="80">
        <v>493</v>
      </c>
      <c r="AC110" s="80">
        <v>472</v>
      </c>
      <c r="AD110" s="80">
        <v>441</v>
      </c>
      <c r="AE110" s="80">
        <v>442</v>
      </c>
      <c r="AF110" s="80">
        <v>410</v>
      </c>
      <c r="AG110" s="80">
        <v>478</v>
      </c>
      <c r="AH110" s="80">
        <v>519</v>
      </c>
      <c r="AI110" s="80">
        <v>476</v>
      </c>
      <c r="AJ110" s="80">
        <v>398</v>
      </c>
      <c r="AK110" s="80">
        <v>381</v>
      </c>
      <c r="AL110" s="80">
        <v>360</v>
      </c>
      <c r="AM110" s="80">
        <v>225</v>
      </c>
      <c r="AN110" s="80">
        <v>221</v>
      </c>
    </row>
    <row r="111" spans="1:40" s="79" customFormat="1" x14ac:dyDescent="0.3">
      <c r="A111" s="79" t="s">
        <v>531</v>
      </c>
      <c r="B111" s="79">
        <v>2022</v>
      </c>
      <c r="C111" s="79" t="s">
        <v>436</v>
      </c>
      <c r="D111" s="79">
        <v>325</v>
      </c>
      <c r="E111" s="80">
        <v>342</v>
      </c>
      <c r="F111" s="80">
        <v>345</v>
      </c>
      <c r="G111" s="80">
        <v>1293</v>
      </c>
      <c r="H111" s="80">
        <v>1448</v>
      </c>
      <c r="I111" s="80">
        <v>682</v>
      </c>
      <c r="J111" s="80">
        <v>644</v>
      </c>
      <c r="K111" s="80">
        <v>485</v>
      </c>
      <c r="L111" s="80">
        <v>357</v>
      </c>
      <c r="M111" s="80">
        <v>296</v>
      </c>
      <c r="N111" s="80">
        <v>323</v>
      </c>
      <c r="O111" s="80">
        <v>332</v>
      </c>
      <c r="P111" s="80">
        <v>260</v>
      </c>
      <c r="Q111" s="80">
        <v>204</v>
      </c>
      <c r="R111" s="80">
        <v>202</v>
      </c>
      <c r="S111" s="80">
        <v>180</v>
      </c>
      <c r="T111" s="80">
        <v>105</v>
      </c>
      <c r="U111" s="80">
        <v>87</v>
      </c>
      <c r="V111" s="80"/>
      <c r="W111" s="80">
        <v>305</v>
      </c>
      <c r="X111" s="80">
        <v>316</v>
      </c>
      <c r="Y111" s="80">
        <v>339</v>
      </c>
      <c r="Z111" s="80">
        <v>1239</v>
      </c>
      <c r="AA111" s="80">
        <v>1311</v>
      </c>
      <c r="AB111" s="80">
        <v>567</v>
      </c>
      <c r="AC111" s="80">
        <v>469</v>
      </c>
      <c r="AD111" s="80">
        <v>370</v>
      </c>
      <c r="AE111" s="80">
        <v>323</v>
      </c>
      <c r="AF111" s="80">
        <v>315</v>
      </c>
      <c r="AG111" s="80">
        <v>317</v>
      </c>
      <c r="AH111" s="80">
        <v>321</v>
      </c>
      <c r="AI111" s="80">
        <v>267</v>
      </c>
      <c r="AJ111" s="80">
        <v>204</v>
      </c>
      <c r="AK111" s="80">
        <v>216</v>
      </c>
      <c r="AL111" s="80">
        <v>187</v>
      </c>
      <c r="AM111" s="80">
        <v>122</v>
      </c>
      <c r="AN111" s="80">
        <v>150</v>
      </c>
    </row>
    <row r="112" spans="1:40" s="79" customFormat="1" x14ac:dyDescent="0.3">
      <c r="A112" s="79" t="s">
        <v>532</v>
      </c>
      <c r="B112" s="79">
        <v>2022</v>
      </c>
      <c r="C112" s="79" t="s">
        <v>436</v>
      </c>
      <c r="D112" s="79">
        <v>665</v>
      </c>
      <c r="E112" s="80">
        <v>586</v>
      </c>
      <c r="F112" s="80">
        <v>521</v>
      </c>
      <c r="G112" s="80">
        <v>430</v>
      </c>
      <c r="H112" s="80">
        <v>694</v>
      </c>
      <c r="I112" s="80">
        <v>896</v>
      </c>
      <c r="J112" s="80">
        <v>725</v>
      </c>
      <c r="K112" s="80">
        <v>522</v>
      </c>
      <c r="L112" s="80">
        <v>462</v>
      </c>
      <c r="M112" s="80">
        <v>476</v>
      </c>
      <c r="N112" s="80">
        <v>503</v>
      </c>
      <c r="O112" s="80">
        <v>520</v>
      </c>
      <c r="P112" s="80">
        <v>481</v>
      </c>
      <c r="Q112" s="80">
        <v>360</v>
      </c>
      <c r="R112" s="80">
        <v>305</v>
      </c>
      <c r="S112" s="80">
        <v>249</v>
      </c>
      <c r="T112" s="80">
        <v>149</v>
      </c>
      <c r="U112" s="80">
        <v>129</v>
      </c>
      <c r="V112" s="80"/>
      <c r="W112" s="80">
        <v>632</v>
      </c>
      <c r="X112" s="80">
        <v>535</v>
      </c>
      <c r="Y112" s="80">
        <v>491</v>
      </c>
      <c r="Z112" s="80">
        <v>410</v>
      </c>
      <c r="AA112" s="80">
        <v>610</v>
      </c>
      <c r="AB112" s="80">
        <v>720</v>
      </c>
      <c r="AC112" s="80">
        <v>672</v>
      </c>
      <c r="AD112" s="80">
        <v>610</v>
      </c>
      <c r="AE112" s="80">
        <v>552</v>
      </c>
      <c r="AF112" s="80">
        <v>483</v>
      </c>
      <c r="AG112" s="80">
        <v>485</v>
      </c>
      <c r="AH112" s="80">
        <v>559</v>
      </c>
      <c r="AI112" s="80">
        <v>473</v>
      </c>
      <c r="AJ112" s="80">
        <v>378</v>
      </c>
      <c r="AK112" s="80">
        <v>363</v>
      </c>
      <c r="AL112" s="80">
        <v>290</v>
      </c>
      <c r="AM112" s="80">
        <v>192</v>
      </c>
      <c r="AN112" s="80">
        <v>277</v>
      </c>
    </row>
    <row r="113" spans="1:40" s="87" customFormat="1" x14ac:dyDescent="0.3">
      <c r="A113" s="87" t="s">
        <v>533</v>
      </c>
      <c r="B113" s="87">
        <v>2022</v>
      </c>
      <c r="C113" s="87" t="s">
        <v>436</v>
      </c>
      <c r="D113" s="87">
        <v>2756</v>
      </c>
      <c r="E113" s="88">
        <v>2639</v>
      </c>
      <c r="F113" s="88">
        <v>2595</v>
      </c>
      <c r="G113" s="88">
        <v>2165</v>
      </c>
      <c r="H113" s="88">
        <v>3572</v>
      </c>
      <c r="I113" s="88">
        <v>3938</v>
      </c>
      <c r="J113" s="88">
        <v>3533</v>
      </c>
      <c r="K113" s="88">
        <v>2927</v>
      </c>
      <c r="L113" s="88">
        <v>2543</v>
      </c>
      <c r="M113" s="88">
        <v>2433</v>
      </c>
      <c r="N113" s="88">
        <v>2410</v>
      </c>
      <c r="O113" s="88">
        <v>2341</v>
      </c>
      <c r="P113" s="88">
        <v>1934</v>
      </c>
      <c r="Q113" s="88">
        <v>1614</v>
      </c>
      <c r="R113" s="88">
        <v>1510</v>
      </c>
      <c r="S113" s="88">
        <v>1187</v>
      </c>
      <c r="T113" s="88">
        <v>742</v>
      </c>
      <c r="U113" s="88">
        <v>679</v>
      </c>
      <c r="V113" s="88"/>
      <c r="W113" s="88">
        <v>2632</v>
      </c>
      <c r="X113" s="88">
        <v>2513</v>
      </c>
      <c r="Y113" s="88">
        <v>2417</v>
      </c>
      <c r="Z113" s="88">
        <v>2074</v>
      </c>
      <c r="AA113" s="88">
        <v>3220</v>
      </c>
      <c r="AB113" s="88">
        <v>3305</v>
      </c>
      <c r="AC113" s="88">
        <v>2962</v>
      </c>
      <c r="AD113" s="88">
        <v>2505</v>
      </c>
      <c r="AE113" s="88">
        <v>2362</v>
      </c>
      <c r="AF113" s="88">
        <v>2325</v>
      </c>
      <c r="AG113" s="88">
        <v>2358</v>
      </c>
      <c r="AH113" s="88">
        <v>2370</v>
      </c>
      <c r="AI113" s="88">
        <v>2085</v>
      </c>
      <c r="AJ113" s="88">
        <v>1801</v>
      </c>
      <c r="AK113" s="88">
        <v>1678</v>
      </c>
      <c r="AL113" s="88">
        <v>1278</v>
      </c>
      <c r="AM113" s="88">
        <v>930</v>
      </c>
      <c r="AN113" s="88">
        <v>1035</v>
      </c>
    </row>
    <row r="114" spans="1:40" s="79" customFormat="1" x14ac:dyDescent="0.3">
      <c r="A114" s="79" t="s">
        <v>534</v>
      </c>
      <c r="B114" s="79">
        <v>2022</v>
      </c>
      <c r="C114" s="79" t="s">
        <v>436</v>
      </c>
      <c r="D114" s="79">
        <v>2302</v>
      </c>
      <c r="E114" s="80">
        <v>2141</v>
      </c>
      <c r="F114" s="80">
        <v>2098</v>
      </c>
      <c r="G114" s="80">
        <v>6017</v>
      </c>
      <c r="H114" s="80">
        <v>8763</v>
      </c>
      <c r="I114" s="80">
        <v>4077</v>
      </c>
      <c r="J114" s="80">
        <v>4258</v>
      </c>
      <c r="K114" s="80">
        <v>3690</v>
      </c>
      <c r="L114" s="80">
        <v>2982</v>
      </c>
      <c r="M114" s="80">
        <v>2379</v>
      </c>
      <c r="N114" s="80">
        <v>2149</v>
      </c>
      <c r="O114" s="80">
        <v>2127</v>
      </c>
      <c r="P114" s="80">
        <v>1716</v>
      </c>
      <c r="Q114" s="80">
        <v>1305</v>
      </c>
      <c r="R114" s="80">
        <v>1202</v>
      </c>
      <c r="S114" s="80">
        <v>1008</v>
      </c>
      <c r="T114" s="80">
        <v>682</v>
      </c>
      <c r="U114" s="80">
        <v>686</v>
      </c>
      <c r="V114" s="80"/>
      <c r="W114" s="80">
        <v>2199</v>
      </c>
      <c r="X114" s="80">
        <v>2053</v>
      </c>
      <c r="Y114" s="80">
        <v>1983</v>
      </c>
      <c r="Z114" s="80">
        <v>6091</v>
      </c>
      <c r="AA114" s="80">
        <v>8272</v>
      </c>
      <c r="AB114" s="80">
        <v>3543</v>
      </c>
      <c r="AC114" s="80">
        <v>3539</v>
      </c>
      <c r="AD114" s="80">
        <v>2937</v>
      </c>
      <c r="AE114" s="80">
        <v>2544</v>
      </c>
      <c r="AF114" s="80">
        <v>2093</v>
      </c>
      <c r="AG114" s="80">
        <v>2016</v>
      </c>
      <c r="AH114" s="80">
        <v>1949</v>
      </c>
      <c r="AI114" s="80">
        <v>1556</v>
      </c>
      <c r="AJ114" s="80">
        <v>1222</v>
      </c>
      <c r="AK114" s="80">
        <v>1199</v>
      </c>
      <c r="AL114" s="80">
        <v>1102</v>
      </c>
      <c r="AM114" s="80">
        <v>799</v>
      </c>
      <c r="AN114" s="80">
        <v>1131</v>
      </c>
    </row>
    <row r="115" spans="1:40" s="79" customFormat="1" x14ac:dyDescent="0.3">
      <c r="A115" s="79" t="s">
        <v>535</v>
      </c>
      <c r="B115" s="79">
        <v>2022</v>
      </c>
      <c r="C115" s="79" t="s">
        <v>436</v>
      </c>
      <c r="D115" s="79">
        <v>3021</v>
      </c>
      <c r="E115" s="80">
        <v>2859</v>
      </c>
      <c r="F115" s="80">
        <v>2761</v>
      </c>
      <c r="G115" s="80">
        <v>2317</v>
      </c>
      <c r="H115" s="80">
        <v>3441</v>
      </c>
      <c r="I115" s="80">
        <v>4182</v>
      </c>
      <c r="J115" s="80">
        <v>3801</v>
      </c>
      <c r="K115" s="80">
        <v>3041</v>
      </c>
      <c r="L115" s="80">
        <v>2597</v>
      </c>
      <c r="M115" s="80">
        <v>2537</v>
      </c>
      <c r="N115" s="80">
        <v>2724</v>
      </c>
      <c r="O115" s="80">
        <v>2898</v>
      </c>
      <c r="P115" s="80">
        <v>2504</v>
      </c>
      <c r="Q115" s="80">
        <v>1965</v>
      </c>
      <c r="R115" s="80">
        <v>1783</v>
      </c>
      <c r="S115" s="80">
        <v>1557</v>
      </c>
      <c r="T115" s="80">
        <v>1020</v>
      </c>
      <c r="U115" s="80">
        <v>842</v>
      </c>
      <c r="V115" s="80"/>
      <c r="W115" s="80">
        <v>2840</v>
      </c>
      <c r="X115" s="80">
        <v>2692</v>
      </c>
      <c r="Y115" s="80">
        <v>2601</v>
      </c>
      <c r="Z115" s="80">
        <v>2119</v>
      </c>
      <c r="AA115" s="80">
        <v>3137</v>
      </c>
      <c r="AB115" s="80">
        <v>3608</v>
      </c>
      <c r="AC115" s="80">
        <v>3370</v>
      </c>
      <c r="AD115" s="80">
        <v>2903</v>
      </c>
      <c r="AE115" s="80">
        <v>2597</v>
      </c>
      <c r="AF115" s="80">
        <v>2474</v>
      </c>
      <c r="AG115" s="80">
        <v>2761</v>
      </c>
      <c r="AH115" s="80">
        <v>2974</v>
      </c>
      <c r="AI115" s="80">
        <v>2642</v>
      </c>
      <c r="AJ115" s="80">
        <v>2154</v>
      </c>
      <c r="AK115" s="80">
        <v>1999</v>
      </c>
      <c r="AL115" s="80">
        <v>1796</v>
      </c>
      <c r="AM115" s="80">
        <v>1249</v>
      </c>
      <c r="AN115" s="80">
        <v>1400</v>
      </c>
    </row>
    <row r="116" spans="1:40" s="79" customFormat="1" x14ac:dyDescent="0.3">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row>
    <row r="117" spans="1:40" s="79" customFormat="1" x14ac:dyDescent="0.3">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row>
    <row r="118" spans="1:40" s="79" customFormat="1" x14ac:dyDescent="0.3">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row>
    <row r="119" spans="1:40" s="87" customFormat="1" x14ac:dyDescent="0.3">
      <c r="A119" s="87" t="s">
        <v>536</v>
      </c>
      <c r="B119" s="87">
        <v>2023</v>
      </c>
      <c r="C119" s="87" t="s">
        <v>436</v>
      </c>
      <c r="D119" s="87">
        <v>8183</v>
      </c>
      <c r="E119" s="88">
        <v>7523</v>
      </c>
      <c r="F119" s="88">
        <v>7469</v>
      </c>
      <c r="G119" s="88">
        <v>10811</v>
      </c>
      <c r="H119" s="88">
        <v>15634</v>
      </c>
      <c r="I119" s="88">
        <v>12164</v>
      </c>
      <c r="J119" s="88">
        <v>11764</v>
      </c>
      <c r="K119" s="88">
        <v>9705</v>
      </c>
      <c r="L119" s="88">
        <v>8345</v>
      </c>
      <c r="M119" s="88">
        <v>7231</v>
      </c>
      <c r="N119" s="88">
        <v>7325</v>
      </c>
      <c r="O119" s="88">
        <v>7375</v>
      </c>
      <c r="P119" s="88">
        <v>6333</v>
      </c>
      <c r="Q119" s="88">
        <v>5044</v>
      </c>
      <c r="R119" s="88">
        <v>4399</v>
      </c>
      <c r="S119" s="88">
        <v>3952</v>
      </c>
      <c r="T119" s="88">
        <v>2529</v>
      </c>
      <c r="U119" s="88">
        <v>2300</v>
      </c>
      <c r="V119" s="88"/>
      <c r="W119" s="88">
        <v>7770</v>
      </c>
      <c r="X119" s="88">
        <v>7157</v>
      </c>
      <c r="Y119" s="88">
        <v>7055</v>
      </c>
      <c r="Z119" s="88">
        <v>10546</v>
      </c>
      <c r="AA119" s="88">
        <v>14449</v>
      </c>
      <c r="AB119" s="88">
        <v>10357</v>
      </c>
      <c r="AC119" s="88">
        <v>9950</v>
      </c>
      <c r="AD119" s="88">
        <v>8351</v>
      </c>
      <c r="AE119" s="88">
        <v>7697</v>
      </c>
      <c r="AF119" s="88">
        <v>6801</v>
      </c>
      <c r="AG119" s="88">
        <v>7143</v>
      </c>
      <c r="AH119" s="88">
        <v>7287</v>
      </c>
      <c r="AI119" s="88">
        <v>6477</v>
      </c>
      <c r="AJ119" s="88">
        <v>5345</v>
      </c>
      <c r="AK119" s="88">
        <v>4782</v>
      </c>
      <c r="AL119" s="88">
        <v>4359</v>
      </c>
      <c r="AM119" s="88">
        <v>3044</v>
      </c>
      <c r="AN119" s="88">
        <v>3623</v>
      </c>
    </row>
    <row r="120" spans="1:40" s="87" customFormat="1" x14ac:dyDescent="0.3">
      <c r="A120" s="87" t="s">
        <v>537</v>
      </c>
      <c r="B120" s="87">
        <v>2023</v>
      </c>
      <c r="C120" s="87" t="s">
        <v>436</v>
      </c>
      <c r="D120" s="87">
        <v>724</v>
      </c>
      <c r="E120" s="88">
        <v>635</v>
      </c>
      <c r="F120" s="88">
        <v>581</v>
      </c>
      <c r="G120" s="88">
        <v>2020</v>
      </c>
      <c r="H120" s="88">
        <v>2728</v>
      </c>
      <c r="I120" s="88">
        <v>1132</v>
      </c>
      <c r="J120" s="88">
        <v>1244</v>
      </c>
      <c r="K120" s="88">
        <v>1114</v>
      </c>
      <c r="L120" s="88">
        <v>939</v>
      </c>
      <c r="M120" s="88">
        <v>717</v>
      </c>
      <c r="N120" s="88">
        <v>643</v>
      </c>
      <c r="O120" s="88">
        <v>621</v>
      </c>
      <c r="P120" s="88">
        <v>503</v>
      </c>
      <c r="Q120" s="88">
        <v>383</v>
      </c>
      <c r="R120" s="88">
        <v>288</v>
      </c>
      <c r="S120" s="88">
        <v>289</v>
      </c>
      <c r="T120" s="88">
        <v>203</v>
      </c>
      <c r="U120" s="88">
        <v>186</v>
      </c>
      <c r="V120" s="88"/>
      <c r="W120" s="88">
        <v>693</v>
      </c>
      <c r="X120" s="88">
        <v>641</v>
      </c>
      <c r="Y120" s="88">
        <v>562</v>
      </c>
      <c r="Z120" s="88">
        <v>2155</v>
      </c>
      <c r="AA120" s="88">
        <v>2540</v>
      </c>
      <c r="AB120" s="88">
        <v>1024</v>
      </c>
      <c r="AC120" s="88">
        <v>1056</v>
      </c>
      <c r="AD120" s="88">
        <v>888</v>
      </c>
      <c r="AE120" s="88">
        <v>792</v>
      </c>
      <c r="AF120" s="88">
        <v>597</v>
      </c>
      <c r="AG120" s="88">
        <v>562</v>
      </c>
      <c r="AH120" s="88">
        <v>544</v>
      </c>
      <c r="AI120" s="88">
        <v>441</v>
      </c>
      <c r="AJ120" s="88">
        <v>363</v>
      </c>
      <c r="AK120" s="88">
        <v>274</v>
      </c>
      <c r="AL120" s="88">
        <v>294</v>
      </c>
      <c r="AM120" s="88">
        <v>193</v>
      </c>
      <c r="AN120" s="88">
        <v>276</v>
      </c>
    </row>
    <row r="121" spans="1:40" s="79" customFormat="1" x14ac:dyDescent="0.3">
      <c r="A121" s="79" t="s">
        <v>538</v>
      </c>
      <c r="B121" s="79">
        <v>2023</v>
      </c>
      <c r="C121" s="79" t="s">
        <v>436</v>
      </c>
      <c r="D121" s="79">
        <v>345</v>
      </c>
      <c r="E121" s="80">
        <v>315</v>
      </c>
      <c r="F121" s="80">
        <v>322</v>
      </c>
      <c r="G121" s="80">
        <v>1101</v>
      </c>
      <c r="H121" s="80">
        <v>1183</v>
      </c>
      <c r="I121" s="80">
        <v>699</v>
      </c>
      <c r="J121" s="80">
        <v>696</v>
      </c>
      <c r="K121" s="80">
        <v>625</v>
      </c>
      <c r="L121" s="80">
        <v>500</v>
      </c>
      <c r="M121" s="80">
        <v>375</v>
      </c>
      <c r="N121" s="80">
        <v>358</v>
      </c>
      <c r="O121" s="80">
        <v>392</v>
      </c>
      <c r="P121" s="80">
        <v>365</v>
      </c>
      <c r="Q121" s="80">
        <v>303</v>
      </c>
      <c r="R121" s="80">
        <v>282</v>
      </c>
      <c r="S121" s="80">
        <v>243</v>
      </c>
      <c r="T121" s="80">
        <v>157</v>
      </c>
      <c r="U121" s="80">
        <v>169</v>
      </c>
      <c r="V121" s="80"/>
      <c r="W121" s="80">
        <v>327</v>
      </c>
      <c r="X121" s="80">
        <v>285</v>
      </c>
      <c r="Y121" s="80">
        <v>311</v>
      </c>
      <c r="Z121" s="80">
        <v>1092</v>
      </c>
      <c r="AA121" s="80">
        <v>1135</v>
      </c>
      <c r="AB121" s="80">
        <v>581</v>
      </c>
      <c r="AC121" s="80">
        <v>516</v>
      </c>
      <c r="AD121" s="80">
        <v>440</v>
      </c>
      <c r="AE121" s="80">
        <v>397</v>
      </c>
      <c r="AF121" s="80">
        <v>333</v>
      </c>
      <c r="AG121" s="80">
        <v>326</v>
      </c>
      <c r="AH121" s="80">
        <v>332</v>
      </c>
      <c r="AI121" s="80">
        <v>295</v>
      </c>
      <c r="AJ121" s="80">
        <v>267</v>
      </c>
      <c r="AK121" s="80">
        <v>280</v>
      </c>
      <c r="AL121" s="80">
        <v>274</v>
      </c>
      <c r="AM121" s="80">
        <v>201</v>
      </c>
      <c r="AN121" s="80">
        <v>288</v>
      </c>
    </row>
    <row r="122" spans="1:40" s="79" customFormat="1" x14ac:dyDescent="0.3">
      <c r="A122" s="79" t="s">
        <v>539</v>
      </c>
      <c r="B122" s="79">
        <v>2023</v>
      </c>
      <c r="C122" s="79" t="s">
        <v>436</v>
      </c>
      <c r="D122" s="79">
        <v>626</v>
      </c>
      <c r="E122" s="80">
        <v>542</v>
      </c>
      <c r="F122" s="80">
        <v>536</v>
      </c>
      <c r="G122" s="80">
        <v>1109</v>
      </c>
      <c r="H122" s="80">
        <v>1899</v>
      </c>
      <c r="I122" s="80">
        <v>877</v>
      </c>
      <c r="J122" s="80">
        <v>913</v>
      </c>
      <c r="K122" s="80">
        <v>859</v>
      </c>
      <c r="L122" s="80">
        <v>779</v>
      </c>
      <c r="M122" s="80">
        <v>623</v>
      </c>
      <c r="N122" s="80">
        <v>499</v>
      </c>
      <c r="O122" s="80">
        <v>436</v>
      </c>
      <c r="P122" s="80">
        <v>328</v>
      </c>
      <c r="Q122" s="80">
        <v>242</v>
      </c>
      <c r="R122" s="80">
        <v>193</v>
      </c>
      <c r="S122" s="80">
        <v>158</v>
      </c>
      <c r="T122" s="80">
        <v>93</v>
      </c>
      <c r="U122" s="80">
        <v>94</v>
      </c>
      <c r="V122" s="80"/>
      <c r="W122" s="80">
        <v>595</v>
      </c>
      <c r="X122" s="80">
        <v>507</v>
      </c>
      <c r="Y122" s="80">
        <v>495</v>
      </c>
      <c r="Z122" s="80">
        <v>1106</v>
      </c>
      <c r="AA122" s="80">
        <v>1763</v>
      </c>
      <c r="AB122" s="80">
        <v>763</v>
      </c>
      <c r="AC122" s="80">
        <v>865</v>
      </c>
      <c r="AD122" s="80">
        <v>734</v>
      </c>
      <c r="AE122" s="80">
        <v>642</v>
      </c>
      <c r="AF122" s="80">
        <v>487</v>
      </c>
      <c r="AG122" s="80">
        <v>453</v>
      </c>
      <c r="AH122" s="80">
        <v>442</v>
      </c>
      <c r="AI122" s="80">
        <v>307</v>
      </c>
      <c r="AJ122" s="80">
        <v>226</v>
      </c>
      <c r="AK122" s="80">
        <v>172</v>
      </c>
      <c r="AL122" s="80">
        <v>157</v>
      </c>
      <c r="AM122" s="80">
        <v>122</v>
      </c>
      <c r="AN122" s="80">
        <v>143</v>
      </c>
    </row>
    <row r="123" spans="1:40" s="79" customFormat="1" x14ac:dyDescent="0.3">
      <c r="A123" s="79" t="s">
        <v>540</v>
      </c>
      <c r="B123" s="79">
        <v>2023</v>
      </c>
      <c r="C123" s="79" t="s">
        <v>436</v>
      </c>
      <c r="D123" s="79">
        <v>540</v>
      </c>
      <c r="E123" s="80">
        <v>509</v>
      </c>
      <c r="F123" s="80">
        <v>515</v>
      </c>
      <c r="G123" s="80">
        <v>428</v>
      </c>
      <c r="H123" s="80">
        <v>465</v>
      </c>
      <c r="I123" s="80">
        <v>599</v>
      </c>
      <c r="J123" s="80">
        <v>671</v>
      </c>
      <c r="K123" s="80">
        <v>539</v>
      </c>
      <c r="L123" s="80">
        <v>436</v>
      </c>
      <c r="M123" s="80">
        <v>382</v>
      </c>
      <c r="N123" s="80">
        <v>439</v>
      </c>
      <c r="O123" s="80">
        <v>455</v>
      </c>
      <c r="P123" s="80">
        <v>379</v>
      </c>
      <c r="Q123" s="80">
        <v>314</v>
      </c>
      <c r="R123" s="80">
        <v>270</v>
      </c>
      <c r="S123" s="80">
        <v>280</v>
      </c>
      <c r="T123" s="80">
        <v>171</v>
      </c>
      <c r="U123" s="80">
        <v>130</v>
      </c>
      <c r="V123" s="80"/>
      <c r="W123" s="80">
        <v>510</v>
      </c>
      <c r="X123" s="80">
        <v>473</v>
      </c>
      <c r="Y123" s="80">
        <v>470</v>
      </c>
      <c r="Z123" s="80">
        <v>380</v>
      </c>
      <c r="AA123" s="80">
        <v>468</v>
      </c>
      <c r="AB123" s="80">
        <v>587</v>
      </c>
      <c r="AC123" s="80">
        <v>615</v>
      </c>
      <c r="AD123" s="80">
        <v>527</v>
      </c>
      <c r="AE123" s="80">
        <v>426</v>
      </c>
      <c r="AF123" s="80">
        <v>332</v>
      </c>
      <c r="AG123" s="80">
        <v>394</v>
      </c>
      <c r="AH123" s="80">
        <v>453</v>
      </c>
      <c r="AI123" s="80">
        <v>425</v>
      </c>
      <c r="AJ123" s="80">
        <v>362</v>
      </c>
      <c r="AK123" s="80">
        <v>297</v>
      </c>
      <c r="AL123" s="80">
        <v>276</v>
      </c>
      <c r="AM123" s="80">
        <v>197</v>
      </c>
      <c r="AN123" s="80">
        <v>198</v>
      </c>
    </row>
    <row r="124" spans="1:40" s="79" customFormat="1" x14ac:dyDescent="0.3">
      <c r="A124" s="79" t="s">
        <v>541</v>
      </c>
      <c r="B124" s="79">
        <v>2023</v>
      </c>
      <c r="C124" s="79" t="s">
        <v>436</v>
      </c>
      <c r="D124" s="79">
        <v>441</v>
      </c>
      <c r="E124" s="80">
        <v>407</v>
      </c>
      <c r="F124" s="80">
        <v>394</v>
      </c>
      <c r="G124" s="80">
        <v>357</v>
      </c>
      <c r="H124" s="80">
        <v>555</v>
      </c>
      <c r="I124" s="80">
        <v>655</v>
      </c>
      <c r="J124" s="80">
        <v>682</v>
      </c>
      <c r="K124" s="80">
        <v>526</v>
      </c>
      <c r="L124" s="80">
        <v>426</v>
      </c>
      <c r="M124" s="80">
        <v>406</v>
      </c>
      <c r="N124" s="80">
        <v>479</v>
      </c>
      <c r="O124" s="80">
        <v>514</v>
      </c>
      <c r="P124" s="80">
        <v>450</v>
      </c>
      <c r="Q124" s="80">
        <v>337</v>
      </c>
      <c r="R124" s="80">
        <v>291</v>
      </c>
      <c r="S124" s="80">
        <v>266</v>
      </c>
      <c r="T124" s="80">
        <v>201</v>
      </c>
      <c r="U124" s="80">
        <v>171</v>
      </c>
      <c r="V124" s="80"/>
      <c r="W124" s="80">
        <v>418</v>
      </c>
      <c r="X124" s="80">
        <v>389</v>
      </c>
      <c r="Y124" s="80">
        <v>389</v>
      </c>
      <c r="Z124" s="80">
        <v>333</v>
      </c>
      <c r="AA124" s="80">
        <v>563</v>
      </c>
      <c r="AB124" s="80">
        <v>587</v>
      </c>
      <c r="AC124" s="80">
        <v>498</v>
      </c>
      <c r="AD124" s="80">
        <v>405</v>
      </c>
      <c r="AE124" s="80">
        <v>401</v>
      </c>
      <c r="AF124" s="80">
        <v>424</v>
      </c>
      <c r="AG124" s="80">
        <v>475</v>
      </c>
      <c r="AH124" s="80">
        <v>460</v>
      </c>
      <c r="AI124" s="80">
        <v>419</v>
      </c>
      <c r="AJ124" s="80">
        <v>371</v>
      </c>
      <c r="AK124" s="80">
        <v>332</v>
      </c>
      <c r="AL124" s="80">
        <v>311</v>
      </c>
      <c r="AM124" s="80">
        <v>208</v>
      </c>
      <c r="AN124" s="80">
        <v>229</v>
      </c>
    </row>
    <row r="125" spans="1:40" s="79" customFormat="1" x14ac:dyDescent="0.3">
      <c r="A125" s="79" t="s">
        <v>542</v>
      </c>
      <c r="B125" s="79">
        <v>2023</v>
      </c>
      <c r="C125" s="79" t="s">
        <v>436</v>
      </c>
      <c r="D125" s="79">
        <v>515</v>
      </c>
      <c r="E125" s="80">
        <v>455</v>
      </c>
      <c r="F125" s="80">
        <v>432</v>
      </c>
      <c r="G125" s="80">
        <v>374</v>
      </c>
      <c r="H125" s="80">
        <v>604</v>
      </c>
      <c r="I125" s="80">
        <v>681</v>
      </c>
      <c r="J125" s="80">
        <v>537</v>
      </c>
      <c r="K125" s="80">
        <v>369</v>
      </c>
      <c r="L125" s="80">
        <v>325</v>
      </c>
      <c r="M125" s="80">
        <v>336</v>
      </c>
      <c r="N125" s="80">
        <v>387</v>
      </c>
      <c r="O125" s="80">
        <v>403</v>
      </c>
      <c r="P125" s="80">
        <v>364</v>
      </c>
      <c r="Q125" s="80">
        <v>339</v>
      </c>
      <c r="R125" s="80">
        <v>363</v>
      </c>
      <c r="S125" s="80">
        <v>303</v>
      </c>
      <c r="T125" s="80">
        <v>166</v>
      </c>
      <c r="U125" s="80">
        <v>123</v>
      </c>
      <c r="V125" s="80"/>
      <c r="W125" s="80">
        <v>487</v>
      </c>
      <c r="X125" s="80">
        <v>425</v>
      </c>
      <c r="Y125" s="80">
        <v>405</v>
      </c>
      <c r="Z125" s="80">
        <v>340</v>
      </c>
      <c r="AA125" s="80">
        <v>511</v>
      </c>
      <c r="AB125" s="80">
        <v>566</v>
      </c>
      <c r="AC125" s="80">
        <v>499</v>
      </c>
      <c r="AD125" s="80">
        <v>424</v>
      </c>
      <c r="AE125" s="80">
        <v>430</v>
      </c>
      <c r="AF125" s="80">
        <v>453</v>
      </c>
      <c r="AG125" s="80">
        <v>512</v>
      </c>
      <c r="AH125" s="80">
        <v>512</v>
      </c>
      <c r="AI125" s="80">
        <v>473</v>
      </c>
      <c r="AJ125" s="80">
        <v>427</v>
      </c>
      <c r="AK125" s="80">
        <v>445</v>
      </c>
      <c r="AL125" s="80">
        <v>316</v>
      </c>
      <c r="AM125" s="80">
        <v>177</v>
      </c>
      <c r="AN125" s="80">
        <v>167</v>
      </c>
    </row>
    <row r="126" spans="1:40" s="79" customFormat="1" x14ac:dyDescent="0.3">
      <c r="A126" s="79" t="s">
        <v>543</v>
      </c>
      <c r="B126" s="79">
        <v>2023</v>
      </c>
      <c r="C126" s="79" t="s">
        <v>436</v>
      </c>
      <c r="D126" s="79">
        <v>549</v>
      </c>
      <c r="E126" s="80">
        <v>527</v>
      </c>
      <c r="F126" s="80">
        <v>491</v>
      </c>
      <c r="G126" s="80">
        <v>571</v>
      </c>
      <c r="H126" s="80">
        <v>940</v>
      </c>
      <c r="I126" s="80">
        <v>865</v>
      </c>
      <c r="J126" s="80">
        <v>876</v>
      </c>
      <c r="K126" s="80">
        <v>803</v>
      </c>
      <c r="L126" s="80">
        <v>712</v>
      </c>
      <c r="M126" s="80">
        <v>621</v>
      </c>
      <c r="N126" s="80">
        <v>568</v>
      </c>
      <c r="O126" s="80">
        <v>526</v>
      </c>
      <c r="P126" s="80">
        <v>419</v>
      </c>
      <c r="Q126" s="80">
        <v>328</v>
      </c>
      <c r="R126" s="80">
        <v>270</v>
      </c>
      <c r="S126" s="80">
        <v>194</v>
      </c>
      <c r="T126" s="80">
        <v>128</v>
      </c>
      <c r="U126" s="80">
        <v>127</v>
      </c>
      <c r="V126" s="80"/>
      <c r="W126" s="80">
        <v>522</v>
      </c>
      <c r="X126" s="80">
        <v>500</v>
      </c>
      <c r="Y126" s="80">
        <v>483</v>
      </c>
      <c r="Z126" s="80">
        <v>538</v>
      </c>
      <c r="AA126" s="80">
        <v>890</v>
      </c>
      <c r="AB126" s="80">
        <v>740</v>
      </c>
      <c r="AC126" s="80">
        <v>667</v>
      </c>
      <c r="AD126" s="80">
        <v>558</v>
      </c>
      <c r="AE126" s="80">
        <v>497</v>
      </c>
      <c r="AF126" s="80">
        <v>414</v>
      </c>
      <c r="AG126" s="80">
        <v>395</v>
      </c>
      <c r="AH126" s="80">
        <v>427</v>
      </c>
      <c r="AI126" s="80">
        <v>374</v>
      </c>
      <c r="AJ126" s="80">
        <v>308</v>
      </c>
      <c r="AK126" s="80">
        <v>254</v>
      </c>
      <c r="AL126" s="80">
        <v>191</v>
      </c>
      <c r="AM126" s="80">
        <v>150</v>
      </c>
      <c r="AN126" s="80">
        <v>214</v>
      </c>
    </row>
    <row r="127" spans="1:40" s="79" customFormat="1" x14ac:dyDescent="0.3">
      <c r="A127" s="79" t="s">
        <v>544</v>
      </c>
      <c r="B127" s="79">
        <v>2023</v>
      </c>
      <c r="C127" s="79" t="s">
        <v>436</v>
      </c>
      <c r="D127" s="79">
        <v>473</v>
      </c>
      <c r="E127" s="80">
        <v>436</v>
      </c>
      <c r="F127" s="80">
        <v>429</v>
      </c>
      <c r="G127" s="80">
        <v>367</v>
      </c>
      <c r="H127" s="80">
        <v>514</v>
      </c>
      <c r="I127" s="80">
        <v>672</v>
      </c>
      <c r="J127" s="80">
        <v>596</v>
      </c>
      <c r="K127" s="80">
        <v>512</v>
      </c>
      <c r="L127" s="80">
        <v>466</v>
      </c>
      <c r="M127" s="80">
        <v>426</v>
      </c>
      <c r="N127" s="80">
        <v>420</v>
      </c>
      <c r="O127" s="80">
        <v>447</v>
      </c>
      <c r="P127" s="80">
        <v>402</v>
      </c>
      <c r="Q127" s="80">
        <v>318</v>
      </c>
      <c r="R127" s="80">
        <v>294</v>
      </c>
      <c r="S127" s="80">
        <v>284</v>
      </c>
      <c r="T127" s="80">
        <v>197</v>
      </c>
      <c r="U127" s="80">
        <v>178</v>
      </c>
      <c r="V127" s="80"/>
      <c r="W127" s="80">
        <v>447</v>
      </c>
      <c r="X127" s="80">
        <v>421</v>
      </c>
      <c r="Y127" s="80">
        <v>411</v>
      </c>
      <c r="Z127" s="80">
        <v>344</v>
      </c>
      <c r="AA127" s="80">
        <v>503</v>
      </c>
      <c r="AB127" s="80">
        <v>597</v>
      </c>
      <c r="AC127" s="80">
        <v>561</v>
      </c>
      <c r="AD127" s="80">
        <v>440</v>
      </c>
      <c r="AE127" s="80">
        <v>378</v>
      </c>
      <c r="AF127" s="80">
        <v>361</v>
      </c>
      <c r="AG127" s="80">
        <v>415</v>
      </c>
      <c r="AH127" s="80">
        <v>467</v>
      </c>
      <c r="AI127" s="80">
        <v>448</v>
      </c>
      <c r="AJ127" s="80">
        <v>361</v>
      </c>
      <c r="AK127" s="80">
        <v>329</v>
      </c>
      <c r="AL127" s="80">
        <v>345</v>
      </c>
      <c r="AM127" s="80">
        <v>252</v>
      </c>
      <c r="AN127" s="80">
        <v>333</v>
      </c>
    </row>
    <row r="128" spans="1:40" s="79" customFormat="1" x14ac:dyDescent="0.3">
      <c r="A128" s="79" t="s">
        <v>545</v>
      </c>
      <c r="B128" s="79">
        <v>2023</v>
      </c>
      <c r="C128" s="79" t="s">
        <v>436</v>
      </c>
      <c r="D128" s="79">
        <v>598</v>
      </c>
      <c r="E128" s="80">
        <v>544</v>
      </c>
      <c r="F128" s="80">
        <v>555</v>
      </c>
      <c r="G128" s="80">
        <v>421</v>
      </c>
      <c r="H128" s="80">
        <v>606</v>
      </c>
      <c r="I128" s="80">
        <v>738</v>
      </c>
      <c r="J128" s="80">
        <v>722</v>
      </c>
      <c r="K128" s="80">
        <v>603</v>
      </c>
      <c r="L128" s="80">
        <v>570</v>
      </c>
      <c r="M128" s="80">
        <v>489</v>
      </c>
      <c r="N128" s="80">
        <v>482</v>
      </c>
      <c r="O128" s="80">
        <v>495</v>
      </c>
      <c r="P128" s="80">
        <v>426</v>
      </c>
      <c r="Q128" s="80">
        <v>325</v>
      </c>
      <c r="R128" s="80">
        <v>268</v>
      </c>
      <c r="S128" s="80">
        <v>238</v>
      </c>
      <c r="T128" s="80">
        <v>180</v>
      </c>
      <c r="U128" s="80">
        <v>178</v>
      </c>
      <c r="V128" s="80"/>
      <c r="W128" s="80">
        <v>568</v>
      </c>
      <c r="X128" s="80">
        <v>530</v>
      </c>
      <c r="Y128" s="80">
        <v>501</v>
      </c>
      <c r="Z128" s="80">
        <v>431</v>
      </c>
      <c r="AA128" s="80">
        <v>601</v>
      </c>
      <c r="AB128" s="80">
        <v>654</v>
      </c>
      <c r="AC128" s="80">
        <v>656</v>
      </c>
      <c r="AD128" s="80">
        <v>556</v>
      </c>
      <c r="AE128" s="80">
        <v>547</v>
      </c>
      <c r="AF128" s="80">
        <v>481</v>
      </c>
      <c r="AG128" s="80">
        <v>495</v>
      </c>
      <c r="AH128" s="80">
        <v>494</v>
      </c>
      <c r="AI128" s="80">
        <v>431</v>
      </c>
      <c r="AJ128" s="80">
        <v>359</v>
      </c>
      <c r="AK128" s="80">
        <v>307</v>
      </c>
      <c r="AL128" s="80">
        <v>268</v>
      </c>
      <c r="AM128" s="80">
        <v>215</v>
      </c>
      <c r="AN128" s="80">
        <v>266</v>
      </c>
    </row>
    <row r="129" spans="1:40" s="79" customFormat="1" x14ac:dyDescent="0.3">
      <c r="A129" s="79" t="s">
        <v>546</v>
      </c>
      <c r="B129" s="79">
        <v>2023</v>
      </c>
      <c r="C129" s="79" t="s">
        <v>436</v>
      </c>
      <c r="D129" s="79">
        <v>451</v>
      </c>
      <c r="E129" s="80">
        <v>450</v>
      </c>
      <c r="F129" s="80">
        <v>481</v>
      </c>
      <c r="G129" s="80">
        <v>431</v>
      </c>
      <c r="H129" s="80">
        <v>620</v>
      </c>
      <c r="I129" s="80">
        <v>730</v>
      </c>
      <c r="J129" s="80">
        <v>695</v>
      </c>
      <c r="K129" s="80">
        <v>567</v>
      </c>
      <c r="L129" s="80">
        <v>480</v>
      </c>
      <c r="M129" s="80">
        <v>418</v>
      </c>
      <c r="N129" s="80">
        <v>444</v>
      </c>
      <c r="O129" s="80">
        <v>487</v>
      </c>
      <c r="P129" s="80">
        <v>429</v>
      </c>
      <c r="Q129" s="80">
        <v>314</v>
      </c>
      <c r="R129" s="80">
        <v>243</v>
      </c>
      <c r="S129" s="80">
        <v>230</v>
      </c>
      <c r="T129" s="80">
        <v>138</v>
      </c>
      <c r="U129" s="80">
        <v>113</v>
      </c>
      <c r="V129" s="80"/>
      <c r="W129" s="80">
        <v>426</v>
      </c>
      <c r="X129" s="80">
        <v>416</v>
      </c>
      <c r="Y129" s="80">
        <v>456</v>
      </c>
      <c r="Z129" s="80">
        <v>401</v>
      </c>
      <c r="AA129" s="80">
        <v>528</v>
      </c>
      <c r="AB129" s="80">
        <v>603</v>
      </c>
      <c r="AC129" s="80">
        <v>594</v>
      </c>
      <c r="AD129" s="80">
        <v>497</v>
      </c>
      <c r="AE129" s="80">
        <v>445</v>
      </c>
      <c r="AF129" s="80">
        <v>421</v>
      </c>
      <c r="AG129" s="80">
        <v>476</v>
      </c>
      <c r="AH129" s="80">
        <v>497</v>
      </c>
      <c r="AI129" s="80">
        <v>448</v>
      </c>
      <c r="AJ129" s="80">
        <v>341</v>
      </c>
      <c r="AK129" s="80">
        <v>274</v>
      </c>
      <c r="AL129" s="80">
        <v>260</v>
      </c>
      <c r="AM129" s="80">
        <v>180</v>
      </c>
      <c r="AN129" s="80">
        <v>156</v>
      </c>
    </row>
    <row r="130" spans="1:40" s="79" customFormat="1" x14ac:dyDescent="0.3">
      <c r="A130" s="79" t="s">
        <v>547</v>
      </c>
      <c r="B130" s="79">
        <v>2023</v>
      </c>
      <c r="C130" s="79" t="s">
        <v>436</v>
      </c>
      <c r="D130" s="79">
        <v>327</v>
      </c>
      <c r="E130" s="80">
        <v>304</v>
      </c>
      <c r="F130" s="80">
        <v>333</v>
      </c>
      <c r="G130" s="80">
        <v>598</v>
      </c>
      <c r="H130" s="80">
        <v>1482</v>
      </c>
      <c r="I130" s="80">
        <v>685</v>
      </c>
      <c r="J130" s="80">
        <v>752</v>
      </c>
      <c r="K130" s="80">
        <v>590</v>
      </c>
      <c r="L130" s="80">
        <v>492</v>
      </c>
      <c r="M130" s="80">
        <v>390</v>
      </c>
      <c r="N130" s="80">
        <v>376</v>
      </c>
      <c r="O130" s="80">
        <v>368</v>
      </c>
      <c r="P130" s="80">
        <v>300</v>
      </c>
      <c r="Q130" s="80">
        <v>245</v>
      </c>
      <c r="R130" s="80">
        <v>221</v>
      </c>
      <c r="S130" s="80">
        <v>197</v>
      </c>
      <c r="T130" s="80">
        <v>138</v>
      </c>
      <c r="U130" s="80">
        <v>177</v>
      </c>
      <c r="V130" s="80"/>
      <c r="W130" s="80">
        <v>307</v>
      </c>
      <c r="X130" s="80">
        <v>294</v>
      </c>
      <c r="Y130" s="80">
        <v>320</v>
      </c>
      <c r="Z130" s="80">
        <v>578</v>
      </c>
      <c r="AA130" s="80">
        <v>1475</v>
      </c>
      <c r="AB130" s="80">
        <v>586</v>
      </c>
      <c r="AC130" s="80">
        <v>613</v>
      </c>
      <c r="AD130" s="80">
        <v>500</v>
      </c>
      <c r="AE130" s="80">
        <v>476</v>
      </c>
      <c r="AF130" s="80">
        <v>406</v>
      </c>
      <c r="AG130" s="80">
        <v>389</v>
      </c>
      <c r="AH130" s="80">
        <v>351</v>
      </c>
      <c r="AI130" s="80">
        <v>280</v>
      </c>
      <c r="AJ130" s="80">
        <v>223</v>
      </c>
      <c r="AK130" s="80">
        <v>230</v>
      </c>
      <c r="AL130" s="80">
        <v>237</v>
      </c>
      <c r="AM130" s="80">
        <v>179</v>
      </c>
      <c r="AN130" s="80">
        <v>284</v>
      </c>
    </row>
    <row r="131" spans="1:40" s="79" customFormat="1" x14ac:dyDescent="0.3">
      <c r="A131" s="79" t="s">
        <v>548</v>
      </c>
      <c r="B131" s="79">
        <v>2023</v>
      </c>
      <c r="C131" s="79" t="s">
        <v>436</v>
      </c>
      <c r="D131" s="79">
        <v>649</v>
      </c>
      <c r="E131" s="80">
        <v>581</v>
      </c>
      <c r="F131" s="80">
        <v>584</v>
      </c>
      <c r="G131" s="80">
        <v>458</v>
      </c>
      <c r="H131" s="80">
        <v>712</v>
      </c>
      <c r="I131" s="80">
        <v>892</v>
      </c>
      <c r="J131" s="80">
        <v>776</v>
      </c>
      <c r="K131" s="80">
        <v>560</v>
      </c>
      <c r="L131" s="80">
        <v>454</v>
      </c>
      <c r="M131" s="80">
        <v>441</v>
      </c>
      <c r="N131" s="80">
        <v>535</v>
      </c>
      <c r="O131" s="80">
        <v>515</v>
      </c>
      <c r="P131" s="80">
        <v>400</v>
      </c>
      <c r="Q131" s="80">
        <v>334</v>
      </c>
      <c r="R131" s="80">
        <v>281</v>
      </c>
      <c r="S131" s="80">
        <v>252</v>
      </c>
      <c r="T131" s="80">
        <v>151</v>
      </c>
      <c r="U131" s="80">
        <v>128</v>
      </c>
      <c r="V131" s="80"/>
      <c r="W131" s="80">
        <v>615</v>
      </c>
      <c r="X131" s="80">
        <v>562</v>
      </c>
      <c r="Y131" s="80">
        <v>525</v>
      </c>
      <c r="Z131" s="80">
        <v>439</v>
      </c>
      <c r="AA131" s="80">
        <v>557</v>
      </c>
      <c r="AB131" s="80">
        <v>673</v>
      </c>
      <c r="AC131" s="80">
        <v>635</v>
      </c>
      <c r="AD131" s="80">
        <v>501</v>
      </c>
      <c r="AE131" s="80">
        <v>454</v>
      </c>
      <c r="AF131" s="80">
        <v>420</v>
      </c>
      <c r="AG131" s="80">
        <v>486</v>
      </c>
      <c r="AH131" s="80">
        <v>464</v>
      </c>
      <c r="AI131" s="80">
        <v>431</v>
      </c>
      <c r="AJ131" s="80">
        <v>374</v>
      </c>
      <c r="AK131" s="80">
        <v>330</v>
      </c>
      <c r="AL131" s="80">
        <v>292</v>
      </c>
      <c r="AM131" s="80">
        <v>212</v>
      </c>
      <c r="AN131" s="80">
        <v>201</v>
      </c>
    </row>
    <row r="132" spans="1:40" s="79" customFormat="1" x14ac:dyDescent="0.3">
      <c r="A132" s="79" t="s">
        <v>549</v>
      </c>
      <c r="B132" s="79">
        <v>2023</v>
      </c>
      <c r="C132" s="79" t="s">
        <v>436</v>
      </c>
      <c r="D132" s="79">
        <v>484</v>
      </c>
      <c r="E132" s="80">
        <v>478</v>
      </c>
      <c r="F132" s="80">
        <v>526</v>
      </c>
      <c r="G132" s="80">
        <v>445</v>
      </c>
      <c r="H132" s="80">
        <v>652</v>
      </c>
      <c r="I132" s="80">
        <v>736</v>
      </c>
      <c r="J132" s="80">
        <v>696</v>
      </c>
      <c r="K132" s="80">
        <v>601</v>
      </c>
      <c r="L132" s="80">
        <v>529</v>
      </c>
      <c r="M132" s="80">
        <v>478</v>
      </c>
      <c r="N132" s="80">
        <v>461</v>
      </c>
      <c r="O132" s="80">
        <v>408</v>
      </c>
      <c r="P132" s="80">
        <v>373</v>
      </c>
      <c r="Q132" s="80">
        <v>315</v>
      </c>
      <c r="R132" s="80">
        <v>297</v>
      </c>
      <c r="S132" s="80">
        <v>249</v>
      </c>
      <c r="T132" s="80">
        <v>150</v>
      </c>
      <c r="U132" s="80">
        <v>152</v>
      </c>
      <c r="V132" s="80"/>
      <c r="W132" s="80">
        <v>458</v>
      </c>
      <c r="X132" s="80">
        <v>462</v>
      </c>
      <c r="Y132" s="80">
        <v>512</v>
      </c>
      <c r="Z132" s="80">
        <v>409</v>
      </c>
      <c r="AA132" s="80">
        <v>589</v>
      </c>
      <c r="AB132" s="80">
        <v>630</v>
      </c>
      <c r="AC132" s="80">
        <v>536</v>
      </c>
      <c r="AD132" s="80">
        <v>454</v>
      </c>
      <c r="AE132" s="80">
        <v>463</v>
      </c>
      <c r="AF132" s="80">
        <v>482</v>
      </c>
      <c r="AG132" s="80">
        <v>495</v>
      </c>
      <c r="AH132" s="80">
        <v>457</v>
      </c>
      <c r="AI132" s="80">
        <v>433</v>
      </c>
      <c r="AJ132" s="80">
        <v>362</v>
      </c>
      <c r="AK132" s="80">
        <v>323</v>
      </c>
      <c r="AL132" s="80">
        <v>265</v>
      </c>
      <c r="AM132" s="80">
        <v>189</v>
      </c>
      <c r="AN132" s="80">
        <v>207</v>
      </c>
    </row>
    <row r="133" spans="1:40" s="79" customFormat="1" x14ac:dyDescent="0.3">
      <c r="A133" s="79" t="s">
        <v>550</v>
      </c>
      <c r="B133" s="79">
        <v>2023</v>
      </c>
      <c r="C133" s="79" t="s">
        <v>436</v>
      </c>
      <c r="D133" s="79">
        <v>462</v>
      </c>
      <c r="E133" s="80">
        <v>431</v>
      </c>
      <c r="F133" s="80">
        <v>414</v>
      </c>
      <c r="G133" s="80">
        <v>381</v>
      </c>
      <c r="H133" s="80">
        <v>549</v>
      </c>
      <c r="I133" s="80">
        <v>616</v>
      </c>
      <c r="J133" s="80">
        <v>516</v>
      </c>
      <c r="K133" s="80">
        <v>414</v>
      </c>
      <c r="L133" s="80">
        <v>393</v>
      </c>
      <c r="M133" s="80">
        <v>376</v>
      </c>
      <c r="N133" s="80">
        <v>407</v>
      </c>
      <c r="O133" s="80">
        <v>452</v>
      </c>
      <c r="P133" s="80">
        <v>433</v>
      </c>
      <c r="Q133" s="80">
        <v>357</v>
      </c>
      <c r="R133" s="80">
        <v>339</v>
      </c>
      <c r="S133" s="80">
        <v>314</v>
      </c>
      <c r="T133" s="80">
        <v>186</v>
      </c>
      <c r="U133" s="80">
        <v>152</v>
      </c>
      <c r="V133" s="80"/>
      <c r="W133" s="80">
        <v>438</v>
      </c>
      <c r="X133" s="80">
        <v>407</v>
      </c>
      <c r="Y133" s="80">
        <v>382</v>
      </c>
      <c r="Z133" s="80">
        <v>319</v>
      </c>
      <c r="AA133" s="80">
        <v>422</v>
      </c>
      <c r="AB133" s="80">
        <v>484</v>
      </c>
      <c r="AC133" s="80">
        <v>479</v>
      </c>
      <c r="AD133" s="80">
        <v>443</v>
      </c>
      <c r="AE133" s="80">
        <v>445</v>
      </c>
      <c r="AF133" s="80">
        <v>408</v>
      </c>
      <c r="AG133" s="80">
        <v>459</v>
      </c>
      <c r="AH133" s="80">
        <v>515</v>
      </c>
      <c r="AI133" s="80">
        <v>490</v>
      </c>
      <c r="AJ133" s="80">
        <v>400</v>
      </c>
      <c r="AK133" s="80">
        <v>376</v>
      </c>
      <c r="AL133" s="80">
        <v>369</v>
      </c>
      <c r="AM133" s="80">
        <v>238</v>
      </c>
      <c r="AN133" s="80">
        <v>224</v>
      </c>
    </row>
    <row r="134" spans="1:40" s="79" customFormat="1" x14ac:dyDescent="0.3">
      <c r="A134" s="79" t="s">
        <v>551</v>
      </c>
      <c r="B134" s="79">
        <v>2023</v>
      </c>
      <c r="C134" s="79" t="s">
        <v>436</v>
      </c>
      <c r="D134" s="79">
        <v>328</v>
      </c>
      <c r="E134" s="80">
        <v>329</v>
      </c>
      <c r="F134" s="80">
        <v>344</v>
      </c>
      <c r="G134" s="80">
        <v>1305</v>
      </c>
      <c r="H134" s="80">
        <v>1437</v>
      </c>
      <c r="I134" s="80">
        <v>682</v>
      </c>
      <c r="J134" s="80">
        <v>647</v>
      </c>
      <c r="K134" s="80">
        <v>483</v>
      </c>
      <c r="L134" s="80">
        <v>370</v>
      </c>
      <c r="M134" s="80">
        <v>292</v>
      </c>
      <c r="N134" s="80">
        <v>319</v>
      </c>
      <c r="O134" s="80">
        <v>334</v>
      </c>
      <c r="P134" s="80">
        <v>266</v>
      </c>
      <c r="Q134" s="80">
        <v>208</v>
      </c>
      <c r="R134" s="80">
        <v>195</v>
      </c>
      <c r="S134" s="80">
        <v>190</v>
      </c>
      <c r="T134" s="80">
        <v>107</v>
      </c>
      <c r="U134" s="80">
        <v>92</v>
      </c>
      <c r="V134" s="80"/>
      <c r="W134" s="80">
        <v>309</v>
      </c>
      <c r="X134" s="80">
        <v>304</v>
      </c>
      <c r="Y134" s="80">
        <v>335</v>
      </c>
      <c r="Z134" s="80">
        <v>1250</v>
      </c>
      <c r="AA134" s="80">
        <v>1303</v>
      </c>
      <c r="AB134" s="80">
        <v>561</v>
      </c>
      <c r="AC134" s="80">
        <v>475</v>
      </c>
      <c r="AD134" s="80">
        <v>368</v>
      </c>
      <c r="AE134" s="80">
        <v>333</v>
      </c>
      <c r="AF134" s="80">
        <v>303</v>
      </c>
      <c r="AG134" s="80">
        <v>320</v>
      </c>
      <c r="AH134" s="80">
        <v>325</v>
      </c>
      <c r="AI134" s="80">
        <v>275</v>
      </c>
      <c r="AJ134" s="80">
        <v>205</v>
      </c>
      <c r="AK134" s="80">
        <v>204</v>
      </c>
      <c r="AL134" s="80">
        <v>199</v>
      </c>
      <c r="AM134" s="80">
        <v>126</v>
      </c>
      <c r="AN134" s="80">
        <v>152</v>
      </c>
    </row>
    <row r="135" spans="1:40" s="79" customFormat="1" x14ac:dyDescent="0.3">
      <c r="A135" s="79" t="s">
        <v>552</v>
      </c>
      <c r="B135" s="79">
        <v>2023</v>
      </c>
      <c r="C135" s="79" t="s">
        <v>436</v>
      </c>
      <c r="D135" s="79">
        <v>676</v>
      </c>
      <c r="E135" s="80">
        <v>584</v>
      </c>
      <c r="F135" s="80">
        <v>534</v>
      </c>
      <c r="G135" s="80">
        <v>443</v>
      </c>
      <c r="H135" s="80">
        <v>688</v>
      </c>
      <c r="I135" s="80">
        <v>904</v>
      </c>
      <c r="J135" s="80">
        <v>745</v>
      </c>
      <c r="K135" s="80">
        <v>539</v>
      </c>
      <c r="L135" s="80">
        <v>475</v>
      </c>
      <c r="M135" s="80">
        <v>461</v>
      </c>
      <c r="N135" s="80">
        <v>506</v>
      </c>
      <c r="O135" s="80">
        <v>522</v>
      </c>
      <c r="P135" s="80">
        <v>496</v>
      </c>
      <c r="Q135" s="80">
        <v>381</v>
      </c>
      <c r="R135" s="80">
        <v>304</v>
      </c>
      <c r="S135" s="80">
        <v>267</v>
      </c>
      <c r="T135" s="80">
        <v>160</v>
      </c>
      <c r="U135" s="80">
        <v>131</v>
      </c>
      <c r="V135" s="80"/>
      <c r="W135" s="80">
        <v>650</v>
      </c>
      <c r="X135" s="80">
        <v>540</v>
      </c>
      <c r="Y135" s="80">
        <v>491</v>
      </c>
      <c r="Z135" s="80">
        <v>428</v>
      </c>
      <c r="AA135" s="80">
        <v>601</v>
      </c>
      <c r="AB135" s="80">
        <v>720</v>
      </c>
      <c r="AC135" s="80">
        <v>685</v>
      </c>
      <c r="AD135" s="80">
        <v>617</v>
      </c>
      <c r="AE135" s="80">
        <v>569</v>
      </c>
      <c r="AF135" s="80">
        <v>479</v>
      </c>
      <c r="AG135" s="80">
        <v>491</v>
      </c>
      <c r="AH135" s="80">
        <v>547</v>
      </c>
      <c r="AI135" s="80">
        <v>507</v>
      </c>
      <c r="AJ135" s="80">
        <v>396</v>
      </c>
      <c r="AK135" s="80">
        <v>354</v>
      </c>
      <c r="AL135" s="80">
        <v>306</v>
      </c>
      <c r="AM135" s="80">
        <v>203</v>
      </c>
      <c r="AN135" s="80">
        <v>281</v>
      </c>
    </row>
    <row r="136" spans="1:40" s="87" customFormat="1" x14ac:dyDescent="0.3">
      <c r="A136" s="87" t="s">
        <v>553</v>
      </c>
      <c r="B136" s="87">
        <v>2023</v>
      </c>
      <c r="C136" s="87" t="s">
        <v>436</v>
      </c>
      <c r="D136" s="87">
        <v>2795</v>
      </c>
      <c r="E136" s="88">
        <v>2585</v>
      </c>
      <c r="F136" s="88">
        <v>2588</v>
      </c>
      <c r="G136" s="88">
        <v>2269</v>
      </c>
      <c r="H136" s="88">
        <v>3514</v>
      </c>
      <c r="I136" s="88">
        <v>3912</v>
      </c>
      <c r="J136" s="88">
        <v>3607</v>
      </c>
      <c r="K136" s="88">
        <v>2936</v>
      </c>
      <c r="L136" s="88">
        <v>2590</v>
      </c>
      <c r="M136" s="88">
        <v>2365</v>
      </c>
      <c r="N136" s="88">
        <v>2433</v>
      </c>
      <c r="O136" s="88">
        <v>2347</v>
      </c>
      <c r="P136" s="88">
        <v>1982</v>
      </c>
      <c r="Q136" s="88">
        <v>1641</v>
      </c>
      <c r="R136" s="88">
        <v>1479</v>
      </c>
      <c r="S136" s="88">
        <v>1236</v>
      </c>
      <c r="T136" s="88">
        <v>775</v>
      </c>
      <c r="U136" s="88">
        <v>708</v>
      </c>
      <c r="V136" s="88"/>
      <c r="W136" s="88">
        <v>2650</v>
      </c>
      <c r="X136" s="88">
        <v>2479</v>
      </c>
      <c r="Y136" s="88">
        <v>2426</v>
      </c>
      <c r="Z136" s="88">
        <v>2157</v>
      </c>
      <c r="AA136" s="88">
        <v>3148</v>
      </c>
      <c r="AB136" s="88">
        <v>3263</v>
      </c>
      <c r="AC136" s="88">
        <v>2993</v>
      </c>
      <c r="AD136" s="88">
        <v>2493</v>
      </c>
      <c r="AE136" s="88">
        <v>2391</v>
      </c>
      <c r="AF136" s="88">
        <v>2250</v>
      </c>
      <c r="AG136" s="88">
        <v>2383</v>
      </c>
      <c r="AH136" s="88">
        <v>2354</v>
      </c>
      <c r="AI136" s="88">
        <v>2142</v>
      </c>
      <c r="AJ136" s="88">
        <v>1830</v>
      </c>
      <c r="AK136" s="88">
        <v>1659</v>
      </c>
      <c r="AL136" s="88">
        <v>1332</v>
      </c>
      <c r="AM136" s="88">
        <v>943</v>
      </c>
      <c r="AN136" s="88">
        <v>1055</v>
      </c>
    </row>
    <row r="137" spans="1:40" s="79" customFormat="1" x14ac:dyDescent="0.3">
      <c r="A137" s="79" t="s">
        <v>554</v>
      </c>
      <c r="B137" s="79">
        <v>2023</v>
      </c>
      <c r="C137" s="79" t="s">
        <v>436</v>
      </c>
      <c r="D137" s="79">
        <v>2350</v>
      </c>
      <c r="E137" s="80">
        <v>2125</v>
      </c>
      <c r="F137" s="80">
        <v>2116</v>
      </c>
      <c r="G137" s="80">
        <v>6133</v>
      </c>
      <c r="H137" s="80">
        <v>8729</v>
      </c>
      <c r="I137" s="80">
        <v>4075</v>
      </c>
      <c r="J137" s="80">
        <v>4252</v>
      </c>
      <c r="K137" s="80">
        <v>3671</v>
      </c>
      <c r="L137" s="80">
        <v>3080</v>
      </c>
      <c r="M137" s="80">
        <v>2397</v>
      </c>
      <c r="N137" s="80">
        <v>2195</v>
      </c>
      <c r="O137" s="80">
        <v>2151</v>
      </c>
      <c r="P137" s="80">
        <v>1762</v>
      </c>
      <c r="Q137" s="80">
        <v>1381</v>
      </c>
      <c r="R137" s="80">
        <v>1179</v>
      </c>
      <c r="S137" s="80">
        <v>1077</v>
      </c>
      <c r="T137" s="80">
        <v>698</v>
      </c>
      <c r="U137" s="80">
        <v>718</v>
      </c>
      <c r="V137" s="80"/>
      <c r="W137" s="80">
        <v>2231</v>
      </c>
      <c r="X137" s="80">
        <v>2031</v>
      </c>
      <c r="Y137" s="80">
        <v>2023</v>
      </c>
      <c r="Z137" s="80">
        <v>6181</v>
      </c>
      <c r="AA137" s="80">
        <v>8216</v>
      </c>
      <c r="AB137" s="80">
        <v>3515</v>
      </c>
      <c r="AC137" s="80">
        <v>3525</v>
      </c>
      <c r="AD137" s="80">
        <v>2930</v>
      </c>
      <c r="AE137" s="80">
        <v>2640</v>
      </c>
      <c r="AF137" s="80">
        <v>2126</v>
      </c>
      <c r="AG137" s="80">
        <v>2050</v>
      </c>
      <c r="AH137" s="80">
        <v>1994</v>
      </c>
      <c r="AI137" s="80">
        <v>1598</v>
      </c>
      <c r="AJ137" s="80">
        <v>1284</v>
      </c>
      <c r="AK137" s="80">
        <v>1160</v>
      </c>
      <c r="AL137" s="80">
        <v>1161</v>
      </c>
      <c r="AM137" s="80">
        <v>821</v>
      </c>
      <c r="AN137" s="80">
        <v>1143</v>
      </c>
    </row>
    <row r="138" spans="1:40" s="79" customFormat="1" x14ac:dyDescent="0.3">
      <c r="A138" s="79" t="s">
        <v>555</v>
      </c>
      <c r="B138" s="79">
        <v>2023</v>
      </c>
      <c r="C138" s="79" t="s">
        <v>436</v>
      </c>
      <c r="D138" s="79">
        <v>3043</v>
      </c>
      <c r="E138" s="80">
        <v>2817</v>
      </c>
      <c r="F138" s="80">
        <v>2767</v>
      </c>
      <c r="G138" s="80">
        <v>2407</v>
      </c>
      <c r="H138" s="80">
        <v>3391</v>
      </c>
      <c r="I138" s="80">
        <v>4176</v>
      </c>
      <c r="J138" s="80">
        <v>3905</v>
      </c>
      <c r="K138" s="80">
        <v>3097</v>
      </c>
      <c r="L138" s="80">
        <v>2676</v>
      </c>
      <c r="M138" s="80">
        <v>2469</v>
      </c>
      <c r="N138" s="80">
        <v>2695</v>
      </c>
      <c r="O138" s="80">
        <v>2877</v>
      </c>
      <c r="P138" s="80">
        <v>2589</v>
      </c>
      <c r="Q138" s="80">
        <v>2021</v>
      </c>
      <c r="R138" s="80">
        <v>1741</v>
      </c>
      <c r="S138" s="80">
        <v>1641</v>
      </c>
      <c r="T138" s="80">
        <v>1053</v>
      </c>
      <c r="U138" s="80">
        <v>875</v>
      </c>
      <c r="V138" s="80"/>
      <c r="W138" s="80">
        <v>2889</v>
      </c>
      <c r="X138" s="80">
        <v>2646</v>
      </c>
      <c r="Y138" s="80">
        <v>2599</v>
      </c>
      <c r="Z138" s="80">
        <v>2205</v>
      </c>
      <c r="AA138" s="80">
        <v>3085</v>
      </c>
      <c r="AB138" s="80">
        <v>3578</v>
      </c>
      <c r="AC138" s="80">
        <v>3432</v>
      </c>
      <c r="AD138" s="80">
        <v>2929</v>
      </c>
      <c r="AE138" s="80">
        <v>2664</v>
      </c>
      <c r="AF138" s="80">
        <v>2425</v>
      </c>
      <c r="AG138" s="80">
        <v>2710</v>
      </c>
      <c r="AH138" s="80">
        <v>2939</v>
      </c>
      <c r="AI138" s="80">
        <v>2737</v>
      </c>
      <c r="AJ138" s="80">
        <v>2231</v>
      </c>
      <c r="AK138" s="80">
        <v>1962</v>
      </c>
      <c r="AL138" s="80">
        <v>1867</v>
      </c>
      <c r="AM138" s="80">
        <v>1278</v>
      </c>
      <c r="AN138" s="80">
        <v>1421</v>
      </c>
    </row>
    <row r="139" spans="1:40" s="59" customFormat="1" x14ac:dyDescent="0.3">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row>
    <row r="140" spans="1:40" s="79" customFormat="1" x14ac:dyDescent="0.3">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row>
    <row r="141" spans="1:40" s="79" customFormat="1" x14ac:dyDescent="0.3">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row>
    <row r="142" spans="1:40" s="86" customFormat="1" x14ac:dyDescent="0.3">
      <c r="A142" s="86" t="s">
        <v>556</v>
      </c>
      <c r="B142" s="86">
        <v>2024</v>
      </c>
      <c r="C142" s="86" t="s">
        <v>436</v>
      </c>
      <c r="D142" s="86">
        <v>8203</v>
      </c>
      <c r="E142" s="84">
        <v>7421</v>
      </c>
      <c r="F142" s="84">
        <v>7553</v>
      </c>
      <c r="G142" s="84">
        <v>11043</v>
      </c>
      <c r="H142" s="84">
        <v>15496</v>
      </c>
      <c r="I142" s="84">
        <v>12060</v>
      </c>
      <c r="J142" s="84">
        <v>11751</v>
      </c>
      <c r="K142" s="84">
        <v>9800</v>
      </c>
      <c r="L142" s="84">
        <v>8517</v>
      </c>
      <c r="M142" s="84">
        <v>7174</v>
      </c>
      <c r="N142" s="84">
        <v>7344</v>
      </c>
      <c r="O142" s="84">
        <v>7343</v>
      </c>
      <c r="P142" s="84">
        <v>6483</v>
      </c>
      <c r="Q142" s="84">
        <v>5207</v>
      </c>
      <c r="R142" s="84">
        <v>4360</v>
      </c>
      <c r="S142" s="84">
        <v>4088</v>
      </c>
      <c r="T142" s="84">
        <v>2633</v>
      </c>
      <c r="U142" s="84">
        <v>2374</v>
      </c>
      <c r="V142" s="84"/>
      <c r="W142" s="84">
        <v>7785</v>
      </c>
      <c r="X142" s="84">
        <v>7125</v>
      </c>
      <c r="Y142" s="84">
        <v>7078</v>
      </c>
      <c r="Z142" s="84">
        <v>10744</v>
      </c>
      <c r="AA142" s="84">
        <v>14307</v>
      </c>
      <c r="AB142" s="84">
        <v>10242</v>
      </c>
      <c r="AC142" s="84">
        <v>9868</v>
      </c>
      <c r="AD142" s="84">
        <v>8396</v>
      </c>
      <c r="AE142" s="84">
        <v>7818</v>
      </c>
      <c r="AF142" s="84">
        <v>6793</v>
      </c>
      <c r="AG142" s="84">
        <v>7118</v>
      </c>
      <c r="AH142" s="84">
        <v>7261</v>
      </c>
      <c r="AI142" s="84">
        <v>6631</v>
      </c>
      <c r="AJ142" s="84">
        <v>5496</v>
      </c>
      <c r="AK142" s="84">
        <v>4757</v>
      </c>
      <c r="AL142" s="84">
        <v>4489</v>
      </c>
      <c r="AM142" s="84">
        <v>3143</v>
      </c>
      <c r="AN142" s="84">
        <v>3643</v>
      </c>
    </row>
    <row r="143" spans="1:40" s="87" customFormat="1" x14ac:dyDescent="0.3">
      <c r="A143" s="87" t="s">
        <v>557</v>
      </c>
      <c r="B143" s="87">
        <v>2024</v>
      </c>
      <c r="C143" s="87" t="s">
        <v>436</v>
      </c>
      <c r="D143" s="87">
        <v>729</v>
      </c>
      <c r="E143" s="88">
        <v>669</v>
      </c>
      <c r="F143" s="88">
        <v>594</v>
      </c>
      <c r="G143" s="88">
        <v>2056</v>
      </c>
      <c r="H143" s="88">
        <v>2740</v>
      </c>
      <c r="I143" s="88">
        <v>1132</v>
      </c>
      <c r="J143" s="88">
        <v>1228</v>
      </c>
      <c r="K143" s="88">
        <v>1121</v>
      </c>
      <c r="L143" s="88">
        <v>967</v>
      </c>
      <c r="M143" s="88">
        <v>734</v>
      </c>
      <c r="N143" s="88">
        <v>667</v>
      </c>
      <c r="O143" s="88">
        <v>638</v>
      </c>
      <c r="P143" s="88">
        <v>528</v>
      </c>
      <c r="Q143" s="88">
        <v>417</v>
      </c>
      <c r="R143" s="88">
        <v>290</v>
      </c>
      <c r="S143" s="88">
        <v>301</v>
      </c>
      <c r="T143" s="88">
        <v>218</v>
      </c>
      <c r="U143" s="88">
        <v>198</v>
      </c>
      <c r="V143" s="88"/>
      <c r="W143" s="88">
        <v>694</v>
      </c>
      <c r="X143" s="88">
        <v>669</v>
      </c>
      <c r="Y143" s="88">
        <v>577</v>
      </c>
      <c r="Z143" s="88">
        <v>2188</v>
      </c>
      <c r="AA143" s="88">
        <v>2529</v>
      </c>
      <c r="AB143" s="88">
        <v>1016</v>
      </c>
      <c r="AC143" s="88">
        <v>1027</v>
      </c>
      <c r="AD143" s="88">
        <v>896</v>
      </c>
      <c r="AE143" s="88">
        <v>820</v>
      </c>
      <c r="AF143" s="88">
        <v>628</v>
      </c>
      <c r="AG143" s="88">
        <v>571</v>
      </c>
      <c r="AH143" s="88">
        <v>566</v>
      </c>
      <c r="AI143" s="88">
        <v>463</v>
      </c>
      <c r="AJ143" s="88">
        <v>385</v>
      </c>
      <c r="AK143" s="88">
        <v>282</v>
      </c>
      <c r="AL143" s="88">
        <v>309</v>
      </c>
      <c r="AM143" s="88">
        <v>207</v>
      </c>
      <c r="AN143" s="88">
        <v>278</v>
      </c>
    </row>
    <row r="144" spans="1:40" s="79" customFormat="1" x14ac:dyDescent="0.3">
      <c r="A144" s="79" t="s">
        <v>558</v>
      </c>
      <c r="B144" s="79">
        <v>2024</v>
      </c>
      <c r="C144" s="79" t="s">
        <v>436</v>
      </c>
      <c r="D144" s="79">
        <v>348</v>
      </c>
      <c r="E144" s="80">
        <v>307</v>
      </c>
      <c r="F144" s="80">
        <v>325</v>
      </c>
      <c r="G144" s="80">
        <v>1113</v>
      </c>
      <c r="H144" s="80">
        <v>1177</v>
      </c>
      <c r="I144" s="80">
        <v>695</v>
      </c>
      <c r="J144" s="80">
        <v>699</v>
      </c>
      <c r="K144" s="80">
        <v>630</v>
      </c>
      <c r="L144" s="80">
        <v>514</v>
      </c>
      <c r="M144" s="80">
        <v>379</v>
      </c>
      <c r="N144" s="80">
        <v>364</v>
      </c>
      <c r="O144" s="80">
        <v>381</v>
      </c>
      <c r="P144" s="80">
        <v>371</v>
      </c>
      <c r="Q144" s="80">
        <v>308</v>
      </c>
      <c r="R144" s="80">
        <v>277</v>
      </c>
      <c r="S144" s="80">
        <v>255</v>
      </c>
      <c r="T144" s="80">
        <v>164</v>
      </c>
      <c r="U144" s="80">
        <v>169</v>
      </c>
      <c r="V144" s="80"/>
      <c r="W144" s="80">
        <v>330</v>
      </c>
      <c r="X144" s="80">
        <v>280</v>
      </c>
      <c r="Y144" s="80">
        <v>311</v>
      </c>
      <c r="Z144" s="80">
        <v>1109</v>
      </c>
      <c r="AA144" s="80">
        <v>1129</v>
      </c>
      <c r="AB144" s="80">
        <v>578</v>
      </c>
      <c r="AC144" s="80">
        <v>518</v>
      </c>
      <c r="AD144" s="80">
        <v>443</v>
      </c>
      <c r="AE144" s="80">
        <v>406</v>
      </c>
      <c r="AF144" s="80">
        <v>333</v>
      </c>
      <c r="AG144" s="80">
        <v>326</v>
      </c>
      <c r="AH144" s="80">
        <v>325</v>
      </c>
      <c r="AI144" s="80">
        <v>295</v>
      </c>
      <c r="AJ144" s="80">
        <v>266</v>
      </c>
      <c r="AK144" s="80">
        <v>272</v>
      </c>
      <c r="AL144" s="80">
        <v>282</v>
      </c>
      <c r="AM144" s="80">
        <v>208</v>
      </c>
      <c r="AN144" s="80">
        <v>285</v>
      </c>
    </row>
    <row r="145" spans="1:40" s="79" customFormat="1" x14ac:dyDescent="0.3">
      <c r="A145" s="79" t="s">
        <v>559</v>
      </c>
      <c r="B145" s="79">
        <v>2024</v>
      </c>
      <c r="C145" s="79" t="s">
        <v>436</v>
      </c>
      <c r="D145" s="79">
        <v>624</v>
      </c>
      <c r="E145" s="80">
        <v>522</v>
      </c>
      <c r="F145" s="80">
        <v>532</v>
      </c>
      <c r="G145" s="80">
        <v>1147</v>
      </c>
      <c r="H145" s="80">
        <v>1881</v>
      </c>
      <c r="I145" s="80">
        <v>869</v>
      </c>
      <c r="J145" s="80">
        <v>889</v>
      </c>
      <c r="K145" s="80">
        <v>845</v>
      </c>
      <c r="L145" s="80">
        <v>792</v>
      </c>
      <c r="M145" s="80">
        <v>624</v>
      </c>
      <c r="N145" s="80">
        <v>513</v>
      </c>
      <c r="O145" s="80">
        <v>437</v>
      </c>
      <c r="P145" s="80">
        <v>336</v>
      </c>
      <c r="Q145" s="80">
        <v>259</v>
      </c>
      <c r="R145" s="80">
        <v>193</v>
      </c>
      <c r="S145" s="80">
        <v>172</v>
      </c>
      <c r="T145" s="80">
        <v>94</v>
      </c>
      <c r="U145" s="80">
        <v>94</v>
      </c>
      <c r="V145" s="80"/>
      <c r="W145" s="80">
        <v>592</v>
      </c>
      <c r="X145" s="80">
        <v>501</v>
      </c>
      <c r="Y145" s="80">
        <v>496</v>
      </c>
      <c r="Z145" s="80">
        <v>1120</v>
      </c>
      <c r="AA145" s="80">
        <v>1746</v>
      </c>
      <c r="AB145" s="80">
        <v>750</v>
      </c>
      <c r="AC145" s="80">
        <v>840</v>
      </c>
      <c r="AD145" s="80">
        <v>726</v>
      </c>
      <c r="AE145" s="80">
        <v>656</v>
      </c>
      <c r="AF145" s="80">
        <v>504</v>
      </c>
      <c r="AG145" s="80">
        <v>454</v>
      </c>
      <c r="AH145" s="80">
        <v>453</v>
      </c>
      <c r="AI145" s="80">
        <v>313</v>
      </c>
      <c r="AJ145" s="80">
        <v>242</v>
      </c>
      <c r="AK145" s="80">
        <v>178</v>
      </c>
      <c r="AL145" s="80">
        <v>165</v>
      </c>
      <c r="AM145" s="80">
        <v>126</v>
      </c>
      <c r="AN145" s="80">
        <v>141</v>
      </c>
    </row>
    <row r="146" spans="1:40" s="79" customFormat="1" x14ac:dyDescent="0.3">
      <c r="A146" s="79" t="s">
        <v>560</v>
      </c>
      <c r="B146" s="79">
        <v>2024</v>
      </c>
      <c r="C146" s="79" t="s">
        <v>436</v>
      </c>
      <c r="D146" s="79">
        <v>541</v>
      </c>
      <c r="E146" s="80">
        <v>482</v>
      </c>
      <c r="F146" s="80">
        <v>513</v>
      </c>
      <c r="G146" s="80">
        <v>444</v>
      </c>
      <c r="H146" s="80">
        <v>456</v>
      </c>
      <c r="I146" s="80">
        <v>588</v>
      </c>
      <c r="J146" s="80">
        <v>668</v>
      </c>
      <c r="K146" s="80">
        <v>545</v>
      </c>
      <c r="L146" s="80">
        <v>453</v>
      </c>
      <c r="M146" s="80">
        <v>369</v>
      </c>
      <c r="N146" s="80">
        <v>443</v>
      </c>
      <c r="O146" s="80">
        <v>445</v>
      </c>
      <c r="P146" s="80">
        <v>389</v>
      </c>
      <c r="Q146" s="80">
        <v>320</v>
      </c>
      <c r="R146" s="80">
        <v>263</v>
      </c>
      <c r="S146" s="80">
        <v>285</v>
      </c>
      <c r="T146" s="80">
        <v>181</v>
      </c>
      <c r="U146" s="80">
        <v>133</v>
      </c>
      <c r="V146" s="80"/>
      <c r="W146" s="80">
        <v>511</v>
      </c>
      <c r="X146" s="80">
        <v>454</v>
      </c>
      <c r="Y146" s="80">
        <v>476</v>
      </c>
      <c r="Z146" s="80">
        <v>383</v>
      </c>
      <c r="AA146" s="80">
        <v>458</v>
      </c>
      <c r="AB146" s="80">
        <v>577</v>
      </c>
      <c r="AC146" s="80">
        <v>604</v>
      </c>
      <c r="AD146" s="80">
        <v>531</v>
      </c>
      <c r="AE146" s="80">
        <v>440</v>
      </c>
      <c r="AF146" s="80">
        <v>324</v>
      </c>
      <c r="AG146" s="80">
        <v>387</v>
      </c>
      <c r="AH146" s="80">
        <v>445</v>
      </c>
      <c r="AI146" s="80">
        <v>432</v>
      </c>
      <c r="AJ146" s="80">
        <v>364</v>
      </c>
      <c r="AK146" s="80">
        <v>295</v>
      </c>
      <c r="AL146" s="80">
        <v>285</v>
      </c>
      <c r="AM146" s="80">
        <v>199</v>
      </c>
      <c r="AN146" s="80">
        <v>196</v>
      </c>
    </row>
    <row r="147" spans="1:40" s="79" customFormat="1" x14ac:dyDescent="0.3">
      <c r="A147" s="79" t="s">
        <v>561</v>
      </c>
      <c r="B147" s="79">
        <v>2024</v>
      </c>
      <c r="C147" s="79" t="s">
        <v>436</v>
      </c>
      <c r="D147" s="79">
        <v>442</v>
      </c>
      <c r="E147" s="80">
        <v>386</v>
      </c>
      <c r="F147" s="80">
        <v>416</v>
      </c>
      <c r="G147" s="80">
        <v>357</v>
      </c>
      <c r="H147" s="80">
        <v>542</v>
      </c>
      <c r="I147" s="80">
        <v>648</v>
      </c>
      <c r="J147" s="80">
        <v>683</v>
      </c>
      <c r="K147" s="80">
        <v>533</v>
      </c>
      <c r="L147" s="80">
        <v>437</v>
      </c>
      <c r="M147" s="80">
        <v>393</v>
      </c>
      <c r="N147" s="80">
        <v>466</v>
      </c>
      <c r="O147" s="80">
        <v>507</v>
      </c>
      <c r="P147" s="80">
        <v>463</v>
      </c>
      <c r="Q147" s="80">
        <v>349</v>
      </c>
      <c r="R147" s="80">
        <v>282</v>
      </c>
      <c r="S147" s="80">
        <v>282</v>
      </c>
      <c r="T147" s="80">
        <v>204</v>
      </c>
      <c r="U147" s="80">
        <v>178</v>
      </c>
      <c r="V147" s="80"/>
      <c r="W147" s="80">
        <v>419</v>
      </c>
      <c r="X147" s="80">
        <v>381</v>
      </c>
      <c r="Y147" s="80">
        <v>390</v>
      </c>
      <c r="Z147" s="80">
        <v>343</v>
      </c>
      <c r="AA147" s="80">
        <v>552</v>
      </c>
      <c r="AB147" s="80">
        <v>580</v>
      </c>
      <c r="AC147" s="80">
        <v>500</v>
      </c>
      <c r="AD147" s="80">
        <v>406</v>
      </c>
      <c r="AE147" s="80">
        <v>406</v>
      </c>
      <c r="AF147" s="80">
        <v>415</v>
      </c>
      <c r="AG147" s="80">
        <v>462</v>
      </c>
      <c r="AH147" s="80">
        <v>456</v>
      </c>
      <c r="AI147" s="80">
        <v>426</v>
      </c>
      <c r="AJ147" s="80">
        <v>379</v>
      </c>
      <c r="AK147" s="80">
        <v>329</v>
      </c>
      <c r="AL147" s="80">
        <v>320</v>
      </c>
      <c r="AM147" s="80">
        <v>216</v>
      </c>
      <c r="AN147" s="80">
        <v>233</v>
      </c>
    </row>
    <row r="148" spans="1:40" s="79" customFormat="1" x14ac:dyDescent="0.3">
      <c r="A148" s="79" t="s">
        <v>562</v>
      </c>
      <c r="B148" s="79">
        <v>2024</v>
      </c>
      <c r="C148" s="79" t="s">
        <v>436</v>
      </c>
      <c r="D148" s="79">
        <v>515</v>
      </c>
      <c r="E148" s="80">
        <v>460</v>
      </c>
      <c r="F148" s="80">
        <v>434</v>
      </c>
      <c r="G148" s="80">
        <v>380</v>
      </c>
      <c r="H148" s="80">
        <v>591</v>
      </c>
      <c r="I148" s="80">
        <v>675</v>
      </c>
      <c r="J148" s="80">
        <v>544</v>
      </c>
      <c r="K148" s="80">
        <v>377</v>
      </c>
      <c r="L148" s="80">
        <v>324</v>
      </c>
      <c r="M148" s="80">
        <v>331</v>
      </c>
      <c r="N148" s="80">
        <v>374</v>
      </c>
      <c r="O148" s="80">
        <v>397</v>
      </c>
      <c r="P148" s="80">
        <v>373</v>
      </c>
      <c r="Q148" s="80">
        <v>333</v>
      </c>
      <c r="R148" s="80">
        <v>347</v>
      </c>
      <c r="S148" s="80">
        <v>318</v>
      </c>
      <c r="T148" s="80">
        <v>175</v>
      </c>
      <c r="U148" s="80">
        <v>127</v>
      </c>
      <c r="V148" s="80"/>
      <c r="W148" s="80">
        <v>488</v>
      </c>
      <c r="X148" s="80">
        <v>444</v>
      </c>
      <c r="Y148" s="80">
        <v>390</v>
      </c>
      <c r="Z148" s="80">
        <v>355</v>
      </c>
      <c r="AA148" s="80">
        <v>500</v>
      </c>
      <c r="AB148" s="80">
        <v>557</v>
      </c>
      <c r="AC148" s="80">
        <v>500</v>
      </c>
      <c r="AD148" s="80">
        <v>429</v>
      </c>
      <c r="AE148" s="80">
        <v>428</v>
      </c>
      <c r="AF148" s="80">
        <v>448</v>
      </c>
      <c r="AG148" s="80">
        <v>503</v>
      </c>
      <c r="AH148" s="80">
        <v>512</v>
      </c>
      <c r="AI148" s="80">
        <v>489</v>
      </c>
      <c r="AJ148" s="80">
        <v>421</v>
      </c>
      <c r="AK148" s="80">
        <v>428</v>
      </c>
      <c r="AL148" s="80">
        <v>342</v>
      </c>
      <c r="AM148" s="80">
        <v>187</v>
      </c>
      <c r="AN148" s="80">
        <v>169</v>
      </c>
    </row>
    <row r="149" spans="1:40" s="79" customFormat="1" x14ac:dyDescent="0.3">
      <c r="A149" s="79" t="s">
        <v>563</v>
      </c>
      <c r="B149" s="79">
        <v>2024</v>
      </c>
      <c r="C149" s="79" t="s">
        <v>436</v>
      </c>
      <c r="D149" s="79">
        <v>546</v>
      </c>
      <c r="E149" s="80">
        <v>533</v>
      </c>
      <c r="F149" s="80">
        <v>508</v>
      </c>
      <c r="G149" s="80">
        <v>584</v>
      </c>
      <c r="H149" s="80">
        <v>939</v>
      </c>
      <c r="I149" s="80">
        <v>859</v>
      </c>
      <c r="J149" s="80">
        <v>873</v>
      </c>
      <c r="K149" s="80">
        <v>794</v>
      </c>
      <c r="L149" s="80">
        <v>720</v>
      </c>
      <c r="M149" s="80">
        <v>619</v>
      </c>
      <c r="N149" s="80">
        <v>582</v>
      </c>
      <c r="O149" s="80">
        <v>525</v>
      </c>
      <c r="P149" s="80">
        <v>432</v>
      </c>
      <c r="Q149" s="80">
        <v>342</v>
      </c>
      <c r="R149" s="80">
        <v>270</v>
      </c>
      <c r="S149" s="80">
        <v>208</v>
      </c>
      <c r="T149" s="80">
        <v>134</v>
      </c>
      <c r="U149" s="80">
        <v>131</v>
      </c>
      <c r="V149" s="80"/>
      <c r="W149" s="80">
        <v>519</v>
      </c>
      <c r="X149" s="80">
        <v>509</v>
      </c>
      <c r="Y149" s="80">
        <v>490</v>
      </c>
      <c r="Z149" s="80">
        <v>553</v>
      </c>
      <c r="AA149" s="80">
        <v>885</v>
      </c>
      <c r="AB149" s="80">
        <v>734</v>
      </c>
      <c r="AC149" s="80">
        <v>660</v>
      </c>
      <c r="AD149" s="80">
        <v>551</v>
      </c>
      <c r="AE149" s="80">
        <v>502</v>
      </c>
      <c r="AF149" s="80">
        <v>413</v>
      </c>
      <c r="AG149" s="80">
        <v>395</v>
      </c>
      <c r="AH149" s="80">
        <v>425</v>
      </c>
      <c r="AI149" s="80">
        <v>385</v>
      </c>
      <c r="AJ149" s="80">
        <v>312</v>
      </c>
      <c r="AK149" s="80">
        <v>263</v>
      </c>
      <c r="AL149" s="80">
        <v>199</v>
      </c>
      <c r="AM149" s="80">
        <v>153</v>
      </c>
      <c r="AN149" s="80">
        <v>219</v>
      </c>
    </row>
    <row r="150" spans="1:40" s="79" customFormat="1" x14ac:dyDescent="0.3">
      <c r="A150" s="79" t="s">
        <v>564</v>
      </c>
      <c r="B150" s="79">
        <v>2024</v>
      </c>
      <c r="C150" s="79" t="s">
        <v>436</v>
      </c>
      <c r="D150" s="79">
        <v>476</v>
      </c>
      <c r="E150" s="80">
        <v>429</v>
      </c>
      <c r="F150" s="80">
        <v>432</v>
      </c>
      <c r="G150" s="80">
        <v>383</v>
      </c>
      <c r="H150" s="80">
        <v>507</v>
      </c>
      <c r="I150" s="80">
        <v>669</v>
      </c>
      <c r="J150" s="80">
        <v>607</v>
      </c>
      <c r="K150" s="80">
        <v>529</v>
      </c>
      <c r="L150" s="80">
        <v>475</v>
      </c>
      <c r="M150" s="80">
        <v>426</v>
      </c>
      <c r="N150" s="80">
        <v>424</v>
      </c>
      <c r="O150" s="80">
        <v>441</v>
      </c>
      <c r="P150" s="80">
        <v>409</v>
      </c>
      <c r="Q150" s="80">
        <v>333</v>
      </c>
      <c r="R150" s="80">
        <v>291</v>
      </c>
      <c r="S150" s="80">
        <v>298</v>
      </c>
      <c r="T150" s="80">
        <v>198</v>
      </c>
      <c r="U150" s="80">
        <v>185</v>
      </c>
      <c r="V150" s="80"/>
      <c r="W150" s="80">
        <v>452</v>
      </c>
      <c r="X150" s="80">
        <v>417</v>
      </c>
      <c r="Y150" s="80">
        <v>418</v>
      </c>
      <c r="Z150" s="80">
        <v>347</v>
      </c>
      <c r="AA150" s="80">
        <v>498</v>
      </c>
      <c r="AB150" s="80">
        <v>593</v>
      </c>
      <c r="AC150" s="80">
        <v>568</v>
      </c>
      <c r="AD150" s="80">
        <v>451</v>
      </c>
      <c r="AE150" s="80">
        <v>385</v>
      </c>
      <c r="AF150" s="80">
        <v>357</v>
      </c>
      <c r="AG150" s="80">
        <v>413</v>
      </c>
      <c r="AH150" s="80">
        <v>454</v>
      </c>
      <c r="AI150" s="80">
        <v>450</v>
      </c>
      <c r="AJ150" s="80">
        <v>385</v>
      </c>
      <c r="AK150" s="80">
        <v>324</v>
      </c>
      <c r="AL150" s="80">
        <v>356</v>
      </c>
      <c r="AM150" s="80">
        <v>257</v>
      </c>
      <c r="AN150" s="80">
        <v>338</v>
      </c>
    </row>
    <row r="151" spans="1:40" s="79" customFormat="1" x14ac:dyDescent="0.3">
      <c r="A151" s="79" t="s">
        <v>565</v>
      </c>
      <c r="B151" s="79">
        <v>2024</v>
      </c>
      <c r="C151" s="79" t="s">
        <v>436</v>
      </c>
      <c r="D151" s="79">
        <v>596</v>
      </c>
      <c r="E151" s="80">
        <v>535</v>
      </c>
      <c r="F151" s="80">
        <v>547</v>
      </c>
      <c r="G151" s="80">
        <v>441</v>
      </c>
      <c r="H151" s="80">
        <v>590</v>
      </c>
      <c r="I151" s="80">
        <v>725</v>
      </c>
      <c r="J151" s="80">
        <v>723</v>
      </c>
      <c r="K151" s="80">
        <v>606</v>
      </c>
      <c r="L151" s="80">
        <v>576</v>
      </c>
      <c r="M151" s="80">
        <v>478</v>
      </c>
      <c r="N151" s="80">
        <v>485</v>
      </c>
      <c r="O151" s="80">
        <v>489</v>
      </c>
      <c r="P151" s="80">
        <v>436</v>
      </c>
      <c r="Q151" s="80">
        <v>327</v>
      </c>
      <c r="R151" s="80">
        <v>274</v>
      </c>
      <c r="S151" s="80">
        <v>243</v>
      </c>
      <c r="T151" s="80">
        <v>180</v>
      </c>
      <c r="U151" s="80">
        <v>184</v>
      </c>
      <c r="V151" s="80"/>
      <c r="W151" s="80">
        <v>565</v>
      </c>
      <c r="X151" s="80">
        <v>511</v>
      </c>
      <c r="Y151" s="80">
        <v>505</v>
      </c>
      <c r="Z151" s="80">
        <v>449</v>
      </c>
      <c r="AA151" s="80">
        <v>587</v>
      </c>
      <c r="AB151" s="80">
        <v>643</v>
      </c>
      <c r="AC151" s="80">
        <v>650</v>
      </c>
      <c r="AD151" s="80">
        <v>554</v>
      </c>
      <c r="AE151" s="80">
        <v>545</v>
      </c>
      <c r="AF151" s="80">
        <v>473</v>
      </c>
      <c r="AG151" s="80">
        <v>499</v>
      </c>
      <c r="AH151" s="80">
        <v>493</v>
      </c>
      <c r="AI151" s="80">
        <v>438</v>
      </c>
      <c r="AJ151" s="80">
        <v>365</v>
      </c>
      <c r="AK151" s="80">
        <v>317</v>
      </c>
      <c r="AL151" s="80">
        <v>270</v>
      </c>
      <c r="AM151" s="80">
        <v>213</v>
      </c>
      <c r="AN151" s="80">
        <v>265</v>
      </c>
    </row>
    <row r="152" spans="1:40" s="79" customFormat="1" x14ac:dyDescent="0.3">
      <c r="A152" s="79" t="s">
        <v>566</v>
      </c>
      <c r="B152" s="79">
        <v>2024</v>
      </c>
      <c r="C152" s="79" t="s">
        <v>436</v>
      </c>
      <c r="D152" s="79">
        <v>452</v>
      </c>
      <c r="E152" s="80">
        <v>441</v>
      </c>
      <c r="F152" s="80">
        <v>477</v>
      </c>
      <c r="G152" s="80">
        <v>443</v>
      </c>
      <c r="H152" s="80">
        <v>608</v>
      </c>
      <c r="I152" s="80">
        <v>721</v>
      </c>
      <c r="J152" s="80">
        <v>702</v>
      </c>
      <c r="K152" s="80">
        <v>574</v>
      </c>
      <c r="L152" s="80">
        <v>492</v>
      </c>
      <c r="M152" s="80">
        <v>411</v>
      </c>
      <c r="N152" s="80">
        <v>436</v>
      </c>
      <c r="O152" s="80">
        <v>479</v>
      </c>
      <c r="P152" s="80">
        <v>439</v>
      </c>
      <c r="Q152" s="80">
        <v>320</v>
      </c>
      <c r="R152" s="80">
        <v>249</v>
      </c>
      <c r="S152" s="80">
        <v>229</v>
      </c>
      <c r="T152" s="80">
        <v>140</v>
      </c>
      <c r="U152" s="80">
        <v>120</v>
      </c>
      <c r="V152" s="80"/>
      <c r="W152" s="80">
        <v>427</v>
      </c>
      <c r="X152" s="80">
        <v>409</v>
      </c>
      <c r="Y152" s="80">
        <v>459</v>
      </c>
      <c r="Z152" s="80">
        <v>405</v>
      </c>
      <c r="AA152" s="80">
        <v>517</v>
      </c>
      <c r="AB152" s="80">
        <v>596</v>
      </c>
      <c r="AC152" s="80">
        <v>593</v>
      </c>
      <c r="AD152" s="80">
        <v>502</v>
      </c>
      <c r="AE152" s="80">
        <v>451</v>
      </c>
      <c r="AF152" s="80">
        <v>415</v>
      </c>
      <c r="AG152" s="80">
        <v>463</v>
      </c>
      <c r="AH152" s="80">
        <v>489</v>
      </c>
      <c r="AI152" s="80">
        <v>457</v>
      </c>
      <c r="AJ152" s="80">
        <v>353</v>
      </c>
      <c r="AK152" s="80">
        <v>278</v>
      </c>
      <c r="AL152" s="80">
        <v>262</v>
      </c>
      <c r="AM152" s="80">
        <v>183</v>
      </c>
      <c r="AN152" s="80">
        <v>161</v>
      </c>
    </row>
    <row r="153" spans="1:40" s="79" customFormat="1" x14ac:dyDescent="0.3">
      <c r="A153" s="79" t="s">
        <v>567</v>
      </c>
      <c r="B153" s="79">
        <v>2024</v>
      </c>
      <c r="C153" s="79" t="s">
        <v>436</v>
      </c>
      <c r="D153" s="79">
        <v>323</v>
      </c>
      <c r="E153" s="80">
        <v>292</v>
      </c>
      <c r="F153" s="80">
        <v>339</v>
      </c>
      <c r="G153" s="80">
        <v>604</v>
      </c>
      <c r="H153" s="80">
        <v>1476</v>
      </c>
      <c r="I153" s="80">
        <v>677</v>
      </c>
      <c r="J153" s="80">
        <v>729</v>
      </c>
      <c r="K153" s="80">
        <v>591</v>
      </c>
      <c r="L153" s="80">
        <v>498</v>
      </c>
      <c r="M153" s="80">
        <v>391</v>
      </c>
      <c r="N153" s="80">
        <v>378</v>
      </c>
      <c r="O153" s="80">
        <v>373</v>
      </c>
      <c r="P153" s="80">
        <v>300</v>
      </c>
      <c r="Q153" s="80">
        <v>258</v>
      </c>
      <c r="R153" s="80">
        <v>211</v>
      </c>
      <c r="S153" s="80">
        <v>202</v>
      </c>
      <c r="T153" s="80">
        <v>147</v>
      </c>
      <c r="U153" s="80">
        <v>178</v>
      </c>
      <c r="V153" s="80"/>
      <c r="W153" s="80">
        <v>305</v>
      </c>
      <c r="X153" s="80">
        <v>284</v>
      </c>
      <c r="Y153" s="80">
        <v>318</v>
      </c>
      <c r="Z153" s="80">
        <v>589</v>
      </c>
      <c r="AA153" s="80">
        <v>1467</v>
      </c>
      <c r="AB153" s="80">
        <v>578</v>
      </c>
      <c r="AC153" s="80">
        <v>594</v>
      </c>
      <c r="AD153" s="80">
        <v>500</v>
      </c>
      <c r="AE153" s="80">
        <v>483</v>
      </c>
      <c r="AF153" s="80">
        <v>409</v>
      </c>
      <c r="AG153" s="80">
        <v>396</v>
      </c>
      <c r="AH153" s="80">
        <v>357</v>
      </c>
      <c r="AI153" s="80">
        <v>285</v>
      </c>
      <c r="AJ153" s="80">
        <v>235</v>
      </c>
      <c r="AK153" s="80">
        <v>214</v>
      </c>
      <c r="AL153" s="80">
        <v>237</v>
      </c>
      <c r="AM153" s="80">
        <v>190</v>
      </c>
      <c r="AN153" s="80">
        <v>281</v>
      </c>
    </row>
    <row r="154" spans="1:40" s="79" customFormat="1" x14ac:dyDescent="0.3">
      <c r="A154" s="79" t="s">
        <v>568</v>
      </c>
      <c r="B154" s="79">
        <v>2024</v>
      </c>
      <c r="C154" s="79" t="s">
        <v>436</v>
      </c>
      <c r="D154" s="79">
        <v>649</v>
      </c>
      <c r="E154" s="80">
        <v>567</v>
      </c>
      <c r="F154" s="80">
        <v>586</v>
      </c>
      <c r="G154" s="80">
        <v>473</v>
      </c>
      <c r="H154" s="80">
        <v>689</v>
      </c>
      <c r="I154" s="80">
        <v>879</v>
      </c>
      <c r="J154" s="80">
        <v>783</v>
      </c>
      <c r="K154" s="80">
        <v>570</v>
      </c>
      <c r="L154" s="80">
        <v>462</v>
      </c>
      <c r="M154" s="80">
        <v>431</v>
      </c>
      <c r="N154" s="80">
        <v>527</v>
      </c>
      <c r="O154" s="80">
        <v>520</v>
      </c>
      <c r="P154" s="80">
        <v>409</v>
      </c>
      <c r="Q154" s="80">
        <v>336</v>
      </c>
      <c r="R154" s="80">
        <v>284</v>
      </c>
      <c r="S154" s="80">
        <v>250</v>
      </c>
      <c r="T154" s="80">
        <v>157</v>
      </c>
      <c r="U154" s="80">
        <v>131</v>
      </c>
      <c r="V154" s="80"/>
      <c r="W154" s="80">
        <v>613</v>
      </c>
      <c r="X154" s="80">
        <v>561</v>
      </c>
      <c r="Y154" s="80">
        <v>522</v>
      </c>
      <c r="Z154" s="80">
        <v>439</v>
      </c>
      <c r="AA154" s="80">
        <v>539</v>
      </c>
      <c r="AB154" s="80">
        <v>661</v>
      </c>
      <c r="AC154" s="80">
        <v>629</v>
      </c>
      <c r="AD154" s="80">
        <v>501</v>
      </c>
      <c r="AE154" s="80">
        <v>460</v>
      </c>
      <c r="AF154" s="80">
        <v>409</v>
      </c>
      <c r="AG154" s="80">
        <v>487</v>
      </c>
      <c r="AH154" s="80">
        <v>460</v>
      </c>
      <c r="AI154" s="80">
        <v>433</v>
      </c>
      <c r="AJ154" s="80">
        <v>378</v>
      </c>
      <c r="AK154" s="80">
        <v>333</v>
      </c>
      <c r="AL154" s="80">
        <v>297</v>
      </c>
      <c r="AM154" s="80">
        <v>212</v>
      </c>
      <c r="AN154" s="80">
        <v>202</v>
      </c>
    </row>
    <row r="155" spans="1:40" s="79" customFormat="1" x14ac:dyDescent="0.3">
      <c r="A155" s="79" t="s">
        <v>569</v>
      </c>
      <c r="B155" s="79">
        <v>2024</v>
      </c>
      <c r="C155" s="79" t="s">
        <v>436</v>
      </c>
      <c r="D155" s="79">
        <v>486</v>
      </c>
      <c r="E155" s="80">
        <v>465</v>
      </c>
      <c r="F155" s="80">
        <v>531</v>
      </c>
      <c r="G155" s="80">
        <v>454</v>
      </c>
      <c r="H155" s="80">
        <v>640</v>
      </c>
      <c r="I155" s="80">
        <v>729</v>
      </c>
      <c r="J155" s="80">
        <v>704</v>
      </c>
      <c r="K155" s="80">
        <v>609</v>
      </c>
      <c r="L155" s="80">
        <v>541</v>
      </c>
      <c r="M155" s="80">
        <v>468</v>
      </c>
      <c r="N155" s="80">
        <v>462</v>
      </c>
      <c r="O155" s="80">
        <v>409</v>
      </c>
      <c r="P155" s="80">
        <v>382</v>
      </c>
      <c r="Q155" s="80">
        <v>311</v>
      </c>
      <c r="R155" s="80">
        <v>295</v>
      </c>
      <c r="S155" s="80">
        <v>253</v>
      </c>
      <c r="T155" s="80">
        <v>160</v>
      </c>
      <c r="U155" s="80">
        <v>157</v>
      </c>
      <c r="V155" s="80"/>
      <c r="W155" s="80">
        <v>460</v>
      </c>
      <c r="X155" s="80">
        <v>449</v>
      </c>
      <c r="Y155" s="80">
        <v>503</v>
      </c>
      <c r="Z155" s="80">
        <v>431</v>
      </c>
      <c r="AA155" s="80">
        <v>580</v>
      </c>
      <c r="AB155" s="80">
        <v>623</v>
      </c>
      <c r="AC155" s="80">
        <v>536</v>
      </c>
      <c r="AD155" s="80">
        <v>458</v>
      </c>
      <c r="AE155" s="80">
        <v>466</v>
      </c>
      <c r="AF155" s="80">
        <v>469</v>
      </c>
      <c r="AG155" s="80">
        <v>492</v>
      </c>
      <c r="AH155" s="80">
        <v>452</v>
      </c>
      <c r="AI155" s="80">
        <v>454</v>
      </c>
      <c r="AJ155" s="80">
        <v>363</v>
      </c>
      <c r="AK155" s="80">
        <v>317</v>
      </c>
      <c r="AL155" s="80">
        <v>270</v>
      </c>
      <c r="AM155" s="80">
        <v>193</v>
      </c>
      <c r="AN155" s="80">
        <v>210</v>
      </c>
    </row>
    <row r="156" spans="1:40" s="79" customFormat="1" x14ac:dyDescent="0.3">
      <c r="A156" s="79" t="s">
        <v>570</v>
      </c>
      <c r="B156" s="79">
        <v>2024</v>
      </c>
      <c r="C156" s="79" t="s">
        <v>436</v>
      </c>
      <c r="D156" s="79">
        <v>461</v>
      </c>
      <c r="E156" s="80">
        <v>429</v>
      </c>
      <c r="F156" s="80">
        <v>420</v>
      </c>
      <c r="G156" s="80">
        <v>385</v>
      </c>
      <c r="H156" s="80">
        <v>539</v>
      </c>
      <c r="I156" s="80">
        <v>609</v>
      </c>
      <c r="J156" s="80">
        <v>521</v>
      </c>
      <c r="K156" s="80">
        <v>419</v>
      </c>
      <c r="L156" s="80">
        <v>396</v>
      </c>
      <c r="M156" s="80">
        <v>367</v>
      </c>
      <c r="N156" s="80">
        <v>400</v>
      </c>
      <c r="O156" s="80">
        <v>442</v>
      </c>
      <c r="P156" s="80">
        <v>440</v>
      </c>
      <c r="Q156" s="80">
        <v>366</v>
      </c>
      <c r="R156" s="80">
        <v>328</v>
      </c>
      <c r="S156" s="80">
        <v>325</v>
      </c>
      <c r="T156" s="80">
        <v>193</v>
      </c>
      <c r="U156" s="80">
        <v>155</v>
      </c>
      <c r="V156" s="80"/>
      <c r="W156" s="80">
        <v>437</v>
      </c>
      <c r="X156" s="80">
        <v>405</v>
      </c>
      <c r="Y156" s="80">
        <v>391</v>
      </c>
      <c r="Z156" s="80">
        <v>330</v>
      </c>
      <c r="AA156" s="80">
        <v>415</v>
      </c>
      <c r="AB156" s="80">
        <v>477</v>
      </c>
      <c r="AC156" s="80">
        <v>478</v>
      </c>
      <c r="AD156" s="80">
        <v>444</v>
      </c>
      <c r="AE156" s="80">
        <v>442</v>
      </c>
      <c r="AF156" s="80">
        <v>408</v>
      </c>
      <c r="AG156" s="80">
        <v>449</v>
      </c>
      <c r="AH156" s="80">
        <v>509</v>
      </c>
      <c r="AI156" s="80">
        <v>505</v>
      </c>
      <c r="AJ156" s="80">
        <v>412</v>
      </c>
      <c r="AK156" s="80">
        <v>367</v>
      </c>
      <c r="AL156" s="80">
        <v>372</v>
      </c>
      <c r="AM156" s="80">
        <v>253</v>
      </c>
      <c r="AN156" s="80">
        <v>223</v>
      </c>
    </row>
    <row r="157" spans="1:40" s="79" customFormat="1" x14ac:dyDescent="0.3">
      <c r="A157" s="79" t="s">
        <v>571</v>
      </c>
      <c r="B157" s="79">
        <v>2024</v>
      </c>
      <c r="C157" s="79" t="s">
        <v>436</v>
      </c>
      <c r="D157" s="79">
        <v>326</v>
      </c>
      <c r="E157" s="80">
        <v>311</v>
      </c>
      <c r="F157" s="80">
        <v>350</v>
      </c>
      <c r="G157" s="80">
        <v>1315</v>
      </c>
      <c r="H157" s="80">
        <v>1425</v>
      </c>
      <c r="I157" s="80">
        <v>671</v>
      </c>
      <c r="J157" s="80">
        <v>629</v>
      </c>
      <c r="K157" s="80">
        <v>492</v>
      </c>
      <c r="L157" s="80">
        <v>377</v>
      </c>
      <c r="M157" s="80">
        <v>292</v>
      </c>
      <c r="N157" s="80">
        <v>312</v>
      </c>
      <c r="O157" s="80">
        <v>325</v>
      </c>
      <c r="P157" s="80">
        <v>275</v>
      </c>
      <c r="Q157" s="80">
        <v>221</v>
      </c>
      <c r="R157" s="80">
        <v>192</v>
      </c>
      <c r="S157" s="80">
        <v>191</v>
      </c>
      <c r="T157" s="80">
        <v>111</v>
      </c>
      <c r="U157" s="80">
        <v>96</v>
      </c>
      <c r="V157" s="80"/>
      <c r="W157" s="80">
        <v>307</v>
      </c>
      <c r="X157" s="80">
        <v>294</v>
      </c>
      <c r="Y157" s="80">
        <v>332</v>
      </c>
      <c r="Z157" s="80">
        <v>1257</v>
      </c>
      <c r="AA157" s="80">
        <v>1295</v>
      </c>
      <c r="AB157" s="80">
        <v>552</v>
      </c>
      <c r="AC157" s="80">
        <v>467</v>
      </c>
      <c r="AD157" s="80">
        <v>368</v>
      </c>
      <c r="AE157" s="80">
        <v>339</v>
      </c>
      <c r="AF157" s="80">
        <v>297</v>
      </c>
      <c r="AG157" s="80">
        <v>314</v>
      </c>
      <c r="AH157" s="80">
        <v>324</v>
      </c>
      <c r="AI157" s="80">
        <v>279</v>
      </c>
      <c r="AJ157" s="80">
        <v>220</v>
      </c>
      <c r="AK157" s="80">
        <v>197</v>
      </c>
      <c r="AL157" s="80">
        <v>204</v>
      </c>
      <c r="AM157" s="80">
        <v>126</v>
      </c>
      <c r="AN157" s="80">
        <v>155</v>
      </c>
    </row>
    <row r="158" spans="1:40" s="79" customFormat="1" x14ac:dyDescent="0.3">
      <c r="A158" s="79" t="s">
        <v>572</v>
      </c>
      <c r="B158" s="79">
        <v>2024</v>
      </c>
      <c r="C158" s="79" t="s">
        <v>436</v>
      </c>
      <c r="D158" s="79">
        <v>692</v>
      </c>
      <c r="E158" s="80">
        <v>591</v>
      </c>
      <c r="F158" s="80">
        <v>549</v>
      </c>
      <c r="G158" s="80">
        <v>464</v>
      </c>
      <c r="H158" s="80">
        <v>696</v>
      </c>
      <c r="I158" s="80">
        <v>916</v>
      </c>
      <c r="J158" s="80">
        <v>771</v>
      </c>
      <c r="K158" s="80">
        <v>565</v>
      </c>
      <c r="L158" s="80">
        <v>494</v>
      </c>
      <c r="M158" s="80">
        <v>461</v>
      </c>
      <c r="N158" s="80">
        <v>511</v>
      </c>
      <c r="O158" s="80">
        <v>535</v>
      </c>
      <c r="P158" s="80">
        <v>501</v>
      </c>
      <c r="Q158" s="80">
        <v>407</v>
      </c>
      <c r="R158" s="80">
        <v>316</v>
      </c>
      <c r="S158" s="80">
        <v>276</v>
      </c>
      <c r="T158" s="80">
        <v>176</v>
      </c>
      <c r="U158" s="80">
        <v>139</v>
      </c>
      <c r="V158" s="80"/>
      <c r="W158" s="80">
        <v>668</v>
      </c>
      <c r="X158" s="80">
        <v>558</v>
      </c>
      <c r="Y158" s="80">
        <v>499</v>
      </c>
      <c r="Z158" s="80">
        <v>452</v>
      </c>
      <c r="AA158" s="80">
        <v>612</v>
      </c>
      <c r="AB158" s="80">
        <v>728</v>
      </c>
      <c r="AC158" s="80">
        <v>707</v>
      </c>
      <c r="AD158" s="80">
        <v>637</v>
      </c>
      <c r="AE158" s="80">
        <v>590</v>
      </c>
      <c r="AF158" s="80">
        <v>491</v>
      </c>
      <c r="AG158" s="80">
        <v>507</v>
      </c>
      <c r="AH158" s="80">
        <v>541</v>
      </c>
      <c r="AI158" s="80">
        <v>528</v>
      </c>
      <c r="AJ158" s="80">
        <v>417</v>
      </c>
      <c r="AK158" s="80">
        <v>363</v>
      </c>
      <c r="AL158" s="80">
        <v>319</v>
      </c>
      <c r="AM158" s="80">
        <v>220</v>
      </c>
      <c r="AN158" s="80">
        <v>288</v>
      </c>
    </row>
    <row r="159" spans="1:40" s="87" customFormat="1" x14ac:dyDescent="0.3">
      <c r="A159" s="87" t="s">
        <v>573</v>
      </c>
      <c r="B159" s="87">
        <v>2024</v>
      </c>
      <c r="C159" s="87" t="s">
        <v>436</v>
      </c>
      <c r="D159" s="87">
        <v>2792</v>
      </c>
      <c r="E159" s="88">
        <v>2560</v>
      </c>
      <c r="F159" s="88">
        <v>2606</v>
      </c>
      <c r="G159" s="88">
        <v>2332</v>
      </c>
      <c r="H159" s="88">
        <v>3449</v>
      </c>
      <c r="I159" s="88">
        <v>3867</v>
      </c>
      <c r="J159" s="88">
        <v>3627</v>
      </c>
      <c r="K159" s="88">
        <v>2956</v>
      </c>
      <c r="L159" s="88">
        <v>2623</v>
      </c>
      <c r="M159" s="88">
        <v>2327</v>
      </c>
      <c r="N159" s="88">
        <v>2430</v>
      </c>
      <c r="O159" s="88">
        <v>2340</v>
      </c>
      <c r="P159" s="88">
        <v>2032</v>
      </c>
      <c r="Q159" s="88">
        <v>1649</v>
      </c>
      <c r="R159" s="88">
        <v>1470</v>
      </c>
      <c r="S159" s="88">
        <v>1272</v>
      </c>
      <c r="T159" s="88">
        <v>806</v>
      </c>
      <c r="U159" s="88">
        <v>730</v>
      </c>
      <c r="V159" s="88"/>
      <c r="W159" s="88">
        <v>2645</v>
      </c>
      <c r="X159" s="88">
        <v>2474</v>
      </c>
      <c r="Y159" s="88">
        <v>2410</v>
      </c>
      <c r="Z159" s="88">
        <v>2227</v>
      </c>
      <c r="AA159" s="88">
        <v>3091</v>
      </c>
      <c r="AB159" s="88">
        <v>3218</v>
      </c>
      <c r="AC159" s="88">
        <v>2975</v>
      </c>
      <c r="AD159" s="88">
        <v>2493</v>
      </c>
      <c r="AE159" s="88">
        <v>2401</v>
      </c>
      <c r="AF159" s="88">
        <v>2212</v>
      </c>
      <c r="AG159" s="88">
        <v>2376</v>
      </c>
      <c r="AH159" s="88">
        <v>2342</v>
      </c>
      <c r="AI159" s="88">
        <v>2199</v>
      </c>
      <c r="AJ159" s="88">
        <v>1839</v>
      </c>
      <c r="AK159" s="88">
        <v>1658</v>
      </c>
      <c r="AL159" s="88">
        <v>1378</v>
      </c>
      <c r="AM159" s="88">
        <v>958</v>
      </c>
      <c r="AN159" s="88">
        <v>1065</v>
      </c>
    </row>
    <row r="160" spans="1:40" s="79" customFormat="1" x14ac:dyDescent="0.3">
      <c r="A160" s="79" t="s">
        <v>574</v>
      </c>
      <c r="B160" s="79">
        <v>2024</v>
      </c>
      <c r="C160" s="79" t="s">
        <v>436</v>
      </c>
      <c r="D160" s="79">
        <v>2350</v>
      </c>
      <c r="E160" s="80">
        <v>2101</v>
      </c>
      <c r="F160" s="80">
        <v>2140</v>
      </c>
      <c r="G160" s="80">
        <v>6235</v>
      </c>
      <c r="H160" s="80">
        <v>8699</v>
      </c>
      <c r="I160" s="80">
        <v>4044</v>
      </c>
      <c r="J160" s="80">
        <v>4174</v>
      </c>
      <c r="K160" s="80">
        <v>3679</v>
      </c>
      <c r="L160" s="80">
        <v>3148</v>
      </c>
      <c r="M160" s="80">
        <v>2420</v>
      </c>
      <c r="N160" s="80">
        <v>2234</v>
      </c>
      <c r="O160" s="80">
        <v>2154</v>
      </c>
      <c r="P160" s="80">
        <v>1810</v>
      </c>
      <c r="Q160" s="80">
        <v>1463</v>
      </c>
      <c r="R160" s="80">
        <v>1163</v>
      </c>
      <c r="S160" s="80">
        <v>1121</v>
      </c>
      <c r="T160" s="80">
        <v>734</v>
      </c>
      <c r="U160" s="80">
        <v>735</v>
      </c>
      <c r="V160" s="80"/>
      <c r="W160" s="80">
        <v>2228</v>
      </c>
      <c r="X160" s="80">
        <v>2028</v>
      </c>
      <c r="Y160" s="80">
        <v>2034</v>
      </c>
      <c r="Z160" s="80">
        <v>6263</v>
      </c>
      <c r="AA160" s="80">
        <v>8166</v>
      </c>
      <c r="AB160" s="80">
        <v>3474</v>
      </c>
      <c r="AC160" s="80">
        <v>3446</v>
      </c>
      <c r="AD160" s="80">
        <v>2933</v>
      </c>
      <c r="AE160" s="80">
        <v>2704</v>
      </c>
      <c r="AF160" s="80">
        <v>2171</v>
      </c>
      <c r="AG160" s="80">
        <v>2061</v>
      </c>
      <c r="AH160" s="80">
        <v>2025</v>
      </c>
      <c r="AI160" s="80">
        <v>1635</v>
      </c>
      <c r="AJ160" s="80">
        <v>1348</v>
      </c>
      <c r="AK160" s="80">
        <v>1143</v>
      </c>
      <c r="AL160" s="80">
        <v>1197</v>
      </c>
      <c r="AM160" s="80">
        <v>857</v>
      </c>
      <c r="AN160" s="80">
        <v>1140</v>
      </c>
    </row>
    <row r="161" spans="1:40" s="79" customFormat="1" x14ac:dyDescent="0.3">
      <c r="A161" s="79" t="s">
        <v>575</v>
      </c>
      <c r="B161" s="79">
        <v>2024</v>
      </c>
      <c r="C161" s="79" t="s">
        <v>436</v>
      </c>
      <c r="D161" s="79">
        <v>3064</v>
      </c>
      <c r="E161" s="80">
        <v>2758</v>
      </c>
      <c r="F161" s="80">
        <v>2807</v>
      </c>
      <c r="G161" s="80">
        <v>2476</v>
      </c>
      <c r="H161" s="80">
        <v>3348</v>
      </c>
      <c r="I161" s="80">
        <v>4151</v>
      </c>
      <c r="J161" s="80">
        <v>3952</v>
      </c>
      <c r="K161" s="80">
        <v>3165</v>
      </c>
      <c r="L161" s="80">
        <v>2747</v>
      </c>
      <c r="M161" s="80">
        <v>2427</v>
      </c>
      <c r="N161" s="80">
        <v>2680</v>
      </c>
      <c r="O161" s="80">
        <v>2849</v>
      </c>
      <c r="P161" s="80">
        <v>2641</v>
      </c>
      <c r="Q161" s="80">
        <v>2095</v>
      </c>
      <c r="R161" s="80">
        <v>1729</v>
      </c>
      <c r="S161" s="80">
        <v>1695</v>
      </c>
      <c r="T161" s="80">
        <v>1092</v>
      </c>
      <c r="U161" s="80">
        <v>910</v>
      </c>
      <c r="V161" s="80"/>
      <c r="W161" s="80">
        <v>2914</v>
      </c>
      <c r="X161" s="80">
        <v>2624</v>
      </c>
      <c r="Y161" s="80">
        <v>2633</v>
      </c>
      <c r="Z161" s="80">
        <v>2260</v>
      </c>
      <c r="AA161" s="80">
        <v>3052</v>
      </c>
      <c r="AB161" s="80">
        <v>3551</v>
      </c>
      <c r="AC161" s="80">
        <v>3450</v>
      </c>
      <c r="AD161" s="80">
        <v>2971</v>
      </c>
      <c r="AE161" s="80">
        <v>2714</v>
      </c>
      <c r="AF161" s="80">
        <v>2410</v>
      </c>
      <c r="AG161" s="80">
        <v>2681</v>
      </c>
      <c r="AH161" s="80">
        <v>2894</v>
      </c>
      <c r="AI161" s="80">
        <v>2798</v>
      </c>
      <c r="AJ161" s="80">
        <v>2310</v>
      </c>
      <c r="AK161" s="80">
        <v>1956</v>
      </c>
      <c r="AL161" s="80">
        <v>1914</v>
      </c>
      <c r="AM161" s="80">
        <v>1328</v>
      </c>
      <c r="AN161" s="80">
        <v>1439</v>
      </c>
    </row>
    <row r="162" spans="1:40" s="79" customFormat="1" x14ac:dyDescent="0.3">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row>
    <row r="163" spans="1:40" s="79" customFormat="1" x14ac:dyDescent="0.3">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row>
    <row r="164" spans="1:40" s="79" customFormat="1" x14ac:dyDescent="0.3">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row>
    <row r="165" spans="1:40" s="87" customFormat="1" x14ac:dyDescent="0.3">
      <c r="A165" s="87" t="s">
        <v>576</v>
      </c>
      <c r="B165" s="87">
        <v>2025</v>
      </c>
      <c r="C165" s="87" t="s">
        <v>436</v>
      </c>
      <c r="D165" s="87">
        <v>8221</v>
      </c>
      <c r="E165" s="88">
        <v>7390</v>
      </c>
      <c r="F165" s="88">
        <v>7561</v>
      </c>
      <c r="G165" s="88">
        <v>11285</v>
      </c>
      <c r="H165" s="88">
        <v>15457</v>
      </c>
      <c r="I165" s="88">
        <v>11922</v>
      </c>
      <c r="J165" s="88">
        <v>11700</v>
      </c>
      <c r="K165" s="88">
        <v>9973</v>
      </c>
      <c r="L165" s="88">
        <v>8603</v>
      </c>
      <c r="M165" s="88">
        <v>7287</v>
      </c>
      <c r="N165" s="88">
        <v>7303</v>
      </c>
      <c r="O165" s="88">
        <v>7264</v>
      </c>
      <c r="P165" s="88">
        <v>6702</v>
      </c>
      <c r="Q165" s="88">
        <v>5341</v>
      </c>
      <c r="R165" s="88">
        <v>4346</v>
      </c>
      <c r="S165" s="88">
        <v>4156</v>
      </c>
      <c r="T165" s="88">
        <v>2755</v>
      </c>
      <c r="U165" s="88">
        <v>2454</v>
      </c>
      <c r="V165" s="88"/>
      <c r="W165" s="88">
        <v>7797</v>
      </c>
      <c r="X165" s="88">
        <v>7102</v>
      </c>
      <c r="Y165" s="88">
        <v>7103</v>
      </c>
      <c r="Z165" s="88">
        <v>10938</v>
      </c>
      <c r="AA165" s="88">
        <v>14260</v>
      </c>
      <c r="AB165" s="88">
        <v>10108</v>
      </c>
      <c r="AC165" s="88">
        <v>9748</v>
      </c>
      <c r="AD165" s="88">
        <v>8502</v>
      </c>
      <c r="AE165" s="88">
        <v>7859</v>
      </c>
      <c r="AF165" s="88">
        <v>6937</v>
      </c>
      <c r="AG165" s="88">
        <v>7038</v>
      </c>
      <c r="AH165" s="88">
        <v>7181</v>
      </c>
      <c r="AI165" s="88">
        <v>6860</v>
      </c>
      <c r="AJ165" s="88">
        <v>5637</v>
      </c>
      <c r="AK165" s="88">
        <v>4733</v>
      </c>
      <c r="AL165" s="88">
        <v>4541</v>
      </c>
      <c r="AM165" s="88">
        <v>3273</v>
      </c>
      <c r="AN165" s="88">
        <v>3680</v>
      </c>
    </row>
    <row r="166" spans="1:40" s="87" customFormat="1" x14ac:dyDescent="0.3">
      <c r="A166" s="87" t="s">
        <v>577</v>
      </c>
      <c r="B166" s="87">
        <v>2025</v>
      </c>
      <c r="C166" s="87" t="s">
        <v>436</v>
      </c>
      <c r="D166" s="87">
        <v>743</v>
      </c>
      <c r="E166" s="88">
        <v>698</v>
      </c>
      <c r="F166" s="88">
        <v>620</v>
      </c>
      <c r="G166" s="88">
        <v>2094</v>
      </c>
      <c r="H166" s="88">
        <v>2755</v>
      </c>
      <c r="I166" s="88">
        <v>1132</v>
      </c>
      <c r="J166" s="88">
        <v>1201</v>
      </c>
      <c r="K166" s="88">
        <v>1148</v>
      </c>
      <c r="L166" s="88">
        <v>997</v>
      </c>
      <c r="M166" s="88">
        <v>771</v>
      </c>
      <c r="N166" s="88">
        <v>691</v>
      </c>
      <c r="O166" s="88">
        <v>646</v>
      </c>
      <c r="P166" s="88">
        <v>569</v>
      </c>
      <c r="Q166" s="88">
        <v>439</v>
      </c>
      <c r="R166" s="88">
        <v>307</v>
      </c>
      <c r="S166" s="88">
        <v>302</v>
      </c>
      <c r="T166" s="88">
        <v>231</v>
      </c>
      <c r="U166" s="88">
        <v>211</v>
      </c>
      <c r="V166" s="88"/>
      <c r="W166" s="88">
        <v>705</v>
      </c>
      <c r="X166" s="88">
        <v>693</v>
      </c>
      <c r="Y166" s="88">
        <v>611</v>
      </c>
      <c r="Z166" s="88">
        <v>2218</v>
      </c>
      <c r="AA166" s="88">
        <v>2530</v>
      </c>
      <c r="AB166" s="88">
        <v>1011</v>
      </c>
      <c r="AC166" s="88">
        <v>994</v>
      </c>
      <c r="AD166" s="88">
        <v>924</v>
      </c>
      <c r="AE166" s="88">
        <v>851</v>
      </c>
      <c r="AF166" s="88">
        <v>675</v>
      </c>
      <c r="AG166" s="88">
        <v>588</v>
      </c>
      <c r="AH166" s="88">
        <v>579</v>
      </c>
      <c r="AI166" s="88">
        <v>499</v>
      </c>
      <c r="AJ166" s="88">
        <v>397</v>
      </c>
      <c r="AK166" s="88">
        <v>306</v>
      </c>
      <c r="AL166" s="88">
        <v>306</v>
      </c>
      <c r="AM166" s="88">
        <v>217</v>
      </c>
      <c r="AN166" s="88">
        <v>284</v>
      </c>
    </row>
    <row r="167" spans="1:40" s="79" customFormat="1" x14ac:dyDescent="0.3">
      <c r="A167" s="79" t="s">
        <v>578</v>
      </c>
      <c r="B167" s="79">
        <v>2025</v>
      </c>
      <c r="C167" s="79" t="s">
        <v>436</v>
      </c>
      <c r="D167" s="79">
        <v>348</v>
      </c>
      <c r="E167" s="80">
        <v>304</v>
      </c>
      <c r="F167" s="80">
        <v>322</v>
      </c>
      <c r="G167" s="80">
        <v>1124</v>
      </c>
      <c r="H167" s="80">
        <v>1171</v>
      </c>
      <c r="I167" s="80">
        <v>690</v>
      </c>
      <c r="J167" s="80">
        <v>701</v>
      </c>
      <c r="K167" s="80">
        <v>638</v>
      </c>
      <c r="L167" s="80">
        <v>522</v>
      </c>
      <c r="M167" s="80">
        <v>392</v>
      </c>
      <c r="N167" s="80">
        <v>363</v>
      </c>
      <c r="O167" s="80">
        <v>376</v>
      </c>
      <c r="P167" s="80">
        <v>375</v>
      </c>
      <c r="Q167" s="80">
        <v>315</v>
      </c>
      <c r="R167" s="80">
        <v>267</v>
      </c>
      <c r="S167" s="80">
        <v>268</v>
      </c>
      <c r="T167" s="80">
        <v>165</v>
      </c>
      <c r="U167" s="80">
        <v>174</v>
      </c>
      <c r="V167" s="80"/>
      <c r="W167" s="80">
        <v>332</v>
      </c>
      <c r="X167" s="80">
        <v>288</v>
      </c>
      <c r="Y167" s="80">
        <v>300</v>
      </c>
      <c r="Z167" s="80">
        <v>1117</v>
      </c>
      <c r="AA167" s="80">
        <v>1125</v>
      </c>
      <c r="AB167" s="80">
        <v>573</v>
      </c>
      <c r="AC167" s="80">
        <v>518</v>
      </c>
      <c r="AD167" s="80">
        <v>446</v>
      </c>
      <c r="AE167" s="80">
        <v>411</v>
      </c>
      <c r="AF167" s="80">
        <v>341</v>
      </c>
      <c r="AG167" s="80">
        <v>318</v>
      </c>
      <c r="AH167" s="80">
        <v>325</v>
      </c>
      <c r="AI167" s="80">
        <v>298</v>
      </c>
      <c r="AJ167" s="80">
        <v>265</v>
      </c>
      <c r="AK167" s="80">
        <v>259</v>
      </c>
      <c r="AL167" s="80">
        <v>289</v>
      </c>
      <c r="AM167" s="80">
        <v>207</v>
      </c>
      <c r="AN167" s="80">
        <v>288</v>
      </c>
    </row>
    <row r="168" spans="1:40" s="79" customFormat="1" x14ac:dyDescent="0.3">
      <c r="A168" s="79" t="s">
        <v>579</v>
      </c>
      <c r="B168" s="79">
        <v>2025</v>
      </c>
      <c r="C168" s="79" t="s">
        <v>436</v>
      </c>
      <c r="D168" s="79">
        <v>618</v>
      </c>
      <c r="E168" s="80">
        <v>509</v>
      </c>
      <c r="F168" s="80">
        <v>542</v>
      </c>
      <c r="G168" s="80">
        <v>1160</v>
      </c>
      <c r="H168" s="80">
        <v>1874</v>
      </c>
      <c r="I168" s="80">
        <v>858</v>
      </c>
      <c r="J168" s="80">
        <v>852</v>
      </c>
      <c r="K168" s="80">
        <v>855</v>
      </c>
      <c r="L168" s="80">
        <v>794</v>
      </c>
      <c r="M168" s="80">
        <v>633</v>
      </c>
      <c r="N168" s="80">
        <v>526</v>
      </c>
      <c r="O168" s="80">
        <v>431</v>
      </c>
      <c r="P168" s="80">
        <v>350</v>
      </c>
      <c r="Q168" s="80">
        <v>269</v>
      </c>
      <c r="R168" s="80">
        <v>201</v>
      </c>
      <c r="S168" s="80">
        <v>177</v>
      </c>
      <c r="T168" s="80">
        <v>97</v>
      </c>
      <c r="U168" s="80">
        <v>97</v>
      </c>
      <c r="V168" s="80"/>
      <c r="W168" s="80">
        <v>587</v>
      </c>
      <c r="X168" s="80">
        <v>485</v>
      </c>
      <c r="Y168" s="80">
        <v>506</v>
      </c>
      <c r="Z168" s="80">
        <v>1129</v>
      </c>
      <c r="AA168" s="80">
        <v>1739</v>
      </c>
      <c r="AB168" s="80">
        <v>734</v>
      </c>
      <c r="AC168" s="80">
        <v>799</v>
      </c>
      <c r="AD168" s="80">
        <v>739</v>
      </c>
      <c r="AE168" s="80">
        <v>660</v>
      </c>
      <c r="AF168" s="80">
        <v>527</v>
      </c>
      <c r="AG168" s="80">
        <v>457</v>
      </c>
      <c r="AH168" s="80">
        <v>452</v>
      </c>
      <c r="AI168" s="80">
        <v>334</v>
      </c>
      <c r="AJ168" s="80">
        <v>249</v>
      </c>
      <c r="AK168" s="80">
        <v>187</v>
      </c>
      <c r="AL168" s="80">
        <v>169</v>
      </c>
      <c r="AM168" s="80">
        <v>127</v>
      </c>
      <c r="AN168" s="80">
        <v>144</v>
      </c>
    </row>
    <row r="169" spans="1:40" s="79" customFormat="1" x14ac:dyDescent="0.3">
      <c r="A169" s="79" t="s">
        <v>580</v>
      </c>
      <c r="B169" s="79">
        <v>2025</v>
      </c>
      <c r="C169" s="79" t="s">
        <v>436</v>
      </c>
      <c r="D169" s="79">
        <v>541</v>
      </c>
      <c r="E169" s="80">
        <v>461</v>
      </c>
      <c r="F169" s="80">
        <v>517</v>
      </c>
      <c r="G169" s="80">
        <v>456</v>
      </c>
      <c r="H169" s="80">
        <v>451</v>
      </c>
      <c r="I169" s="80">
        <v>576</v>
      </c>
      <c r="J169" s="80">
        <v>669</v>
      </c>
      <c r="K169" s="80">
        <v>551</v>
      </c>
      <c r="L169" s="80">
        <v>459</v>
      </c>
      <c r="M169" s="80">
        <v>378</v>
      </c>
      <c r="N169" s="80">
        <v>439</v>
      </c>
      <c r="O169" s="80">
        <v>430</v>
      </c>
      <c r="P169" s="80">
        <v>405</v>
      </c>
      <c r="Q169" s="80">
        <v>330</v>
      </c>
      <c r="R169" s="80">
        <v>259</v>
      </c>
      <c r="S169" s="80">
        <v>281</v>
      </c>
      <c r="T169" s="80">
        <v>191</v>
      </c>
      <c r="U169" s="80">
        <v>136</v>
      </c>
      <c r="V169" s="80"/>
      <c r="W169" s="80">
        <v>512</v>
      </c>
      <c r="X169" s="80">
        <v>447</v>
      </c>
      <c r="Y169" s="80">
        <v>463</v>
      </c>
      <c r="Z169" s="80">
        <v>401</v>
      </c>
      <c r="AA169" s="80">
        <v>452</v>
      </c>
      <c r="AB169" s="80">
        <v>567</v>
      </c>
      <c r="AC169" s="80">
        <v>598</v>
      </c>
      <c r="AD169" s="80">
        <v>536</v>
      </c>
      <c r="AE169" s="80">
        <v>442</v>
      </c>
      <c r="AF169" s="80">
        <v>337</v>
      </c>
      <c r="AG169" s="80">
        <v>378</v>
      </c>
      <c r="AH169" s="80">
        <v>425</v>
      </c>
      <c r="AI169" s="80">
        <v>446</v>
      </c>
      <c r="AJ169" s="80">
        <v>374</v>
      </c>
      <c r="AK169" s="80">
        <v>292</v>
      </c>
      <c r="AL169" s="80">
        <v>280</v>
      </c>
      <c r="AM169" s="80">
        <v>204</v>
      </c>
      <c r="AN169" s="80">
        <v>193</v>
      </c>
    </row>
    <row r="170" spans="1:40" s="79" customFormat="1" x14ac:dyDescent="0.3">
      <c r="A170" s="79" t="s">
        <v>581</v>
      </c>
      <c r="B170" s="79">
        <v>2025</v>
      </c>
      <c r="C170" s="79" t="s">
        <v>436</v>
      </c>
      <c r="D170" s="79">
        <v>442</v>
      </c>
      <c r="E170" s="80">
        <v>382</v>
      </c>
      <c r="F170" s="80">
        <v>417</v>
      </c>
      <c r="G170" s="80">
        <v>367</v>
      </c>
      <c r="H170" s="80">
        <v>531</v>
      </c>
      <c r="I170" s="80">
        <v>635</v>
      </c>
      <c r="J170" s="80">
        <v>683</v>
      </c>
      <c r="K170" s="80">
        <v>536</v>
      </c>
      <c r="L170" s="80">
        <v>443</v>
      </c>
      <c r="M170" s="80">
        <v>392</v>
      </c>
      <c r="N170" s="80">
        <v>451</v>
      </c>
      <c r="O170" s="80">
        <v>496</v>
      </c>
      <c r="P170" s="80">
        <v>480</v>
      </c>
      <c r="Q170" s="80">
        <v>359</v>
      </c>
      <c r="R170" s="80">
        <v>281</v>
      </c>
      <c r="S170" s="80">
        <v>281</v>
      </c>
      <c r="T170" s="80">
        <v>206</v>
      </c>
      <c r="U170" s="80">
        <v>189</v>
      </c>
      <c r="V170" s="80"/>
      <c r="W170" s="80">
        <v>417</v>
      </c>
      <c r="X170" s="80">
        <v>373</v>
      </c>
      <c r="Y170" s="80">
        <v>387</v>
      </c>
      <c r="Z170" s="80">
        <v>354</v>
      </c>
      <c r="AA170" s="80">
        <v>543</v>
      </c>
      <c r="AB170" s="80">
        <v>568</v>
      </c>
      <c r="AC170" s="80">
        <v>500</v>
      </c>
      <c r="AD170" s="80">
        <v>405</v>
      </c>
      <c r="AE170" s="80">
        <v>406</v>
      </c>
      <c r="AF170" s="80">
        <v>413</v>
      </c>
      <c r="AG170" s="80">
        <v>445</v>
      </c>
      <c r="AH170" s="80">
        <v>449</v>
      </c>
      <c r="AI170" s="80">
        <v>438</v>
      </c>
      <c r="AJ170" s="80">
        <v>386</v>
      </c>
      <c r="AK170" s="80">
        <v>331</v>
      </c>
      <c r="AL170" s="80">
        <v>308</v>
      </c>
      <c r="AM170" s="80">
        <v>228</v>
      </c>
      <c r="AN170" s="80">
        <v>239</v>
      </c>
    </row>
    <row r="171" spans="1:40" s="79" customFormat="1" x14ac:dyDescent="0.3">
      <c r="A171" s="79" t="s">
        <v>582</v>
      </c>
      <c r="B171" s="79">
        <v>2025</v>
      </c>
      <c r="C171" s="79" t="s">
        <v>436</v>
      </c>
      <c r="D171" s="79">
        <v>516</v>
      </c>
      <c r="E171" s="80">
        <v>470</v>
      </c>
      <c r="F171" s="80">
        <v>431</v>
      </c>
      <c r="G171" s="80">
        <v>388</v>
      </c>
      <c r="H171" s="80">
        <v>585</v>
      </c>
      <c r="I171" s="80">
        <v>664</v>
      </c>
      <c r="J171" s="80">
        <v>551</v>
      </c>
      <c r="K171" s="80">
        <v>385</v>
      </c>
      <c r="L171" s="80">
        <v>322</v>
      </c>
      <c r="M171" s="80">
        <v>326</v>
      </c>
      <c r="N171" s="80">
        <v>367</v>
      </c>
      <c r="O171" s="80">
        <v>389</v>
      </c>
      <c r="P171" s="80">
        <v>376</v>
      </c>
      <c r="Q171" s="80">
        <v>335</v>
      </c>
      <c r="R171" s="80">
        <v>331</v>
      </c>
      <c r="S171" s="80">
        <v>325</v>
      </c>
      <c r="T171" s="80">
        <v>187</v>
      </c>
      <c r="U171" s="80">
        <v>133</v>
      </c>
      <c r="V171" s="80"/>
      <c r="W171" s="80">
        <v>487</v>
      </c>
      <c r="X171" s="80">
        <v>448</v>
      </c>
      <c r="Y171" s="80">
        <v>397</v>
      </c>
      <c r="Z171" s="80">
        <v>358</v>
      </c>
      <c r="AA171" s="80">
        <v>495</v>
      </c>
      <c r="AB171" s="80">
        <v>548</v>
      </c>
      <c r="AC171" s="80">
        <v>501</v>
      </c>
      <c r="AD171" s="80">
        <v>433</v>
      </c>
      <c r="AE171" s="80">
        <v>422</v>
      </c>
      <c r="AF171" s="80">
        <v>439</v>
      </c>
      <c r="AG171" s="80">
        <v>509</v>
      </c>
      <c r="AH171" s="80">
        <v>501</v>
      </c>
      <c r="AI171" s="80">
        <v>500</v>
      </c>
      <c r="AJ171" s="80">
        <v>426</v>
      </c>
      <c r="AK171" s="80">
        <v>409</v>
      </c>
      <c r="AL171" s="80">
        <v>363</v>
      </c>
      <c r="AM171" s="80">
        <v>195</v>
      </c>
      <c r="AN171" s="80">
        <v>174</v>
      </c>
    </row>
    <row r="172" spans="1:40" s="79" customFormat="1" x14ac:dyDescent="0.3">
      <c r="A172" s="79" t="s">
        <v>583</v>
      </c>
      <c r="B172" s="79">
        <v>2025</v>
      </c>
      <c r="C172" s="79" t="s">
        <v>436</v>
      </c>
      <c r="D172" s="79">
        <v>545</v>
      </c>
      <c r="E172" s="80">
        <v>536</v>
      </c>
      <c r="F172" s="80">
        <v>513</v>
      </c>
      <c r="G172" s="80">
        <v>608</v>
      </c>
      <c r="H172" s="80">
        <v>941</v>
      </c>
      <c r="I172" s="80">
        <v>850</v>
      </c>
      <c r="J172" s="80">
        <v>874</v>
      </c>
      <c r="K172" s="80">
        <v>791</v>
      </c>
      <c r="L172" s="80">
        <v>721</v>
      </c>
      <c r="M172" s="80">
        <v>622</v>
      </c>
      <c r="N172" s="80">
        <v>593</v>
      </c>
      <c r="O172" s="80">
        <v>527</v>
      </c>
      <c r="P172" s="80">
        <v>452</v>
      </c>
      <c r="Q172" s="80">
        <v>355</v>
      </c>
      <c r="R172" s="80">
        <v>264</v>
      </c>
      <c r="S172" s="80">
        <v>224</v>
      </c>
      <c r="T172" s="80">
        <v>142</v>
      </c>
      <c r="U172" s="80">
        <v>134</v>
      </c>
      <c r="V172" s="80"/>
      <c r="W172" s="80">
        <v>517</v>
      </c>
      <c r="X172" s="80">
        <v>512</v>
      </c>
      <c r="Y172" s="80">
        <v>496</v>
      </c>
      <c r="Z172" s="80">
        <v>571</v>
      </c>
      <c r="AA172" s="80">
        <v>885</v>
      </c>
      <c r="AB172" s="80">
        <v>726</v>
      </c>
      <c r="AC172" s="80">
        <v>657</v>
      </c>
      <c r="AD172" s="80">
        <v>546</v>
      </c>
      <c r="AE172" s="80">
        <v>502</v>
      </c>
      <c r="AF172" s="80">
        <v>417</v>
      </c>
      <c r="AG172" s="80">
        <v>393</v>
      </c>
      <c r="AH172" s="80">
        <v>423</v>
      </c>
      <c r="AI172" s="80">
        <v>402</v>
      </c>
      <c r="AJ172" s="80">
        <v>321</v>
      </c>
      <c r="AK172" s="80">
        <v>266</v>
      </c>
      <c r="AL172" s="80">
        <v>206</v>
      </c>
      <c r="AM172" s="80">
        <v>157</v>
      </c>
      <c r="AN172" s="80">
        <v>223</v>
      </c>
    </row>
    <row r="173" spans="1:40" s="79" customFormat="1" x14ac:dyDescent="0.3">
      <c r="A173" s="79" t="s">
        <v>584</v>
      </c>
      <c r="B173" s="79">
        <v>2025</v>
      </c>
      <c r="C173" s="79" t="s">
        <v>436</v>
      </c>
      <c r="D173" s="79">
        <v>479</v>
      </c>
      <c r="E173" s="80">
        <v>428</v>
      </c>
      <c r="F173" s="80">
        <v>430</v>
      </c>
      <c r="G173" s="80">
        <v>397</v>
      </c>
      <c r="H173" s="80">
        <v>504</v>
      </c>
      <c r="I173" s="80">
        <v>666</v>
      </c>
      <c r="J173" s="80">
        <v>614</v>
      </c>
      <c r="K173" s="80">
        <v>545</v>
      </c>
      <c r="L173" s="80">
        <v>483</v>
      </c>
      <c r="M173" s="80">
        <v>431</v>
      </c>
      <c r="N173" s="80">
        <v>424</v>
      </c>
      <c r="O173" s="80">
        <v>434</v>
      </c>
      <c r="P173" s="80">
        <v>424</v>
      </c>
      <c r="Q173" s="80">
        <v>337</v>
      </c>
      <c r="R173" s="80">
        <v>293</v>
      </c>
      <c r="S173" s="80">
        <v>294</v>
      </c>
      <c r="T173" s="80">
        <v>213</v>
      </c>
      <c r="U173" s="80">
        <v>187</v>
      </c>
      <c r="V173" s="80"/>
      <c r="W173" s="80">
        <v>455</v>
      </c>
      <c r="X173" s="80">
        <v>412</v>
      </c>
      <c r="Y173" s="80">
        <v>421</v>
      </c>
      <c r="Z173" s="80">
        <v>357</v>
      </c>
      <c r="AA173" s="80">
        <v>495</v>
      </c>
      <c r="AB173" s="80">
        <v>589</v>
      </c>
      <c r="AC173" s="80">
        <v>571</v>
      </c>
      <c r="AD173" s="80">
        <v>461</v>
      </c>
      <c r="AE173" s="80">
        <v>389</v>
      </c>
      <c r="AF173" s="80">
        <v>358</v>
      </c>
      <c r="AG173" s="80">
        <v>406</v>
      </c>
      <c r="AH173" s="80">
        <v>448</v>
      </c>
      <c r="AI173" s="80">
        <v>459</v>
      </c>
      <c r="AJ173" s="80">
        <v>397</v>
      </c>
      <c r="AK173" s="80">
        <v>324</v>
      </c>
      <c r="AL173" s="80">
        <v>350</v>
      </c>
      <c r="AM173" s="80">
        <v>277</v>
      </c>
      <c r="AN173" s="80">
        <v>338</v>
      </c>
    </row>
    <row r="174" spans="1:40" s="79" customFormat="1" x14ac:dyDescent="0.3">
      <c r="A174" s="79" t="s">
        <v>585</v>
      </c>
      <c r="B174" s="79">
        <v>2025</v>
      </c>
      <c r="C174" s="79" t="s">
        <v>436</v>
      </c>
      <c r="D174" s="79">
        <v>594</v>
      </c>
      <c r="E174" s="80">
        <v>531</v>
      </c>
      <c r="F174" s="80">
        <v>540</v>
      </c>
      <c r="G174" s="80">
        <v>454</v>
      </c>
      <c r="H174" s="80">
        <v>585</v>
      </c>
      <c r="I174" s="80">
        <v>712</v>
      </c>
      <c r="J174" s="80">
        <v>725</v>
      </c>
      <c r="K174" s="80">
        <v>611</v>
      </c>
      <c r="L174" s="80">
        <v>575</v>
      </c>
      <c r="M174" s="80">
        <v>488</v>
      </c>
      <c r="N174" s="80">
        <v>472</v>
      </c>
      <c r="O174" s="80">
        <v>488</v>
      </c>
      <c r="P174" s="80">
        <v>444</v>
      </c>
      <c r="Q174" s="80">
        <v>338</v>
      </c>
      <c r="R174" s="80">
        <v>269</v>
      </c>
      <c r="S174" s="80">
        <v>249</v>
      </c>
      <c r="T174" s="80">
        <v>184</v>
      </c>
      <c r="U174" s="80">
        <v>190</v>
      </c>
      <c r="V174" s="80"/>
      <c r="W174" s="80">
        <v>562</v>
      </c>
      <c r="X174" s="80">
        <v>508</v>
      </c>
      <c r="Y174" s="80">
        <v>497</v>
      </c>
      <c r="Z174" s="80">
        <v>456</v>
      </c>
      <c r="AA174" s="80">
        <v>583</v>
      </c>
      <c r="AB174" s="80">
        <v>631</v>
      </c>
      <c r="AC174" s="80">
        <v>645</v>
      </c>
      <c r="AD174" s="80">
        <v>557</v>
      </c>
      <c r="AE174" s="80">
        <v>536</v>
      </c>
      <c r="AF174" s="80">
        <v>488</v>
      </c>
      <c r="AG174" s="80">
        <v>481</v>
      </c>
      <c r="AH174" s="80">
        <v>493</v>
      </c>
      <c r="AI174" s="80">
        <v>448</v>
      </c>
      <c r="AJ174" s="80">
        <v>378</v>
      </c>
      <c r="AK174" s="80">
        <v>310</v>
      </c>
      <c r="AL174" s="80">
        <v>279</v>
      </c>
      <c r="AM174" s="80">
        <v>221</v>
      </c>
      <c r="AN174" s="80">
        <v>264</v>
      </c>
    </row>
    <row r="175" spans="1:40" s="79" customFormat="1" x14ac:dyDescent="0.3">
      <c r="A175" s="79" t="s">
        <v>586</v>
      </c>
      <c r="B175" s="79">
        <v>2025</v>
      </c>
      <c r="C175" s="79" t="s">
        <v>436</v>
      </c>
      <c r="D175" s="79">
        <v>451</v>
      </c>
      <c r="E175" s="80">
        <v>430</v>
      </c>
      <c r="F175" s="80">
        <v>477</v>
      </c>
      <c r="G175" s="80">
        <v>452</v>
      </c>
      <c r="H175" s="80">
        <v>610</v>
      </c>
      <c r="I175" s="80">
        <v>707</v>
      </c>
      <c r="J175" s="80">
        <v>708</v>
      </c>
      <c r="K175" s="80">
        <v>585</v>
      </c>
      <c r="L175" s="80">
        <v>494</v>
      </c>
      <c r="M175" s="80">
        <v>418</v>
      </c>
      <c r="N175" s="80">
        <v>426</v>
      </c>
      <c r="O175" s="80">
        <v>471</v>
      </c>
      <c r="P175" s="80">
        <v>447</v>
      </c>
      <c r="Q175" s="80">
        <v>325</v>
      </c>
      <c r="R175" s="80">
        <v>252</v>
      </c>
      <c r="S175" s="80">
        <v>229</v>
      </c>
      <c r="T175" s="80">
        <v>147</v>
      </c>
      <c r="U175" s="80">
        <v>123</v>
      </c>
      <c r="V175" s="80"/>
      <c r="W175" s="80">
        <v>428</v>
      </c>
      <c r="X175" s="80">
        <v>406</v>
      </c>
      <c r="Y175" s="80">
        <v>451</v>
      </c>
      <c r="Z175" s="80">
        <v>421</v>
      </c>
      <c r="AA175" s="80">
        <v>517</v>
      </c>
      <c r="AB175" s="80">
        <v>585</v>
      </c>
      <c r="AC175" s="80">
        <v>591</v>
      </c>
      <c r="AD175" s="80">
        <v>507</v>
      </c>
      <c r="AE175" s="80">
        <v>450</v>
      </c>
      <c r="AF175" s="80">
        <v>421</v>
      </c>
      <c r="AG175" s="80">
        <v>448</v>
      </c>
      <c r="AH175" s="80">
        <v>482</v>
      </c>
      <c r="AI175" s="80">
        <v>467</v>
      </c>
      <c r="AJ175" s="80">
        <v>365</v>
      </c>
      <c r="AK175" s="80">
        <v>278</v>
      </c>
      <c r="AL175" s="80">
        <v>264</v>
      </c>
      <c r="AM175" s="80">
        <v>192</v>
      </c>
      <c r="AN175" s="80">
        <v>161</v>
      </c>
    </row>
    <row r="176" spans="1:40" s="79" customFormat="1" x14ac:dyDescent="0.3">
      <c r="A176" s="79" t="s">
        <v>587</v>
      </c>
      <c r="B176" s="79">
        <v>2025</v>
      </c>
      <c r="C176" s="79" t="s">
        <v>436</v>
      </c>
      <c r="D176" s="79">
        <v>319</v>
      </c>
      <c r="E176" s="80">
        <v>296</v>
      </c>
      <c r="F176" s="80">
        <v>331</v>
      </c>
      <c r="G176" s="80">
        <v>617</v>
      </c>
      <c r="H176" s="80">
        <v>1472</v>
      </c>
      <c r="I176" s="80">
        <v>669</v>
      </c>
      <c r="J176" s="80">
        <v>695</v>
      </c>
      <c r="K176" s="80">
        <v>608</v>
      </c>
      <c r="L176" s="80">
        <v>500</v>
      </c>
      <c r="M176" s="80">
        <v>402</v>
      </c>
      <c r="N176" s="80">
        <v>379</v>
      </c>
      <c r="O176" s="80">
        <v>367</v>
      </c>
      <c r="P176" s="80">
        <v>315</v>
      </c>
      <c r="Q176" s="80">
        <v>255</v>
      </c>
      <c r="R176" s="80">
        <v>215</v>
      </c>
      <c r="S176" s="80">
        <v>206</v>
      </c>
      <c r="T176" s="80">
        <v>150</v>
      </c>
      <c r="U176" s="80">
        <v>181</v>
      </c>
      <c r="V176" s="80"/>
      <c r="W176" s="80">
        <v>302</v>
      </c>
      <c r="X176" s="80">
        <v>283</v>
      </c>
      <c r="Y176" s="80">
        <v>316</v>
      </c>
      <c r="Z176" s="80">
        <v>597</v>
      </c>
      <c r="AA176" s="80">
        <v>1464</v>
      </c>
      <c r="AB176" s="80">
        <v>570</v>
      </c>
      <c r="AC176" s="80">
        <v>566</v>
      </c>
      <c r="AD176" s="80">
        <v>511</v>
      </c>
      <c r="AE176" s="80">
        <v>485</v>
      </c>
      <c r="AF176" s="80">
        <v>423</v>
      </c>
      <c r="AG176" s="80">
        <v>404</v>
      </c>
      <c r="AH176" s="80">
        <v>355</v>
      </c>
      <c r="AI176" s="80">
        <v>300</v>
      </c>
      <c r="AJ176" s="80">
        <v>235</v>
      </c>
      <c r="AK176" s="80">
        <v>212</v>
      </c>
      <c r="AL176" s="80">
        <v>236</v>
      </c>
      <c r="AM176" s="80">
        <v>195</v>
      </c>
      <c r="AN176" s="80">
        <v>280</v>
      </c>
    </row>
    <row r="177" spans="1:66" s="79" customFormat="1" x14ac:dyDescent="0.3">
      <c r="A177" s="79" t="s">
        <v>588</v>
      </c>
      <c r="B177" s="79">
        <v>2025</v>
      </c>
      <c r="C177" s="79" t="s">
        <v>436</v>
      </c>
      <c r="D177" s="79">
        <v>650</v>
      </c>
      <c r="E177" s="80">
        <v>556</v>
      </c>
      <c r="F177" s="80">
        <v>580</v>
      </c>
      <c r="G177" s="80">
        <v>496</v>
      </c>
      <c r="H177" s="80">
        <v>678</v>
      </c>
      <c r="I177" s="80">
        <v>866</v>
      </c>
      <c r="J177" s="80">
        <v>790</v>
      </c>
      <c r="K177" s="80">
        <v>583</v>
      </c>
      <c r="L177" s="80">
        <v>467</v>
      </c>
      <c r="M177" s="80">
        <v>428</v>
      </c>
      <c r="N177" s="80">
        <v>517</v>
      </c>
      <c r="O177" s="80">
        <v>514</v>
      </c>
      <c r="P177" s="80">
        <v>435</v>
      </c>
      <c r="Q177" s="80">
        <v>334</v>
      </c>
      <c r="R177" s="80">
        <v>285</v>
      </c>
      <c r="S177" s="80">
        <v>250</v>
      </c>
      <c r="T177" s="80">
        <v>164</v>
      </c>
      <c r="U177" s="80">
        <v>134</v>
      </c>
      <c r="V177" s="80"/>
      <c r="W177" s="80">
        <v>615</v>
      </c>
      <c r="X177" s="80">
        <v>550</v>
      </c>
      <c r="Y177" s="80">
        <v>525</v>
      </c>
      <c r="Z177" s="80">
        <v>450</v>
      </c>
      <c r="AA177" s="80">
        <v>530</v>
      </c>
      <c r="AB177" s="80">
        <v>650</v>
      </c>
      <c r="AC177" s="80">
        <v>625</v>
      </c>
      <c r="AD177" s="80">
        <v>503</v>
      </c>
      <c r="AE177" s="80">
        <v>460</v>
      </c>
      <c r="AF177" s="80">
        <v>408</v>
      </c>
      <c r="AG177" s="80">
        <v>478</v>
      </c>
      <c r="AH177" s="80">
        <v>451</v>
      </c>
      <c r="AI177" s="80">
        <v>452</v>
      </c>
      <c r="AJ177" s="80">
        <v>380</v>
      </c>
      <c r="AK177" s="80">
        <v>332</v>
      </c>
      <c r="AL177" s="80">
        <v>302</v>
      </c>
      <c r="AM177" s="80">
        <v>216</v>
      </c>
      <c r="AN177" s="80">
        <v>204</v>
      </c>
    </row>
    <row r="178" spans="1:66" s="79" customFormat="1" x14ac:dyDescent="0.3">
      <c r="A178" s="79" t="s">
        <v>589</v>
      </c>
      <c r="B178" s="79">
        <v>2025</v>
      </c>
      <c r="C178" s="79" t="s">
        <v>436</v>
      </c>
      <c r="D178" s="79">
        <v>487</v>
      </c>
      <c r="E178" s="80">
        <v>454</v>
      </c>
      <c r="F178" s="80">
        <v>523</v>
      </c>
      <c r="G178" s="80">
        <v>477</v>
      </c>
      <c r="H178" s="80">
        <v>637</v>
      </c>
      <c r="I178" s="80">
        <v>716</v>
      </c>
      <c r="J178" s="80">
        <v>713</v>
      </c>
      <c r="K178" s="80">
        <v>616</v>
      </c>
      <c r="L178" s="80">
        <v>547</v>
      </c>
      <c r="M178" s="80">
        <v>470</v>
      </c>
      <c r="N178" s="80">
        <v>454</v>
      </c>
      <c r="O178" s="80">
        <v>415</v>
      </c>
      <c r="P178" s="80">
        <v>385</v>
      </c>
      <c r="Q178" s="80">
        <v>317</v>
      </c>
      <c r="R178" s="80">
        <v>287</v>
      </c>
      <c r="S178" s="80">
        <v>260</v>
      </c>
      <c r="T178" s="80">
        <v>172</v>
      </c>
      <c r="U178" s="80">
        <v>159</v>
      </c>
      <c r="V178" s="80"/>
      <c r="W178" s="80">
        <v>460</v>
      </c>
      <c r="X178" s="80">
        <v>441</v>
      </c>
      <c r="Y178" s="80">
        <v>496</v>
      </c>
      <c r="Z178" s="80">
        <v>444</v>
      </c>
      <c r="AA178" s="80">
        <v>577</v>
      </c>
      <c r="AB178" s="80">
        <v>612</v>
      </c>
      <c r="AC178" s="80">
        <v>536</v>
      </c>
      <c r="AD178" s="80">
        <v>459</v>
      </c>
      <c r="AE178" s="80">
        <v>466</v>
      </c>
      <c r="AF178" s="80">
        <v>467</v>
      </c>
      <c r="AG178" s="80">
        <v>478</v>
      </c>
      <c r="AH178" s="80">
        <v>454</v>
      </c>
      <c r="AI178" s="80">
        <v>464</v>
      </c>
      <c r="AJ178" s="80">
        <v>375</v>
      </c>
      <c r="AK178" s="80">
        <v>305</v>
      </c>
      <c r="AL178" s="80">
        <v>281</v>
      </c>
      <c r="AM178" s="80">
        <v>200</v>
      </c>
      <c r="AN178" s="80">
        <v>209</v>
      </c>
    </row>
    <row r="179" spans="1:66" s="79" customFormat="1" x14ac:dyDescent="0.3">
      <c r="A179" s="79" t="s">
        <v>590</v>
      </c>
      <c r="B179" s="79">
        <v>2025</v>
      </c>
      <c r="C179" s="79" t="s">
        <v>436</v>
      </c>
      <c r="D179" s="79">
        <v>461</v>
      </c>
      <c r="E179" s="80">
        <v>427</v>
      </c>
      <c r="F179" s="80">
        <v>427</v>
      </c>
      <c r="G179" s="80">
        <v>392</v>
      </c>
      <c r="H179" s="80">
        <v>536</v>
      </c>
      <c r="I179" s="80">
        <v>601</v>
      </c>
      <c r="J179" s="80">
        <v>525</v>
      </c>
      <c r="K179" s="80">
        <v>428</v>
      </c>
      <c r="L179" s="80">
        <v>399</v>
      </c>
      <c r="M179" s="80">
        <v>365</v>
      </c>
      <c r="N179" s="80">
        <v>389</v>
      </c>
      <c r="O179" s="80">
        <v>427</v>
      </c>
      <c r="P179" s="80">
        <v>445</v>
      </c>
      <c r="Q179" s="80">
        <v>372</v>
      </c>
      <c r="R179" s="80">
        <v>332</v>
      </c>
      <c r="S179" s="80">
        <v>324</v>
      </c>
      <c r="T179" s="80">
        <v>201</v>
      </c>
      <c r="U179" s="80">
        <v>163</v>
      </c>
      <c r="V179" s="80"/>
      <c r="W179" s="80">
        <v>436</v>
      </c>
      <c r="X179" s="80">
        <v>415</v>
      </c>
      <c r="Y179" s="80">
        <v>389</v>
      </c>
      <c r="Z179" s="80">
        <v>335</v>
      </c>
      <c r="AA179" s="80">
        <v>413</v>
      </c>
      <c r="AB179" s="80">
        <v>471</v>
      </c>
      <c r="AC179" s="80">
        <v>475</v>
      </c>
      <c r="AD179" s="80">
        <v>448</v>
      </c>
      <c r="AE179" s="80">
        <v>441</v>
      </c>
      <c r="AF179" s="80">
        <v>410</v>
      </c>
      <c r="AG179" s="80">
        <v>438</v>
      </c>
      <c r="AH179" s="80">
        <v>498</v>
      </c>
      <c r="AI179" s="80">
        <v>508</v>
      </c>
      <c r="AJ179" s="80">
        <v>430</v>
      </c>
      <c r="AK179" s="80">
        <v>371</v>
      </c>
      <c r="AL179" s="80">
        <v>364</v>
      </c>
      <c r="AM179" s="80">
        <v>269</v>
      </c>
      <c r="AN179" s="80">
        <v>227</v>
      </c>
    </row>
    <row r="180" spans="1:66" s="79" customFormat="1" x14ac:dyDescent="0.3">
      <c r="A180" s="79" t="s">
        <v>591</v>
      </c>
      <c r="B180" s="79">
        <v>2025</v>
      </c>
      <c r="C180" s="79" t="s">
        <v>436</v>
      </c>
      <c r="D180" s="79">
        <v>325</v>
      </c>
      <c r="E180" s="80">
        <v>310</v>
      </c>
      <c r="F180" s="80">
        <v>339</v>
      </c>
      <c r="G180" s="80">
        <v>1326</v>
      </c>
      <c r="H180" s="80">
        <v>1421</v>
      </c>
      <c r="I180" s="80">
        <v>664</v>
      </c>
      <c r="J180" s="80">
        <v>612</v>
      </c>
      <c r="K180" s="80">
        <v>507</v>
      </c>
      <c r="L180" s="80">
        <v>378</v>
      </c>
      <c r="M180" s="80">
        <v>303</v>
      </c>
      <c r="N180" s="80">
        <v>307</v>
      </c>
      <c r="O180" s="80">
        <v>313</v>
      </c>
      <c r="P180" s="80">
        <v>287</v>
      </c>
      <c r="Q180" s="80">
        <v>228</v>
      </c>
      <c r="R180" s="80">
        <v>189</v>
      </c>
      <c r="S180" s="80">
        <v>198</v>
      </c>
      <c r="T180" s="80">
        <v>118</v>
      </c>
      <c r="U180" s="80">
        <v>98</v>
      </c>
      <c r="V180" s="80"/>
      <c r="W180" s="80">
        <v>307</v>
      </c>
      <c r="X180" s="80">
        <v>284</v>
      </c>
      <c r="Y180" s="80">
        <v>331</v>
      </c>
      <c r="Z180" s="80">
        <v>1265</v>
      </c>
      <c r="AA180" s="80">
        <v>1293</v>
      </c>
      <c r="AB180" s="80">
        <v>547</v>
      </c>
      <c r="AC180" s="80">
        <v>453</v>
      </c>
      <c r="AD180" s="80">
        <v>378</v>
      </c>
      <c r="AE180" s="80">
        <v>340</v>
      </c>
      <c r="AF180" s="80">
        <v>302</v>
      </c>
      <c r="AG180" s="80">
        <v>310</v>
      </c>
      <c r="AH180" s="80">
        <v>318</v>
      </c>
      <c r="AI180" s="80">
        <v>290</v>
      </c>
      <c r="AJ180" s="80">
        <v>224</v>
      </c>
      <c r="AK180" s="80">
        <v>195</v>
      </c>
      <c r="AL180" s="80">
        <v>207</v>
      </c>
      <c r="AM180" s="80">
        <v>134</v>
      </c>
      <c r="AN180" s="80">
        <v>155</v>
      </c>
    </row>
    <row r="181" spans="1:66" s="79" customFormat="1" x14ac:dyDescent="0.3">
      <c r="A181" s="79" t="s">
        <v>592</v>
      </c>
      <c r="B181" s="79">
        <v>2025</v>
      </c>
      <c r="C181" s="79" t="s">
        <v>436</v>
      </c>
      <c r="D181" s="79">
        <v>702</v>
      </c>
      <c r="E181" s="80">
        <v>593</v>
      </c>
      <c r="F181" s="80">
        <v>557</v>
      </c>
      <c r="G181" s="80">
        <v>480</v>
      </c>
      <c r="H181" s="80">
        <v>705</v>
      </c>
      <c r="I181" s="80">
        <v>916</v>
      </c>
      <c r="J181" s="80">
        <v>786</v>
      </c>
      <c r="K181" s="80">
        <v>586</v>
      </c>
      <c r="L181" s="80">
        <v>502</v>
      </c>
      <c r="M181" s="80">
        <v>470</v>
      </c>
      <c r="N181" s="80">
        <v>503</v>
      </c>
      <c r="O181" s="80">
        <v>540</v>
      </c>
      <c r="P181" s="80">
        <v>514</v>
      </c>
      <c r="Q181" s="80">
        <v>433</v>
      </c>
      <c r="R181" s="80">
        <v>315</v>
      </c>
      <c r="S181" s="80">
        <v>289</v>
      </c>
      <c r="T181" s="80">
        <v>187</v>
      </c>
      <c r="U181" s="80">
        <v>146</v>
      </c>
      <c r="V181" s="80"/>
      <c r="W181" s="80">
        <v>675</v>
      </c>
      <c r="X181" s="80">
        <v>557</v>
      </c>
      <c r="Y181" s="80">
        <v>517</v>
      </c>
      <c r="Z181" s="80">
        <v>469</v>
      </c>
      <c r="AA181" s="80">
        <v>617</v>
      </c>
      <c r="AB181" s="80">
        <v>724</v>
      </c>
      <c r="AC181" s="80">
        <v>718</v>
      </c>
      <c r="AD181" s="80">
        <v>650</v>
      </c>
      <c r="AE181" s="80">
        <v>596</v>
      </c>
      <c r="AF181" s="80">
        <v>510</v>
      </c>
      <c r="AG181" s="80">
        <v>509</v>
      </c>
      <c r="AH181" s="80">
        <v>528</v>
      </c>
      <c r="AI181" s="80">
        <v>557</v>
      </c>
      <c r="AJ181" s="80">
        <v>436</v>
      </c>
      <c r="AK181" s="80">
        <v>356</v>
      </c>
      <c r="AL181" s="80">
        <v>337</v>
      </c>
      <c r="AM181" s="80">
        <v>234</v>
      </c>
      <c r="AN181" s="80">
        <v>296</v>
      </c>
    </row>
    <row r="182" spans="1:66" s="87" customFormat="1" x14ac:dyDescent="0.3">
      <c r="A182" s="87" t="s">
        <v>593</v>
      </c>
      <c r="B182" s="87">
        <v>2025</v>
      </c>
      <c r="C182" s="87" t="s">
        <v>436</v>
      </c>
      <c r="D182" s="87">
        <v>2792</v>
      </c>
      <c r="E182" s="88">
        <v>2547</v>
      </c>
      <c r="F182" s="88">
        <v>2587</v>
      </c>
      <c r="G182" s="88">
        <v>2423</v>
      </c>
      <c r="H182" s="88">
        <v>3426</v>
      </c>
      <c r="I182" s="88">
        <v>3808</v>
      </c>
      <c r="J182" s="88">
        <v>3653</v>
      </c>
      <c r="K182" s="88">
        <v>2986</v>
      </c>
      <c r="L182" s="88">
        <v>2632</v>
      </c>
      <c r="M182" s="88">
        <v>2334</v>
      </c>
      <c r="N182" s="88">
        <v>2403</v>
      </c>
      <c r="O182" s="88">
        <v>2333</v>
      </c>
      <c r="P182" s="88">
        <v>2092</v>
      </c>
      <c r="Q182" s="88">
        <v>1679</v>
      </c>
      <c r="R182" s="88">
        <v>1436</v>
      </c>
      <c r="S182" s="88">
        <v>1308</v>
      </c>
      <c r="T182" s="88">
        <v>849</v>
      </c>
      <c r="U182" s="88">
        <v>750</v>
      </c>
      <c r="V182" s="88"/>
      <c r="W182" s="88">
        <v>2641</v>
      </c>
      <c r="X182" s="88">
        <v>2459</v>
      </c>
      <c r="Y182" s="88">
        <v>2411</v>
      </c>
      <c r="Z182" s="88">
        <v>2279</v>
      </c>
      <c r="AA182" s="88">
        <v>3070</v>
      </c>
      <c r="AB182" s="88">
        <v>3167</v>
      </c>
      <c r="AC182" s="88">
        <v>2964</v>
      </c>
      <c r="AD182" s="88">
        <v>2498</v>
      </c>
      <c r="AE182" s="88">
        <v>2386</v>
      </c>
      <c r="AF182" s="88">
        <v>2219</v>
      </c>
      <c r="AG182" s="88">
        <v>2339</v>
      </c>
      <c r="AH182" s="88">
        <v>2322</v>
      </c>
      <c r="AI182" s="88">
        <v>2266</v>
      </c>
      <c r="AJ182" s="88">
        <v>1880</v>
      </c>
      <c r="AK182" s="88">
        <v>1622</v>
      </c>
      <c r="AL182" s="88">
        <v>1431</v>
      </c>
      <c r="AM182" s="88">
        <v>989</v>
      </c>
      <c r="AN182" s="88">
        <v>1074</v>
      </c>
    </row>
    <row r="183" spans="1:66" s="79" customFormat="1" x14ac:dyDescent="0.3">
      <c r="A183" s="79" t="s">
        <v>594</v>
      </c>
      <c r="B183" s="79">
        <v>2025</v>
      </c>
      <c r="C183" s="79" t="s">
        <v>436</v>
      </c>
      <c r="D183" s="79">
        <v>2353</v>
      </c>
      <c r="E183" s="80">
        <v>2117</v>
      </c>
      <c r="F183" s="80">
        <v>2154</v>
      </c>
      <c r="G183" s="80">
        <v>6321</v>
      </c>
      <c r="H183" s="80">
        <v>8693</v>
      </c>
      <c r="I183" s="80">
        <v>4013</v>
      </c>
      <c r="J183" s="80">
        <v>4061</v>
      </c>
      <c r="K183" s="80">
        <v>3756</v>
      </c>
      <c r="L183" s="80">
        <v>3191</v>
      </c>
      <c r="M183" s="80">
        <v>2501</v>
      </c>
      <c r="N183" s="80">
        <v>2266</v>
      </c>
      <c r="O183" s="80">
        <v>2133</v>
      </c>
      <c r="P183" s="80">
        <v>1896</v>
      </c>
      <c r="Q183" s="80">
        <v>1506</v>
      </c>
      <c r="R183" s="80">
        <v>1179</v>
      </c>
      <c r="S183" s="80">
        <v>1151</v>
      </c>
      <c r="T183" s="80">
        <v>761</v>
      </c>
      <c r="U183" s="80">
        <v>761</v>
      </c>
      <c r="V183" s="80"/>
      <c r="W183" s="80">
        <v>2233</v>
      </c>
      <c r="X183" s="80">
        <v>2033</v>
      </c>
      <c r="Y183" s="80">
        <v>2064</v>
      </c>
      <c r="Z183" s="80">
        <v>6326</v>
      </c>
      <c r="AA183" s="80">
        <v>8151</v>
      </c>
      <c r="AB183" s="80">
        <v>3435</v>
      </c>
      <c r="AC183" s="80">
        <v>3330</v>
      </c>
      <c r="AD183" s="80">
        <v>2998</v>
      </c>
      <c r="AE183" s="80">
        <v>2747</v>
      </c>
      <c r="AF183" s="80">
        <v>2268</v>
      </c>
      <c r="AG183" s="80">
        <v>2077</v>
      </c>
      <c r="AH183" s="80">
        <v>2029</v>
      </c>
      <c r="AI183" s="80">
        <v>1721</v>
      </c>
      <c r="AJ183" s="80">
        <v>1370</v>
      </c>
      <c r="AK183" s="80">
        <v>1159</v>
      </c>
      <c r="AL183" s="80">
        <v>1207</v>
      </c>
      <c r="AM183" s="80">
        <v>880</v>
      </c>
      <c r="AN183" s="80">
        <v>1151</v>
      </c>
    </row>
    <row r="184" spans="1:66" s="79" customFormat="1" x14ac:dyDescent="0.3">
      <c r="A184" s="79" t="s">
        <v>595</v>
      </c>
      <c r="B184" s="79">
        <v>2025</v>
      </c>
      <c r="C184" s="79" t="s">
        <v>436</v>
      </c>
      <c r="D184" s="79">
        <v>3076</v>
      </c>
      <c r="E184" s="80">
        <v>2721</v>
      </c>
      <c r="F184" s="80">
        <v>2825</v>
      </c>
      <c r="G184" s="80">
        <v>2544</v>
      </c>
      <c r="H184" s="80">
        <v>3337</v>
      </c>
      <c r="I184" s="80">
        <v>4101</v>
      </c>
      <c r="J184" s="80">
        <v>3985</v>
      </c>
      <c r="K184" s="80">
        <v>3231</v>
      </c>
      <c r="L184" s="80">
        <v>2780</v>
      </c>
      <c r="M184" s="80">
        <v>2454</v>
      </c>
      <c r="N184" s="80">
        <v>2632</v>
      </c>
      <c r="O184" s="80">
        <v>2798</v>
      </c>
      <c r="P184" s="80">
        <v>2715</v>
      </c>
      <c r="Q184" s="80">
        <v>2156</v>
      </c>
      <c r="R184" s="80">
        <v>1732</v>
      </c>
      <c r="S184" s="80">
        <v>1698</v>
      </c>
      <c r="T184" s="80">
        <v>1145</v>
      </c>
      <c r="U184" s="80">
        <v>944</v>
      </c>
      <c r="V184" s="80"/>
      <c r="W184" s="80">
        <v>2923</v>
      </c>
      <c r="X184" s="80">
        <v>2610</v>
      </c>
      <c r="Y184" s="80">
        <v>2628</v>
      </c>
      <c r="Z184" s="80">
        <v>2337</v>
      </c>
      <c r="AA184" s="80">
        <v>3037</v>
      </c>
      <c r="AB184" s="80">
        <v>3504</v>
      </c>
      <c r="AC184" s="80">
        <v>3453</v>
      </c>
      <c r="AD184" s="80">
        <v>3007</v>
      </c>
      <c r="AE184" s="80">
        <v>2724</v>
      </c>
      <c r="AF184" s="80">
        <v>2449</v>
      </c>
      <c r="AG184" s="80">
        <v>2624</v>
      </c>
      <c r="AH184" s="80">
        <v>2830</v>
      </c>
      <c r="AI184" s="80">
        <v>2875</v>
      </c>
      <c r="AJ184" s="80">
        <v>2388</v>
      </c>
      <c r="AK184" s="80">
        <v>1952</v>
      </c>
      <c r="AL184" s="80">
        <v>1903</v>
      </c>
      <c r="AM184" s="80">
        <v>1404</v>
      </c>
      <c r="AN184" s="80">
        <v>1454</v>
      </c>
    </row>
    <row r="185" spans="1:66" s="79" customFormat="1" x14ac:dyDescent="0.3">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row>
    <row r="186" spans="1:66" s="58" customFormat="1" x14ac:dyDescent="0.3">
      <c r="D186" s="55"/>
      <c r="E186" s="55"/>
      <c r="F186" s="55"/>
      <c r="G186" s="55"/>
      <c r="H186" s="55"/>
      <c r="I186" s="55"/>
      <c r="J186" s="55"/>
      <c r="K186" s="55"/>
      <c r="L186" s="55"/>
      <c r="M186" s="55"/>
      <c r="N186" s="55"/>
      <c r="O186" s="55"/>
      <c r="P186" s="55"/>
      <c r="Q186" s="55"/>
      <c r="R186" s="55"/>
      <c r="S186" s="55"/>
      <c r="T186" s="55"/>
      <c r="U186" s="55"/>
      <c r="V186" s="56"/>
      <c r="W186" s="55"/>
      <c r="X186" s="55"/>
      <c r="Y186" s="55"/>
      <c r="Z186" s="55"/>
      <c r="AA186" s="55"/>
      <c r="AB186" s="55"/>
      <c r="AC186" s="55"/>
      <c r="AD186" s="55"/>
      <c r="AE186" s="55"/>
      <c r="AF186" s="55"/>
      <c r="AG186" s="55"/>
      <c r="AH186" s="55"/>
      <c r="AI186" s="55"/>
      <c r="AJ186" s="55"/>
      <c r="AK186" s="55"/>
      <c r="AL186" s="55"/>
      <c r="AM186" s="55"/>
      <c r="AN186" s="55"/>
      <c r="AO186" s="57"/>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c r="BM186" s="57"/>
      <c r="BN186" s="57"/>
    </row>
    <row r="187" spans="1:66" s="58" customFormat="1" x14ac:dyDescent="0.3">
      <c r="D187" s="55"/>
      <c r="E187" s="55"/>
      <c r="F187" s="55"/>
      <c r="G187" s="55"/>
      <c r="H187" s="55"/>
      <c r="I187" s="55"/>
      <c r="J187" s="55"/>
      <c r="K187" s="55"/>
      <c r="L187" s="55"/>
      <c r="M187" s="55"/>
      <c r="N187" s="55"/>
      <c r="O187" s="55"/>
      <c r="P187" s="55"/>
      <c r="Q187" s="55"/>
      <c r="R187" s="55"/>
      <c r="S187" s="55"/>
      <c r="T187" s="55"/>
      <c r="U187" s="55"/>
      <c r="V187" s="56"/>
      <c r="W187" s="55"/>
      <c r="X187" s="55"/>
      <c r="Y187" s="55"/>
      <c r="Z187" s="55"/>
      <c r="AA187" s="55"/>
      <c r="AB187" s="55"/>
      <c r="AC187" s="55"/>
      <c r="AD187" s="55"/>
      <c r="AE187" s="55"/>
      <c r="AF187" s="55"/>
      <c r="AG187" s="55"/>
      <c r="AH187" s="55"/>
      <c r="AI187" s="55"/>
      <c r="AJ187" s="55"/>
      <c r="AK187" s="55"/>
      <c r="AL187" s="55"/>
      <c r="AM187" s="55"/>
      <c r="AN187" s="55"/>
      <c r="AO187" s="57"/>
      <c r="AP187" s="57"/>
      <c r="AQ187" s="57"/>
      <c r="AR187" s="57"/>
      <c r="AS187" s="57"/>
      <c r="AT187" s="57"/>
      <c r="AU187" s="57"/>
      <c r="AV187" s="57"/>
      <c r="AW187" s="57"/>
      <c r="AX187" s="57"/>
      <c r="AY187" s="57"/>
      <c r="AZ187" s="57"/>
      <c r="BA187" s="57"/>
      <c r="BB187" s="57"/>
      <c r="BC187" s="57"/>
      <c r="BD187" s="57"/>
      <c r="BE187" s="57"/>
      <c r="BF187" s="57"/>
      <c r="BG187" s="57"/>
      <c r="BH187" s="57"/>
      <c r="BI187" s="57"/>
      <c r="BJ187" s="57"/>
      <c r="BK187" s="57"/>
      <c r="BL187" s="57"/>
      <c r="BM187" s="57"/>
      <c r="BN187" s="57"/>
    </row>
  </sheetData>
  <autoFilter ref="A3:AN3" xr:uid="{00000000-0009-0000-0000-000004000000}"/>
  <mergeCells count="2">
    <mergeCell ref="D2:U2"/>
    <mergeCell ref="W2:AN2"/>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B15:K85"/>
  <sheetViews>
    <sheetView zoomScaleNormal="100" workbookViewId="0">
      <selection activeCell="Z44" sqref="Z44"/>
    </sheetView>
  </sheetViews>
  <sheetFormatPr defaultColWidth="9.109375" defaultRowHeight="10.199999999999999" x14ac:dyDescent="0.2"/>
  <cols>
    <col min="1" max="1" width="4.5546875" style="34" customWidth="1"/>
    <col min="2" max="2" width="9.109375" style="34"/>
    <col min="3" max="8" width="11" style="34" bestFit="1" customWidth="1"/>
    <col min="9" max="10" width="9.109375" style="34"/>
    <col min="11" max="11" width="9.88671875" style="34" customWidth="1"/>
    <col min="12" max="12" width="4.5546875" style="34" customWidth="1"/>
    <col min="13" max="16384" width="9.109375" style="34"/>
  </cols>
  <sheetData>
    <row r="15" spans="2:11" ht="13.8" x14ac:dyDescent="0.3">
      <c r="B15" s="35" t="s">
        <v>12</v>
      </c>
      <c r="G15" s="35" t="s">
        <v>596</v>
      </c>
      <c r="K15" s="35" t="s">
        <v>597</v>
      </c>
    </row>
    <row r="59" spans="2:8" ht="6.75" customHeight="1" x14ac:dyDescent="0.2"/>
    <row r="60" spans="2:8" ht="13.8" x14ac:dyDescent="0.3">
      <c r="B60" s="35" t="s">
        <v>13</v>
      </c>
    </row>
    <row r="61" spans="2:8" ht="24.75" customHeight="1" x14ac:dyDescent="0.3">
      <c r="B61" s="35"/>
    </row>
    <row r="62" spans="2:8" ht="6.75" customHeight="1" thickBot="1" x14ac:dyDescent="0.25"/>
    <row r="63" spans="2:8" s="36" customFormat="1" ht="31.5" customHeight="1" thickBot="1" x14ac:dyDescent="0.25">
      <c r="C63" s="1340" t="str">
        <f>'Chart Data'!X4</f>
        <v>Southampton LA (Res) : 2021 Base Year</v>
      </c>
      <c r="D63" s="1341"/>
      <c r="E63" s="1342"/>
      <c r="F63" s="1340" t="str">
        <f>'Chart Data'!AA4</f>
        <v>Southampton LA (Res) : 2025 Projection</v>
      </c>
      <c r="G63" s="1341"/>
      <c r="H63" s="1342"/>
    </row>
    <row r="64" spans="2:8" ht="14.4" thickBot="1" x14ac:dyDescent="0.35">
      <c r="C64" s="40" t="s">
        <v>15</v>
      </c>
      <c r="D64" s="41" t="s">
        <v>16</v>
      </c>
      <c r="E64" s="42" t="s">
        <v>17</v>
      </c>
      <c r="F64" s="40" t="s">
        <v>15</v>
      </c>
      <c r="G64" s="41" t="s">
        <v>16</v>
      </c>
      <c r="H64" s="42" t="s">
        <v>17</v>
      </c>
    </row>
    <row r="65" spans="2:8" ht="13.8" x14ac:dyDescent="0.3">
      <c r="B65" s="37" t="s">
        <v>18</v>
      </c>
      <c r="C65" s="52">
        <f>IF(Control!$B$25=1,'Chart Data'!X6,IF(Control!$B$25=2,'Chart Data'!X29,""))</f>
        <v>7180</v>
      </c>
      <c r="D65" s="53">
        <f>IF(Control!$B$25=1,'Chart Data'!Y6,IF(Control!$B$25=2,'Chart Data'!Y29,""))</f>
        <v>6952</v>
      </c>
      <c r="E65" s="54">
        <f>IF(Control!$B$25=1,'Chart Data'!Z6,IF(Control!$B$25=2,'Chart Data'!Z29,""))</f>
        <v>14132</v>
      </c>
      <c r="F65" s="52">
        <f>IF(Control!$B$25=1,'Chart Data'!AA6,IF(Control!$B$25=2,'Chart Data'!AA29,""))</f>
        <v>8221</v>
      </c>
      <c r="G65" s="53">
        <f>IF(Control!$B$25=1,'Chart Data'!AB6,IF(Control!$B$25=2,'Chart Data'!AB29,""))</f>
        <v>7797</v>
      </c>
      <c r="H65" s="54">
        <f>IF(Control!$B$25=1,'Chart Data'!AC6,IF(Control!$B$25=2,'Chart Data'!AC29,""))</f>
        <v>16018</v>
      </c>
    </row>
    <row r="66" spans="2:8" ht="13.8" x14ac:dyDescent="0.3">
      <c r="B66" s="38" t="s">
        <v>19</v>
      </c>
      <c r="C66" s="52">
        <f>IF(Control!$B$25=1,'Chart Data'!X7,IF(Control!$B$25=2,'Chart Data'!X30,""))</f>
        <v>7614</v>
      </c>
      <c r="D66" s="53">
        <f>IF(Control!$B$25=1,'Chart Data'!Y7,IF(Control!$B$25=2,'Chart Data'!Y30,""))</f>
        <v>7201</v>
      </c>
      <c r="E66" s="54">
        <f>IF(Control!$B$25=1,'Chart Data'!Z7,IF(Control!$B$25=2,'Chart Data'!Z30,""))</f>
        <v>14815</v>
      </c>
      <c r="F66" s="52">
        <f>IF(Control!$B$25=1,'Chart Data'!AA7,IF(Control!$B$25=2,'Chart Data'!AA30,""))</f>
        <v>7390</v>
      </c>
      <c r="G66" s="53">
        <f>IF(Control!$B$25=1,'Chart Data'!AB7,IF(Control!$B$25=2,'Chart Data'!AB30,""))</f>
        <v>7102</v>
      </c>
      <c r="H66" s="54">
        <f>IF(Control!$B$25=1,'Chart Data'!AC7,IF(Control!$B$25=2,'Chart Data'!AC30,""))</f>
        <v>14492</v>
      </c>
    </row>
    <row r="67" spans="2:8" ht="13.8" x14ac:dyDescent="0.3">
      <c r="B67" s="38" t="s">
        <v>20</v>
      </c>
      <c r="C67" s="52">
        <f>IF(Control!$B$25=1,'Chart Data'!X8,IF(Control!$B$25=2,'Chart Data'!X31,""))</f>
        <v>7201</v>
      </c>
      <c r="D67" s="53">
        <f>IF(Control!$B$25=1,'Chart Data'!Y8,IF(Control!$B$25=2,'Chart Data'!Y31,""))</f>
        <v>6768</v>
      </c>
      <c r="E67" s="54">
        <f>IF(Control!$B$25=1,'Chart Data'!Z8,IF(Control!$B$25=2,'Chart Data'!Z31,""))</f>
        <v>13969</v>
      </c>
      <c r="F67" s="52">
        <f>IF(Control!$B$25=1,'Chart Data'!AA8,IF(Control!$B$25=2,'Chart Data'!AA31,""))</f>
        <v>7561</v>
      </c>
      <c r="G67" s="53">
        <f>IF(Control!$B$25=1,'Chart Data'!AB8,IF(Control!$B$25=2,'Chart Data'!AB31,""))</f>
        <v>7103</v>
      </c>
      <c r="H67" s="54">
        <f>IF(Control!$B$25=1,'Chart Data'!AC8,IF(Control!$B$25=2,'Chart Data'!AC31,""))</f>
        <v>14664</v>
      </c>
    </row>
    <row r="68" spans="2:8" ht="13.8" x14ac:dyDescent="0.3">
      <c r="B68" s="38" t="s">
        <v>21</v>
      </c>
      <c r="C68" s="52">
        <f>IF(Control!$B$25=1,'Chart Data'!X9,IF(Control!$B$25=2,'Chart Data'!X32,""))</f>
        <v>10304</v>
      </c>
      <c r="D68" s="53">
        <f>IF(Control!$B$25=1,'Chart Data'!Y9,IF(Control!$B$25=2,'Chart Data'!Y32,""))</f>
        <v>10100</v>
      </c>
      <c r="E68" s="54">
        <f>IF(Control!$B$25=1,'Chart Data'!Z9,IF(Control!$B$25=2,'Chart Data'!Z32,""))</f>
        <v>20404</v>
      </c>
      <c r="F68" s="52">
        <f>IF(Control!$B$25=1,'Chart Data'!AA9,IF(Control!$B$25=2,'Chart Data'!AA32,""))</f>
        <v>11285</v>
      </c>
      <c r="G68" s="53">
        <f>IF(Control!$B$25=1,'Chart Data'!AB9,IF(Control!$B$25=2,'Chart Data'!AB32,""))</f>
        <v>10938</v>
      </c>
      <c r="H68" s="54">
        <f>IF(Control!$B$25=1,'Chart Data'!AC9,IF(Control!$B$25=2,'Chart Data'!AC32,""))</f>
        <v>22223</v>
      </c>
    </row>
    <row r="69" spans="2:8" ht="13.8" x14ac:dyDescent="0.3">
      <c r="B69" s="38" t="s">
        <v>22</v>
      </c>
      <c r="C69" s="52">
        <f>IF(Control!$B$25=1,'Chart Data'!X10,IF(Control!$B$25=2,'Chart Data'!X33,""))</f>
        <v>15717</v>
      </c>
      <c r="D69" s="53">
        <f>IF(Control!$B$25=1,'Chart Data'!Y10,IF(Control!$B$25=2,'Chart Data'!Y33,""))</f>
        <v>14514</v>
      </c>
      <c r="E69" s="54">
        <f>IF(Control!$B$25=1,'Chart Data'!Z10,IF(Control!$B$25=2,'Chart Data'!Z33,""))</f>
        <v>30231</v>
      </c>
      <c r="F69" s="52">
        <f>IF(Control!$B$25=1,'Chart Data'!AA10,IF(Control!$B$25=2,'Chart Data'!AA33,""))</f>
        <v>15457</v>
      </c>
      <c r="G69" s="53">
        <f>IF(Control!$B$25=1,'Chart Data'!AB10,IF(Control!$B$25=2,'Chart Data'!AB33,""))</f>
        <v>14260</v>
      </c>
      <c r="H69" s="54">
        <f>IF(Control!$B$25=1,'Chart Data'!AC10,IF(Control!$B$25=2,'Chart Data'!AC33,""))</f>
        <v>29717</v>
      </c>
    </row>
    <row r="70" spans="2:8" ht="13.8" x14ac:dyDescent="0.3">
      <c r="B70" s="38" t="s">
        <v>23</v>
      </c>
      <c r="C70" s="52">
        <f>IF(Control!$B$25=1,'Chart Data'!X11,IF(Control!$B$25=2,'Chart Data'!X34,""))</f>
        <v>11990</v>
      </c>
      <c r="D70" s="53">
        <f>IF(Control!$B$25=1,'Chart Data'!Y11,IF(Control!$B$25=2,'Chart Data'!Y34,""))</f>
        <v>10329</v>
      </c>
      <c r="E70" s="54">
        <f>IF(Control!$B$25=1,'Chart Data'!Z11,IF(Control!$B$25=2,'Chart Data'!Z34,""))</f>
        <v>22319</v>
      </c>
      <c r="F70" s="52">
        <f>IF(Control!$B$25=1,'Chart Data'!AA11,IF(Control!$B$25=2,'Chart Data'!AA34,""))</f>
        <v>11922</v>
      </c>
      <c r="G70" s="53">
        <f>IF(Control!$B$25=1,'Chart Data'!AB11,IF(Control!$B$25=2,'Chart Data'!AB34,""))</f>
        <v>10108</v>
      </c>
      <c r="H70" s="54">
        <f>IF(Control!$B$25=1,'Chart Data'!AC11,IF(Control!$B$25=2,'Chart Data'!AC34,""))</f>
        <v>22030</v>
      </c>
    </row>
    <row r="71" spans="2:8" ht="13.8" x14ac:dyDescent="0.3">
      <c r="B71" s="38" t="s">
        <v>24</v>
      </c>
      <c r="C71" s="52">
        <f>IF(Control!$B$25=1,'Chart Data'!X12,IF(Control!$B$25=2,'Chart Data'!X35,""))</f>
        <v>10952</v>
      </c>
      <c r="D71" s="53">
        <f>IF(Control!$B$25=1,'Chart Data'!Y12,IF(Control!$B$25=2,'Chart Data'!Y35,""))</f>
        <v>9382</v>
      </c>
      <c r="E71" s="54">
        <f>IF(Control!$B$25=1,'Chart Data'!Z12,IF(Control!$B$25=2,'Chart Data'!Z35,""))</f>
        <v>20334</v>
      </c>
      <c r="F71" s="52">
        <f>IF(Control!$B$25=1,'Chart Data'!AA12,IF(Control!$B$25=2,'Chart Data'!AA35,""))</f>
        <v>11700</v>
      </c>
      <c r="G71" s="53">
        <f>IF(Control!$B$25=1,'Chart Data'!AB12,IF(Control!$B$25=2,'Chart Data'!AB35,""))</f>
        <v>9748</v>
      </c>
      <c r="H71" s="54">
        <f>IF(Control!$B$25=1,'Chart Data'!AC12,IF(Control!$B$25=2,'Chart Data'!AC35,""))</f>
        <v>21448</v>
      </c>
    </row>
    <row r="72" spans="2:8" ht="13.8" x14ac:dyDescent="0.3">
      <c r="B72" s="38" t="s">
        <v>25</v>
      </c>
      <c r="C72" s="52">
        <f>IF(Control!$B$25=1,'Chart Data'!X13,IF(Control!$B$25=2,'Chart Data'!X36,""))</f>
        <v>9404</v>
      </c>
      <c r="D72" s="53">
        <f>IF(Control!$B$25=1,'Chart Data'!Y13,IF(Control!$B$25=2,'Chart Data'!Y36,""))</f>
        <v>8206</v>
      </c>
      <c r="E72" s="54">
        <f>IF(Control!$B$25=1,'Chart Data'!Z13,IF(Control!$B$25=2,'Chart Data'!Z36,""))</f>
        <v>17610</v>
      </c>
      <c r="F72" s="52">
        <f>IF(Control!$B$25=1,'Chart Data'!AA13,IF(Control!$B$25=2,'Chart Data'!AA36,""))</f>
        <v>9973</v>
      </c>
      <c r="G72" s="53">
        <f>IF(Control!$B$25=1,'Chart Data'!AB13,IF(Control!$B$25=2,'Chart Data'!AB36,""))</f>
        <v>8502</v>
      </c>
      <c r="H72" s="54">
        <f>IF(Control!$B$25=1,'Chart Data'!AC13,IF(Control!$B$25=2,'Chart Data'!AC36,""))</f>
        <v>18475</v>
      </c>
    </row>
    <row r="73" spans="2:8" ht="13.8" x14ac:dyDescent="0.3">
      <c r="B73" s="38" t="s">
        <v>26</v>
      </c>
      <c r="C73" s="52">
        <f>IF(Control!$B$25=1,'Chart Data'!X14,IF(Control!$B$25=2,'Chart Data'!X37,""))</f>
        <v>7759</v>
      </c>
      <c r="D73" s="53">
        <f>IF(Control!$B$25=1,'Chart Data'!Y14,IF(Control!$B$25=2,'Chart Data'!Y37,""))</f>
        <v>7190</v>
      </c>
      <c r="E73" s="54">
        <f>IF(Control!$B$25=1,'Chart Data'!Z14,IF(Control!$B$25=2,'Chart Data'!Z37,""))</f>
        <v>14949</v>
      </c>
      <c r="F73" s="52">
        <f>IF(Control!$B$25=1,'Chart Data'!AA14,IF(Control!$B$25=2,'Chart Data'!AA37,""))</f>
        <v>8603</v>
      </c>
      <c r="G73" s="53">
        <f>IF(Control!$B$25=1,'Chart Data'!AB14,IF(Control!$B$25=2,'Chart Data'!AB37,""))</f>
        <v>7859</v>
      </c>
      <c r="H73" s="54">
        <f>IF(Control!$B$25=1,'Chart Data'!AC14,IF(Control!$B$25=2,'Chart Data'!AC37,""))</f>
        <v>16462</v>
      </c>
    </row>
    <row r="74" spans="2:8" ht="13.8" x14ac:dyDescent="0.3">
      <c r="B74" s="38" t="s">
        <v>27</v>
      </c>
      <c r="C74" s="52">
        <f>IF(Control!$B$25=1,'Chart Data'!X15,IF(Control!$B$25=2,'Chart Data'!X38,""))</f>
        <v>7362</v>
      </c>
      <c r="D74" s="53">
        <f>IF(Control!$B$25=1,'Chart Data'!Y15,IF(Control!$B$25=2,'Chart Data'!Y38,""))</f>
        <v>6872</v>
      </c>
      <c r="E74" s="54">
        <f>IF(Control!$B$25=1,'Chart Data'!Z15,IF(Control!$B$25=2,'Chart Data'!Z38,""))</f>
        <v>14234</v>
      </c>
      <c r="F74" s="52">
        <f>IF(Control!$B$25=1,'Chart Data'!AA15,IF(Control!$B$25=2,'Chart Data'!AA38,""))</f>
        <v>7287</v>
      </c>
      <c r="G74" s="53">
        <f>IF(Control!$B$25=1,'Chart Data'!AB15,IF(Control!$B$25=2,'Chart Data'!AB38,""))</f>
        <v>6937</v>
      </c>
      <c r="H74" s="54">
        <f>IF(Control!$B$25=1,'Chart Data'!AC15,IF(Control!$B$25=2,'Chart Data'!AC38,""))</f>
        <v>14224</v>
      </c>
    </row>
    <row r="75" spans="2:8" ht="13.8" x14ac:dyDescent="0.3">
      <c r="B75" s="38" t="s">
        <v>28</v>
      </c>
      <c r="C75" s="52">
        <f>IF(Control!$B$25=1,'Chart Data'!X16,IF(Control!$B$25=2,'Chart Data'!X39,""))</f>
        <v>7186</v>
      </c>
      <c r="D75" s="53">
        <f>IF(Control!$B$25=1,'Chart Data'!Y16,IF(Control!$B$25=2,'Chart Data'!Y39,""))</f>
        <v>7041</v>
      </c>
      <c r="E75" s="54">
        <f>IF(Control!$B$25=1,'Chart Data'!Z16,IF(Control!$B$25=2,'Chart Data'!Z39,""))</f>
        <v>14227</v>
      </c>
      <c r="F75" s="52">
        <f>IF(Control!$B$25=1,'Chart Data'!AA16,IF(Control!$B$25=2,'Chart Data'!AA39,""))</f>
        <v>7303</v>
      </c>
      <c r="G75" s="53">
        <f>IF(Control!$B$25=1,'Chart Data'!AB16,IF(Control!$B$25=2,'Chart Data'!AB39,""))</f>
        <v>7038</v>
      </c>
      <c r="H75" s="54">
        <f>IF(Control!$B$25=1,'Chart Data'!AC16,IF(Control!$B$25=2,'Chart Data'!AC39,""))</f>
        <v>14341</v>
      </c>
    </row>
    <row r="76" spans="2:8" ht="13.8" x14ac:dyDescent="0.3">
      <c r="B76" s="38" t="s">
        <v>29</v>
      </c>
      <c r="C76" s="52">
        <f>IF(Control!$B$25=1,'Chart Data'!X17,IF(Control!$B$25=2,'Chart Data'!X40,""))</f>
        <v>7218</v>
      </c>
      <c r="D76" s="53">
        <f>IF(Control!$B$25=1,'Chart Data'!Y17,IF(Control!$B$25=2,'Chart Data'!Y40,""))</f>
        <v>7127</v>
      </c>
      <c r="E76" s="54">
        <f>IF(Control!$B$25=1,'Chart Data'!Z17,IF(Control!$B$25=2,'Chart Data'!Z40,""))</f>
        <v>14345</v>
      </c>
      <c r="F76" s="52">
        <f>IF(Control!$B$25=1,'Chart Data'!AA17,IF(Control!$B$25=2,'Chart Data'!AA40,""))</f>
        <v>7264</v>
      </c>
      <c r="G76" s="53">
        <f>IF(Control!$B$25=1,'Chart Data'!AB17,IF(Control!$B$25=2,'Chart Data'!AB40,""))</f>
        <v>7181</v>
      </c>
      <c r="H76" s="54">
        <f>IF(Control!$B$25=1,'Chart Data'!AC17,IF(Control!$B$25=2,'Chart Data'!AC40,""))</f>
        <v>14445</v>
      </c>
    </row>
    <row r="77" spans="2:8" ht="13.8" x14ac:dyDescent="0.3">
      <c r="B77" s="38" t="s">
        <v>30</v>
      </c>
      <c r="C77" s="52">
        <f>IF(Control!$B$25=1,'Chart Data'!X18,IF(Control!$B$25=2,'Chart Data'!X41,""))</f>
        <v>5928</v>
      </c>
      <c r="D77" s="53">
        <f>IF(Control!$B$25=1,'Chart Data'!Y18,IF(Control!$B$25=2,'Chart Data'!Y41,""))</f>
        <v>6063</v>
      </c>
      <c r="E77" s="54">
        <f>IF(Control!$B$25=1,'Chart Data'!Z18,IF(Control!$B$25=2,'Chart Data'!Z41,""))</f>
        <v>11991</v>
      </c>
      <c r="F77" s="52">
        <f>IF(Control!$B$25=1,'Chart Data'!AA18,IF(Control!$B$25=2,'Chart Data'!AA41,""))</f>
        <v>6702</v>
      </c>
      <c r="G77" s="53">
        <f>IF(Control!$B$25=1,'Chart Data'!AB18,IF(Control!$B$25=2,'Chart Data'!AB41,""))</f>
        <v>6860</v>
      </c>
      <c r="H77" s="54">
        <f>IF(Control!$B$25=1,'Chart Data'!AC18,IF(Control!$B$25=2,'Chart Data'!AC41,""))</f>
        <v>13562</v>
      </c>
    </row>
    <row r="78" spans="2:8" ht="13.8" x14ac:dyDescent="0.3">
      <c r="B78" s="38" t="s">
        <v>31</v>
      </c>
      <c r="C78" s="52">
        <f>IF(Control!$B$25=1,'Chart Data'!X19,IF(Control!$B$25=2,'Chart Data'!X42,""))</f>
        <v>4728</v>
      </c>
      <c r="D78" s="53">
        <f>IF(Control!$B$25=1,'Chart Data'!Y19,IF(Control!$B$25=2,'Chart Data'!Y42,""))</f>
        <v>4988</v>
      </c>
      <c r="E78" s="54">
        <f>IF(Control!$B$25=1,'Chart Data'!Z19,IF(Control!$B$25=2,'Chart Data'!Z42,""))</f>
        <v>9716</v>
      </c>
      <c r="F78" s="52">
        <f>IF(Control!$B$25=1,'Chart Data'!AA19,IF(Control!$B$25=2,'Chart Data'!AA42,""))</f>
        <v>5341</v>
      </c>
      <c r="G78" s="53">
        <f>IF(Control!$B$25=1,'Chart Data'!AB19,IF(Control!$B$25=2,'Chart Data'!AB42,""))</f>
        <v>5637</v>
      </c>
      <c r="H78" s="54">
        <f>IF(Control!$B$25=1,'Chart Data'!AC19,IF(Control!$B$25=2,'Chart Data'!AC42,""))</f>
        <v>10978</v>
      </c>
    </row>
    <row r="79" spans="2:8" ht="13.8" x14ac:dyDescent="0.3">
      <c r="B79" s="38" t="s">
        <v>32</v>
      </c>
      <c r="C79" s="52">
        <f>IF(Control!$B$25=1,'Chart Data'!X20,IF(Control!$B$25=2,'Chart Data'!X43,""))</f>
        <v>4598</v>
      </c>
      <c r="D79" s="53">
        <f>IF(Control!$B$25=1,'Chart Data'!Y20,IF(Control!$B$25=2,'Chart Data'!Y43,""))</f>
        <v>4952</v>
      </c>
      <c r="E79" s="54">
        <f>IF(Control!$B$25=1,'Chart Data'!Z20,IF(Control!$B$25=2,'Chart Data'!Z43,""))</f>
        <v>9550</v>
      </c>
      <c r="F79" s="52">
        <f>IF(Control!$B$25=1,'Chart Data'!AA20,IF(Control!$B$25=2,'Chart Data'!AA43,""))</f>
        <v>4346</v>
      </c>
      <c r="G79" s="53">
        <f>IF(Control!$B$25=1,'Chart Data'!AB20,IF(Control!$B$25=2,'Chart Data'!AB43,""))</f>
        <v>4733</v>
      </c>
      <c r="H79" s="54">
        <f>IF(Control!$B$25=1,'Chart Data'!AC20,IF(Control!$B$25=2,'Chart Data'!AC43,""))</f>
        <v>9079</v>
      </c>
    </row>
    <row r="80" spans="2:8" ht="13.8" x14ac:dyDescent="0.3">
      <c r="B80" s="38" t="s">
        <v>33</v>
      </c>
      <c r="C80" s="52">
        <f>IF(Control!$B$25=1,'Chart Data'!X21,IF(Control!$B$25=2,'Chart Data'!X44,""))</f>
        <v>3512</v>
      </c>
      <c r="D80" s="53">
        <f>IF(Control!$B$25=1,'Chart Data'!Y21,IF(Control!$B$25=2,'Chart Data'!Y44,""))</f>
        <v>3910</v>
      </c>
      <c r="E80" s="54">
        <f>IF(Control!$B$25=1,'Chart Data'!Z21,IF(Control!$B$25=2,'Chart Data'!Z44,""))</f>
        <v>7422</v>
      </c>
      <c r="F80" s="52">
        <f>IF(Control!$B$25=1,'Chart Data'!AA21,IF(Control!$B$25=2,'Chart Data'!AA44,""))</f>
        <v>4156</v>
      </c>
      <c r="G80" s="53">
        <f>IF(Control!$B$25=1,'Chart Data'!AB21,IF(Control!$B$25=2,'Chart Data'!AB44,""))</f>
        <v>4541</v>
      </c>
      <c r="H80" s="54">
        <f>IF(Control!$B$25=1,'Chart Data'!AC21,IF(Control!$B$25=2,'Chart Data'!AC44,""))</f>
        <v>8697</v>
      </c>
    </row>
    <row r="81" spans="2:11" ht="13.8" x14ac:dyDescent="0.3">
      <c r="B81" s="38" t="s">
        <v>34</v>
      </c>
      <c r="C81" s="52">
        <f>IF(Control!$B$25=1,'Chart Data'!X22,IF(Control!$B$25=2,'Chart Data'!X45,""))</f>
        <v>2422</v>
      </c>
      <c r="D81" s="53">
        <f>IF(Control!$B$25=1,'Chart Data'!Y22,IF(Control!$B$25=2,'Chart Data'!Y45,""))</f>
        <v>2935</v>
      </c>
      <c r="E81" s="54">
        <f>IF(Control!$B$25=1,'Chart Data'!Z22,IF(Control!$B$25=2,'Chart Data'!Z45,""))</f>
        <v>5357</v>
      </c>
      <c r="F81" s="52">
        <f>IF(Control!$B$25=1,'Chart Data'!AA22,IF(Control!$B$25=2,'Chart Data'!AA45,""))</f>
        <v>2755</v>
      </c>
      <c r="G81" s="53">
        <f>IF(Control!$B$25=1,'Chart Data'!AB22,IF(Control!$B$25=2,'Chart Data'!AB45,""))</f>
        <v>3273</v>
      </c>
      <c r="H81" s="54">
        <f>IF(Control!$B$25=1,'Chart Data'!AC22,IF(Control!$B$25=2,'Chart Data'!AC45,""))</f>
        <v>6028</v>
      </c>
    </row>
    <row r="82" spans="2:11" ht="14.4" thickBot="1" x14ac:dyDescent="0.35">
      <c r="B82" s="38" t="s">
        <v>35</v>
      </c>
      <c r="C82" s="52">
        <f>IF(Control!$B$25=1,'Chart Data'!X23,IF(Control!$B$25=2,'Chart Data'!X46,""))</f>
        <v>2282</v>
      </c>
      <c r="D82" s="53">
        <f>IF(Control!$B$25=1,'Chart Data'!Y23,IF(Control!$B$25=2,'Chart Data'!Y46,""))</f>
        <v>3842</v>
      </c>
      <c r="E82" s="54">
        <f>IF(Control!$B$25=1,'Chart Data'!Z23,IF(Control!$B$25=2,'Chart Data'!Z46,""))</f>
        <v>6124</v>
      </c>
      <c r="F82" s="52">
        <f>IF(Control!$B$25=1,'Chart Data'!AA23,IF(Control!$B$25=2,'Chart Data'!AA46,""))</f>
        <v>2454</v>
      </c>
      <c r="G82" s="53">
        <f>IF(Control!$B$25=1,'Chart Data'!AB23,IF(Control!$B$25=2,'Chart Data'!AB46,""))</f>
        <v>3680</v>
      </c>
      <c r="H82" s="54">
        <f>IF(Control!$B$25=1,'Chart Data'!AC23,IF(Control!$B$25=2,'Chart Data'!AC46,""))</f>
        <v>6134</v>
      </c>
    </row>
    <row r="83" spans="2:11" ht="14.4" thickBot="1" x14ac:dyDescent="0.35">
      <c r="B83" s="39" t="s">
        <v>17</v>
      </c>
      <c r="C83" s="43">
        <f>IF(Control!$B$25=1,'Chart Data'!X24,IF(Control!$B$25=2,'Chart Data'!X47,""))</f>
        <v>133357</v>
      </c>
      <c r="D83" s="44">
        <f>IF(Control!$B$25=1,'Chart Data'!Y24,IF(Control!$B$25=2,'Chart Data'!Y47,""))</f>
        <v>128372</v>
      </c>
      <c r="E83" s="45">
        <f>IF(Control!$B$25=1,'Chart Data'!Z24,IF(Control!$B$25=2,'Chart Data'!Z47,""))</f>
        <v>261729</v>
      </c>
      <c r="F83" s="43">
        <f>IF(Control!$B$25=1,'Chart Data'!AA24,IF(Control!$B$25=2,'Chart Data'!AA47,""))</f>
        <v>139720</v>
      </c>
      <c r="G83" s="44">
        <f>IF(Control!$B$25=1,'Chart Data'!AB24,IF(Control!$B$25=2,'Chart Data'!AB47,""))</f>
        <v>133297</v>
      </c>
      <c r="H83" s="45">
        <f>IF(Control!$B$25=1,'Chart Data'!AC24,IF(Control!$B$25=2,'Chart Data'!AC47,""))</f>
        <v>273017</v>
      </c>
      <c r="K83" s="50"/>
    </row>
    <row r="84" spans="2:11" ht="6" customHeight="1" x14ac:dyDescent="0.2">
      <c r="K84" s="51"/>
    </row>
    <row r="85" spans="2:11" ht="12" x14ac:dyDescent="0.25">
      <c r="B85" s="60" t="s">
        <v>36</v>
      </c>
    </row>
  </sheetData>
  <mergeCells count="2">
    <mergeCell ref="C63:E63"/>
    <mergeCell ref="F63:H63"/>
  </mergeCells>
  <pageMargins left="0.23622047244094491" right="0.23622047244094491" top="0.19685039370078741" bottom="0.19685039370078741" header="0.31496062992125984" footer="0.31496062992125984"/>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PopGeog Dropdown">
              <controlPr defaultSize="0" autoLine="0" autoPict="0">
                <anchor moveWithCells="1">
                  <from>
                    <xdr:col>1</xdr:col>
                    <xdr:colOff>45720</xdr:colOff>
                    <xdr:row>15</xdr:row>
                    <xdr:rowOff>30480</xdr:rowOff>
                  </from>
                  <to>
                    <xdr:col>4</xdr:col>
                    <xdr:colOff>457200</xdr:colOff>
                    <xdr:row>17</xdr:row>
                    <xdr:rowOff>83820</xdr:rowOff>
                  </to>
                </anchor>
              </controlPr>
            </control>
          </mc:Choice>
        </mc:AlternateContent>
        <mc:AlternateContent xmlns:mc="http://schemas.openxmlformats.org/markup-compatibility/2006">
          <mc:Choice Requires="x14">
            <control shapeId="4099" r:id="rId5" name="Drop Down 3">
              <controlPr defaultSize="0" autoLine="0" autoPict="0">
                <anchor moveWithCells="1">
                  <from>
                    <xdr:col>1</xdr:col>
                    <xdr:colOff>30480</xdr:colOff>
                    <xdr:row>60</xdr:row>
                    <xdr:rowOff>38100</xdr:rowOff>
                  </from>
                  <to>
                    <xdr:col>4</xdr:col>
                    <xdr:colOff>236220</xdr:colOff>
                    <xdr:row>60</xdr:row>
                    <xdr:rowOff>289560</xdr:rowOff>
                  </to>
                </anchor>
              </controlPr>
            </control>
          </mc:Choice>
        </mc:AlternateContent>
        <mc:AlternateContent xmlns:mc="http://schemas.openxmlformats.org/markup-compatibility/2006">
          <mc:Choice Requires="x14">
            <control shapeId="4100" r:id="rId6" name="Drop Down 4">
              <controlPr defaultSize="0" autoLine="0" autoPict="0">
                <anchor moveWithCells="1">
                  <from>
                    <xdr:col>10</xdr:col>
                    <xdr:colOff>121920</xdr:colOff>
                    <xdr:row>15</xdr:row>
                    <xdr:rowOff>30480</xdr:rowOff>
                  </from>
                  <to>
                    <xdr:col>12</xdr:col>
                    <xdr:colOff>0</xdr:colOff>
                    <xdr:row>17</xdr:row>
                    <xdr:rowOff>83820</xdr:rowOff>
                  </to>
                </anchor>
              </controlPr>
            </control>
          </mc:Choice>
        </mc:AlternateContent>
        <mc:AlternateContent xmlns:mc="http://schemas.openxmlformats.org/markup-compatibility/2006">
          <mc:Choice Requires="x14">
            <control shapeId="4101" r:id="rId7" name="Drop Down 5">
              <controlPr defaultSize="0" autoLine="0" autoPict="0">
                <anchor moveWithCells="1">
                  <from>
                    <xdr:col>6</xdr:col>
                    <xdr:colOff>60960</xdr:colOff>
                    <xdr:row>15</xdr:row>
                    <xdr:rowOff>30480</xdr:rowOff>
                  </from>
                  <to>
                    <xdr:col>9</xdr:col>
                    <xdr:colOff>152400</xdr:colOff>
                    <xdr:row>17</xdr:row>
                    <xdr:rowOff>83820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89911-4E80-4BC9-8DDD-AC93CF6DC113}">
  <sheetPr>
    <pageSetUpPr fitToPage="1"/>
  </sheetPr>
  <dimension ref="A1:AP84"/>
  <sheetViews>
    <sheetView topLeftCell="H6" zoomScaleNormal="100" workbookViewId="0">
      <selection activeCell="H6" sqref="H6:L22"/>
    </sheetView>
  </sheetViews>
  <sheetFormatPr defaultColWidth="8.33203125" defaultRowHeight="13.8" x14ac:dyDescent="0.3"/>
  <cols>
    <col min="1" max="1" width="1.88671875" style="110" customWidth="1"/>
    <col min="2" max="2" width="26.33203125" style="110" customWidth="1"/>
    <col min="3" max="4" width="16.109375" style="110" customWidth="1"/>
    <col min="5" max="5" width="16.6640625" style="110" customWidth="1"/>
    <col min="6" max="6" width="14.109375" style="110" customWidth="1"/>
    <col min="7" max="7" width="10.88671875" style="110" customWidth="1"/>
    <col min="8" max="8" width="26.6640625" style="110" customWidth="1"/>
    <col min="9" max="9" width="14.6640625" style="110" customWidth="1"/>
    <col min="10" max="10" width="20.88671875" style="110" customWidth="1"/>
    <col min="11" max="11" width="14" style="110" customWidth="1"/>
    <col min="12" max="12" width="17.109375" style="112" customWidth="1"/>
    <col min="13" max="13" width="10.44140625" style="112" customWidth="1"/>
    <col min="14" max="14" width="27.109375" style="112" customWidth="1"/>
    <col min="15" max="15" width="23.33203125" style="110" customWidth="1"/>
    <col min="16" max="16" width="16.109375" style="110" customWidth="1"/>
    <col min="17" max="17" width="18.44140625" style="110" customWidth="1"/>
    <col min="18" max="18" width="14.5546875" style="110" customWidth="1"/>
    <col min="19" max="19" width="10.33203125" style="112" customWidth="1"/>
    <col min="20" max="20" width="4.88671875" style="112" customWidth="1"/>
    <col min="21" max="24" width="8.33203125" style="110" customWidth="1"/>
    <col min="25" max="28" width="8.33203125" style="113" customWidth="1"/>
    <col min="29" max="37" width="8.33203125" style="110" customWidth="1"/>
    <col min="38" max="38" width="1.88671875" style="110" customWidth="1"/>
    <col min="39" max="16384" width="8.33203125" style="110"/>
  </cols>
  <sheetData>
    <row r="1" spans="2:28" ht="14.4" x14ac:dyDescent="0.3">
      <c r="B1" s="167" t="s">
        <v>47</v>
      </c>
    </row>
    <row r="2" spans="2:28" x14ac:dyDescent="0.3">
      <c r="B2" s="114" t="s">
        <v>48</v>
      </c>
    </row>
    <row r="3" spans="2:28" ht="18" x14ac:dyDescent="0.35">
      <c r="B3" s="115"/>
      <c r="C3" s="118"/>
      <c r="D3" s="118"/>
      <c r="E3" s="235"/>
      <c r="F3" s="118"/>
      <c r="H3" s="112"/>
      <c r="L3" s="110"/>
      <c r="S3" s="113"/>
      <c r="T3" s="113"/>
      <c r="U3" s="113"/>
      <c r="V3" s="113"/>
      <c r="Y3" s="110"/>
      <c r="Z3" s="110"/>
      <c r="AA3" s="110"/>
      <c r="AB3" s="110"/>
    </row>
    <row r="4" spans="2:28" x14ac:dyDescent="0.3">
      <c r="L4" s="110"/>
      <c r="M4" s="110"/>
      <c r="N4" s="110"/>
      <c r="S4" s="110"/>
      <c r="T4" s="110"/>
      <c r="Y4" s="110"/>
      <c r="Z4" s="110"/>
      <c r="AA4" s="110"/>
      <c r="AB4" s="110"/>
    </row>
    <row r="5" spans="2:28" ht="14.4" thickBot="1" x14ac:dyDescent="0.35">
      <c r="B5" s="117"/>
      <c r="C5" s="208"/>
      <c r="D5" s="162"/>
      <c r="F5" s="118"/>
      <c r="J5" s="162"/>
      <c r="L5" s="110"/>
      <c r="M5" s="110"/>
      <c r="N5" s="110"/>
      <c r="P5" s="162"/>
      <c r="S5" s="110"/>
      <c r="T5" s="110"/>
      <c r="Y5" s="110"/>
      <c r="Z5" s="110"/>
      <c r="AA5" s="110"/>
      <c r="AB5" s="110"/>
    </row>
    <row r="6" spans="2:28" ht="15" customHeight="1" thickBot="1" x14ac:dyDescent="0.35">
      <c r="C6" s="1356" t="s">
        <v>50</v>
      </c>
      <c r="D6" s="1356"/>
      <c r="E6" s="1356"/>
      <c r="F6" s="1356"/>
      <c r="G6" s="163"/>
      <c r="I6" s="1353" t="s">
        <v>51</v>
      </c>
      <c r="J6" s="1354"/>
      <c r="K6" s="1354"/>
      <c r="L6" s="1355"/>
      <c r="M6" s="163"/>
      <c r="N6" s="110"/>
      <c r="O6" s="1353" t="s">
        <v>52</v>
      </c>
      <c r="P6" s="1354"/>
      <c r="Q6" s="1354"/>
      <c r="R6" s="1355"/>
      <c r="S6" s="163"/>
      <c r="T6" s="110"/>
      <c r="Y6" s="110"/>
      <c r="Z6" s="110"/>
      <c r="AA6" s="110"/>
      <c r="AB6" s="110"/>
    </row>
    <row r="7" spans="2:28" ht="42" thickBot="1" x14ac:dyDescent="0.35">
      <c r="B7" s="119" t="s">
        <v>53</v>
      </c>
      <c r="C7" s="120" t="s">
        <v>54</v>
      </c>
      <c r="D7" s="120" t="s">
        <v>55</v>
      </c>
      <c r="E7" s="120" t="s">
        <v>56</v>
      </c>
      <c r="F7" s="120" t="s">
        <v>57</v>
      </c>
      <c r="G7"/>
      <c r="H7" s="119" t="s">
        <v>53</v>
      </c>
      <c r="I7" s="120" t="s">
        <v>58</v>
      </c>
      <c r="J7" s="120" t="s">
        <v>59</v>
      </c>
      <c r="K7" s="120" t="s">
        <v>56</v>
      </c>
      <c r="L7" s="120" t="s">
        <v>57</v>
      </c>
      <c r="M7" s="110"/>
      <c r="N7" s="119" t="s">
        <v>53</v>
      </c>
      <c r="O7" s="120" t="s">
        <v>60</v>
      </c>
      <c r="P7" s="120" t="s">
        <v>61</v>
      </c>
      <c r="Q7" s="120" t="s">
        <v>56</v>
      </c>
      <c r="R7" s="120" t="s">
        <v>57</v>
      </c>
      <c r="S7" s="110"/>
      <c r="T7" s="110"/>
      <c r="Y7" s="110"/>
      <c r="Z7" s="110"/>
      <c r="AA7" s="110"/>
      <c r="AB7" s="110"/>
    </row>
    <row r="8" spans="2:28" ht="14.4" x14ac:dyDescent="0.3">
      <c r="B8" s="121" t="s">
        <v>62</v>
      </c>
      <c r="C8" s="122">
        <v>428234</v>
      </c>
      <c r="D8" s="122">
        <v>472465</v>
      </c>
      <c r="E8" s="231">
        <v>44231</v>
      </c>
      <c r="F8" s="189">
        <v>10.328698795518338</v>
      </c>
      <c r="G8"/>
      <c r="H8" s="317" t="s">
        <v>62</v>
      </c>
      <c r="I8" s="311">
        <v>213071</v>
      </c>
      <c r="J8" s="323">
        <v>234523</v>
      </c>
      <c r="K8" s="314">
        <v>21452</v>
      </c>
      <c r="L8" s="189">
        <v>10.068005500513912</v>
      </c>
      <c r="M8" s="110"/>
      <c r="N8" s="121" t="s">
        <v>62</v>
      </c>
      <c r="O8" s="122">
        <v>215163</v>
      </c>
      <c r="P8" s="122">
        <v>237942</v>
      </c>
      <c r="Q8" s="227">
        <v>22779</v>
      </c>
      <c r="R8" s="189">
        <v>10.586857405780734</v>
      </c>
      <c r="S8" s="110"/>
      <c r="T8" s="110"/>
      <c r="Y8" s="110"/>
      <c r="Z8" s="110"/>
      <c r="AA8" s="110"/>
      <c r="AB8" s="110"/>
    </row>
    <row r="9" spans="2:28" ht="14.4" x14ac:dyDescent="0.3">
      <c r="B9" s="124" t="s">
        <v>63</v>
      </c>
      <c r="C9" s="308">
        <v>176016</v>
      </c>
      <c r="D9" s="308">
        <v>193409</v>
      </c>
      <c r="E9" s="232">
        <v>17393</v>
      </c>
      <c r="F9" s="190">
        <v>9.8814880465412234</v>
      </c>
      <c r="G9"/>
      <c r="H9" s="318" t="s">
        <v>63</v>
      </c>
      <c r="I9" s="312">
        <v>86072</v>
      </c>
      <c r="J9" s="324">
        <v>94390</v>
      </c>
      <c r="K9" s="315">
        <v>8318</v>
      </c>
      <c r="L9" s="190">
        <v>9.6640022306905848</v>
      </c>
      <c r="M9" s="110"/>
      <c r="N9" s="124" t="s">
        <v>63</v>
      </c>
      <c r="O9" s="308">
        <v>89944</v>
      </c>
      <c r="P9" s="308">
        <v>99019</v>
      </c>
      <c r="Q9" s="228">
        <v>9075</v>
      </c>
      <c r="R9" s="190">
        <v>10.089611313706305</v>
      </c>
      <c r="S9" s="110"/>
      <c r="T9" s="110"/>
      <c r="Y9" s="110"/>
      <c r="Z9" s="110"/>
      <c r="AA9" s="110"/>
      <c r="AB9" s="110"/>
    </row>
    <row r="10" spans="2:28" ht="14.4" x14ac:dyDescent="0.3">
      <c r="B10" s="124" t="s">
        <v>64</v>
      </c>
      <c r="C10" s="308">
        <v>316960</v>
      </c>
      <c r="D10" s="308">
        <v>345324</v>
      </c>
      <c r="E10" s="232">
        <v>28364</v>
      </c>
      <c r="F10" s="190">
        <v>8.9487632508833919</v>
      </c>
      <c r="G10" s="209"/>
      <c r="H10" s="318" t="s">
        <v>64</v>
      </c>
      <c r="I10" s="312">
        <v>157621</v>
      </c>
      <c r="J10" s="324">
        <v>172187</v>
      </c>
      <c r="K10" s="315">
        <v>14566</v>
      </c>
      <c r="L10" s="190">
        <v>9.2411544147036242</v>
      </c>
      <c r="M10" s="110"/>
      <c r="N10" s="124" t="s">
        <v>64</v>
      </c>
      <c r="O10" s="308">
        <v>159339</v>
      </c>
      <c r="P10" s="308">
        <v>173137</v>
      </c>
      <c r="Q10" s="228">
        <v>13798</v>
      </c>
      <c r="R10" s="190">
        <v>8.6595246612568175</v>
      </c>
      <c r="S10" s="110"/>
      <c r="T10" s="110"/>
      <c r="W10" s="239"/>
      <c r="Y10" s="110"/>
      <c r="Z10" s="110"/>
      <c r="AA10" s="110"/>
      <c r="AB10" s="110"/>
    </row>
    <row r="11" spans="2:28" ht="14.4" x14ac:dyDescent="0.3">
      <c r="B11" s="124" t="s">
        <v>65</v>
      </c>
      <c r="C11" s="308">
        <v>751485</v>
      </c>
      <c r="D11" s="308">
        <v>811953</v>
      </c>
      <c r="E11" s="232">
        <v>60468</v>
      </c>
      <c r="F11" s="190">
        <v>8.0464679933731205</v>
      </c>
      <c r="G11"/>
      <c r="H11" s="318" t="s">
        <v>65</v>
      </c>
      <c r="I11" s="312">
        <v>367935</v>
      </c>
      <c r="J11" s="324">
        <v>396374</v>
      </c>
      <c r="K11" s="315">
        <v>28439</v>
      </c>
      <c r="L11" s="190">
        <v>7.7293543696576839</v>
      </c>
      <c r="M11" s="110"/>
      <c r="N11" s="124" t="s">
        <v>66</v>
      </c>
      <c r="O11" s="308">
        <v>139951</v>
      </c>
      <c r="P11" s="308">
        <v>151802</v>
      </c>
      <c r="Q11" s="228">
        <v>11851</v>
      </c>
      <c r="R11" s="190">
        <v>8.467963787325564</v>
      </c>
      <c r="S11" s="110"/>
      <c r="T11" s="110"/>
      <c r="W11" s="239"/>
      <c r="Y11" s="110"/>
      <c r="Z11" s="110"/>
      <c r="AA11" s="110"/>
      <c r="AB11" s="110"/>
    </row>
    <row r="12" spans="2:28" ht="14.4" x14ac:dyDescent="0.3">
      <c r="B12" s="124" t="s">
        <v>66</v>
      </c>
      <c r="C12" s="308">
        <v>280177</v>
      </c>
      <c r="D12" s="308">
        <v>300125</v>
      </c>
      <c r="E12" s="232">
        <v>19948</v>
      </c>
      <c r="F12" s="190">
        <v>7.1197849930579595</v>
      </c>
      <c r="G12"/>
      <c r="H12" s="319" t="s">
        <v>67</v>
      </c>
      <c r="I12" s="312">
        <v>644938</v>
      </c>
      <c r="J12" s="324">
        <v>684783</v>
      </c>
      <c r="K12" s="315">
        <v>39845</v>
      </c>
      <c r="L12" s="190">
        <v>6.1781132449940923</v>
      </c>
      <c r="M12" s="110"/>
      <c r="N12" s="124" t="s">
        <v>65</v>
      </c>
      <c r="O12" s="308">
        <v>383550</v>
      </c>
      <c r="P12" s="308">
        <v>415579</v>
      </c>
      <c r="Q12" s="228">
        <v>32029</v>
      </c>
      <c r="R12" s="190">
        <v>8.3506713596662756</v>
      </c>
      <c r="S12" s="110"/>
      <c r="T12" s="110"/>
      <c r="Y12" s="110"/>
      <c r="Z12" s="110"/>
      <c r="AA12" s="110"/>
      <c r="AB12" s="110"/>
    </row>
    <row r="13" spans="2:28" ht="12.75" customHeight="1" x14ac:dyDescent="0.3">
      <c r="B13" s="907" t="s">
        <v>68</v>
      </c>
      <c r="C13" s="908">
        <v>53012456</v>
      </c>
      <c r="D13" s="908">
        <v>56490048</v>
      </c>
      <c r="E13" s="909">
        <v>3477592</v>
      </c>
      <c r="F13" s="910">
        <v>6.5599526269826089</v>
      </c>
      <c r="G13"/>
      <c r="H13" s="911" t="s">
        <v>68</v>
      </c>
      <c r="I13" s="912">
        <v>26069148</v>
      </c>
      <c r="J13" s="913">
        <v>27656336</v>
      </c>
      <c r="K13" s="914">
        <v>1587188</v>
      </c>
      <c r="L13" s="910">
        <v>6.08837695808087</v>
      </c>
      <c r="M13" s="110"/>
      <c r="N13" s="907" t="s">
        <v>68</v>
      </c>
      <c r="O13" s="908">
        <v>26943308</v>
      </c>
      <c r="P13" s="908">
        <v>28833712</v>
      </c>
      <c r="Q13" s="915">
        <v>1890404</v>
      </c>
      <c r="R13" s="910">
        <v>7.0162282968371956</v>
      </c>
      <c r="S13" s="110"/>
      <c r="T13" s="110"/>
      <c r="Y13" s="110"/>
      <c r="Z13" s="110"/>
      <c r="AA13" s="110"/>
      <c r="AB13" s="110"/>
    </row>
    <row r="14" spans="2:28" ht="14.4" x14ac:dyDescent="0.3">
      <c r="B14" s="126" t="s">
        <v>67</v>
      </c>
      <c r="C14" s="308">
        <v>1317788</v>
      </c>
      <c r="D14" s="308">
        <v>1400899</v>
      </c>
      <c r="E14" s="232">
        <v>83111</v>
      </c>
      <c r="F14" s="190">
        <v>6.3068566415842309</v>
      </c>
      <c r="G14"/>
      <c r="H14" s="318" t="s">
        <v>66</v>
      </c>
      <c r="I14" s="312">
        <v>140226</v>
      </c>
      <c r="J14" s="324">
        <v>148323</v>
      </c>
      <c r="K14" s="315">
        <v>8097</v>
      </c>
      <c r="L14" s="190">
        <v>5.7742501390612295</v>
      </c>
      <c r="M14" s="110"/>
      <c r="N14" s="126" t="s">
        <v>67</v>
      </c>
      <c r="O14" s="308">
        <v>672850</v>
      </c>
      <c r="P14" s="308">
        <v>716116</v>
      </c>
      <c r="Q14" s="228">
        <v>43266</v>
      </c>
      <c r="R14" s="190">
        <v>6.4302593445790297</v>
      </c>
      <c r="S14" s="110"/>
      <c r="T14" s="110"/>
      <c r="Y14" s="110"/>
      <c r="Z14" s="110"/>
      <c r="AA14" s="110"/>
      <c r="AB14" s="110"/>
    </row>
    <row r="15" spans="2:28" ht="14.4" x14ac:dyDescent="0.3">
      <c r="B15" s="124" t="s">
        <v>69</v>
      </c>
      <c r="C15" s="308">
        <v>378888</v>
      </c>
      <c r="D15" s="308">
        <v>400196</v>
      </c>
      <c r="E15" s="232">
        <v>21308</v>
      </c>
      <c r="F15" s="190">
        <v>5.6238255104410797</v>
      </c>
      <c r="G15"/>
      <c r="H15" s="318" t="s">
        <v>69</v>
      </c>
      <c r="I15" s="312">
        <v>186381</v>
      </c>
      <c r="J15" s="324">
        <v>195370</v>
      </c>
      <c r="K15" s="315">
        <v>8989</v>
      </c>
      <c r="L15" s="190">
        <v>4.822916498999362</v>
      </c>
      <c r="M15" s="110"/>
      <c r="N15" s="124" t="s">
        <v>69</v>
      </c>
      <c r="O15" s="308">
        <v>192507</v>
      </c>
      <c r="P15" s="308">
        <v>204826</v>
      </c>
      <c r="Q15" s="228">
        <v>12319</v>
      </c>
      <c r="R15" s="190">
        <v>6.3992478195598084</v>
      </c>
      <c r="S15" s="110"/>
      <c r="T15" s="110"/>
      <c r="Y15" s="110"/>
      <c r="Z15" s="110"/>
      <c r="AA15" s="110"/>
      <c r="AB15" s="110"/>
    </row>
    <row r="16" spans="2:28" ht="14.4" x14ac:dyDescent="0.3">
      <c r="B16" s="903" t="s">
        <v>70</v>
      </c>
      <c r="C16" s="904">
        <v>236882</v>
      </c>
      <c r="D16" s="904">
        <v>248922</v>
      </c>
      <c r="E16" s="905">
        <v>12040</v>
      </c>
      <c r="F16" s="906">
        <v>5.0826994030783252</v>
      </c>
      <c r="G16"/>
      <c r="H16" s="917" t="s">
        <v>70</v>
      </c>
      <c r="I16" s="918">
        <v>119453</v>
      </c>
      <c r="J16" s="919">
        <v>124969</v>
      </c>
      <c r="K16" s="920">
        <v>5516</v>
      </c>
      <c r="L16" s="906">
        <v>4.6177157543134122</v>
      </c>
      <c r="M16" s="110"/>
      <c r="N16" s="126" t="s">
        <v>71</v>
      </c>
      <c r="O16" s="308">
        <v>235932</v>
      </c>
      <c r="P16" s="308">
        <v>249460</v>
      </c>
      <c r="Q16" s="228">
        <v>13528</v>
      </c>
      <c r="R16" s="190">
        <v>5.7338555176915378</v>
      </c>
      <c r="S16" s="110"/>
      <c r="T16" s="110"/>
      <c r="Y16" s="110"/>
      <c r="Z16" s="110"/>
      <c r="AA16" s="110"/>
      <c r="AB16" s="110"/>
    </row>
    <row r="17" spans="1:42" ht="14.4" x14ac:dyDescent="0.3">
      <c r="B17" s="126" t="s">
        <v>71</v>
      </c>
      <c r="C17" s="308">
        <v>466415</v>
      </c>
      <c r="D17" s="308">
        <v>486088</v>
      </c>
      <c r="E17" s="232">
        <v>19673</v>
      </c>
      <c r="F17" s="190">
        <v>4.217917519805324</v>
      </c>
      <c r="G17"/>
      <c r="H17" s="319" t="s">
        <v>71</v>
      </c>
      <c r="I17" s="312">
        <v>230483</v>
      </c>
      <c r="J17" s="324">
        <v>236628</v>
      </c>
      <c r="K17" s="315">
        <v>6145</v>
      </c>
      <c r="L17" s="190">
        <v>2.6661402359393103</v>
      </c>
      <c r="M17" s="110"/>
      <c r="N17" s="903" t="s">
        <v>70</v>
      </c>
      <c r="O17" s="904">
        <v>117429</v>
      </c>
      <c r="P17" s="904">
        <v>123953</v>
      </c>
      <c r="Q17" s="916">
        <v>6524</v>
      </c>
      <c r="R17" s="906">
        <v>5.5556974852889836</v>
      </c>
      <c r="S17" s="110"/>
      <c r="T17" s="110"/>
      <c r="Y17" s="110"/>
      <c r="Z17" s="110"/>
      <c r="AA17" s="110"/>
      <c r="AB17" s="110"/>
    </row>
    <row r="18" spans="1:42" ht="14.4" x14ac:dyDescent="0.3">
      <c r="B18" s="128" t="s">
        <v>72</v>
      </c>
      <c r="C18" s="309">
        <v>256384</v>
      </c>
      <c r="D18" s="308">
        <v>264695</v>
      </c>
      <c r="E18" s="232">
        <v>8311</v>
      </c>
      <c r="F18" s="190">
        <v>3.2416219420868697</v>
      </c>
      <c r="G18"/>
      <c r="H18" s="320" t="s">
        <v>72</v>
      </c>
      <c r="I18" s="312">
        <v>126684</v>
      </c>
      <c r="J18" s="324">
        <v>129911</v>
      </c>
      <c r="K18" s="315">
        <v>3227</v>
      </c>
      <c r="L18" s="190">
        <v>2.5472830033784852</v>
      </c>
      <c r="M18" s="110"/>
      <c r="N18" s="128" t="s">
        <v>72</v>
      </c>
      <c r="O18" s="309">
        <v>129700</v>
      </c>
      <c r="P18" s="308">
        <v>134784</v>
      </c>
      <c r="Q18" s="228">
        <v>5084</v>
      </c>
      <c r="R18" s="190">
        <v>3.9198149575944488</v>
      </c>
      <c r="S18" s="110"/>
      <c r="T18" s="110"/>
      <c r="Y18" s="110"/>
      <c r="Z18" s="110"/>
      <c r="AA18" s="110"/>
      <c r="AB18" s="110"/>
    </row>
    <row r="19" spans="1:42" ht="14.4" x14ac:dyDescent="0.3">
      <c r="B19" s="124" t="s">
        <v>73</v>
      </c>
      <c r="C19" s="308">
        <v>198051</v>
      </c>
      <c r="D19" s="308">
        <v>202821</v>
      </c>
      <c r="E19" s="232">
        <v>4770</v>
      </c>
      <c r="F19" s="190">
        <v>2.4084705454655619</v>
      </c>
      <c r="G19"/>
      <c r="H19" s="318" t="s">
        <v>73</v>
      </c>
      <c r="I19" s="312">
        <v>96254</v>
      </c>
      <c r="J19" s="324">
        <v>97523</v>
      </c>
      <c r="K19" s="315">
        <v>1269</v>
      </c>
      <c r="L19" s="190">
        <v>1.3183867683420949</v>
      </c>
      <c r="M19" s="110"/>
      <c r="N19" s="124" t="s">
        <v>73</v>
      </c>
      <c r="O19" s="308">
        <v>101797</v>
      </c>
      <c r="P19" s="308">
        <v>105298</v>
      </c>
      <c r="Q19" s="228">
        <v>3501</v>
      </c>
      <c r="R19" s="190">
        <v>3.4391976187903377</v>
      </c>
      <c r="S19" s="110"/>
      <c r="T19" s="110"/>
      <c r="Y19" s="110"/>
      <c r="Z19" s="110"/>
      <c r="AA19" s="110"/>
      <c r="AB19" s="110"/>
    </row>
    <row r="20" spans="1:42" ht="14.4" x14ac:dyDescent="0.3">
      <c r="B20" s="165" t="s">
        <v>74</v>
      </c>
      <c r="C20" s="309">
        <v>138265</v>
      </c>
      <c r="D20" s="308">
        <v>140459</v>
      </c>
      <c r="E20" s="232">
        <v>2194</v>
      </c>
      <c r="F20" s="190">
        <v>1.5868079412721945</v>
      </c>
      <c r="G20"/>
      <c r="H20" s="321" t="s">
        <v>74</v>
      </c>
      <c r="I20" s="312">
        <v>67424</v>
      </c>
      <c r="J20" s="324">
        <v>68089</v>
      </c>
      <c r="K20" s="315">
        <v>665</v>
      </c>
      <c r="L20" s="190">
        <v>0.98629568106312293</v>
      </c>
      <c r="M20" s="110"/>
      <c r="N20" s="128" t="s">
        <v>75</v>
      </c>
      <c r="O20" s="309">
        <v>101855</v>
      </c>
      <c r="P20" s="308">
        <v>104840</v>
      </c>
      <c r="Q20" s="228">
        <v>2985</v>
      </c>
      <c r="R20" s="190">
        <v>2.9306366894114184</v>
      </c>
      <c r="S20" s="110"/>
      <c r="T20" s="110"/>
      <c r="Y20" s="110"/>
      <c r="Z20" s="110"/>
      <c r="AA20" s="110"/>
      <c r="AB20" s="110"/>
    </row>
    <row r="21" spans="1:42" ht="14.4" x14ac:dyDescent="0.3">
      <c r="B21" s="124" t="s">
        <v>75</v>
      </c>
      <c r="C21" s="308">
        <v>205056</v>
      </c>
      <c r="D21" s="308">
        <v>208003</v>
      </c>
      <c r="E21" s="232">
        <v>2947</v>
      </c>
      <c r="F21" s="190">
        <v>1.4371683832709115</v>
      </c>
      <c r="G21"/>
      <c r="H21" s="318" t="s">
        <v>76</v>
      </c>
      <c r="I21" s="312">
        <v>272661</v>
      </c>
      <c r="J21" s="324">
        <v>274194</v>
      </c>
      <c r="K21" s="315">
        <v>1533</v>
      </c>
      <c r="L21" s="190">
        <v>0.56223662349951031</v>
      </c>
      <c r="M21" s="110"/>
      <c r="N21" s="126" t="s">
        <v>74</v>
      </c>
      <c r="O21" s="308">
        <v>70841</v>
      </c>
      <c r="P21" s="308">
        <v>72370</v>
      </c>
      <c r="Q21" s="228">
        <v>1529</v>
      </c>
      <c r="R21" s="190">
        <v>2.1583546251464547</v>
      </c>
      <c r="S21" s="110"/>
      <c r="T21" s="110"/>
      <c r="Y21" s="110"/>
      <c r="Z21" s="110"/>
      <c r="AA21" s="110"/>
      <c r="AB21" s="110"/>
    </row>
    <row r="22" spans="1:42" ht="15" thickBot="1" x14ac:dyDescent="0.35">
      <c r="B22" s="188" t="s">
        <v>76</v>
      </c>
      <c r="C22" s="307">
        <v>552698</v>
      </c>
      <c r="D22" s="307">
        <v>556521</v>
      </c>
      <c r="E22" s="233">
        <v>3823</v>
      </c>
      <c r="F22" s="191">
        <v>0.69169781689096044</v>
      </c>
      <c r="G22"/>
      <c r="H22" s="322" t="s">
        <v>75</v>
      </c>
      <c r="I22" s="313">
        <v>103201</v>
      </c>
      <c r="J22" s="325">
        <v>103163</v>
      </c>
      <c r="K22" s="316">
        <v>-38</v>
      </c>
      <c r="L22" s="326">
        <v>-3.6821348630342726E-2</v>
      </c>
      <c r="M22" s="110"/>
      <c r="N22" s="188" t="s">
        <v>76</v>
      </c>
      <c r="O22" s="307">
        <v>280037</v>
      </c>
      <c r="P22" s="307">
        <v>282327</v>
      </c>
      <c r="Q22" s="229">
        <v>2290</v>
      </c>
      <c r="R22" s="191">
        <v>0.81774908315686856</v>
      </c>
      <c r="S22" s="110"/>
      <c r="T22" s="110"/>
      <c r="Y22" s="110"/>
      <c r="Z22" s="110"/>
      <c r="AA22" s="110"/>
      <c r="AB22" s="110"/>
    </row>
    <row r="23" spans="1:42" ht="15.6" customHeight="1" x14ac:dyDescent="0.3">
      <c r="B23" s="110" t="s">
        <v>77</v>
      </c>
      <c r="H23" s="110" t="s">
        <v>77</v>
      </c>
      <c r="I23"/>
      <c r="L23" s="110"/>
      <c r="M23" s="110"/>
      <c r="N23" s="110" t="s">
        <v>77</v>
      </c>
      <c r="S23" s="110"/>
      <c r="T23" s="110"/>
      <c r="Y23" s="110"/>
      <c r="Z23" s="110"/>
      <c r="AA23" s="110"/>
      <c r="AB23" s="110"/>
    </row>
    <row r="24" spans="1:42" ht="13.5" customHeight="1" x14ac:dyDescent="0.3">
      <c r="L24" s="110"/>
      <c r="M24" s="110"/>
      <c r="N24" s="110"/>
      <c r="S24" s="110"/>
      <c r="T24" s="110"/>
      <c r="Y24" s="110"/>
      <c r="Z24" s="110"/>
      <c r="AA24" s="110"/>
      <c r="AB24" s="110"/>
    </row>
    <row r="25" spans="1:42" ht="21" customHeight="1" x14ac:dyDescent="0.3">
      <c r="H25" s="112"/>
      <c r="L25" s="110"/>
      <c r="S25" s="113"/>
      <c r="T25" s="113"/>
      <c r="U25" s="113"/>
      <c r="V25" s="113"/>
      <c r="Y25" s="110"/>
      <c r="Z25" s="110"/>
      <c r="AA25" s="110"/>
      <c r="AB25" s="110"/>
    </row>
    <row r="26" spans="1:42" x14ac:dyDescent="0.3">
      <c r="H26" s="133">
        <v>1160</v>
      </c>
      <c r="I26" s="212"/>
      <c r="J26" s="134">
        <v>175.33</v>
      </c>
      <c r="K26" s="134">
        <v>196.78</v>
      </c>
      <c r="L26" s="135">
        <v>10.72999999999999</v>
      </c>
      <c r="M26" s="135">
        <v>10.719999999999999</v>
      </c>
      <c r="N26" s="116"/>
    </row>
    <row r="27" spans="1:42" x14ac:dyDescent="0.3">
      <c r="H27" s="133">
        <v>550</v>
      </c>
      <c r="I27" s="212"/>
      <c r="J27" s="134">
        <v>154.08000000000001</v>
      </c>
      <c r="K27" s="134">
        <v>182.27</v>
      </c>
      <c r="L27" s="135">
        <v>14.089999999999975</v>
      </c>
      <c r="M27" s="135">
        <v>14.100000000000023</v>
      </c>
      <c r="N27" s="116"/>
    </row>
    <row r="28" spans="1:42" x14ac:dyDescent="0.3">
      <c r="H28" s="133">
        <v>618</v>
      </c>
      <c r="I28" s="212"/>
      <c r="J28" s="134">
        <v>150.57</v>
      </c>
      <c r="K28" s="134">
        <v>176.39</v>
      </c>
      <c r="L28" s="135">
        <v>12.909999999999997</v>
      </c>
      <c r="M28" s="135">
        <v>12.909999999999997</v>
      </c>
      <c r="N28" s="116"/>
    </row>
    <row r="29" spans="1:42" x14ac:dyDescent="0.3">
      <c r="H29" s="133">
        <v>376</v>
      </c>
      <c r="I29" s="212"/>
      <c r="J29" s="137">
        <v>130.38</v>
      </c>
      <c r="K29" s="137">
        <v>159.72</v>
      </c>
      <c r="L29" s="111">
        <v>14.670000000000016</v>
      </c>
      <c r="M29" s="111">
        <v>14.669999999999987</v>
      </c>
    </row>
    <row r="30" spans="1:42" x14ac:dyDescent="0.3">
      <c r="H30" s="133">
        <v>495</v>
      </c>
      <c r="I30" s="212"/>
      <c r="J30" s="134">
        <v>119.61</v>
      </c>
      <c r="K30" s="134">
        <v>142.83000000000001</v>
      </c>
      <c r="L30" s="135">
        <v>11.61</v>
      </c>
      <c r="M30" s="135">
        <v>11.610000000000014</v>
      </c>
    </row>
    <row r="31" spans="1:42" s="112" customFormat="1" x14ac:dyDescent="0.3">
      <c r="A31" s="110"/>
      <c r="B31" s="110"/>
      <c r="C31" s="110"/>
      <c r="D31" s="110"/>
      <c r="E31" s="110"/>
      <c r="F31" s="110"/>
      <c r="G31" s="110"/>
      <c r="H31" s="133">
        <v>1398</v>
      </c>
      <c r="I31" s="212"/>
      <c r="J31" s="137">
        <v>124.09</v>
      </c>
      <c r="K31" s="137">
        <v>137.86000000000001</v>
      </c>
      <c r="L31" s="111">
        <v>6.8899999999999864</v>
      </c>
      <c r="M31" s="111">
        <v>6.8800000000000239</v>
      </c>
      <c r="O31" s="110"/>
      <c r="P31" s="110"/>
      <c r="Q31" s="110"/>
      <c r="R31" s="110"/>
      <c r="U31" s="110"/>
      <c r="V31" s="110"/>
      <c r="W31" s="110"/>
      <c r="X31" s="110"/>
      <c r="Y31" s="113"/>
      <c r="Z31" s="113"/>
      <c r="AA31" s="113"/>
      <c r="AB31" s="113"/>
      <c r="AC31" s="110"/>
      <c r="AD31" s="110"/>
      <c r="AE31" s="110"/>
      <c r="AF31" s="110"/>
      <c r="AG31" s="110"/>
      <c r="AH31" s="110"/>
      <c r="AI31" s="110"/>
      <c r="AJ31" s="110"/>
      <c r="AK31" s="110"/>
      <c r="AL31" s="110"/>
      <c r="AM31" s="110"/>
      <c r="AN31" s="110"/>
      <c r="AO31" s="110"/>
      <c r="AP31" s="110"/>
    </row>
    <row r="32" spans="1:42" s="112" customFormat="1" x14ac:dyDescent="0.3">
      <c r="A32" s="110"/>
      <c r="B32" s="110"/>
      <c r="C32" s="110"/>
      <c r="D32" s="110"/>
      <c r="E32" s="110"/>
      <c r="F32" s="110"/>
      <c r="G32" s="110"/>
      <c r="H32" s="133">
        <v>1053</v>
      </c>
      <c r="I32" s="212"/>
      <c r="J32" s="137">
        <v>121.44</v>
      </c>
      <c r="K32" s="137">
        <v>137.12</v>
      </c>
      <c r="L32" s="111">
        <v>7.8400000000000034</v>
      </c>
      <c r="M32" s="111">
        <v>7.8400000000000034</v>
      </c>
      <c r="O32" s="110"/>
      <c r="P32" s="110"/>
      <c r="Q32" s="110"/>
      <c r="R32" s="110"/>
      <c r="U32" s="110"/>
      <c r="V32" s="110"/>
      <c r="W32" s="110"/>
      <c r="X32" s="110"/>
      <c r="Y32" s="113"/>
      <c r="Z32" s="113"/>
      <c r="AA32" s="113"/>
      <c r="AB32" s="113"/>
      <c r="AC32" s="110"/>
      <c r="AD32" s="110"/>
      <c r="AE32" s="110"/>
      <c r="AF32" s="110"/>
      <c r="AG32" s="110"/>
      <c r="AH32" s="110"/>
      <c r="AI32" s="110"/>
      <c r="AJ32" s="110"/>
      <c r="AK32" s="110"/>
      <c r="AL32" s="110"/>
      <c r="AM32" s="110"/>
      <c r="AN32" s="110"/>
      <c r="AO32" s="110"/>
      <c r="AP32" s="110"/>
    </row>
    <row r="33" spans="1:42" s="112" customFormat="1" x14ac:dyDescent="0.3">
      <c r="A33" s="110"/>
      <c r="B33" s="110"/>
      <c r="C33" s="110"/>
      <c r="D33" s="110"/>
      <c r="E33" s="110"/>
      <c r="F33" s="110"/>
      <c r="G33" s="110"/>
      <c r="H33" s="133">
        <v>412</v>
      </c>
      <c r="I33" s="212"/>
      <c r="J33" s="134">
        <v>113.57</v>
      </c>
      <c r="K33" s="134">
        <v>137.94</v>
      </c>
      <c r="L33" s="135">
        <v>12.190000000000012</v>
      </c>
      <c r="M33" s="135">
        <v>12.179999999999993</v>
      </c>
      <c r="O33" s="110"/>
      <c r="P33" s="110"/>
      <c r="Q33" s="110"/>
      <c r="R33" s="110"/>
      <c r="U33" s="110"/>
      <c r="V33" s="110"/>
      <c r="W33" s="110"/>
      <c r="X33" s="110"/>
      <c r="Y33" s="113"/>
      <c r="Z33" s="113"/>
      <c r="AA33" s="113"/>
      <c r="AB33" s="113"/>
      <c r="AC33" s="110"/>
      <c r="AD33" s="110"/>
      <c r="AE33" s="110"/>
      <c r="AF33" s="110"/>
      <c r="AG33" s="110"/>
      <c r="AH33" s="110"/>
      <c r="AI33" s="110"/>
      <c r="AJ33" s="110"/>
      <c r="AK33" s="110"/>
      <c r="AL33" s="110"/>
      <c r="AM33" s="110"/>
      <c r="AN33" s="110"/>
      <c r="AO33" s="110"/>
      <c r="AP33" s="110"/>
    </row>
    <row r="34" spans="1:42" s="112" customFormat="1" x14ac:dyDescent="0.3">
      <c r="A34" s="110"/>
      <c r="B34" s="110"/>
      <c r="C34" s="110"/>
      <c r="D34" s="110"/>
      <c r="E34" s="110"/>
      <c r="F34" s="110"/>
      <c r="G34" s="110"/>
      <c r="H34" s="133">
        <v>100245</v>
      </c>
      <c r="I34" s="212"/>
      <c r="J34" s="134">
        <v>121.19</v>
      </c>
      <c r="K34" s="134">
        <v>122.7</v>
      </c>
      <c r="L34" s="135">
        <v>0.76000000000000512</v>
      </c>
      <c r="M34" s="135">
        <v>0.75</v>
      </c>
      <c r="O34" s="110"/>
      <c r="P34" s="110"/>
      <c r="Q34" s="110"/>
      <c r="R34" s="110"/>
      <c r="U34" s="110"/>
      <c r="V34" s="110"/>
      <c r="W34" s="110"/>
      <c r="X34" s="110"/>
      <c r="Y34" s="113"/>
      <c r="Z34" s="113"/>
      <c r="AA34" s="113"/>
      <c r="AB34" s="113"/>
      <c r="AC34" s="110"/>
      <c r="AD34" s="110"/>
      <c r="AE34" s="110"/>
      <c r="AF34" s="110"/>
      <c r="AG34" s="110"/>
      <c r="AH34" s="110"/>
      <c r="AI34" s="110"/>
      <c r="AJ34" s="110"/>
      <c r="AK34" s="110"/>
      <c r="AL34" s="110"/>
      <c r="AM34" s="110"/>
      <c r="AN34" s="110"/>
      <c r="AO34" s="110"/>
      <c r="AP34" s="110"/>
    </row>
    <row r="35" spans="1:42" s="112" customFormat="1" x14ac:dyDescent="0.3">
      <c r="A35" s="110"/>
      <c r="B35" s="110"/>
      <c r="C35" s="110"/>
      <c r="D35" s="110"/>
      <c r="E35" s="110"/>
      <c r="F35" s="110"/>
      <c r="G35" s="110"/>
      <c r="H35" s="133">
        <v>316</v>
      </c>
      <c r="I35" s="212"/>
      <c r="J35" s="137">
        <v>107.14</v>
      </c>
      <c r="K35" s="137">
        <v>133.87</v>
      </c>
      <c r="L35" s="111">
        <v>13.36</v>
      </c>
      <c r="M35" s="111">
        <v>13.370000000000005</v>
      </c>
      <c r="O35" s="110"/>
      <c r="P35" s="110"/>
      <c r="Q35" s="110"/>
      <c r="R35" s="110"/>
      <c r="U35" s="110"/>
      <c r="V35" s="110"/>
      <c r="W35" s="110"/>
      <c r="X35" s="110"/>
      <c r="Y35" s="113"/>
      <c r="Z35" s="113"/>
      <c r="AA35" s="113"/>
      <c r="AB35" s="113"/>
      <c r="AC35" s="110"/>
      <c r="AD35" s="110"/>
      <c r="AE35" s="110"/>
      <c r="AF35" s="110"/>
      <c r="AG35" s="110"/>
      <c r="AH35" s="110"/>
      <c r="AI35" s="110"/>
      <c r="AJ35" s="110"/>
      <c r="AK35" s="110"/>
      <c r="AL35" s="110"/>
      <c r="AM35" s="110"/>
      <c r="AN35" s="110"/>
      <c r="AO35" s="110"/>
      <c r="AP35" s="110"/>
    </row>
    <row r="36" spans="1:42" s="112" customFormat="1" x14ac:dyDescent="0.3">
      <c r="A36" s="110"/>
      <c r="B36" s="110"/>
      <c r="C36" s="110"/>
      <c r="D36" s="110"/>
      <c r="E36" s="110"/>
      <c r="F36" s="110"/>
      <c r="G36" s="110"/>
      <c r="H36" s="133">
        <v>346</v>
      </c>
      <c r="I36" s="212"/>
      <c r="J36" s="134">
        <v>107.33</v>
      </c>
      <c r="K36" s="134">
        <v>133.55000000000001</v>
      </c>
      <c r="L36" s="135">
        <v>13.11</v>
      </c>
      <c r="M36" s="135">
        <v>13.110000000000014</v>
      </c>
      <c r="O36" s="110"/>
      <c r="P36" s="110"/>
      <c r="Q36" s="110"/>
      <c r="R36" s="110"/>
      <c r="U36" s="110"/>
      <c r="V36" s="110"/>
      <c r="W36" s="110"/>
      <c r="X36" s="110"/>
      <c r="Y36" s="113"/>
      <c r="Z36" s="113"/>
      <c r="AA36" s="113"/>
      <c r="AB36" s="113"/>
      <c r="AC36" s="110"/>
      <c r="AD36" s="110"/>
      <c r="AE36" s="110"/>
      <c r="AF36" s="110"/>
      <c r="AG36" s="110"/>
      <c r="AH36" s="110"/>
      <c r="AI36" s="110"/>
      <c r="AJ36" s="110"/>
      <c r="AK36" s="110"/>
      <c r="AL36" s="110"/>
      <c r="AM36" s="110"/>
      <c r="AN36" s="110"/>
      <c r="AO36" s="110"/>
      <c r="AP36" s="110"/>
    </row>
    <row r="37" spans="1:42" s="112" customFormat="1" x14ac:dyDescent="0.3">
      <c r="A37" s="110"/>
      <c r="B37" s="110"/>
      <c r="C37" s="110"/>
      <c r="D37" s="110"/>
      <c r="E37" s="110"/>
      <c r="F37" s="110"/>
      <c r="G37" s="110"/>
      <c r="H37" s="133">
        <v>299</v>
      </c>
      <c r="I37" s="212"/>
      <c r="J37" s="134">
        <v>106.07</v>
      </c>
      <c r="K37" s="134">
        <v>133.49</v>
      </c>
      <c r="L37" s="135">
        <v>13.710000000000008</v>
      </c>
      <c r="M37" s="135">
        <v>13.710000000000008</v>
      </c>
      <c r="O37" s="110"/>
      <c r="P37" s="110"/>
      <c r="Q37" s="110"/>
      <c r="R37" s="110"/>
      <c r="U37" s="110"/>
      <c r="V37" s="110"/>
      <c r="W37" s="110"/>
      <c r="X37" s="110"/>
      <c r="Y37" s="113"/>
      <c r="Z37" s="113"/>
      <c r="AA37" s="113"/>
      <c r="AB37" s="113"/>
      <c r="AC37" s="110"/>
      <c r="AD37" s="110"/>
      <c r="AE37" s="110"/>
      <c r="AF37" s="110"/>
      <c r="AG37" s="110"/>
      <c r="AH37" s="110"/>
      <c r="AI37" s="110"/>
      <c r="AJ37" s="110"/>
      <c r="AK37" s="110"/>
      <c r="AL37" s="110"/>
      <c r="AM37" s="110"/>
      <c r="AN37" s="110"/>
      <c r="AO37" s="110"/>
      <c r="AP37" s="110"/>
    </row>
    <row r="38" spans="1:42" s="112" customFormat="1" x14ac:dyDescent="0.3">
      <c r="A38" s="110"/>
      <c r="B38" s="110"/>
      <c r="C38" s="110"/>
      <c r="D38" s="110"/>
      <c r="E38" s="110"/>
      <c r="F38" s="110"/>
      <c r="G38" s="110"/>
      <c r="H38" s="133">
        <v>2407</v>
      </c>
      <c r="I38" s="212"/>
      <c r="J38" s="134">
        <v>103.49</v>
      </c>
      <c r="K38" s="134">
        <v>112.17</v>
      </c>
      <c r="L38" s="135">
        <v>4.3400000000000034</v>
      </c>
      <c r="M38" s="135">
        <v>4.3400000000000034</v>
      </c>
      <c r="O38" s="110"/>
      <c r="P38" s="110"/>
      <c r="Q38" s="110"/>
      <c r="R38" s="110"/>
      <c r="U38" s="110"/>
      <c r="V38" s="110"/>
      <c r="W38" s="110"/>
      <c r="X38" s="110"/>
      <c r="Y38" s="113"/>
      <c r="Z38" s="113"/>
      <c r="AA38" s="113"/>
      <c r="AB38" s="113"/>
      <c r="AC38" s="110"/>
      <c r="AD38" s="110"/>
      <c r="AE38" s="110"/>
      <c r="AF38" s="110"/>
      <c r="AG38" s="110"/>
      <c r="AH38" s="110"/>
      <c r="AI38" s="110"/>
      <c r="AJ38" s="110"/>
      <c r="AK38" s="110"/>
      <c r="AL38" s="110"/>
      <c r="AM38" s="110"/>
      <c r="AN38" s="110"/>
      <c r="AO38" s="110"/>
      <c r="AP38" s="110"/>
    </row>
    <row r="39" spans="1:42" s="112" customFormat="1" x14ac:dyDescent="0.3">
      <c r="A39" s="110"/>
      <c r="B39" s="110"/>
      <c r="C39" s="110"/>
      <c r="D39" s="110"/>
      <c r="E39" s="110"/>
      <c r="F39" s="110"/>
      <c r="G39" s="110"/>
      <c r="H39" s="133">
        <v>736</v>
      </c>
      <c r="I39" s="212"/>
      <c r="J39" s="137">
        <v>129.15</v>
      </c>
      <c r="K39" s="137">
        <v>149.27000000000001</v>
      </c>
      <c r="L39" s="111">
        <v>10.120000000000005</v>
      </c>
      <c r="M39" s="111">
        <v>10</v>
      </c>
      <c r="O39" s="110"/>
      <c r="P39" s="110"/>
      <c r="Q39" s="110"/>
      <c r="R39" s="110"/>
      <c r="U39" s="110"/>
      <c r="V39" s="110"/>
      <c r="W39" s="110"/>
      <c r="X39" s="110"/>
      <c r="Y39" s="113"/>
      <c r="Z39" s="113"/>
      <c r="AA39" s="113"/>
      <c r="AB39" s="113"/>
      <c r="AC39" s="110"/>
      <c r="AD39" s="110"/>
      <c r="AE39" s="110"/>
      <c r="AF39" s="110"/>
      <c r="AG39" s="110"/>
      <c r="AH39" s="110"/>
      <c r="AI39" s="110"/>
      <c r="AJ39" s="110"/>
      <c r="AK39" s="110"/>
      <c r="AL39" s="110"/>
      <c r="AM39" s="110"/>
      <c r="AN39" s="110"/>
      <c r="AO39" s="110"/>
      <c r="AP39" s="110"/>
    </row>
    <row r="40" spans="1:42" s="112" customFormat="1" x14ac:dyDescent="0.3">
      <c r="A40" s="110"/>
      <c r="B40" s="110"/>
      <c r="C40" s="110"/>
      <c r="D40" s="110"/>
      <c r="E40" s="110"/>
      <c r="F40" s="110"/>
      <c r="G40" s="110"/>
      <c r="H40" s="133">
        <v>391</v>
      </c>
      <c r="I40" s="212"/>
      <c r="J40" s="134">
        <v>118.38</v>
      </c>
      <c r="K40" s="134">
        <v>144.41</v>
      </c>
      <c r="L40" s="135">
        <v>13.009999999999991</v>
      </c>
      <c r="M40" s="135">
        <v>13.02000000000001</v>
      </c>
      <c r="O40" s="110"/>
      <c r="P40" s="110"/>
      <c r="Q40" s="110"/>
      <c r="R40" s="110"/>
      <c r="U40" s="110"/>
      <c r="V40" s="110"/>
      <c r="W40" s="110"/>
      <c r="X40" s="110"/>
      <c r="Y40" s="113"/>
      <c r="Z40" s="113"/>
      <c r="AA40" s="113"/>
      <c r="AB40" s="113"/>
      <c r="AC40" s="110"/>
      <c r="AD40" s="110"/>
      <c r="AE40" s="110"/>
      <c r="AF40" s="110"/>
      <c r="AG40" s="110"/>
      <c r="AH40" s="110"/>
      <c r="AI40" s="110"/>
      <c r="AJ40" s="110"/>
      <c r="AK40" s="110"/>
      <c r="AL40" s="110"/>
      <c r="AM40" s="110"/>
      <c r="AN40" s="110"/>
      <c r="AO40" s="110"/>
      <c r="AP40" s="110"/>
    </row>
    <row r="41" spans="1:42" s="112" customFormat="1" x14ac:dyDescent="0.3">
      <c r="A41" s="110"/>
      <c r="B41" s="110"/>
      <c r="C41" s="110"/>
      <c r="D41" s="110"/>
      <c r="E41" s="110"/>
      <c r="F41" s="110"/>
      <c r="G41" s="110"/>
      <c r="I41" s="212"/>
      <c r="O41" s="110"/>
      <c r="P41" s="110"/>
      <c r="Q41" s="110"/>
      <c r="R41" s="110"/>
      <c r="U41" s="110"/>
      <c r="V41" s="110"/>
      <c r="W41" s="110"/>
      <c r="X41" s="110"/>
      <c r="Y41" s="113"/>
      <c r="Z41" s="113"/>
      <c r="AA41" s="113"/>
      <c r="AB41" s="113"/>
      <c r="AC41" s="110"/>
      <c r="AD41" s="110"/>
      <c r="AE41" s="110"/>
      <c r="AF41" s="110"/>
      <c r="AG41" s="110"/>
      <c r="AH41" s="110"/>
      <c r="AI41" s="110"/>
      <c r="AJ41" s="110"/>
      <c r="AK41" s="110"/>
      <c r="AL41" s="110"/>
      <c r="AM41" s="110"/>
      <c r="AN41" s="110"/>
      <c r="AO41" s="110"/>
      <c r="AP41" s="110"/>
    </row>
    <row r="42" spans="1:42" x14ac:dyDescent="0.3">
      <c r="I42" s="212"/>
    </row>
    <row r="53" spans="2:14" ht="14.4" x14ac:dyDescent="0.3">
      <c r="B53" s="138"/>
      <c r="N53" s="110"/>
    </row>
    <row r="54" spans="2:14" x14ac:dyDescent="0.3">
      <c r="B54" s="1357" t="s">
        <v>78</v>
      </c>
      <c r="C54" s="1358"/>
      <c r="D54" s="1358"/>
      <c r="E54" s="1358"/>
      <c r="F54" s="1358"/>
      <c r="G54" s="1358"/>
      <c r="H54" s="1358"/>
      <c r="I54" s="1359"/>
      <c r="N54" s="110"/>
    </row>
    <row r="55" spans="2:14" ht="3.75" customHeight="1" x14ac:dyDescent="0.3">
      <c r="B55" s="139"/>
      <c r="C55" s="139"/>
      <c r="D55" s="140"/>
      <c r="E55" s="140"/>
      <c r="F55" s="140"/>
      <c r="G55" s="141"/>
      <c r="H55" s="142"/>
      <c r="I55" s="143"/>
      <c r="N55" s="110"/>
    </row>
    <row r="56" spans="2:14" x14ac:dyDescent="0.3">
      <c r="B56" s="144" t="s">
        <v>79</v>
      </c>
      <c r="C56" s="145" t="s">
        <v>47</v>
      </c>
      <c r="D56" s="146"/>
      <c r="E56" s="146"/>
      <c r="F56" s="146"/>
      <c r="G56" s="146"/>
      <c r="H56" s="147"/>
      <c r="I56" s="148"/>
      <c r="L56" s="110"/>
      <c r="N56" s="110"/>
    </row>
    <row r="57" spans="2:14" ht="3.75" customHeight="1" x14ac:dyDescent="0.3">
      <c r="B57" s="144"/>
      <c r="C57" s="145"/>
      <c r="D57" s="146"/>
      <c r="E57" s="146"/>
      <c r="F57" s="146"/>
      <c r="G57" s="146"/>
      <c r="H57" s="147"/>
      <c r="I57" s="148"/>
      <c r="N57" s="110"/>
    </row>
    <row r="58" spans="2:14" x14ac:dyDescent="0.3">
      <c r="B58" s="144" t="s">
        <v>80</v>
      </c>
      <c r="C58" s="145" t="s">
        <v>81</v>
      </c>
      <c r="D58" s="146"/>
      <c r="E58" s="146"/>
      <c r="F58" s="146"/>
      <c r="G58" s="146"/>
      <c r="H58" s="147"/>
      <c r="I58" s="148"/>
      <c r="N58" s="110"/>
    </row>
    <row r="59" spans="2:14" ht="3.75" customHeight="1" x14ac:dyDescent="0.3">
      <c r="B59" s="144"/>
      <c r="C59" s="145"/>
      <c r="D59" s="146"/>
      <c r="E59" s="146"/>
      <c r="F59" s="146"/>
      <c r="G59" s="146"/>
      <c r="H59" s="147"/>
      <c r="I59" s="148"/>
      <c r="N59" s="110"/>
    </row>
    <row r="60" spans="2:14" x14ac:dyDescent="0.3">
      <c r="B60" s="144" t="s">
        <v>82</v>
      </c>
      <c r="C60" s="145" t="s">
        <v>83</v>
      </c>
      <c r="D60" s="146"/>
      <c r="E60" s="146"/>
      <c r="F60" s="146"/>
      <c r="G60" s="146"/>
      <c r="H60" s="147"/>
      <c r="I60" s="148"/>
      <c r="N60" s="110"/>
    </row>
    <row r="61" spans="2:14" ht="3.75" customHeight="1" x14ac:dyDescent="0.3">
      <c r="B61" s="144"/>
      <c r="C61" s="145"/>
      <c r="D61" s="146"/>
      <c r="E61" s="146"/>
      <c r="F61" s="146"/>
      <c r="G61" s="146"/>
      <c r="H61" s="147"/>
      <c r="I61" s="148"/>
      <c r="N61" s="110"/>
    </row>
    <row r="62" spans="2:14" x14ac:dyDescent="0.3">
      <c r="B62" s="144" t="s">
        <v>84</v>
      </c>
      <c r="C62" s="145" t="s">
        <v>85</v>
      </c>
      <c r="D62" s="146"/>
      <c r="E62" s="146"/>
      <c r="F62" s="146"/>
      <c r="G62" s="146"/>
      <c r="H62" s="147"/>
      <c r="I62" s="148"/>
      <c r="N62" s="110"/>
    </row>
    <row r="63" spans="2:14" ht="3.75" customHeight="1" x14ac:dyDescent="0.3">
      <c r="B63" s="144"/>
      <c r="C63" s="145"/>
      <c r="D63" s="146"/>
      <c r="E63" s="146"/>
      <c r="F63" s="146"/>
      <c r="G63" s="146"/>
      <c r="H63" s="147"/>
      <c r="I63" s="148"/>
    </row>
    <row r="64" spans="2:14" x14ac:dyDescent="0.3">
      <c r="B64" s="144" t="s">
        <v>86</v>
      </c>
      <c r="C64" s="145" t="s">
        <v>87</v>
      </c>
      <c r="D64" s="146"/>
      <c r="E64" s="146"/>
      <c r="F64" s="146"/>
      <c r="G64" s="146"/>
      <c r="H64" s="147"/>
      <c r="I64" s="148"/>
    </row>
    <row r="65" spans="2:28" ht="5.25" customHeight="1" x14ac:dyDescent="0.3">
      <c r="B65" s="144"/>
      <c r="C65" s="145"/>
      <c r="D65" s="146"/>
      <c r="E65" s="146"/>
      <c r="F65" s="146"/>
      <c r="G65" s="146"/>
      <c r="H65" s="147"/>
      <c r="I65" s="148"/>
    </row>
    <row r="66" spans="2:28" x14ac:dyDescent="0.3">
      <c r="B66" s="144" t="s">
        <v>88</v>
      </c>
      <c r="C66" s="149" t="s">
        <v>89</v>
      </c>
      <c r="D66" s="147"/>
      <c r="E66" s="147"/>
      <c r="F66" s="146"/>
      <c r="G66" s="146"/>
      <c r="H66" s="147"/>
      <c r="I66" s="148"/>
    </row>
    <row r="67" spans="2:28" ht="6" customHeight="1" x14ac:dyDescent="0.3">
      <c r="B67" s="144"/>
      <c r="C67" s="149"/>
      <c r="D67" s="147"/>
      <c r="E67" s="147"/>
      <c r="F67" s="146"/>
      <c r="G67" s="146"/>
      <c r="H67" s="147"/>
      <c r="I67" s="148"/>
    </row>
    <row r="68" spans="2:28" x14ac:dyDescent="0.3">
      <c r="B68" s="144" t="s">
        <v>90</v>
      </c>
      <c r="C68" s="150" t="s">
        <v>91</v>
      </c>
      <c r="D68" s="156"/>
      <c r="E68" s="156"/>
      <c r="F68" s="146"/>
      <c r="G68" s="146"/>
      <c r="H68" s="147"/>
      <c r="I68" s="148"/>
    </row>
    <row r="69" spans="2:28" ht="3.75" customHeight="1" x14ac:dyDescent="0.3">
      <c r="B69" s="144"/>
      <c r="C69" s="145"/>
      <c r="D69" s="146"/>
      <c r="E69" s="146"/>
      <c r="F69" s="146"/>
      <c r="G69" s="146"/>
      <c r="H69" s="147"/>
      <c r="I69" s="148"/>
    </row>
    <row r="70" spans="2:28" x14ac:dyDescent="0.3">
      <c r="B70" s="1352" t="s">
        <v>92</v>
      </c>
      <c r="C70" s="145" t="s">
        <v>93</v>
      </c>
      <c r="D70" s="146"/>
      <c r="E70" s="146"/>
      <c r="F70" s="146"/>
      <c r="G70" s="146"/>
      <c r="H70" s="147"/>
      <c r="I70" s="148"/>
    </row>
    <row r="71" spans="2:28" x14ac:dyDescent="0.3">
      <c r="B71" s="1352"/>
      <c r="C71" s="201" t="s">
        <v>94</v>
      </c>
      <c r="D71" s="210"/>
      <c r="E71" s="146"/>
      <c r="F71" s="146"/>
      <c r="G71" s="146"/>
      <c r="H71" s="147"/>
      <c r="I71" s="148"/>
    </row>
    <row r="72" spans="2:28" ht="3.75" customHeight="1" x14ac:dyDescent="0.3">
      <c r="B72" s="144"/>
      <c r="C72" s="145"/>
      <c r="D72" s="146"/>
      <c r="E72" s="146"/>
      <c r="F72" s="146"/>
      <c r="G72" s="146"/>
      <c r="H72" s="147"/>
      <c r="I72" s="148"/>
    </row>
    <row r="73" spans="2:28" ht="46.2" customHeight="1" x14ac:dyDescent="0.3">
      <c r="B73" s="1352" t="s">
        <v>95</v>
      </c>
      <c r="C73" s="1349" t="s">
        <v>966</v>
      </c>
      <c r="D73" s="1350"/>
      <c r="E73" s="1350"/>
      <c r="F73" s="1350"/>
      <c r="G73" s="1350"/>
      <c r="H73" s="1350"/>
      <c r="I73" s="1351"/>
    </row>
    <row r="74" spans="2:28" ht="34.200000000000003" customHeight="1" x14ac:dyDescent="0.3">
      <c r="B74" s="1352"/>
      <c r="C74" s="145" t="s">
        <v>777</v>
      </c>
      <c r="D74" s="146"/>
      <c r="E74" s="146"/>
      <c r="F74" s="146"/>
      <c r="G74" s="146"/>
      <c r="H74" s="558"/>
      <c r="I74" s="559"/>
      <c r="L74" s="110"/>
      <c r="M74" s="113"/>
      <c r="N74" s="113"/>
      <c r="O74" s="113"/>
      <c r="P74" s="113"/>
      <c r="S74" s="110"/>
      <c r="T74" s="110"/>
      <c r="Y74" s="110"/>
      <c r="Z74" s="110"/>
      <c r="AA74" s="110"/>
      <c r="AB74" s="110"/>
    </row>
    <row r="75" spans="2:28" ht="44.4" customHeight="1" x14ac:dyDescent="0.3">
      <c r="B75" s="1352"/>
      <c r="C75" s="1349" t="s">
        <v>775</v>
      </c>
      <c r="D75" s="1350"/>
      <c r="E75" s="1350"/>
      <c r="F75" s="1350"/>
      <c r="G75" s="1350"/>
      <c r="H75" s="1350"/>
      <c r="I75" s="1351"/>
      <c r="L75" s="110"/>
      <c r="M75" s="113"/>
      <c r="N75" s="113"/>
      <c r="O75" s="113"/>
      <c r="P75" s="113"/>
      <c r="S75" s="110"/>
      <c r="T75" s="110"/>
      <c r="Y75" s="110"/>
      <c r="Z75" s="110"/>
      <c r="AA75" s="110"/>
      <c r="AB75" s="110"/>
    </row>
    <row r="76" spans="2:28" ht="33.6" customHeight="1" x14ac:dyDescent="0.3">
      <c r="B76" s="1352"/>
      <c r="C76" s="1349" t="s">
        <v>776</v>
      </c>
      <c r="D76" s="1350"/>
      <c r="E76" s="1350"/>
      <c r="F76" s="1350"/>
      <c r="G76" s="1350"/>
      <c r="H76" s="1350"/>
      <c r="I76" s="1351"/>
      <c r="L76" s="110"/>
      <c r="M76" s="113"/>
      <c r="N76" s="113"/>
      <c r="O76" s="113"/>
      <c r="P76" s="113"/>
      <c r="S76" s="110"/>
      <c r="T76" s="110"/>
      <c r="Y76" s="110"/>
      <c r="Z76" s="110"/>
      <c r="AA76" s="110"/>
      <c r="AB76" s="110"/>
    </row>
    <row r="77" spans="2:28" ht="34.200000000000003" customHeight="1" x14ac:dyDescent="0.3">
      <c r="B77" s="151"/>
      <c r="C77" s="1349" t="s">
        <v>778</v>
      </c>
      <c r="D77" s="1350"/>
      <c r="E77" s="1350"/>
      <c r="F77" s="1350"/>
      <c r="G77" s="1350"/>
      <c r="H77" s="558"/>
      <c r="I77" s="559"/>
      <c r="L77" s="110"/>
      <c r="M77" s="113"/>
      <c r="N77" s="113"/>
      <c r="O77" s="113"/>
      <c r="P77" s="113"/>
      <c r="S77" s="110"/>
      <c r="T77" s="110"/>
      <c r="Y77" s="110"/>
      <c r="Z77" s="110"/>
      <c r="AA77" s="110"/>
      <c r="AB77" s="110"/>
    </row>
    <row r="78" spans="2:28" ht="3.75" customHeight="1" x14ac:dyDescent="0.3">
      <c r="B78" s="151"/>
      <c r="C78" s="145"/>
      <c r="D78" s="146"/>
      <c r="E78" s="146"/>
      <c r="F78" s="146"/>
      <c r="G78" s="146"/>
      <c r="H78" s="147"/>
      <c r="I78" s="148"/>
    </row>
    <row r="79" spans="2:28" x14ac:dyDescent="0.3">
      <c r="B79" s="151" t="s">
        <v>96</v>
      </c>
      <c r="C79" s="204">
        <v>44740</v>
      </c>
      <c r="D79" s="211"/>
      <c r="E79" s="146"/>
      <c r="F79" s="146"/>
      <c r="G79" s="146"/>
      <c r="H79" s="147"/>
      <c r="I79" s="148"/>
    </row>
    <row r="80" spans="2:28" ht="3.75" customHeight="1" x14ac:dyDescent="0.3">
      <c r="B80" s="151"/>
      <c r="C80" s="145"/>
      <c r="D80" s="146"/>
      <c r="E80" s="146"/>
      <c r="F80" s="146"/>
      <c r="G80" s="146"/>
      <c r="H80" s="147"/>
      <c r="I80" s="148"/>
    </row>
    <row r="81" spans="2:9" x14ac:dyDescent="0.3">
      <c r="B81" s="151" t="s">
        <v>97</v>
      </c>
      <c r="C81" s="145" t="s">
        <v>688</v>
      </c>
      <c r="D81" s="146"/>
      <c r="E81" s="146"/>
      <c r="F81" s="146"/>
      <c r="G81" s="146"/>
      <c r="H81" s="147"/>
      <c r="I81" s="148"/>
    </row>
    <row r="82" spans="2:9" ht="6" customHeight="1" x14ac:dyDescent="0.3">
      <c r="B82" s="151"/>
      <c r="C82" s="145"/>
      <c r="D82" s="146"/>
      <c r="E82" s="146"/>
      <c r="F82" s="146"/>
      <c r="G82" s="146"/>
      <c r="H82" s="147"/>
      <c r="I82" s="148"/>
    </row>
    <row r="83" spans="2:9" x14ac:dyDescent="0.3">
      <c r="B83" s="151" t="s">
        <v>99</v>
      </c>
      <c r="C83" s="149" t="s">
        <v>98</v>
      </c>
      <c r="D83" s="147"/>
      <c r="E83" s="147"/>
      <c r="F83" s="147"/>
      <c r="G83" s="147"/>
      <c r="H83" s="147"/>
      <c r="I83" s="148"/>
    </row>
    <row r="84" spans="2:9" ht="3.75" customHeight="1" x14ac:dyDescent="0.3">
      <c r="B84" s="152"/>
      <c r="C84" s="152"/>
      <c r="D84" s="153"/>
      <c r="E84" s="153"/>
      <c r="F84" s="153"/>
      <c r="G84" s="153"/>
      <c r="H84" s="153"/>
      <c r="I84" s="154"/>
    </row>
  </sheetData>
  <mergeCells count="10">
    <mergeCell ref="C77:G77"/>
    <mergeCell ref="C75:I75"/>
    <mergeCell ref="C76:I76"/>
    <mergeCell ref="B73:B76"/>
    <mergeCell ref="O6:R6"/>
    <mergeCell ref="C6:F6"/>
    <mergeCell ref="B54:I54"/>
    <mergeCell ref="B70:B71"/>
    <mergeCell ref="C73:I73"/>
    <mergeCell ref="I6:L6"/>
  </mergeCells>
  <hyperlinks>
    <hyperlink ref="B2" location="Index!A1" display="Return to Index" xr:uid="{4920126E-55A4-4251-9C69-D71C1A8462ED}"/>
    <hyperlink ref="C71" r:id="rId1" xr:uid="{DF7D43CC-BD5C-4864-8D65-7F4F1EBDC853}"/>
  </hyperlinks>
  <pageMargins left="0.23622047244094491" right="0.23622047244094491" top="0.31496062992125984" bottom="0.31496062992125984" header="0.31496062992125984" footer="0.31496062992125984"/>
  <pageSetup paperSize="9" scale="31" orientation="landscape" r:id="rId2"/>
  <headerFooter alignWithMargins="0"/>
  <rowBreaks count="1" manualBreakCount="1">
    <brk id="57" max="16383" man="1"/>
  </rowBreaks>
  <colBreaks count="2" manualBreakCount="2">
    <brk id="7" max="1048575" man="1"/>
    <brk id="24" max="1048575" man="1"/>
  </col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51F6B-0B33-4C0B-97EF-733C79AAF1B6}">
  <sheetPr>
    <pageSetUpPr fitToPage="1"/>
  </sheetPr>
  <dimension ref="A1:AO80"/>
  <sheetViews>
    <sheetView topLeftCell="B1" zoomScale="80" zoomScaleNormal="80" workbookViewId="0">
      <selection activeCell="Q8" sqref="Q8:Q22"/>
    </sheetView>
  </sheetViews>
  <sheetFormatPr defaultColWidth="8.33203125" defaultRowHeight="13.8" x14ac:dyDescent="0.3"/>
  <cols>
    <col min="1" max="1" width="1.88671875" style="110" customWidth="1"/>
    <col min="2" max="2" width="26.33203125" style="110" customWidth="1"/>
    <col min="3" max="3" width="16.109375" style="110" customWidth="1"/>
    <col min="4" max="4" width="16.6640625" style="110" customWidth="1"/>
    <col min="5" max="5" width="14.109375" style="110" customWidth="1"/>
    <col min="6" max="6" width="15.44140625" style="110" customWidth="1"/>
    <col min="7" max="7" width="5.5546875" style="110" customWidth="1"/>
    <col min="8" max="8" width="15" style="110" customWidth="1"/>
    <col min="9" max="9" width="20.88671875" style="110" customWidth="1"/>
    <col min="10" max="10" width="14" style="110" customWidth="1"/>
    <col min="11" max="11" width="17.109375" style="112" customWidth="1"/>
    <col min="12" max="12" width="10.44140625" style="112" customWidth="1"/>
    <col min="13" max="13" width="7.109375" style="112" customWidth="1"/>
    <col min="14" max="14" width="18.88671875" style="110" customWidth="1"/>
    <col min="15" max="15" width="16.109375" style="110" customWidth="1"/>
    <col min="16" max="16" width="18.44140625" style="110" customWidth="1"/>
    <col min="17" max="17" width="14.5546875" style="110" customWidth="1"/>
    <col min="18" max="18" width="10.33203125" style="112" customWidth="1"/>
    <col min="19" max="19" width="4.88671875" style="112" customWidth="1"/>
    <col min="20" max="23" width="8.33203125" style="110" customWidth="1"/>
    <col min="24" max="27" width="8.33203125" style="113" customWidth="1"/>
    <col min="28" max="36" width="8.33203125" style="110" customWidth="1"/>
    <col min="37" max="37" width="1.88671875" style="110" customWidth="1"/>
    <col min="38" max="16384" width="8.33203125" style="110"/>
  </cols>
  <sheetData>
    <row r="1" spans="2:27" ht="14.4" x14ac:dyDescent="0.3">
      <c r="B1" s="167" t="s">
        <v>47</v>
      </c>
    </row>
    <row r="2" spans="2:27" x14ac:dyDescent="0.3">
      <c r="B2" s="114" t="s">
        <v>48</v>
      </c>
    </row>
    <row r="3" spans="2:27" x14ac:dyDescent="0.3">
      <c r="B3" s="115" t="s">
        <v>49</v>
      </c>
      <c r="C3" s="118"/>
      <c r="D3" s="118"/>
      <c r="E3" s="118"/>
      <c r="G3" s="112"/>
      <c r="K3" s="110"/>
      <c r="R3" s="113"/>
      <c r="S3" s="113"/>
      <c r="T3" s="113"/>
      <c r="U3" s="113"/>
      <c r="X3" s="110"/>
      <c r="Y3" s="110"/>
      <c r="Z3" s="110"/>
      <c r="AA3" s="110"/>
    </row>
    <row r="4" spans="2:27" x14ac:dyDescent="0.3">
      <c r="K4" s="110"/>
      <c r="L4" s="110"/>
      <c r="M4" s="110"/>
      <c r="R4" s="110"/>
      <c r="S4" s="110"/>
      <c r="X4" s="110"/>
      <c r="Y4" s="110"/>
      <c r="Z4" s="110"/>
      <c r="AA4" s="110"/>
    </row>
    <row r="5" spans="2:27" ht="14.4" thickBot="1" x14ac:dyDescent="0.35">
      <c r="B5" s="117"/>
      <c r="C5" s="208"/>
      <c r="D5" s="162" t="s">
        <v>100</v>
      </c>
      <c r="F5" s="118"/>
      <c r="J5" s="162" t="s">
        <v>100</v>
      </c>
      <c r="K5" s="110"/>
      <c r="L5" s="110"/>
      <c r="M5" s="110"/>
      <c r="P5" s="162" t="s">
        <v>100</v>
      </c>
      <c r="R5" s="110"/>
      <c r="S5" s="110"/>
      <c r="X5" s="110"/>
      <c r="Y5" s="110"/>
      <c r="Z5" s="110"/>
      <c r="AA5" s="110"/>
    </row>
    <row r="6" spans="2:27" ht="14.4" thickBot="1" x14ac:dyDescent="0.35">
      <c r="C6" s="1356" t="s">
        <v>50</v>
      </c>
      <c r="D6" s="1356"/>
      <c r="E6" s="1356"/>
      <c r="F6" s="163"/>
      <c r="I6" s="1356" t="s">
        <v>51</v>
      </c>
      <c r="J6" s="1356"/>
      <c r="K6" s="1356"/>
      <c r="L6" s="163"/>
      <c r="M6" s="110"/>
      <c r="O6" s="1356" t="s">
        <v>52</v>
      </c>
      <c r="P6" s="1356"/>
      <c r="Q6" s="1356"/>
      <c r="R6" s="163"/>
      <c r="S6" s="110"/>
      <c r="X6" s="110"/>
      <c r="Y6" s="110"/>
      <c r="Z6" s="110"/>
      <c r="AA6" s="110"/>
    </row>
    <row r="7" spans="2:27" ht="51.75" customHeight="1" thickBot="1" x14ac:dyDescent="0.35">
      <c r="B7" s="119" t="s">
        <v>53</v>
      </c>
      <c r="C7" s="120" t="s">
        <v>54</v>
      </c>
      <c r="D7" s="161" t="s">
        <v>101</v>
      </c>
      <c r="E7" s="120" t="s">
        <v>56</v>
      </c>
      <c r="F7" s="120" t="s">
        <v>57</v>
      </c>
      <c r="G7"/>
      <c r="H7" s="119" t="s">
        <v>53</v>
      </c>
      <c r="I7" s="120" t="s">
        <v>58</v>
      </c>
      <c r="J7" s="161" t="s">
        <v>59</v>
      </c>
      <c r="K7" s="120" t="s">
        <v>56</v>
      </c>
      <c r="L7" s="120" t="s">
        <v>57</v>
      </c>
      <c r="M7" s="110"/>
      <c r="N7" s="119" t="s">
        <v>53</v>
      </c>
      <c r="O7" s="120" t="s">
        <v>60</v>
      </c>
      <c r="P7" s="161" t="s">
        <v>61</v>
      </c>
      <c r="Q7" s="120" t="s">
        <v>56</v>
      </c>
      <c r="R7" s="120" t="s">
        <v>57</v>
      </c>
      <c r="S7" s="110"/>
      <c r="X7" s="110"/>
      <c r="Y7" s="110"/>
      <c r="Z7" s="110"/>
      <c r="AA7" s="110"/>
    </row>
    <row r="8" spans="2:27" ht="14.4" x14ac:dyDescent="0.3">
      <c r="B8" s="121" t="s">
        <v>64</v>
      </c>
      <c r="C8" s="122">
        <v>316960</v>
      </c>
      <c r="D8" s="157">
        <v>379387</v>
      </c>
      <c r="E8" s="189">
        <f t="shared" ref="E8:E22" si="0">D8-C8</f>
        <v>62427</v>
      </c>
      <c r="F8" s="189">
        <f t="shared" ref="F8:F22" si="1">E8/C8%</f>
        <v>19.695545179202423</v>
      </c>
      <c r="G8" s="209"/>
      <c r="H8" s="121" t="s">
        <v>64</v>
      </c>
      <c r="I8" s="122">
        <v>157621</v>
      </c>
      <c r="J8" s="157">
        <v>379387</v>
      </c>
      <c r="K8" s="189">
        <f t="shared" ref="K8:K22" si="2">J8-I8</f>
        <v>221766</v>
      </c>
      <c r="L8" s="189">
        <f t="shared" ref="L8:L22" si="3">K8/I8%</f>
        <v>140.69571947900343</v>
      </c>
      <c r="M8" s="110"/>
      <c r="N8" s="121" t="s">
        <v>64</v>
      </c>
      <c r="O8" s="122">
        <v>159339</v>
      </c>
      <c r="P8" s="157">
        <v>379387</v>
      </c>
      <c r="Q8" s="189">
        <f t="shared" ref="Q8:Q22" si="4">P8-O8</f>
        <v>220048</v>
      </c>
      <c r="R8" s="189">
        <f t="shared" ref="R8:R22" si="5">Q8/O8%</f>
        <v>138.10052780549645</v>
      </c>
      <c r="S8" s="110"/>
      <c r="X8" s="110"/>
      <c r="Y8" s="110"/>
      <c r="Z8" s="110"/>
      <c r="AA8" s="110"/>
    </row>
    <row r="9" spans="2:27" ht="14.4" x14ac:dyDescent="0.3">
      <c r="B9" s="124" t="s">
        <v>63</v>
      </c>
      <c r="C9" s="125">
        <v>176016</v>
      </c>
      <c r="D9" s="158">
        <v>196357</v>
      </c>
      <c r="E9" s="190">
        <f t="shared" si="0"/>
        <v>20341</v>
      </c>
      <c r="F9" s="190">
        <f t="shared" si="1"/>
        <v>11.556335787655668</v>
      </c>
      <c r="G9"/>
      <c r="H9" s="124" t="s">
        <v>63</v>
      </c>
      <c r="I9" s="125">
        <v>86072</v>
      </c>
      <c r="J9" s="158">
        <v>196357</v>
      </c>
      <c r="K9" s="190">
        <f t="shared" si="2"/>
        <v>110285</v>
      </c>
      <c r="L9" s="190">
        <f t="shared" si="3"/>
        <v>128.13109954456735</v>
      </c>
      <c r="M9" s="110"/>
      <c r="N9" s="124" t="s">
        <v>63</v>
      </c>
      <c r="O9" s="125">
        <v>89944</v>
      </c>
      <c r="P9" s="158">
        <v>196357</v>
      </c>
      <c r="Q9" s="190">
        <f t="shared" si="4"/>
        <v>106413</v>
      </c>
      <c r="R9" s="190">
        <f t="shared" si="5"/>
        <v>118.31028195321532</v>
      </c>
      <c r="S9" s="110"/>
      <c r="X9" s="110"/>
      <c r="Y9" s="110"/>
      <c r="Z9" s="110"/>
      <c r="AA9" s="110"/>
    </row>
    <row r="10" spans="2:27" ht="14.4" x14ac:dyDescent="0.3">
      <c r="B10" s="124" t="s">
        <v>66</v>
      </c>
      <c r="C10" s="125">
        <v>280177</v>
      </c>
      <c r="D10" s="158">
        <v>306824</v>
      </c>
      <c r="E10" s="190">
        <f t="shared" si="0"/>
        <v>26647</v>
      </c>
      <c r="F10" s="190">
        <f t="shared" si="1"/>
        <v>9.5107735467222501</v>
      </c>
      <c r="G10"/>
      <c r="H10" s="124" t="s">
        <v>66</v>
      </c>
      <c r="I10" s="125">
        <v>140226</v>
      </c>
      <c r="J10" s="158">
        <v>306824</v>
      </c>
      <c r="K10" s="190">
        <f t="shared" si="2"/>
        <v>166598</v>
      </c>
      <c r="L10" s="190">
        <f t="shared" si="3"/>
        <v>118.80678333547274</v>
      </c>
      <c r="M10" s="110"/>
      <c r="N10" s="124" t="s">
        <v>66</v>
      </c>
      <c r="O10" s="125">
        <v>139951</v>
      </c>
      <c r="P10" s="158">
        <v>306824</v>
      </c>
      <c r="Q10" s="190">
        <f t="shared" si="4"/>
        <v>166873</v>
      </c>
      <c r="R10" s="190">
        <f t="shared" si="5"/>
        <v>119.23673285649977</v>
      </c>
      <c r="S10" s="110"/>
      <c r="X10" s="110"/>
      <c r="Y10" s="110"/>
      <c r="Z10" s="110"/>
      <c r="AA10" s="110"/>
    </row>
    <row r="11" spans="2:27" ht="14.4" x14ac:dyDescent="0.3">
      <c r="B11" s="124" t="s">
        <v>62</v>
      </c>
      <c r="C11" s="125">
        <v>428234</v>
      </c>
      <c r="D11" s="158">
        <v>465866</v>
      </c>
      <c r="E11" s="190">
        <f t="shared" si="0"/>
        <v>37632</v>
      </c>
      <c r="F11" s="190">
        <f t="shared" si="1"/>
        <v>8.7877188639855781</v>
      </c>
      <c r="G11"/>
      <c r="H11" s="124" t="s">
        <v>62</v>
      </c>
      <c r="I11" s="125">
        <v>213071</v>
      </c>
      <c r="J11" s="158">
        <v>465866</v>
      </c>
      <c r="K11" s="190">
        <f t="shared" si="2"/>
        <v>252795</v>
      </c>
      <c r="L11" s="190">
        <f t="shared" si="3"/>
        <v>118.64355074130219</v>
      </c>
      <c r="M11" s="110"/>
      <c r="N11" s="124" t="s">
        <v>62</v>
      </c>
      <c r="O11" s="125">
        <v>215163</v>
      </c>
      <c r="P11" s="158">
        <v>465866</v>
      </c>
      <c r="Q11" s="190">
        <f t="shared" si="4"/>
        <v>250703</v>
      </c>
      <c r="R11" s="190">
        <f t="shared" si="5"/>
        <v>116.5177098292922</v>
      </c>
      <c r="S11" s="110"/>
      <c r="X11" s="110"/>
      <c r="Y11" s="110"/>
      <c r="Z11" s="110"/>
      <c r="AA11" s="110"/>
    </row>
    <row r="12" spans="2:27" ht="14.4" x14ac:dyDescent="0.3">
      <c r="B12" s="126" t="s">
        <v>71</v>
      </c>
      <c r="C12" s="125">
        <v>466415</v>
      </c>
      <c r="D12" s="158">
        <v>500474</v>
      </c>
      <c r="E12" s="190">
        <f t="shared" si="0"/>
        <v>34059</v>
      </c>
      <c r="F12" s="190">
        <f t="shared" si="1"/>
        <v>7.3022951663218381</v>
      </c>
      <c r="G12"/>
      <c r="H12" s="126" t="s">
        <v>71</v>
      </c>
      <c r="I12" s="125">
        <v>230483</v>
      </c>
      <c r="J12" s="158">
        <v>500474</v>
      </c>
      <c r="K12" s="190">
        <f t="shared" si="2"/>
        <v>269991</v>
      </c>
      <c r="L12" s="190">
        <f t="shared" si="3"/>
        <v>117.1413943761579</v>
      </c>
      <c r="M12" s="110"/>
      <c r="N12" s="126" t="s">
        <v>71</v>
      </c>
      <c r="O12" s="125">
        <v>235932</v>
      </c>
      <c r="P12" s="158">
        <v>500474</v>
      </c>
      <c r="Q12" s="190">
        <f t="shared" si="4"/>
        <v>264542</v>
      </c>
      <c r="R12" s="190">
        <f t="shared" si="5"/>
        <v>112.12637539630062</v>
      </c>
      <c r="S12" s="110"/>
      <c r="X12" s="110"/>
      <c r="Y12" s="110"/>
      <c r="Z12" s="110"/>
      <c r="AA12" s="110"/>
    </row>
    <row r="13" spans="2:27" ht="12.75" customHeight="1" x14ac:dyDescent="0.3">
      <c r="B13" s="126" t="s">
        <v>70</v>
      </c>
      <c r="C13" s="125">
        <v>236882</v>
      </c>
      <c r="D13" s="158">
        <v>252872</v>
      </c>
      <c r="E13" s="190">
        <f t="shared" si="0"/>
        <v>15990</v>
      </c>
      <c r="F13" s="190">
        <f t="shared" si="1"/>
        <v>6.7501963002676435</v>
      </c>
      <c r="G13"/>
      <c r="H13" s="126" t="s">
        <v>70</v>
      </c>
      <c r="I13" s="125">
        <v>119453</v>
      </c>
      <c r="J13" s="158">
        <v>252872</v>
      </c>
      <c r="K13" s="190">
        <f t="shared" si="2"/>
        <v>133419</v>
      </c>
      <c r="L13" s="190">
        <f t="shared" si="3"/>
        <v>111.69162766945996</v>
      </c>
      <c r="M13" s="110"/>
      <c r="N13" s="126" t="s">
        <v>70</v>
      </c>
      <c r="O13" s="125">
        <v>117429</v>
      </c>
      <c r="P13" s="158">
        <v>252872</v>
      </c>
      <c r="Q13" s="190">
        <f t="shared" si="4"/>
        <v>135443</v>
      </c>
      <c r="R13" s="190">
        <f t="shared" si="5"/>
        <v>115.34033330778598</v>
      </c>
      <c r="S13" s="110"/>
      <c r="X13" s="110"/>
      <c r="Y13" s="110"/>
      <c r="Z13" s="110"/>
      <c r="AA13" s="110"/>
    </row>
    <row r="14" spans="2:27" ht="14.4" x14ac:dyDescent="0.3">
      <c r="B14" s="126" t="s">
        <v>68</v>
      </c>
      <c r="C14" s="125">
        <v>53012456</v>
      </c>
      <c r="D14" s="158">
        <v>56550138</v>
      </c>
      <c r="E14" s="190">
        <f t="shared" si="0"/>
        <v>3537682</v>
      </c>
      <c r="F14" s="190">
        <f t="shared" si="1"/>
        <v>6.6733033459155324</v>
      </c>
      <c r="G14"/>
      <c r="H14" s="126" t="s">
        <v>68</v>
      </c>
      <c r="I14" s="125">
        <v>26069148</v>
      </c>
      <c r="J14" s="158">
        <v>56550138</v>
      </c>
      <c r="K14" s="190">
        <f t="shared" si="2"/>
        <v>30480990</v>
      </c>
      <c r="L14" s="190">
        <f t="shared" si="3"/>
        <v>116.92361407438402</v>
      </c>
      <c r="M14" s="110"/>
      <c r="N14" s="126" t="s">
        <v>68</v>
      </c>
      <c r="O14" s="125">
        <v>26943308</v>
      </c>
      <c r="P14" s="158">
        <v>56550138</v>
      </c>
      <c r="Q14" s="190">
        <f t="shared" si="4"/>
        <v>29606830</v>
      </c>
      <c r="R14" s="190">
        <f t="shared" si="5"/>
        <v>109.88565323901578</v>
      </c>
      <c r="S14" s="110"/>
      <c r="X14" s="110"/>
      <c r="Y14" s="110"/>
      <c r="Z14" s="110"/>
      <c r="AA14" s="110"/>
    </row>
    <row r="15" spans="2:27" ht="14.4" x14ac:dyDescent="0.3">
      <c r="B15" s="124" t="s">
        <v>76</v>
      </c>
      <c r="C15" s="125">
        <v>552698</v>
      </c>
      <c r="D15" s="158">
        <v>589214</v>
      </c>
      <c r="E15" s="190">
        <f t="shared" si="0"/>
        <v>36516</v>
      </c>
      <c r="F15" s="190">
        <f t="shared" si="1"/>
        <v>6.6068630608397356</v>
      </c>
      <c r="G15"/>
      <c r="H15" s="124" t="s">
        <v>76</v>
      </c>
      <c r="I15" s="125">
        <v>272661</v>
      </c>
      <c r="J15" s="158">
        <v>589214</v>
      </c>
      <c r="K15" s="190">
        <f t="shared" si="2"/>
        <v>316553</v>
      </c>
      <c r="L15" s="190">
        <f t="shared" si="3"/>
        <v>116.09764506108317</v>
      </c>
      <c r="M15" s="110"/>
      <c r="N15" s="124" t="s">
        <v>76</v>
      </c>
      <c r="O15" s="125">
        <v>280037</v>
      </c>
      <c r="P15" s="158">
        <v>589214</v>
      </c>
      <c r="Q15" s="190">
        <f t="shared" si="4"/>
        <v>309177</v>
      </c>
      <c r="R15" s="190">
        <f t="shared" si="5"/>
        <v>110.40576780925379</v>
      </c>
      <c r="S15" s="110"/>
      <c r="X15" s="110"/>
      <c r="Y15" s="110"/>
      <c r="Z15" s="110"/>
      <c r="AA15" s="110"/>
    </row>
    <row r="16" spans="2:27" ht="14.4" x14ac:dyDescent="0.3">
      <c r="B16" s="124" t="s">
        <v>73</v>
      </c>
      <c r="C16" s="125">
        <v>198051</v>
      </c>
      <c r="D16" s="158">
        <v>211012</v>
      </c>
      <c r="E16" s="190">
        <f t="shared" si="0"/>
        <v>12961</v>
      </c>
      <c r="F16" s="190">
        <f t="shared" si="1"/>
        <v>6.5442739496392344</v>
      </c>
      <c r="G16"/>
      <c r="H16" s="124" t="s">
        <v>73</v>
      </c>
      <c r="I16" s="125">
        <v>96254</v>
      </c>
      <c r="J16" s="158">
        <v>211012</v>
      </c>
      <c r="K16" s="190">
        <f t="shared" si="2"/>
        <v>114758</v>
      </c>
      <c r="L16" s="190">
        <f t="shared" si="3"/>
        <v>119.2241361397968</v>
      </c>
      <c r="M16" s="110"/>
      <c r="N16" s="124" t="s">
        <v>73</v>
      </c>
      <c r="O16" s="125">
        <v>101797</v>
      </c>
      <c r="P16" s="158">
        <v>211012</v>
      </c>
      <c r="Q16" s="190">
        <f t="shared" si="4"/>
        <v>109215</v>
      </c>
      <c r="R16" s="190">
        <f t="shared" si="5"/>
        <v>107.28705168128727</v>
      </c>
      <c r="S16" s="110"/>
      <c r="X16" s="110"/>
      <c r="Y16" s="110"/>
      <c r="Z16" s="110"/>
      <c r="AA16" s="110"/>
    </row>
    <row r="17" spans="1:41" ht="14.4" x14ac:dyDescent="0.3">
      <c r="B17" s="124" t="s">
        <v>65</v>
      </c>
      <c r="C17" s="125">
        <v>751485</v>
      </c>
      <c r="D17" s="158">
        <v>798786</v>
      </c>
      <c r="E17" s="190">
        <f t="shared" si="0"/>
        <v>47301</v>
      </c>
      <c r="F17" s="190">
        <f t="shared" si="1"/>
        <v>6.2943372123196069</v>
      </c>
      <c r="G17"/>
      <c r="H17" s="124" t="s">
        <v>65</v>
      </c>
      <c r="I17" s="125">
        <v>367935</v>
      </c>
      <c r="J17" s="158">
        <v>798786</v>
      </c>
      <c r="K17" s="190">
        <f t="shared" si="2"/>
        <v>430851</v>
      </c>
      <c r="L17" s="190">
        <f t="shared" si="3"/>
        <v>117.09975946838436</v>
      </c>
      <c r="M17" s="110"/>
      <c r="N17" s="124" t="s">
        <v>65</v>
      </c>
      <c r="O17" s="125">
        <v>383550</v>
      </c>
      <c r="P17" s="158">
        <v>798786</v>
      </c>
      <c r="Q17" s="190">
        <f t="shared" si="4"/>
        <v>415236</v>
      </c>
      <c r="R17" s="190">
        <f t="shared" si="5"/>
        <v>108.26124364489637</v>
      </c>
      <c r="S17" s="110"/>
      <c r="X17" s="110"/>
      <c r="Y17" s="110"/>
      <c r="Z17" s="110"/>
      <c r="AA17" s="110"/>
    </row>
    <row r="18" spans="1:41" ht="14.4" x14ac:dyDescent="0.3">
      <c r="B18" s="128" t="s">
        <v>102</v>
      </c>
      <c r="C18" s="129">
        <v>183491</v>
      </c>
      <c r="D18" s="159">
        <v>194645</v>
      </c>
      <c r="E18" s="190">
        <f t="shared" si="0"/>
        <v>11154</v>
      </c>
      <c r="F18" s="190">
        <f t="shared" si="1"/>
        <v>6.0787722558599597</v>
      </c>
      <c r="G18"/>
      <c r="H18" s="128" t="s">
        <v>102</v>
      </c>
      <c r="I18" s="125">
        <v>91386</v>
      </c>
      <c r="J18" s="159">
        <v>194645</v>
      </c>
      <c r="K18" s="190">
        <f t="shared" si="2"/>
        <v>103259</v>
      </c>
      <c r="L18" s="190">
        <f t="shared" si="3"/>
        <v>112.99214321668526</v>
      </c>
      <c r="M18" s="110"/>
      <c r="N18" s="128" t="s">
        <v>102</v>
      </c>
      <c r="O18" s="129">
        <v>92105</v>
      </c>
      <c r="P18" s="159">
        <v>194645</v>
      </c>
      <c r="Q18" s="190">
        <f t="shared" si="4"/>
        <v>102540</v>
      </c>
      <c r="R18" s="190">
        <f t="shared" si="5"/>
        <v>111.32946094131698</v>
      </c>
      <c r="S18" s="110"/>
      <c r="X18" s="110"/>
      <c r="Y18" s="110"/>
      <c r="Z18" s="110"/>
      <c r="AA18" s="110"/>
    </row>
    <row r="19" spans="1:41" ht="14.4" x14ac:dyDescent="0.3">
      <c r="B19" s="126" t="s">
        <v>67</v>
      </c>
      <c r="C19" s="125">
        <v>1317788</v>
      </c>
      <c r="D19" s="158">
        <v>1389206</v>
      </c>
      <c r="E19" s="190">
        <f t="shared" si="0"/>
        <v>71418</v>
      </c>
      <c r="F19" s="190">
        <f t="shared" si="1"/>
        <v>5.4195363745913614</v>
      </c>
      <c r="G19"/>
      <c r="H19" s="126" t="s">
        <v>67</v>
      </c>
      <c r="I19" s="125">
        <v>644938</v>
      </c>
      <c r="J19" s="158">
        <v>1389206</v>
      </c>
      <c r="K19" s="190">
        <f t="shared" si="2"/>
        <v>744268</v>
      </c>
      <c r="L19" s="190">
        <f t="shared" si="3"/>
        <v>115.40148045238458</v>
      </c>
      <c r="M19" s="110"/>
      <c r="N19" s="126" t="s">
        <v>67</v>
      </c>
      <c r="O19" s="125">
        <v>672850</v>
      </c>
      <c r="P19" s="158">
        <v>1389206</v>
      </c>
      <c r="Q19" s="190">
        <f t="shared" si="4"/>
        <v>716356</v>
      </c>
      <c r="R19" s="190">
        <f t="shared" si="5"/>
        <v>106.46592851304153</v>
      </c>
      <c r="S19" s="110"/>
      <c r="X19" s="110"/>
      <c r="Y19" s="110"/>
      <c r="Z19" s="110"/>
      <c r="AA19" s="110"/>
    </row>
    <row r="20" spans="1:41" ht="14.4" x14ac:dyDescent="0.3">
      <c r="B20" s="128" t="s">
        <v>75</v>
      </c>
      <c r="C20" s="129">
        <v>205056</v>
      </c>
      <c r="D20" s="159">
        <v>214692</v>
      </c>
      <c r="E20" s="190">
        <f t="shared" si="0"/>
        <v>9636</v>
      </c>
      <c r="F20" s="190">
        <f t="shared" si="1"/>
        <v>4.6992041198501875</v>
      </c>
      <c r="G20"/>
      <c r="H20" s="128" t="s">
        <v>75</v>
      </c>
      <c r="I20" s="125">
        <v>103201</v>
      </c>
      <c r="J20" s="159">
        <v>214692</v>
      </c>
      <c r="K20" s="190">
        <f t="shared" si="2"/>
        <v>111491</v>
      </c>
      <c r="L20" s="190">
        <f t="shared" si="3"/>
        <v>108.03286789856688</v>
      </c>
      <c r="M20" s="110"/>
      <c r="N20" s="128" t="s">
        <v>75</v>
      </c>
      <c r="O20" s="129">
        <v>101855</v>
      </c>
      <c r="P20" s="159">
        <v>214692</v>
      </c>
      <c r="Q20" s="190">
        <f t="shared" si="4"/>
        <v>112837</v>
      </c>
      <c r="R20" s="190">
        <f t="shared" si="5"/>
        <v>110.78199401109421</v>
      </c>
      <c r="S20" s="110"/>
      <c r="X20" s="110"/>
      <c r="Y20" s="110"/>
      <c r="Z20" s="110"/>
      <c r="AA20" s="110"/>
    </row>
    <row r="21" spans="1:41" ht="14.4" x14ac:dyDescent="0.3">
      <c r="B21" s="126" t="s">
        <v>74</v>
      </c>
      <c r="C21" s="125">
        <v>138265</v>
      </c>
      <c r="D21" s="158">
        <v>142296</v>
      </c>
      <c r="E21" s="190">
        <f t="shared" si="0"/>
        <v>4031</v>
      </c>
      <c r="F21" s="190">
        <f t="shared" si="1"/>
        <v>2.915416048891621</v>
      </c>
      <c r="G21"/>
      <c r="H21" s="126" t="s">
        <v>74</v>
      </c>
      <c r="I21" s="125">
        <v>67424</v>
      </c>
      <c r="J21" s="158">
        <v>142296</v>
      </c>
      <c r="K21" s="190">
        <f t="shared" si="2"/>
        <v>74872</v>
      </c>
      <c r="L21" s="190">
        <f t="shared" si="3"/>
        <v>111.04651162790698</v>
      </c>
      <c r="M21" s="110"/>
      <c r="N21" s="126" t="s">
        <v>74</v>
      </c>
      <c r="O21" s="125">
        <v>70841</v>
      </c>
      <c r="P21" s="158">
        <v>142296</v>
      </c>
      <c r="Q21" s="190">
        <f t="shared" si="4"/>
        <v>71455</v>
      </c>
      <c r="R21" s="190">
        <f t="shared" si="5"/>
        <v>100.86672971866575</v>
      </c>
      <c r="S21" s="110"/>
      <c r="X21" s="110"/>
      <c r="Y21" s="110"/>
      <c r="Z21" s="110"/>
      <c r="AA21" s="110"/>
    </row>
    <row r="22" spans="1:41" ht="15" thickBot="1" x14ac:dyDescent="0.35">
      <c r="B22" s="188" t="s">
        <v>72</v>
      </c>
      <c r="C22" s="130">
        <v>256384</v>
      </c>
      <c r="D22" s="160">
        <v>262839</v>
      </c>
      <c r="E22" s="191">
        <f t="shared" si="0"/>
        <v>6455</v>
      </c>
      <c r="F22" s="191">
        <f t="shared" si="1"/>
        <v>2.5177078132800799</v>
      </c>
      <c r="G22"/>
      <c r="H22" s="188" t="s">
        <v>72</v>
      </c>
      <c r="I22" s="130">
        <v>126684</v>
      </c>
      <c r="J22" s="160">
        <v>262839</v>
      </c>
      <c r="K22" s="191">
        <f t="shared" si="2"/>
        <v>136155</v>
      </c>
      <c r="L22" s="191">
        <f t="shared" si="3"/>
        <v>107.47608222032775</v>
      </c>
      <c r="M22" s="110"/>
      <c r="N22" s="188" t="s">
        <v>72</v>
      </c>
      <c r="O22" s="130">
        <v>129700</v>
      </c>
      <c r="P22" s="160">
        <v>262839</v>
      </c>
      <c r="Q22" s="191">
        <f t="shared" si="4"/>
        <v>133139</v>
      </c>
      <c r="R22" s="191">
        <f t="shared" si="5"/>
        <v>102.6515034695451</v>
      </c>
      <c r="S22" s="110"/>
      <c r="X22" s="110"/>
      <c r="Y22" s="110"/>
      <c r="Z22" s="110"/>
      <c r="AA22" s="110"/>
    </row>
    <row r="23" spans="1:41" ht="10.5" customHeight="1" x14ac:dyDescent="0.3">
      <c r="G23"/>
      <c r="H23"/>
      <c r="K23" s="110"/>
      <c r="L23" s="110"/>
      <c r="M23" s="110"/>
      <c r="R23" s="110"/>
      <c r="S23" s="110"/>
      <c r="X23" s="110"/>
      <c r="Y23" s="110"/>
      <c r="Z23" s="110"/>
      <c r="AA23" s="110"/>
    </row>
    <row r="24" spans="1:41" ht="13.5" customHeight="1" x14ac:dyDescent="0.3">
      <c r="B24" s="187" t="s">
        <v>103</v>
      </c>
      <c r="K24" s="110"/>
      <c r="L24" s="110"/>
      <c r="M24" s="110"/>
      <c r="R24" s="110"/>
      <c r="S24" s="110"/>
      <c r="X24" s="110"/>
      <c r="Y24" s="110"/>
      <c r="Z24" s="110"/>
      <c r="AA24" s="110"/>
    </row>
    <row r="25" spans="1:41" ht="21" customHeight="1" x14ac:dyDescent="0.3">
      <c r="G25" s="112"/>
      <c r="K25" s="110"/>
      <c r="R25" s="113"/>
      <c r="S25" s="113"/>
      <c r="T25" s="113"/>
      <c r="U25" s="113"/>
      <c r="X25" s="110"/>
      <c r="Y25" s="110"/>
      <c r="Z25" s="110"/>
      <c r="AA25" s="110"/>
    </row>
    <row r="26" spans="1:41" x14ac:dyDescent="0.3">
      <c r="G26" s="133">
        <v>1160</v>
      </c>
      <c r="H26" s="134">
        <v>186.06</v>
      </c>
      <c r="I26" s="134">
        <v>175.33</v>
      </c>
      <c r="J26" s="134">
        <v>196.78</v>
      </c>
      <c r="K26" s="135">
        <v>10.72999999999999</v>
      </c>
      <c r="L26" s="135">
        <v>10.719999999999999</v>
      </c>
      <c r="M26" s="116"/>
    </row>
    <row r="27" spans="1:41" x14ac:dyDescent="0.3">
      <c r="G27" s="133">
        <v>550</v>
      </c>
      <c r="H27" s="134">
        <v>168.17</v>
      </c>
      <c r="I27" s="134">
        <v>154.08000000000001</v>
      </c>
      <c r="J27" s="134">
        <v>182.27</v>
      </c>
      <c r="K27" s="135">
        <v>14.089999999999975</v>
      </c>
      <c r="L27" s="135">
        <v>14.100000000000023</v>
      </c>
      <c r="M27" s="116"/>
    </row>
    <row r="28" spans="1:41" x14ac:dyDescent="0.3">
      <c r="G28" s="133">
        <v>618</v>
      </c>
      <c r="H28" s="134">
        <v>163.47999999999999</v>
      </c>
      <c r="I28" s="134">
        <v>150.57</v>
      </c>
      <c r="J28" s="134">
        <v>176.39</v>
      </c>
      <c r="K28" s="135">
        <v>12.909999999999997</v>
      </c>
      <c r="L28" s="135">
        <v>12.909999999999997</v>
      </c>
      <c r="M28" s="116"/>
    </row>
    <row r="29" spans="1:41" x14ac:dyDescent="0.3">
      <c r="G29" s="133">
        <v>376</v>
      </c>
      <c r="H29" s="136">
        <v>145.05000000000001</v>
      </c>
      <c r="I29" s="137">
        <v>130.38</v>
      </c>
      <c r="J29" s="137">
        <v>159.72</v>
      </c>
      <c r="K29" s="111">
        <v>14.670000000000016</v>
      </c>
      <c r="L29" s="111">
        <v>14.669999999999987</v>
      </c>
    </row>
    <row r="30" spans="1:41" x14ac:dyDescent="0.3">
      <c r="G30" s="133">
        <v>495</v>
      </c>
      <c r="H30" s="134">
        <v>131.22</v>
      </c>
      <c r="I30" s="134">
        <v>119.61</v>
      </c>
      <c r="J30" s="134">
        <v>142.83000000000001</v>
      </c>
      <c r="K30" s="135">
        <v>11.61</v>
      </c>
      <c r="L30" s="135">
        <v>11.610000000000014</v>
      </c>
    </row>
    <row r="31" spans="1:41" s="112" customFormat="1" x14ac:dyDescent="0.3">
      <c r="A31" s="110"/>
      <c r="B31" s="110"/>
      <c r="C31" s="110"/>
      <c r="D31" s="110"/>
      <c r="E31" s="110"/>
      <c r="F31" s="110"/>
      <c r="G31" s="133">
        <v>1398</v>
      </c>
      <c r="H31" s="136">
        <v>130.97999999999999</v>
      </c>
      <c r="I31" s="137">
        <v>124.09</v>
      </c>
      <c r="J31" s="137">
        <v>137.86000000000001</v>
      </c>
      <c r="K31" s="111">
        <v>6.8899999999999864</v>
      </c>
      <c r="L31" s="111">
        <v>6.8800000000000239</v>
      </c>
      <c r="N31" s="110"/>
      <c r="O31" s="110"/>
      <c r="P31" s="110"/>
      <c r="Q31" s="110"/>
      <c r="T31" s="110"/>
      <c r="U31" s="110"/>
      <c r="V31" s="110"/>
      <c r="W31" s="110"/>
      <c r="X31" s="113"/>
      <c r="Y31" s="113"/>
      <c r="Z31" s="113"/>
      <c r="AA31" s="113"/>
      <c r="AB31" s="110"/>
      <c r="AC31" s="110"/>
      <c r="AD31" s="110"/>
      <c r="AE31" s="110"/>
      <c r="AF31" s="110"/>
      <c r="AG31" s="110"/>
      <c r="AH31" s="110"/>
      <c r="AI31" s="110"/>
      <c r="AJ31" s="110"/>
      <c r="AK31" s="110"/>
      <c r="AL31" s="110"/>
      <c r="AM31" s="110"/>
      <c r="AN31" s="110"/>
      <c r="AO31" s="110"/>
    </row>
    <row r="32" spans="1:41" s="112" customFormat="1" x14ac:dyDescent="0.3">
      <c r="A32" s="110"/>
      <c r="B32" s="110"/>
      <c r="C32" s="110"/>
      <c r="D32" s="110"/>
      <c r="E32" s="110"/>
      <c r="F32" s="110"/>
      <c r="G32" s="133">
        <v>1053</v>
      </c>
      <c r="H32" s="136">
        <v>129.28</v>
      </c>
      <c r="I32" s="137">
        <v>121.44</v>
      </c>
      <c r="J32" s="137">
        <v>137.12</v>
      </c>
      <c r="K32" s="111">
        <v>7.8400000000000034</v>
      </c>
      <c r="L32" s="111">
        <v>7.8400000000000034</v>
      </c>
      <c r="N32" s="110"/>
      <c r="O32" s="110"/>
      <c r="P32" s="110"/>
      <c r="Q32" s="110"/>
      <c r="T32" s="110"/>
      <c r="U32" s="110"/>
      <c r="V32" s="110"/>
      <c r="W32" s="110"/>
      <c r="X32" s="113"/>
      <c r="Y32" s="113"/>
      <c r="Z32" s="113"/>
      <c r="AA32" s="113"/>
      <c r="AB32" s="110"/>
      <c r="AC32" s="110"/>
      <c r="AD32" s="110"/>
      <c r="AE32" s="110"/>
      <c r="AF32" s="110"/>
      <c r="AG32" s="110"/>
      <c r="AH32" s="110"/>
      <c r="AI32" s="110"/>
      <c r="AJ32" s="110"/>
      <c r="AK32" s="110"/>
      <c r="AL32" s="110"/>
      <c r="AM32" s="110"/>
      <c r="AN32" s="110"/>
      <c r="AO32" s="110"/>
    </row>
    <row r="33" spans="1:41" s="112" customFormat="1" x14ac:dyDescent="0.3">
      <c r="A33" s="110"/>
      <c r="B33" s="110"/>
      <c r="C33" s="110"/>
      <c r="D33" s="110"/>
      <c r="E33" s="110"/>
      <c r="F33" s="110"/>
      <c r="G33" s="133">
        <v>412</v>
      </c>
      <c r="H33" s="134">
        <v>125.76</v>
      </c>
      <c r="I33" s="134">
        <v>113.57</v>
      </c>
      <c r="J33" s="134">
        <v>137.94</v>
      </c>
      <c r="K33" s="135">
        <v>12.190000000000012</v>
      </c>
      <c r="L33" s="135">
        <v>12.179999999999993</v>
      </c>
      <c r="N33" s="110"/>
      <c r="O33" s="110"/>
      <c r="P33" s="110"/>
      <c r="Q33" s="110"/>
      <c r="T33" s="110"/>
      <c r="U33" s="110"/>
      <c r="V33" s="110"/>
      <c r="W33" s="110"/>
      <c r="X33" s="113"/>
      <c r="Y33" s="113"/>
      <c r="Z33" s="113"/>
      <c r="AA33" s="113"/>
      <c r="AB33" s="110"/>
      <c r="AC33" s="110"/>
      <c r="AD33" s="110"/>
      <c r="AE33" s="110"/>
      <c r="AF33" s="110"/>
      <c r="AG33" s="110"/>
      <c r="AH33" s="110"/>
      <c r="AI33" s="110"/>
      <c r="AJ33" s="110"/>
      <c r="AK33" s="110"/>
      <c r="AL33" s="110"/>
      <c r="AM33" s="110"/>
      <c r="AN33" s="110"/>
      <c r="AO33" s="110"/>
    </row>
    <row r="34" spans="1:41" s="112" customFormat="1" x14ac:dyDescent="0.3">
      <c r="A34" s="110"/>
      <c r="B34" s="110"/>
      <c r="C34" s="110"/>
      <c r="D34" s="110"/>
      <c r="E34" s="110"/>
      <c r="F34" s="110"/>
      <c r="G34" s="133">
        <v>100245</v>
      </c>
      <c r="H34" s="134">
        <v>121.95</v>
      </c>
      <c r="I34" s="134">
        <v>121.19</v>
      </c>
      <c r="J34" s="134">
        <v>122.7</v>
      </c>
      <c r="K34" s="135">
        <v>0.76000000000000512</v>
      </c>
      <c r="L34" s="135">
        <v>0.75</v>
      </c>
      <c r="N34" s="110"/>
      <c r="O34" s="110"/>
      <c r="P34" s="110"/>
      <c r="Q34" s="110"/>
      <c r="T34" s="110"/>
      <c r="U34" s="110"/>
      <c r="V34" s="110"/>
      <c r="W34" s="110"/>
      <c r="X34" s="113"/>
      <c r="Y34" s="113"/>
      <c r="Z34" s="113"/>
      <c r="AA34" s="113"/>
      <c r="AB34" s="110"/>
      <c r="AC34" s="110"/>
      <c r="AD34" s="110"/>
      <c r="AE34" s="110"/>
      <c r="AF34" s="110"/>
      <c r="AG34" s="110"/>
      <c r="AH34" s="110"/>
      <c r="AI34" s="110"/>
      <c r="AJ34" s="110"/>
      <c r="AK34" s="110"/>
      <c r="AL34" s="110"/>
      <c r="AM34" s="110"/>
      <c r="AN34" s="110"/>
      <c r="AO34" s="110"/>
    </row>
    <row r="35" spans="1:41" s="112" customFormat="1" x14ac:dyDescent="0.3">
      <c r="A35" s="110"/>
      <c r="B35" s="110"/>
      <c r="C35" s="110"/>
      <c r="D35" s="110"/>
      <c r="E35" s="110"/>
      <c r="F35" s="110"/>
      <c r="G35" s="133">
        <v>316</v>
      </c>
      <c r="H35" s="136">
        <v>120.5</v>
      </c>
      <c r="I35" s="137">
        <v>107.14</v>
      </c>
      <c r="J35" s="137">
        <v>133.87</v>
      </c>
      <c r="K35" s="111">
        <v>13.36</v>
      </c>
      <c r="L35" s="111">
        <v>13.370000000000005</v>
      </c>
      <c r="N35" s="110"/>
      <c r="O35" s="110"/>
      <c r="P35" s="110"/>
      <c r="Q35" s="110"/>
      <c r="T35" s="110"/>
      <c r="U35" s="110"/>
      <c r="V35" s="110"/>
      <c r="W35" s="110"/>
      <c r="X35" s="113"/>
      <c r="Y35" s="113"/>
      <c r="Z35" s="113"/>
      <c r="AA35" s="113"/>
      <c r="AB35" s="110"/>
      <c r="AC35" s="110"/>
      <c r="AD35" s="110"/>
      <c r="AE35" s="110"/>
      <c r="AF35" s="110"/>
      <c r="AG35" s="110"/>
      <c r="AH35" s="110"/>
      <c r="AI35" s="110"/>
      <c r="AJ35" s="110"/>
      <c r="AK35" s="110"/>
      <c r="AL35" s="110"/>
      <c r="AM35" s="110"/>
      <c r="AN35" s="110"/>
      <c r="AO35" s="110"/>
    </row>
    <row r="36" spans="1:41" s="112" customFormat="1" x14ac:dyDescent="0.3">
      <c r="A36" s="110"/>
      <c r="B36" s="110"/>
      <c r="C36" s="110"/>
      <c r="D36" s="110"/>
      <c r="E36" s="110"/>
      <c r="F36" s="110"/>
      <c r="G36" s="133">
        <v>346</v>
      </c>
      <c r="H36" s="134">
        <v>120.44</v>
      </c>
      <c r="I36" s="134">
        <v>107.33</v>
      </c>
      <c r="J36" s="134">
        <v>133.55000000000001</v>
      </c>
      <c r="K36" s="135">
        <v>13.11</v>
      </c>
      <c r="L36" s="135">
        <v>13.110000000000014</v>
      </c>
      <c r="N36" s="110"/>
      <c r="O36" s="110"/>
      <c r="P36" s="110"/>
      <c r="Q36" s="110"/>
      <c r="T36" s="110"/>
      <c r="U36" s="110"/>
      <c r="V36" s="110"/>
      <c r="W36" s="110"/>
      <c r="X36" s="113"/>
      <c r="Y36" s="113"/>
      <c r="Z36" s="113"/>
      <c r="AA36" s="113"/>
      <c r="AB36" s="110"/>
      <c r="AC36" s="110"/>
      <c r="AD36" s="110"/>
      <c r="AE36" s="110"/>
      <c r="AF36" s="110"/>
      <c r="AG36" s="110"/>
      <c r="AH36" s="110"/>
      <c r="AI36" s="110"/>
      <c r="AJ36" s="110"/>
      <c r="AK36" s="110"/>
      <c r="AL36" s="110"/>
      <c r="AM36" s="110"/>
      <c r="AN36" s="110"/>
      <c r="AO36" s="110"/>
    </row>
    <row r="37" spans="1:41" s="112" customFormat="1" x14ac:dyDescent="0.3">
      <c r="A37" s="110"/>
      <c r="B37" s="110"/>
      <c r="C37" s="110"/>
      <c r="D37" s="110"/>
      <c r="E37" s="110"/>
      <c r="F37" s="110"/>
      <c r="G37" s="133">
        <v>299</v>
      </c>
      <c r="H37" s="134">
        <v>119.78</v>
      </c>
      <c r="I37" s="134">
        <v>106.07</v>
      </c>
      <c r="J37" s="134">
        <v>133.49</v>
      </c>
      <c r="K37" s="135">
        <v>13.710000000000008</v>
      </c>
      <c r="L37" s="135">
        <v>13.710000000000008</v>
      </c>
      <c r="N37" s="110"/>
      <c r="O37" s="110"/>
      <c r="P37" s="110"/>
      <c r="Q37" s="110"/>
      <c r="T37" s="110"/>
      <c r="U37" s="110"/>
      <c r="V37" s="110"/>
      <c r="W37" s="110"/>
      <c r="X37" s="113"/>
      <c r="Y37" s="113"/>
      <c r="Z37" s="113"/>
      <c r="AA37" s="113"/>
      <c r="AB37" s="110"/>
      <c r="AC37" s="110"/>
      <c r="AD37" s="110"/>
      <c r="AE37" s="110"/>
      <c r="AF37" s="110"/>
      <c r="AG37" s="110"/>
      <c r="AH37" s="110"/>
      <c r="AI37" s="110"/>
      <c r="AJ37" s="110"/>
      <c r="AK37" s="110"/>
      <c r="AL37" s="110"/>
      <c r="AM37" s="110"/>
      <c r="AN37" s="110"/>
      <c r="AO37" s="110"/>
    </row>
    <row r="38" spans="1:41" s="112" customFormat="1" x14ac:dyDescent="0.3">
      <c r="A38" s="110"/>
      <c r="B38" s="110"/>
      <c r="C38" s="110"/>
      <c r="D38" s="110"/>
      <c r="E38" s="110"/>
      <c r="F38" s="110"/>
      <c r="G38" s="133">
        <v>2407</v>
      </c>
      <c r="H38" s="134">
        <v>107.83</v>
      </c>
      <c r="I38" s="134">
        <v>103.49</v>
      </c>
      <c r="J38" s="134">
        <v>112.17</v>
      </c>
      <c r="K38" s="135">
        <v>4.3400000000000034</v>
      </c>
      <c r="L38" s="135">
        <v>4.3400000000000034</v>
      </c>
      <c r="N38" s="110"/>
      <c r="O38" s="110"/>
      <c r="P38" s="110"/>
      <c r="Q38" s="110"/>
      <c r="T38" s="110"/>
      <c r="U38" s="110"/>
      <c r="V38" s="110"/>
      <c r="W38" s="110"/>
      <c r="X38" s="113"/>
      <c r="Y38" s="113"/>
      <c r="Z38" s="113"/>
      <c r="AA38" s="113"/>
      <c r="AB38" s="110"/>
      <c r="AC38" s="110"/>
      <c r="AD38" s="110"/>
      <c r="AE38" s="110"/>
      <c r="AF38" s="110"/>
      <c r="AG38" s="110"/>
      <c r="AH38" s="110"/>
      <c r="AI38" s="110"/>
      <c r="AJ38" s="110"/>
      <c r="AK38" s="110"/>
      <c r="AL38" s="110"/>
      <c r="AM38" s="110"/>
      <c r="AN38" s="110"/>
      <c r="AO38" s="110"/>
    </row>
    <row r="39" spans="1:41" s="112" customFormat="1" x14ac:dyDescent="0.3">
      <c r="A39" s="110"/>
      <c r="B39" s="110"/>
      <c r="C39" s="110"/>
      <c r="D39" s="110"/>
      <c r="E39" s="110"/>
      <c r="F39" s="110"/>
      <c r="G39" s="133">
        <v>736</v>
      </c>
      <c r="H39" s="136">
        <v>139.27000000000001</v>
      </c>
      <c r="I39" s="137">
        <v>129.15</v>
      </c>
      <c r="J39" s="137">
        <v>149.27000000000001</v>
      </c>
      <c r="K39" s="111">
        <v>10.120000000000005</v>
      </c>
      <c r="L39" s="111">
        <v>10</v>
      </c>
      <c r="N39" s="110"/>
      <c r="O39" s="110"/>
      <c r="P39" s="110"/>
      <c r="Q39" s="110"/>
      <c r="T39" s="110"/>
      <c r="U39" s="110"/>
      <c r="V39" s="110"/>
      <c r="W39" s="110"/>
      <c r="X39" s="113"/>
      <c r="Y39" s="113"/>
      <c r="Z39" s="113"/>
      <c r="AA39" s="113"/>
      <c r="AB39" s="110"/>
      <c r="AC39" s="110"/>
      <c r="AD39" s="110"/>
      <c r="AE39" s="110"/>
      <c r="AF39" s="110"/>
      <c r="AG39" s="110"/>
      <c r="AH39" s="110"/>
      <c r="AI39" s="110"/>
      <c r="AJ39" s="110"/>
      <c r="AK39" s="110"/>
      <c r="AL39" s="110"/>
      <c r="AM39" s="110"/>
      <c r="AN39" s="110"/>
      <c r="AO39" s="110"/>
    </row>
    <row r="40" spans="1:41" s="112" customFormat="1" x14ac:dyDescent="0.3">
      <c r="A40" s="110"/>
      <c r="B40" s="110"/>
      <c r="C40" s="110"/>
      <c r="D40" s="110"/>
      <c r="E40" s="110"/>
      <c r="F40" s="110"/>
      <c r="G40" s="133">
        <v>391</v>
      </c>
      <c r="H40" s="134">
        <v>131.38999999999999</v>
      </c>
      <c r="I40" s="134">
        <v>118.38</v>
      </c>
      <c r="J40" s="134">
        <v>144.41</v>
      </c>
      <c r="K40" s="135">
        <v>13.009999999999991</v>
      </c>
      <c r="L40" s="135">
        <v>13.02000000000001</v>
      </c>
      <c r="N40" s="110"/>
      <c r="O40" s="110"/>
      <c r="P40" s="110"/>
      <c r="Q40" s="110"/>
      <c r="T40" s="110"/>
      <c r="U40" s="110"/>
      <c r="V40" s="110"/>
      <c r="W40" s="110"/>
      <c r="X40" s="113"/>
      <c r="Y40" s="113"/>
      <c r="Z40" s="113"/>
      <c r="AA40" s="113"/>
      <c r="AB40" s="110"/>
      <c r="AC40" s="110"/>
      <c r="AD40" s="110"/>
      <c r="AE40" s="110"/>
      <c r="AF40" s="110"/>
      <c r="AG40" s="110"/>
      <c r="AH40" s="110"/>
      <c r="AI40" s="110"/>
      <c r="AJ40" s="110"/>
      <c r="AK40" s="110"/>
      <c r="AL40" s="110"/>
      <c r="AM40" s="110"/>
      <c r="AN40" s="110"/>
      <c r="AO40" s="110"/>
    </row>
    <row r="41" spans="1:41" s="112" customFormat="1" x14ac:dyDescent="0.3">
      <c r="A41" s="110"/>
      <c r="B41" s="110"/>
      <c r="C41" s="110"/>
      <c r="D41" s="110"/>
      <c r="E41" s="110"/>
      <c r="F41" s="110"/>
      <c r="N41" s="110"/>
      <c r="O41" s="110"/>
      <c r="P41" s="110"/>
      <c r="Q41" s="110"/>
      <c r="T41" s="110"/>
      <c r="U41" s="110"/>
      <c r="V41" s="110"/>
      <c r="W41" s="110"/>
      <c r="X41" s="113"/>
      <c r="Y41" s="113"/>
      <c r="Z41" s="113"/>
      <c r="AA41" s="113"/>
      <c r="AB41" s="110"/>
      <c r="AC41" s="110"/>
      <c r="AD41" s="110"/>
      <c r="AE41" s="110"/>
      <c r="AF41" s="110"/>
      <c r="AG41" s="110"/>
      <c r="AH41" s="110"/>
      <c r="AI41" s="110"/>
      <c r="AJ41" s="110"/>
      <c r="AK41" s="110"/>
      <c r="AL41" s="110"/>
      <c r="AM41" s="110"/>
      <c r="AN41" s="110"/>
      <c r="AO41" s="110"/>
    </row>
    <row r="53" spans="2:13" ht="14.4" x14ac:dyDescent="0.3">
      <c r="B53" s="138"/>
      <c r="M53" s="110"/>
    </row>
    <row r="54" spans="2:13" x14ac:dyDescent="0.3">
      <c r="B54" s="1357" t="s">
        <v>78</v>
      </c>
      <c r="C54" s="1358"/>
      <c r="D54" s="1358"/>
      <c r="E54" s="1358"/>
      <c r="F54" s="1358"/>
      <c r="G54" s="1358"/>
      <c r="H54" s="1359"/>
      <c r="M54" s="110"/>
    </row>
    <row r="55" spans="2:13" ht="3.75" customHeight="1" x14ac:dyDescent="0.3">
      <c r="B55" s="139"/>
      <c r="C55" s="139"/>
      <c r="D55" s="140"/>
      <c r="E55" s="140"/>
      <c r="F55" s="141"/>
      <c r="G55" s="142"/>
      <c r="H55" s="143"/>
      <c r="M55" s="110"/>
    </row>
    <row r="56" spans="2:13" x14ac:dyDescent="0.3">
      <c r="B56" s="144" t="s">
        <v>79</v>
      </c>
      <c r="C56" s="145" t="s">
        <v>47</v>
      </c>
      <c r="D56" s="146"/>
      <c r="E56" s="146"/>
      <c r="F56" s="146"/>
      <c r="G56" s="147"/>
      <c r="H56" s="148"/>
      <c r="K56" s="110"/>
      <c r="M56" s="110"/>
    </row>
    <row r="57" spans="2:13" ht="3.75" customHeight="1" x14ac:dyDescent="0.3">
      <c r="B57" s="144"/>
      <c r="C57" s="145"/>
      <c r="D57" s="146"/>
      <c r="E57" s="146"/>
      <c r="F57" s="146"/>
      <c r="G57" s="147"/>
      <c r="H57" s="148"/>
      <c r="M57" s="110"/>
    </row>
    <row r="58" spans="2:13" x14ac:dyDescent="0.3">
      <c r="B58" s="144" t="s">
        <v>80</v>
      </c>
      <c r="C58" s="145" t="s">
        <v>81</v>
      </c>
      <c r="D58" s="146"/>
      <c r="E58" s="146"/>
      <c r="F58" s="146"/>
      <c r="G58" s="147"/>
      <c r="H58" s="148"/>
      <c r="M58" s="110"/>
    </row>
    <row r="59" spans="2:13" ht="3.75" customHeight="1" x14ac:dyDescent="0.3">
      <c r="B59" s="144"/>
      <c r="C59" s="145"/>
      <c r="D59" s="146"/>
      <c r="E59" s="146"/>
      <c r="F59" s="146"/>
      <c r="G59" s="147"/>
      <c r="H59" s="148"/>
      <c r="M59" s="110"/>
    </row>
    <row r="60" spans="2:13" x14ac:dyDescent="0.3">
      <c r="B60" s="144" t="s">
        <v>82</v>
      </c>
      <c r="C60" s="145" t="s">
        <v>83</v>
      </c>
      <c r="D60" s="146"/>
      <c r="E60" s="146"/>
      <c r="F60" s="146"/>
      <c r="G60" s="147"/>
      <c r="H60" s="148"/>
      <c r="M60" s="110"/>
    </row>
    <row r="61" spans="2:13" ht="3.75" customHeight="1" x14ac:dyDescent="0.3">
      <c r="B61" s="144"/>
      <c r="C61" s="145"/>
      <c r="D61" s="146"/>
      <c r="E61" s="146"/>
      <c r="F61" s="146"/>
      <c r="G61" s="147"/>
      <c r="H61" s="148"/>
      <c r="M61" s="110"/>
    </row>
    <row r="62" spans="2:13" x14ac:dyDescent="0.3">
      <c r="B62" s="144" t="s">
        <v>84</v>
      </c>
      <c r="C62" s="145" t="s">
        <v>85</v>
      </c>
      <c r="D62" s="146"/>
      <c r="E62" s="146"/>
      <c r="F62" s="146"/>
      <c r="G62" s="147"/>
      <c r="H62" s="148"/>
      <c r="M62" s="110"/>
    </row>
    <row r="63" spans="2:13" ht="3.75" customHeight="1" x14ac:dyDescent="0.3">
      <c r="B63" s="144"/>
      <c r="C63" s="145"/>
      <c r="D63" s="146"/>
      <c r="E63" s="146"/>
      <c r="F63" s="146"/>
      <c r="G63" s="147"/>
      <c r="H63" s="148"/>
    </row>
    <row r="64" spans="2:13" x14ac:dyDescent="0.3">
      <c r="B64" s="144" t="s">
        <v>86</v>
      </c>
      <c r="C64" s="145" t="s">
        <v>87</v>
      </c>
      <c r="D64" s="146"/>
      <c r="E64" s="146"/>
      <c r="F64" s="146"/>
      <c r="G64" s="147"/>
      <c r="H64" s="148"/>
    </row>
    <row r="65" spans="2:8" ht="5.25" customHeight="1" x14ac:dyDescent="0.3">
      <c r="B65" s="144"/>
      <c r="C65" s="145"/>
      <c r="D65" s="146"/>
      <c r="E65" s="146"/>
      <c r="F65" s="146"/>
      <c r="G65" s="147"/>
      <c r="H65" s="148"/>
    </row>
    <row r="66" spans="2:8" x14ac:dyDescent="0.3">
      <c r="B66" s="144" t="s">
        <v>88</v>
      </c>
      <c r="C66" s="149" t="s">
        <v>89</v>
      </c>
      <c r="D66" s="147"/>
      <c r="E66" s="146"/>
      <c r="F66" s="146"/>
      <c r="G66" s="147"/>
      <c r="H66" s="148"/>
    </row>
    <row r="67" spans="2:8" ht="6" customHeight="1" x14ac:dyDescent="0.3">
      <c r="B67" s="144"/>
      <c r="C67" s="149"/>
      <c r="D67" s="147"/>
      <c r="E67" s="146"/>
      <c r="F67" s="146"/>
      <c r="G67" s="147"/>
      <c r="H67" s="148"/>
    </row>
    <row r="68" spans="2:8" x14ac:dyDescent="0.3">
      <c r="B68" s="144" t="s">
        <v>90</v>
      </c>
      <c r="C68" s="150" t="s">
        <v>91</v>
      </c>
      <c r="D68" s="156"/>
      <c r="E68" s="146"/>
      <c r="F68" s="146"/>
      <c r="G68" s="147"/>
      <c r="H68" s="148"/>
    </row>
    <row r="69" spans="2:8" ht="3.75" customHeight="1" x14ac:dyDescent="0.3">
      <c r="B69" s="144"/>
      <c r="C69" s="145"/>
      <c r="D69" s="146"/>
      <c r="E69" s="146"/>
      <c r="F69" s="146"/>
      <c r="G69" s="147"/>
      <c r="H69" s="148"/>
    </row>
    <row r="70" spans="2:8" x14ac:dyDescent="0.3">
      <c r="B70" s="1352" t="s">
        <v>92</v>
      </c>
      <c r="C70" s="145" t="s">
        <v>93</v>
      </c>
      <c r="D70" s="146"/>
      <c r="E70" s="146"/>
      <c r="F70" s="146"/>
      <c r="G70" s="147"/>
      <c r="H70" s="148"/>
    </row>
    <row r="71" spans="2:8" x14ac:dyDescent="0.3">
      <c r="B71" s="1352"/>
      <c r="C71" s="201" t="s">
        <v>94</v>
      </c>
      <c r="D71" s="146"/>
      <c r="E71" s="146"/>
      <c r="F71" s="146"/>
      <c r="G71" s="147"/>
      <c r="H71" s="148"/>
    </row>
    <row r="72" spans="2:8" ht="3.75" customHeight="1" x14ac:dyDescent="0.3">
      <c r="B72" s="144"/>
      <c r="C72" s="145"/>
      <c r="D72" s="146"/>
      <c r="E72" s="146"/>
      <c r="F72" s="146"/>
      <c r="G72" s="147"/>
      <c r="H72" s="148"/>
    </row>
    <row r="73" spans="2:8" ht="34.200000000000003" customHeight="1" x14ac:dyDescent="0.3">
      <c r="B73" s="151" t="s">
        <v>95</v>
      </c>
      <c r="C73" s="1349" t="s">
        <v>104</v>
      </c>
      <c r="D73" s="1350"/>
      <c r="E73" s="1350"/>
      <c r="F73" s="1350"/>
      <c r="G73" s="1350"/>
      <c r="H73" s="1351"/>
    </row>
    <row r="74" spans="2:8" ht="3.75" customHeight="1" x14ac:dyDescent="0.3">
      <c r="B74" s="151"/>
      <c r="C74" s="145"/>
      <c r="D74" s="146"/>
      <c r="E74" s="146"/>
      <c r="F74" s="146"/>
      <c r="G74" s="147"/>
      <c r="H74" s="148"/>
    </row>
    <row r="75" spans="2:8" x14ac:dyDescent="0.3">
      <c r="B75" s="151" t="s">
        <v>96</v>
      </c>
      <c r="C75" s="155">
        <v>44733</v>
      </c>
      <c r="D75" s="146"/>
      <c r="E75" s="146"/>
      <c r="F75" s="146"/>
      <c r="G75" s="147"/>
      <c r="H75" s="148"/>
    </row>
    <row r="76" spans="2:8" ht="3.75" customHeight="1" x14ac:dyDescent="0.3">
      <c r="B76" s="151"/>
      <c r="C76" s="145"/>
      <c r="D76" s="146"/>
      <c r="E76" s="146"/>
      <c r="F76" s="146"/>
      <c r="G76" s="147"/>
      <c r="H76" s="148"/>
    </row>
    <row r="77" spans="2:8" x14ac:dyDescent="0.3">
      <c r="B77" s="151" t="s">
        <v>97</v>
      </c>
      <c r="C77" s="145" t="s">
        <v>98</v>
      </c>
      <c r="D77" s="146"/>
      <c r="E77" s="146"/>
      <c r="F77" s="146"/>
      <c r="G77" s="147"/>
      <c r="H77" s="148"/>
    </row>
    <row r="78" spans="2:8" ht="6" customHeight="1" x14ac:dyDescent="0.3">
      <c r="B78" s="151"/>
      <c r="C78" s="145"/>
      <c r="D78" s="146"/>
      <c r="E78" s="146"/>
      <c r="F78" s="146"/>
      <c r="G78" s="147"/>
      <c r="H78" s="148"/>
    </row>
    <row r="79" spans="2:8" x14ac:dyDescent="0.3">
      <c r="B79" s="151" t="s">
        <v>99</v>
      </c>
      <c r="C79" s="149"/>
      <c r="D79" s="147"/>
      <c r="E79" s="147"/>
      <c r="F79" s="147"/>
      <c r="G79" s="147"/>
      <c r="H79" s="148"/>
    </row>
    <row r="80" spans="2:8" ht="3.75" customHeight="1" x14ac:dyDescent="0.3">
      <c r="B80" s="152"/>
      <c r="C80" s="152"/>
      <c r="D80" s="153"/>
      <c r="E80" s="153"/>
      <c r="F80" s="153"/>
      <c r="G80" s="153"/>
      <c r="H80" s="154"/>
    </row>
  </sheetData>
  <autoFilter ref="B7:F7" xr:uid="{4561D189-4AE5-4DCF-A229-F991D43B0DEF}">
    <sortState xmlns:xlrd2="http://schemas.microsoft.com/office/spreadsheetml/2017/richdata2" ref="B8:F22">
      <sortCondition descending="1" ref="F7"/>
    </sortState>
  </autoFilter>
  <mergeCells count="6">
    <mergeCell ref="C73:H73"/>
    <mergeCell ref="C6:E6"/>
    <mergeCell ref="I6:K6"/>
    <mergeCell ref="O6:Q6"/>
    <mergeCell ref="B54:H54"/>
    <mergeCell ref="B70:B71"/>
  </mergeCells>
  <hyperlinks>
    <hyperlink ref="B3" location="'Comparator Template'!METADATA" display="View Metadata" xr:uid="{DAEEEBCF-3285-4CE8-8B57-8809B4B0D0D0}"/>
    <hyperlink ref="B2" location="Index!A1" display="Return to Index" xr:uid="{99AA24E8-E8F9-4DF7-B80E-3BDEF56BCFA7}"/>
    <hyperlink ref="C71" r:id="rId1" xr:uid="{D1662E15-42A7-4F21-8B04-2E2FE6DD5439}"/>
  </hyperlinks>
  <pageMargins left="0.23622047244094491" right="0.23622047244094491" top="0.31496062992125984" bottom="0.31496062992125984" header="0.31496062992125984" footer="0.31496062992125984"/>
  <pageSetup paperSize="9" scale="31" orientation="landscape" r:id="rId2"/>
  <headerFooter alignWithMargins="0"/>
  <rowBreaks count="1" manualBreakCount="1">
    <brk id="57" max="16383" man="1"/>
  </rowBreaks>
  <colBreaks count="2" manualBreakCount="2">
    <brk id="6" max="1048575" man="1"/>
    <brk id="23" max="1048575" man="1"/>
  </col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10D56-F544-4F26-86D8-1F77324BDC10}">
  <sheetPr>
    <pageSetUpPr fitToPage="1"/>
  </sheetPr>
  <dimension ref="A1:BB70"/>
  <sheetViews>
    <sheetView topLeftCell="A6" zoomScaleNormal="100" workbookViewId="0">
      <selection activeCell="S17" sqref="S17"/>
    </sheetView>
  </sheetViews>
  <sheetFormatPr defaultColWidth="8.33203125" defaultRowHeight="13.8" x14ac:dyDescent="0.3"/>
  <cols>
    <col min="1" max="1" width="1.88671875" style="110" customWidth="1"/>
    <col min="2" max="2" width="27.109375" style="110" customWidth="1"/>
    <col min="3" max="4" width="16.109375" style="110" customWidth="1"/>
    <col min="5" max="5" width="16.6640625" style="110" customWidth="1"/>
    <col min="6" max="6" width="14.109375" style="110" customWidth="1"/>
    <col min="7" max="7" width="4.33203125" style="110" customWidth="1"/>
    <col min="8" max="8" width="5.5546875" style="110" customWidth="1"/>
    <col min="9" max="9" width="14.6640625" style="110" customWidth="1"/>
    <col min="10" max="10" width="16.5546875" style="110" customWidth="1"/>
    <col min="11" max="11" width="11.6640625" style="110" customWidth="1"/>
    <col min="12" max="12" width="13.44140625" style="112" customWidth="1"/>
    <col min="13" max="13" width="10.44140625" style="112" customWidth="1"/>
    <col min="14" max="14" width="7.5546875" style="112" customWidth="1"/>
    <col min="15" max="15" width="18" style="112" customWidth="1"/>
    <col min="16" max="16" width="13.33203125" style="112" customWidth="1"/>
    <col min="17" max="17" width="12.6640625" style="112" customWidth="1"/>
    <col min="18" max="18" width="16.44140625" style="112" customWidth="1"/>
    <col min="19" max="19" width="18.77734375" style="112" customWidth="1"/>
    <col min="20" max="20" width="8.6640625" style="112" customWidth="1"/>
    <col min="21" max="21" width="7.33203125" style="112" customWidth="1"/>
    <col min="22" max="22" width="19" style="112" customWidth="1"/>
    <col min="23" max="23" width="7.33203125" style="112" customWidth="1"/>
    <col min="24" max="24" width="13.33203125" style="112" customWidth="1"/>
    <col min="25" max="26" width="7.33203125" style="112" customWidth="1"/>
    <col min="27" max="27" width="12" style="110" customWidth="1"/>
    <col min="28" max="28" width="13.33203125" style="110" customWidth="1"/>
    <col min="29" max="29" width="9.6640625" style="110" customWidth="1"/>
    <col min="30" max="30" width="5.6640625" style="110" customWidth="1"/>
    <col min="31" max="31" width="10.33203125" style="112" customWidth="1"/>
    <col min="32" max="32" width="4.88671875" style="112" customWidth="1"/>
    <col min="33" max="36" width="8.33203125" style="110" customWidth="1"/>
    <col min="37" max="40" width="8.33203125" style="113" customWidth="1"/>
    <col min="41" max="49" width="8.33203125" style="110" customWidth="1"/>
    <col min="50" max="50" width="1.88671875" style="110" customWidth="1"/>
    <col min="51" max="16384" width="8.33203125" style="110"/>
  </cols>
  <sheetData>
    <row r="1" spans="2:40" ht="14.4" x14ac:dyDescent="0.3">
      <c r="B1" s="167" t="s">
        <v>127</v>
      </c>
    </row>
    <row r="2" spans="2:40" x14ac:dyDescent="0.3">
      <c r="B2" s="114" t="s">
        <v>48</v>
      </c>
    </row>
    <row r="3" spans="2:40" ht="15.6" x14ac:dyDescent="0.3">
      <c r="B3" s="115"/>
      <c r="C3" s="234"/>
      <c r="D3" s="118"/>
      <c r="E3" s="234"/>
      <c r="F3" s="118"/>
      <c r="H3" s="112"/>
      <c r="L3" s="110"/>
      <c r="T3" s="116"/>
      <c r="U3" s="116"/>
      <c r="V3" s="116"/>
      <c r="W3" s="116"/>
      <c r="X3" s="116"/>
      <c r="Y3" s="116"/>
      <c r="Z3" s="116"/>
      <c r="AA3" s="116"/>
      <c r="AB3" s="116"/>
      <c r="AC3" s="116"/>
      <c r="AD3" s="116"/>
      <c r="AE3" s="116"/>
      <c r="AF3" s="116"/>
      <c r="AG3" s="116"/>
      <c r="AH3" s="116"/>
      <c r="AK3" s="110"/>
      <c r="AL3" s="110"/>
      <c r="AM3" s="110"/>
      <c r="AN3" s="110"/>
    </row>
    <row r="4" spans="2:40" x14ac:dyDescent="0.3">
      <c r="L4" s="110"/>
      <c r="M4" s="110"/>
      <c r="N4" s="110"/>
      <c r="O4" s="110"/>
      <c r="P4" s="110"/>
      <c r="Q4" s="110"/>
      <c r="R4" s="110"/>
      <c r="S4" s="110"/>
      <c r="T4" s="116"/>
      <c r="U4" s="116"/>
      <c r="V4" s="116"/>
      <c r="W4" s="116"/>
      <c r="X4" s="116"/>
      <c r="Y4" s="116"/>
      <c r="Z4" s="116"/>
      <c r="AA4" s="116"/>
      <c r="AB4" s="116"/>
      <c r="AC4" s="116"/>
      <c r="AD4" s="116"/>
      <c r="AE4" s="116"/>
      <c r="AF4" s="116"/>
      <c r="AG4" s="116"/>
      <c r="AH4" s="116"/>
      <c r="AK4" s="110"/>
      <c r="AL4" s="110"/>
      <c r="AM4" s="110"/>
      <c r="AN4" s="110"/>
    </row>
    <row r="5" spans="2:40" ht="14.4" thickBot="1" x14ac:dyDescent="0.35">
      <c r="B5" s="117"/>
      <c r="C5" s="208"/>
      <c r="D5" s="162"/>
      <c r="G5" s="118"/>
      <c r="I5" s="117"/>
      <c r="J5" s="203"/>
      <c r="L5" s="110"/>
      <c r="M5" s="110"/>
      <c r="N5" s="110"/>
      <c r="O5" s="110"/>
      <c r="P5" s="110"/>
      <c r="Q5" s="110"/>
      <c r="R5" s="110"/>
      <c r="S5" s="110"/>
      <c r="T5" s="116"/>
      <c r="U5" s="116"/>
      <c r="V5" s="116"/>
      <c r="W5" s="116"/>
      <c r="X5" s="116"/>
      <c r="Y5" s="116"/>
      <c r="Z5" s="116"/>
      <c r="AA5" s="116"/>
      <c r="AB5" s="116"/>
      <c r="AC5" s="116"/>
      <c r="AD5" s="116"/>
      <c r="AE5" s="116"/>
      <c r="AF5" s="116"/>
      <c r="AG5" s="116"/>
      <c r="AH5" s="116"/>
      <c r="AK5" s="110"/>
      <c r="AL5" s="110"/>
      <c r="AM5" s="110"/>
      <c r="AN5" s="110"/>
    </row>
    <row r="6" spans="2:40" ht="15" customHeight="1" thickBot="1" x14ac:dyDescent="0.35">
      <c r="C6" s="1360" t="s">
        <v>128</v>
      </c>
      <c r="D6" s="1362"/>
      <c r="E6" s="1363" t="s">
        <v>129</v>
      </c>
      <c r="F6" s="1364"/>
      <c r="G6" s="163"/>
      <c r="J6" s="1360" t="s">
        <v>128</v>
      </c>
      <c r="K6" s="1362"/>
      <c r="L6" s="1363" t="s">
        <v>129</v>
      </c>
      <c r="M6" s="1364"/>
      <c r="O6" s="110"/>
      <c r="P6" s="1360" t="s">
        <v>128</v>
      </c>
      <c r="Q6" s="1361"/>
      <c r="R6" s="1361"/>
      <c r="S6" s="1362"/>
      <c r="T6" s="116"/>
      <c r="AA6" s="112"/>
      <c r="AB6" s="112"/>
      <c r="AC6" s="116"/>
      <c r="AD6" s="116"/>
      <c r="AE6" s="116"/>
      <c r="AF6" s="116"/>
      <c r="AG6" s="116"/>
      <c r="AH6" s="116"/>
      <c r="AK6" s="110"/>
      <c r="AL6" s="110"/>
      <c r="AM6" s="110"/>
      <c r="AN6" s="110"/>
    </row>
    <row r="7" spans="2:40" ht="51.75" customHeight="1" thickBot="1" x14ac:dyDescent="0.35">
      <c r="B7" s="119" t="s">
        <v>130</v>
      </c>
      <c r="C7" s="120" t="s">
        <v>54</v>
      </c>
      <c r="D7" s="120" t="s">
        <v>131</v>
      </c>
      <c r="E7" s="120" t="s">
        <v>132</v>
      </c>
      <c r="F7" s="120" t="s">
        <v>133</v>
      </c>
      <c r="G7"/>
      <c r="I7" s="119" t="s">
        <v>130</v>
      </c>
      <c r="J7" s="120" t="s">
        <v>55</v>
      </c>
      <c r="K7" s="120" t="s">
        <v>131</v>
      </c>
      <c r="L7" s="120" t="s">
        <v>132</v>
      </c>
      <c r="M7" s="120" t="s">
        <v>133</v>
      </c>
      <c r="O7" s="119" t="s">
        <v>130</v>
      </c>
      <c r="P7" s="120" t="s">
        <v>134</v>
      </c>
      <c r="Q7" s="120" t="s">
        <v>135</v>
      </c>
      <c r="R7" s="120" t="s">
        <v>56</v>
      </c>
      <c r="S7" s="120" t="s">
        <v>57</v>
      </c>
      <c r="T7" s="116"/>
      <c r="W7" s="112" t="s">
        <v>136</v>
      </c>
      <c r="X7" s="112" t="s">
        <v>137</v>
      </c>
      <c r="Y7" s="112">
        <v>2011</v>
      </c>
      <c r="Z7" s="112">
        <v>2021</v>
      </c>
      <c r="AA7" s="253" t="s">
        <v>56</v>
      </c>
      <c r="AB7" s="253" t="s">
        <v>57</v>
      </c>
      <c r="AC7" s="112"/>
      <c r="AD7" s="116"/>
      <c r="AE7" s="116"/>
      <c r="AF7" s="116"/>
      <c r="AG7" s="116"/>
      <c r="AH7" s="361"/>
      <c r="AI7" s="213"/>
      <c r="AJ7" s="213"/>
      <c r="AK7" s="213"/>
      <c r="AL7" s="110"/>
      <c r="AM7" s="110"/>
      <c r="AN7" s="110"/>
    </row>
    <row r="8" spans="2:40" ht="14.4" x14ac:dyDescent="0.3">
      <c r="B8" s="281" t="s">
        <v>138</v>
      </c>
      <c r="C8" s="258">
        <v>15407</v>
      </c>
      <c r="D8" s="225">
        <v>6.5040822012647645E-2</v>
      </c>
      <c r="E8" s="222">
        <v>6.4054807889044413E-2</v>
      </c>
      <c r="F8" s="222">
        <v>6.6040943165701291E-2</v>
      </c>
      <c r="G8" s="209"/>
      <c r="I8" s="281" t="s">
        <v>138</v>
      </c>
      <c r="J8" s="282">
        <v>13795</v>
      </c>
      <c r="K8" s="225">
        <v>5.5418521315742958E-2</v>
      </c>
      <c r="L8" s="222">
        <v>5.4526565294202807E-2</v>
      </c>
      <c r="M8" s="222">
        <v>5.4526565294202807E-2</v>
      </c>
      <c r="N8" s="116"/>
      <c r="O8" s="281" t="s">
        <v>138</v>
      </c>
      <c r="P8" s="292">
        <v>15407</v>
      </c>
      <c r="Q8" s="292">
        <v>13795</v>
      </c>
      <c r="R8" s="392">
        <v>-1612</v>
      </c>
      <c r="S8" s="293">
        <v>-0.10462776659959759</v>
      </c>
      <c r="T8" s="116"/>
      <c r="V8" s="112" t="s">
        <v>138</v>
      </c>
      <c r="W8" s="112">
        <v>15407</v>
      </c>
      <c r="X8" s="402">
        <v>13795</v>
      </c>
      <c r="Y8" s="403">
        <v>6.5040822012647645E-2</v>
      </c>
      <c r="Z8" s="403">
        <v>5.5418521315742958E-2</v>
      </c>
      <c r="AA8" s="404">
        <v>-1612</v>
      </c>
      <c r="AB8" s="403">
        <v>-0.10462776659959759</v>
      </c>
      <c r="AC8" s="112"/>
      <c r="AD8" s="116"/>
      <c r="AE8" s="116"/>
      <c r="AF8" s="116"/>
      <c r="AG8" s="116"/>
      <c r="AH8" s="362"/>
      <c r="AI8" s="215"/>
      <c r="AJ8" s="215"/>
      <c r="AK8" s="215"/>
      <c r="AL8" s="110"/>
      <c r="AM8" s="110"/>
      <c r="AN8" s="110"/>
    </row>
    <row r="9" spans="2:40" ht="14.4" x14ac:dyDescent="0.3">
      <c r="B9" s="283" t="s">
        <v>139</v>
      </c>
      <c r="C9" s="259">
        <v>23402</v>
      </c>
      <c r="D9" s="226">
        <v>9.8791803513985865E-2</v>
      </c>
      <c r="E9" s="223">
        <v>9.7596715213890031E-2</v>
      </c>
      <c r="F9" s="223">
        <v>9.9999904198070852E-2</v>
      </c>
      <c r="G9"/>
      <c r="I9" s="283" t="s">
        <v>139</v>
      </c>
      <c r="J9" s="284">
        <v>28288</v>
      </c>
      <c r="K9" s="226">
        <v>0.11364111134322122</v>
      </c>
      <c r="L9" s="223">
        <v>0.1124002964202212</v>
      </c>
      <c r="M9" s="223">
        <v>0.1124002964202212</v>
      </c>
      <c r="N9" s="116"/>
      <c r="O9" s="283" t="s">
        <v>139</v>
      </c>
      <c r="P9" s="294">
        <v>23402</v>
      </c>
      <c r="Q9" s="294">
        <v>28288</v>
      </c>
      <c r="R9" s="393">
        <v>4886</v>
      </c>
      <c r="S9" s="295">
        <v>0.20878557388257413</v>
      </c>
      <c r="T9" s="116"/>
      <c r="V9" s="112" t="s">
        <v>139</v>
      </c>
      <c r="W9" s="112">
        <v>23402</v>
      </c>
      <c r="X9" s="133">
        <v>28288</v>
      </c>
      <c r="Y9" s="403">
        <v>9.8791803513985865E-2</v>
      </c>
      <c r="Z9" s="403">
        <v>0.11364111134322122</v>
      </c>
      <c r="AA9" s="404">
        <v>4886</v>
      </c>
      <c r="AB9" s="403">
        <v>0.20878557388257413</v>
      </c>
      <c r="AC9" s="112"/>
      <c r="AD9" s="116"/>
      <c r="AE9" s="116"/>
      <c r="AF9" s="116"/>
      <c r="AG9" s="116"/>
      <c r="AH9" s="362"/>
      <c r="AI9" s="215"/>
      <c r="AJ9" s="215"/>
      <c r="AK9" s="215"/>
      <c r="AL9" s="110"/>
      <c r="AM9" s="110"/>
      <c r="AN9" s="110"/>
    </row>
    <row r="10" spans="2:40" ht="14.4" x14ac:dyDescent="0.3">
      <c r="B10" s="283" t="s">
        <v>140</v>
      </c>
      <c r="C10" s="259">
        <v>47326</v>
      </c>
      <c r="D10" s="226">
        <v>0.1997872358389409</v>
      </c>
      <c r="E10" s="223">
        <v>0.19818195129414942</v>
      </c>
      <c r="F10" s="223">
        <v>0.20140225718322935</v>
      </c>
      <c r="G10"/>
      <c r="I10" s="283" t="s">
        <v>140</v>
      </c>
      <c r="J10" s="284">
        <v>42892</v>
      </c>
      <c r="K10" s="226">
        <v>0.17230962060709293</v>
      </c>
      <c r="L10" s="223">
        <v>0.17083112614295284</v>
      </c>
      <c r="M10" s="223">
        <v>0.17083112614295284</v>
      </c>
      <c r="N10" s="116"/>
      <c r="O10" s="283" t="s">
        <v>140</v>
      </c>
      <c r="P10" s="294">
        <v>47326</v>
      </c>
      <c r="Q10" s="294">
        <v>42892</v>
      </c>
      <c r="R10" s="393">
        <v>-4434</v>
      </c>
      <c r="S10" s="295">
        <v>-9.3690571778726278E-2</v>
      </c>
      <c r="T10" s="116"/>
      <c r="V10" s="112" t="s">
        <v>140</v>
      </c>
      <c r="W10" s="112">
        <v>47326</v>
      </c>
      <c r="X10" s="133">
        <v>42892</v>
      </c>
      <c r="Y10" s="403">
        <v>0.1997872358389409</v>
      </c>
      <c r="Z10" s="403">
        <v>0.17230962060709293</v>
      </c>
      <c r="AA10" s="404">
        <v>-4434</v>
      </c>
      <c r="AB10" s="403">
        <v>-9.3690571778726278E-2</v>
      </c>
      <c r="AC10" s="112"/>
      <c r="AD10" s="116"/>
      <c r="AE10" s="116"/>
      <c r="AF10" s="116"/>
      <c r="AG10" s="116"/>
      <c r="AH10" s="362"/>
      <c r="AI10" s="215"/>
      <c r="AJ10" s="215"/>
      <c r="AK10" s="215"/>
      <c r="AL10" s="110"/>
      <c r="AM10" s="110"/>
      <c r="AN10" s="110"/>
    </row>
    <row r="11" spans="2:40" ht="14.4" x14ac:dyDescent="0.3">
      <c r="B11" s="283" t="s">
        <v>141</v>
      </c>
      <c r="C11" s="259">
        <v>119971</v>
      </c>
      <c r="D11" s="226">
        <v>0.50645891203215099</v>
      </c>
      <c r="E11" s="223">
        <v>0.50444548961943525</v>
      </c>
      <c r="F11" s="223">
        <v>0.50847212496299621</v>
      </c>
      <c r="G11"/>
      <c r="I11" s="283" t="s">
        <v>141</v>
      </c>
      <c r="J11" s="284">
        <v>129695</v>
      </c>
      <c r="K11" s="226">
        <v>0.52102248075717894</v>
      </c>
      <c r="L11" s="223">
        <v>0.51905971286174546</v>
      </c>
      <c r="M11" s="223">
        <v>0.51905971286174546</v>
      </c>
      <c r="N11" s="116"/>
      <c r="O11" s="283" t="s">
        <v>141</v>
      </c>
      <c r="P11" s="294">
        <v>119971</v>
      </c>
      <c r="Q11" s="294">
        <v>129695</v>
      </c>
      <c r="R11" s="393">
        <v>9724</v>
      </c>
      <c r="S11" s="295">
        <v>8.1052921122604635E-2</v>
      </c>
      <c r="T11" s="116"/>
      <c r="V11" s="112" t="s">
        <v>141</v>
      </c>
      <c r="W11" s="112">
        <v>119971</v>
      </c>
      <c r="X11" s="133">
        <v>129695</v>
      </c>
      <c r="Y11" s="403">
        <v>0.50645891203215099</v>
      </c>
      <c r="Z11" s="403">
        <v>0.52102248075717894</v>
      </c>
      <c r="AA11" s="404">
        <v>9724</v>
      </c>
      <c r="AB11" s="403">
        <v>8.1052921122604635E-2</v>
      </c>
      <c r="AC11" s="112"/>
      <c r="AD11" s="116"/>
      <c r="AE11" s="116"/>
      <c r="AF11" s="116"/>
      <c r="AG11" s="116"/>
      <c r="AH11" s="362"/>
      <c r="AI11" s="215"/>
      <c r="AJ11" s="215"/>
      <c r="AK11" s="215"/>
      <c r="AL11" s="110"/>
      <c r="AM11" s="110"/>
      <c r="AN11" s="110"/>
    </row>
    <row r="12" spans="2:40" ht="14.4" x14ac:dyDescent="0.3">
      <c r="B12" s="283" t="s">
        <v>142</v>
      </c>
      <c r="C12" s="259">
        <v>26104</v>
      </c>
      <c r="D12" s="226">
        <v>0.11019832659298723</v>
      </c>
      <c r="E12" s="223">
        <v>0.10894363904812293</v>
      </c>
      <c r="F12" s="223">
        <v>0.1114656565741188</v>
      </c>
      <c r="G12"/>
      <c r="I12" s="283" t="s">
        <v>142</v>
      </c>
      <c r="J12" s="284">
        <v>29676</v>
      </c>
      <c r="K12" s="226">
        <v>0.11921711044334816</v>
      </c>
      <c r="L12" s="223">
        <v>0.11795001216848758</v>
      </c>
      <c r="M12" s="223">
        <v>0.11795001216848758</v>
      </c>
      <c r="N12" s="116"/>
      <c r="O12" s="283" t="s">
        <v>142</v>
      </c>
      <c r="P12" s="294">
        <v>26104</v>
      </c>
      <c r="Q12" s="294">
        <v>29676</v>
      </c>
      <c r="R12" s="393">
        <v>3572</v>
      </c>
      <c r="S12" s="295">
        <v>0.13683726631933804</v>
      </c>
      <c r="T12" s="116"/>
      <c r="V12" s="112" t="s">
        <v>142</v>
      </c>
      <c r="W12" s="112">
        <v>26104</v>
      </c>
      <c r="X12" s="133">
        <v>29676</v>
      </c>
      <c r="Y12" s="403">
        <v>0.11019832659298723</v>
      </c>
      <c r="Z12" s="403">
        <v>0.11921711044334816</v>
      </c>
      <c r="AA12" s="404">
        <v>3572</v>
      </c>
      <c r="AB12" s="403">
        <v>0.13683726631933804</v>
      </c>
      <c r="AC12" s="112"/>
      <c r="AD12" s="116"/>
      <c r="AE12" s="116"/>
      <c r="AF12" s="116"/>
      <c r="AG12" s="116"/>
      <c r="AH12" s="362"/>
      <c r="AI12" s="215"/>
      <c r="AJ12" s="215"/>
      <c r="AK12" s="215"/>
      <c r="AL12" s="110"/>
      <c r="AM12" s="110"/>
      <c r="AN12" s="110"/>
    </row>
    <row r="13" spans="2:40" ht="12.75" customHeight="1" thickBot="1" x14ac:dyDescent="0.35">
      <c r="B13" s="285" t="s">
        <v>125</v>
      </c>
      <c r="C13" s="291">
        <v>4672</v>
      </c>
      <c r="D13" s="287">
        <v>1.9722900009287326E-2</v>
      </c>
      <c r="E13" s="224">
        <v>1.9170698305133845E-2</v>
      </c>
      <c r="F13" s="224">
        <v>2.0290678538892042E-2</v>
      </c>
      <c r="I13" s="285" t="s">
        <v>125</v>
      </c>
      <c r="J13" s="286">
        <v>4578</v>
      </c>
      <c r="K13" s="287">
        <v>1.8391155533415821E-2</v>
      </c>
      <c r="L13" s="224">
        <v>1.7870716314939888E-2</v>
      </c>
      <c r="M13" s="224">
        <v>1.7870716314939888E-2</v>
      </c>
      <c r="N13" s="116"/>
      <c r="O13" s="285" t="s">
        <v>125</v>
      </c>
      <c r="P13" s="296">
        <v>4672</v>
      </c>
      <c r="Q13" s="296">
        <v>4578</v>
      </c>
      <c r="R13" s="394">
        <v>-94</v>
      </c>
      <c r="S13" s="297">
        <v>-2.0119863013698631E-2</v>
      </c>
      <c r="T13" s="116"/>
      <c r="V13" s="112" t="s">
        <v>125</v>
      </c>
      <c r="W13" s="112">
        <v>4672</v>
      </c>
      <c r="X13" s="133">
        <v>4578</v>
      </c>
      <c r="Y13" s="403">
        <v>1.9722900009287326E-2</v>
      </c>
      <c r="Z13" s="403">
        <v>1.8391155533415821E-2</v>
      </c>
      <c r="AA13" s="404">
        <v>-94</v>
      </c>
      <c r="AB13" s="403">
        <v>-2.0119863013698631E-2</v>
      </c>
      <c r="AC13" s="112"/>
      <c r="AD13" s="116"/>
      <c r="AE13" s="116"/>
      <c r="AF13" s="116"/>
      <c r="AG13" s="116"/>
      <c r="AH13" s="362"/>
      <c r="AI13" s="215"/>
      <c r="AJ13" s="215"/>
      <c r="AK13" s="215"/>
      <c r="AL13" s="110"/>
      <c r="AM13" s="110"/>
      <c r="AN13" s="110"/>
    </row>
    <row r="14" spans="2:40" ht="15" thickBot="1" x14ac:dyDescent="0.35">
      <c r="B14" s="279" t="s">
        <v>17</v>
      </c>
      <c r="C14" s="290">
        <v>236882</v>
      </c>
      <c r="D14" s="289"/>
      <c r="E14" s="164"/>
      <c r="F14" s="164"/>
      <c r="G14"/>
      <c r="I14" s="279" t="s">
        <v>17</v>
      </c>
      <c r="J14" s="280">
        <v>248924</v>
      </c>
      <c r="K14" s="288"/>
      <c r="L14" s="164"/>
      <c r="M14" s="164"/>
      <c r="P14" s="429"/>
      <c r="Q14" s="429"/>
      <c r="R14" s="437"/>
      <c r="S14" s="438"/>
      <c r="T14" s="116"/>
      <c r="W14" s="112">
        <v>236882</v>
      </c>
      <c r="X14" s="133">
        <v>248924</v>
      </c>
      <c r="AA14" s="112"/>
      <c r="AB14" s="112"/>
      <c r="AC14" s="112"/>
      <c r="AD14" s="116"/>
      <c r="AE14" s="116"/>
      <c r="AF14" s="116"/>
      <c r="AG14" s="116"/>
      <c r="AH14" s="363"/>
      <c r="AI14" s="217"/>
      <c r="AJ14" s="217"/>
      <c r="AK14" s="217"/>
      <c r="AL14" s="110"/>
      <c r="AM14" s="110"/>
      <c r="AN14" s="110"/>
    </row>
    <row r="15" spans="2:40" ht="14.4" x14ac:dyDescent="0.3">
      <c r="B15" s="276"/>
      <c r="C15" s="220"/>
      <c r="D15" s="221"/>
      <c r="E15" s="164"/>
      <c r="F15" s="164"/>
      <c r="G15"/>
      <c r="P15" s="429"/>
      <c r="Q15" s="429"/>
      <c r="R15" s="429"/>
      <c r="S15" s="430"/>
      <c r="T15" s="116"/>
      <c r="X15" s="133"/>
      <c r="AA15" s="112"/>
      <c r="AB15" s="112"/>
      <c r="AC15" s="112"/>
      <c r="AD15" s="116"/>
      <c r="AE15" s="116"/>
      <c r="AF15" s="116"/>
      <c r="AG15" s="116"/>
      <c r="AH15" s="363"/>
      <c r="AI15" s="217"/>
      <c r="AJ15" s="217"/>
      <c r="AK15" s="217"/>
      <c r="AL15" s="110"/>
      <c r="AM15" s="110"/>
      <c r="AN15" s="110"/>
    </row>
    <row r="16" spans="2:40" ht="14.4" x14ac:dyDescent="0.3">
      <c r="G16"/>
      <c r="L16" s="110"/>
      <c r="M16" s="110"/>
      <c r="P16" s="116"/>
      <c r="Q16" s="116"/>
      <c r="R16" s="116"/>
      <c r="T16" s="116"/>
      <c r="X16" s="133"/>
      <c r="AA16" s="112"/>
      <c r="AB16" s="112"/>
      <c r="AC16" s="112"/>
      <c r="AD16" s="116"/>
      <c r="AE16" s="116"/>
      <c r="AF16" s="116"/>
      <c r="AG16" s="116"/>
      <c r="AH16" s="363"/>
      <c r="AI16" s="217"/>
      <c r="AJ16" s="217"/>
      <c r="AK16" s="217"/>
      <c r="AL16" s="110"/>
      <c r="AM16" s="110"/>
      <c r="AN16" s="110"/>
    </row>
    <row r="17" spans="2:40" ht="14.4" x14ac:dyDescent="0.3">
      <c r="G17"/>
      <c r="O17" s="278"/>
      <c r="P17" s="425"/>
      <c r="Q17" s="435"/>
      <c r="R17" s="432"/>
      <c r="S17" s="278"/>
      <c r="T17" s="116"/>
      <c r="AA17" s="405"/>
      <c r="AB17" s="406"/>
      <c r="AC17" s="406"/>
      <c r="AD17" s="364"/>
      <c r="AE17" s="116"/>
      <c r="AF17" s="116"/>
      <c r="AG17" s="116"/>
      <c r="AH17" s="116"/>
      <c r="AK17" s="110"/>
      <c r="AL17" s="110"/>
      <c r="AM17" s="110"/>
      <c r="AN17" s="110"/>
    </row>
    <row r="18" spans="2:40" ht="14.4" x14ac:dyDescent="0.3">
      <c r="B18" s="276"/>
      <c r="C18" s="220"/>
      <c r="D18" s="221"/>
      <c r="E18" s="164"/>
      <c r="F18" s="164"/>
      <c r="G18"/>
      <c r="O18" s="278"/>
      <c r="P18" s="425"/>
      <c r="Q18" s="435"/>
      <c r="R18" s="432"/>
      <c r="S18" s="278"/>
      <c r="T18" s="116"/>
      <c r="U18" s="116"/>
      <c r="AA18" s="405"/>
      <c r="AB18" s="406"/>
      <c r="AC18" s="406"/>
      <c r="AD18" s="364"/>
      <c r="AE18" s="116"/>
      <c r="AF18" s="116"/>
      <c r="AG18" s="116"/>
      <c r="AH18" s="116"/>
      <c r="AK18" s="110"/>
      <c r="AL18" s="110"/>
      <c r="AM18" s="110"/>
      <c r="AN18" s="110"/>
    </row>
    <row r="19" spans="2:40" ht="14.4" x14ac:dyDescent="0.3">
      <c r="B19" s="276"/>
      <c r="C19" s="220"/>
      <c r="D19" s="221"/>
      <c r="E19" s="164"/>
      <c r="F19" s="164"/>
      <c r="G19"/>
      <c r="O19" s="278"/>
      <c r="P19" s="425"/>
      <c r="Q19" s="435"/>
      <c r="R19" s="432"/>
      <c r="S19" s="278"/>
      <c r="T19" s="278"/>
      <c r="U19" s="278"/>
      <c r="V19" s="278"/>
      <c r="W19" s="278"/>
      <c r="X19" s="278"/>
      <c r="Y19" s="278"/>
      <c r="Z19" s="278"/>
      <c r="AA19" s="216"/>
      <c r="AB19" s="217"/>
      <c r="AC19" s="217"/>
      <c r="AD19" s="217"/>
      <c r="AE19" s="110"/>
      <c r="AF19" s="110"/>
      <c r="AK19" s="110"/>
      <c r="AL19" s="110"/>
      <c r="AM19" s="110"/>
      <c r="AN19" s="110"/>
    </row>
    <row r="20" spans="2:40" ht="14.4" x14ac:dyDescent="0.3">
      <c r="B20" s="276"/>
      <c r="C20" s="220"/>
      <c r="D20" s="221"/>
      <c r="E20" s="164"/>
      <c r="F20" s="164"/>
      <c r="G20"/>
      <c r="O20" s="278"/>
      <c r="P20" s="425"/>
      <c r="Q20" s="435"/>
      <c r="R20" s="432"/>
      <c r="S20" s="278"/>
      <c r="T20" s="278"/>
      <c r="U20" s="278"/>
      <c r="V20" s="278"/>
      <c r="W20" s="278"/>
      <c r="X20" s="278"/>
      <c r="Y20" s="278"/>
      <c r="Z20" s="278"/>
      <c r="AA20" s="216"/>
      <c r="AB20" s="217"/>
      <c r="AC20" s="217"/>
      <c r="AD20" s="217"/>
      <c r="AE20" s="110"/>
      <c r="AF20" s="110"/>
      <c r="AK20" s="110"/>
      <c r="AL20" s="110"/>
      <c r="AM20" s="110"/>
      <c r="AN20" s="110"/>
    </row>
    <row r="21" spans="2:40" ht="14.4" x14ac:dyDescent="0.3">
      <c r="B21" s="277"/>
      <c r="C21" s="220"/>
      <c r="D21" s="221"/>
      <c r="E21" s="164"/>
      <c r="F21" s="164"/>
      <c r="G21"/>
      <c r="N21" s="110"/>
      <c r="O21" s="278"/>
      <c r="P21" s="431"/>
      <c r="Q21" s="435"/>
      <c r="R21" s="432"/>
      <c r="S21" s="278"/>
      <c r="T21" s="278"/>
      <c r="U21" s="278"/>
      <c r="V21" s="278"/>
      <c r="W21" s="278"/>
      <c r="X21" s="278"/>
      <c r="Y21" s="278"/>
      <c r="Z21" s="278"/>
      <c r="AA21" s="214"/>
      <c r="AB21" s="215"/>
      <c r="AC21" s="215"/>
      <c r="AD21" s="215"/>
      <c r="AE21" s="110"/>
      <c r="AF21" s="110"/>
      <c r="AK21" s="110"/>
      <c r="AL21" s="110"/>
      <c r="AM21" s="110"/>
      <c r="AN21" s="110"/>
    </row>
    <row r="22" spans="2:40" ht="14.4" x14ac:dyDescent="0.3">
      <c r="G22"/>
      <c r="N22" s="110"/>
      <c r="O22" s="278"/>
      <c r="P22" s="431"/>
      <c r="R22" s="436"/>
      <c r="S22" s="278"/>
      <c r="T22" s="278"/>
      <c r="U22" s="278"/>
      <c r="V22" s="278"/>
      <c r="W22" s="278"/>
      <c r="X22" s="278"/>
      <c r="Y22" s="278"/>
      <c r="Z22" s="278"/>
      <c r="AA22" s="214"/>
      <c r="AB22" s="215"/>
      <c r="AC22" s="215"/>
      <c r="AD22" s="215"/>
      <c r="AE22" s="110"/>
      <c r="AF22" s="110"/>
      <c r="AK22" s="110"/>
      <c r="AL22" s="110"/>
      <c r="AM22" s="110"/>
      <c r="AN22" s="110"/>
    </row>
    <row r="23" spans="2:40" ht="14.4" x14ac:dyDescent="0.3">
      <c r="G23"/>
      <c r="N23" s="110"/>
      <c r="O23" s="278"/>
      <c r="P23" s="425"/>
      <c r="Q23" s="435"/>
      <c r="R23" s="432"/>
      <c r="S23" s="278"/>
      <c r="T23" s="278"/>
      <c r="U23" s="278"/>
      <c r="V23" s="278"/>
      <c r="W23" s="278"/>
      <c r="X23" s="278"/>
      <c r="Y23" s="278"/>
      <c r="Z23" s="278"/>
      <c r="AA23" s="214"/>
      <c r="AB23" s="215"/>
      <c r="AC23" s="215"/>
      <c r="AD23" s="215"/>
      <c r="AE23" s="110"/>
      <c r="AF23" s="110"/>
      <c r="AK23" s="110"/>
      <c r="AL23" s="110"/>
      <c r="AM23" s="110"/>
      <c r="AN23" s="110"/>
    </row>
    <row r="24" spans="2:40" ht="14.4" x14ac:dyDescent="0.3">
      <c r="G24"/>
      <c r="N24" s="110"/>
      <c r="O24" s="278"/>
      <c r="P24" s="116"/>
      <c r="Q24" s="435"/>
      <c r="R24" s="433"/>
      <c r="S24" s="278"/>
      <c r="T24" s="278"/>
      <c r="U24" s="278"/>
      <c r="V24" s="278"/>
      <c r="W24" s="278"/>
      <c r="X24" s="278"/>
      <c r="Y24" s="278"/>
      <c r="Z24" s="278"/>
      <c r="AA24" s="214"/>
      <c r="AB24" s="215"/>
      <c r="AC24" s="215"/>
      <c r="AD24" s="215"/>
      <c r="AE24" s="110"/>
      <c r="AF24" s="110"/>
      <c r="AK24" s="110"/>
      <c r="AL24" s="110"/>
      <c r="AM24" s="110"/>
      <c r="AN24" s="110"/>
    </row>
    <row r="25" spans="2:40" ht="14.4" x14ac:dyDescent="0.3">
      <c r="G25"/>
      <c r="N25" s="110"/>
      <c r="O25" s="278"/>
      <c r="P25" s="116"/>
      <c r="Q25" s="435"/>
      <c r="R25" s="278"/>
      <c r="S25" s="278"/>
      <c r="T25" s="278"/>
      <c r="U25" s="278"/>
      <c r="V25" s="278"/>
      <c r="W25" s="278"/>
      <c r="X25" s="278"/>
      <c r="Y25" s="278"/>
      <c r="Z25" s="278"/>
      <c r="AA25" s="214"/>
      <c r="AB25" s="215"/>
      <c r="AC25" s="215"/>
      <c r="AD25" s="215"/>
      <c r="AE25" s="110"/>
      <c r="AF25" s="110"/>
      <c r="AK25" s="110"/>
      <c r="AL25" s="110"/>
      <c r="AM25" s="110"/>
      <c r="AN25" s="110"/>
    </row>
    <row r="26" spans="2:40" ht="14.4" x14ac:dyDescent="0.3">
      <c r="G26"/>
      <c r="N26" s="110"/>
      <c r="O26" s="278"/>
      <c r="P26" s="116"/>
      <c r="Q26" s="435"/>
      <c r="R26" s="278"/>
      <c r="S26" s="278"/>
      <c r="T26" s="278"/>
      <c r="U26" s="278"/>
      <c r="V26" s="278"/>
      <c r="W26" s="278"/>
      <c r="X26" s="278"/>
      <c r="Y26" s="278"/>
      <c r="Z26" s="278"/>
      <c r="AA26" s="214"/>
      <c r="AB26" s="215"/>
      <c r="AC26" s="215"/>
      <c r="AD26" s="215"/>
      <c r="AE26" s="110"/>
      <c r="AF26" s="110"/>
      <c r="AK26" s="110"/>
      <c r="AL26" s="110"/>
      <c r="AM26" s="110"/>
      <c r="AN26" s="110"/>
    </row>
    <row r="27" spans="2:40" ht="14.4" x14ac:dyDescent="0.3">
      <c r="G27"/>
      <c r="N27" s="110"/>
      <c r="O27" s="278"/>
      <c r="P27" s="278"/>
      <c r="Q27" s="433"/>
      <c r="R27" s="278"/>
      <c r="S27" s="278"/>
      <c r="T27" s="278"/>
      <c r="U27" s="278"/>
      <c r="V27" s="278"/>
      <c r="W27" s="278"/>
      <c r="X27" s="278"/>
      <c r="Y27" s="278"/>
      <c r="Z27" s="278"/>
      <c r="AA27" s="214"/>
      <c r="AB27" s="215"/>
      <c r="AC27" s="215"/>
      <c r="AD27" s="215"/>
      <c r="AE27" s="110"/>
      <c r="AF27" s="110"/>
      <c r="AK27" s="110"/>
      <c r="AL27" s="110"/>
      <c r="AM27" s="110"/>
      <c r="AN27" s="110"/>
    </row>
    <row r="28" spans="2:40" ht="14.4" x14ac:dyDescent="0.3">
      <c r="G28"/>
      <c r="N28" s="110"/>
      <c r="O28" s="278"/>
      <c r="P28" s="278"/>
      <c r="Q28" s="433"/>
      <c r="R28" s="278"/>
      <c r="S28" s="278"/>
      <c r="T28" s="278"/>
      <c r="U28" s="278"/>
      <c r="V28" s="278"/>
      <c r="W28" s="278"/>
      <c r="X28" s="278"/>
      <c r="Y28" s="278"/>
      <c r="Z28" s="278"/>
      <c r="AA28" s="214"/>
      <c r="AB28" s="215"/>
      <c r="AC28" s="215"/>
      <c r="AD28" s="215"/>
      <c r="AE28" s="110"/>
      <c r="AF28" s="110"/>
      <c r="AK28" s="110"/>
      <c r="AL28" s="110"/>
      <c r="AM28" s="110"/>
      <c r="AN28" s="110"/>
    </row>
    <row r="29" spans="2:40" x14ac:dyDescent="0.3">
      <c r="N29" s="110"/>
      <c r="O29" s="110"/>
      <c r="P29" s="110"/>
      <c r="Q29" s="219"/>
      <c r="R29" s="110"/>
      <c r="S29" s="110"/>
      <c r="T29" s="110"/>
      <c r="U29" s="110"/>
      <c r="V29" s="110"/>
      <c r="W29" s="110"/>
      <c r="X29" s="110"/>
      <c r="Y29" s="110"/>
      <c r="Z29" s="110"/>
      <c r="AA29" s="214"/>
      <c r="AB29" s="215"/>
      <c r="AC29" s="215"/>
      <c r="AD29" s="215"/>
      <c r="AE29" s="110"/>
      <c r="AF29" s="110"/>
      <c r="AK29" s="110"/>
      <c r="AL29" s="110"/>
      <c r="AM29" s="110"/>
      <c r="AN29" s="110"/>
    </row>
    <row r="30" spans="2:40" ht="13.5" customHeight="1" x14ac:dyDescent="0.3">
      <c r="N30" s="110"/>
      <c r="O30" s="110"/>
      <c r="P30" s="110"/>
      <c r="Q30" s="219"/>
      <c r="R30" s="110"/>
      <c r="S30" s="219"/>
      <c r="T30" s="110"/>
      <c r="U30" s="110"/>
      <c r="V30" s="110"/>
      <c r="W30" s="110"/>
      <c r="X30" s="110"/>
      <c r="Y30" s="110"/>
      <c r="Z30" s="110"/>
      <c r="AA30" s="214"/>
      <c r="AB30" s="215"/>
      <c r="AC30" s="215"/>
      <c r="AD30" s="215"/>
      <c r="AE30" s="110"/>
      <c r="AF30" s="110"/>
      <c r="AK30" s="110"/>
      <c r="AL30" s="110"/>
      <c r="AM30" s="110"/>
      <c r="AN30" s="110"/>
    </row>
    <row r="31" spans="2:40" ht="21" customHeight="1" x14ac:dyDescent="0.3">
      <c r="B31" s="276"/>
      <c r="C31" s="220"/>
      <c r="D31" s="221"/>
      <c r="E31" s="164"/>
      <c r="F31" s="164"/>
      <c r="H31" s="113"/>
      <c r="N31" s="110"/>
      <c r="O31" s="110"/>
      <c r="P31" s="110"/>
      <c r="Q31" s="110"/>
      <c r="R31" s="110"/>
      <c r="S31" s="434"/>
      <c r="T31" s="110"/>
      <c r="U31" s="110"/>
      <c r="V31" s="110"/>
      <c r="W31" s="110"/>
      <c r="X31" s="110"/>
      <c r="Y31" s="110"/>
      <c r="Z31" s="110"/>
      <c r="AA31" s="214"/>
      <c r="AB31" s="215"/>
      <c r="AC31" s="215"/>
      <c r="AD31" s="215"/>
      <c r="AE31" s="135">
        <v>10.719999999999999</v>
      </c>
      <c r="AF31" s="110"/>
      <c r="AK31" s="110"/>
      <c r="AL31" s="110"/>
      <c r="AM31" s="110"/>
      <c r="AN31" s="110"/>
    </row>
    <row r="32" spans="2:40" x14ac:dyDescent="0.3">
      <c r="H32" s="133">
        <v>1160</v>
      </c>
      <c r="N32" s="116"/>
      <c r="O32" s="116"/>
      <c r="P32" s="116"/>
      <c r="Q32" s="116"/>
      <c r="R32" s="116"/>
      <c r="S32" s="116"/>
      <c r="T32" s="116"/>
      <c r="U32" s="116"/>
      <c r="V32" s="116"/>
      <c r="W32" s="116"/>
      <c r="X32" s="116"/>
      <c r="Y32" s="116"/>
      <c r="Z32" s="116"/>
      <c r="AA32" s="214"/>
      <c r="AB32" s="215"/>
      <c r="AC32" s="215"/>
      <c r="AD32" s="215"/>
      <c r="AE32" s="135">
        <v>14.100000000000023</v>
      </c>
    </row>
    <row r="33" spans="1:54" x14ac:dyDescent="0.3">
      <c r="H33" s="133">
        <v>550</v>
      </c>
      <c r="N33" s="116"/>
      <c r="O33" s="116"/>
      <c r="P33" s="116"/>
      <c r="Q33" s="116"/>
      <c r="R33" s="116"/>
      <c r="S33" s="116"/>
      <c r="T33" s="116"/>
      <c r="U33" s="116"/>
      <c r="V33" s="116"/>
      <c r="W33" s="116"/>
      <c r="X33" s="116"/>
      <c r="Y33" s="116"/>
      <c r="Z33" s="116"/>
      <c r="AA33" s="214"/>
      <c r="AB33" s="215"/>
      <c r="AC33" s="215"/>
      <c r="AD33" s="215"/>
      <c r="AE33" s="135">
        <v>12.909999999999997</v>
      </c>
    </row>
    <row r="34" spans="1:54" x14ac:dyDescent="0.3">
      <c r="H34" s="133">
        <v>618</v>
      </c>
      <c r="N34" s="116"/>
      <c r="O34" s="116"/>
      <c r="P34" s="116"/>
      <c r="Q34" s="116"/>
      <c r="R34" s="116"/>
      <c r="S34" s="116"/>
      <c r="T34" s="116"/>
      <c r="U34" s="116"/>
      <c r="V34" s="116"/>
      <c r="W34" s="116"/>
      <c r="X34" s="116"/>
      <c r="Y34" s="116"/>
      <c r="Z34" s="116"/>
      <c r="AA34" s="214"/>
      <c r="AB34" s="215"/>
      <c r="AC34" s="215"/>
      <c r="AD34" s="215"/>
      <c r="AE34" s="111">
        <v>14.669999999999987</v>
      </c>
    </row>
    <row r="35" spans="1:54" x14ac:dyDescent="0.3">
      <c r="H35" s="133">
        <v>376</v>
      </c>
      <c r="AA35" s="214"/>
      <c r="AB35" s="215"/>
      <c r="AC35" s="215"/>
      <c r="AD35" s="215"/>
      <c r="AE35" s="135">
        <v>11.610000000000014</v>
      </c>
    </row>
    <row r="36" spans="1:54" x14ac:dyDescent="0.3">
      <c r="H36" s="218"/>
      <c r="AA36" s="214"/>
      <c r="AB36" s="215"/>
      <c r="AC36" s="215"/>
      <c r="AD36" s="215"/>
      <c r="AE36" s="111">
        <v>6.8800000000000239</v>
      </c>
    </row>
    <row r="37" spans="1:54" s="112" customFormat="1" x14ac:dyDescent="0.3">
      <c r="A37" s="110"/>
      <c r="B37" s="110"/>
      <c r="C37" s="110"/>
      <c r="D37" s="110"/>
      <c r="E37" s="110"/>
      <c r="F37" s="110"/>
      <c r="G37" s="110"/>
      <c r="H37" s="218"/>
      <c r="AA37" s="214"/>
      <c r="AB37" s="215"/>
      <c r="AC37" s="215"/>
      <c r="AD37" s="215"/>
      <c r="AE37" s="111">
        <v>7.8400000000000034</v>
      </c>
      <c r="AG37" s="110"/>
      <c r="AH37" s="110"/>
      <c r="AI37" s="110"/>
      <c r="AJ37" s="110"/>
      <c r="AK37" s="113"/>
      <c r="AL37" s="113"/>
      <c r="AM37" s="113"/>
      <c r="AN37" s="113"/>
      <c r="AO37" s="110"/>
      <c r="AP37" s="110"/>
      <c r="AQ37" s="110"/>
      <c r="AR37" s="110"/>
      <c r="AS37" s="110"/>
      <c r="AT37" s="110"/>
      <c r="AU37" s="110"/>
      <c r="AV37" s="110"/>
      <c r="AW37" s="110"/>
      <c r="AX37" s="110"/>
      <c r="AY37" s="110"/>
      <c r="AZ37" s="110"/>
      <c r="BA37" s="110"/>
      <c r="BB37" s="110"/>
    </row>
    <row r="38" spans="1:54" ht="14.4" x14ac:dyDescent="0.3">
      <c r="B38" s="138"/>
      <c r="H38" s="218"/>
      <c r="N38" s="110"/>
      <c r="O38" s="110"/>
      <c r="P38" s="110"/>
      <c r="Q38" s="110"/>
      <c r="R38" s="110"/>
      <c r="S38" s="110"/>
      <c r="T38" s="110"/>
      <c r="U38" s="110"/>
      <c r="V38" s="110"/>
      <c r="W38" s="110"/>
      <c r="X38" s="110"/>
      <c r="Y38" s="110"/>
      <c r="Z38" s="110"/>
      <c r="AA38" s="214"/>
      <c r="AB38" s="215"/>
      <c r="AC38" s="215"/>
      <c r="AD38" s="215"/>
    </row>
    <row r="39" spans="1:54" x14ac:dyDescent="0.3">
      <c r="B39" s="1357" t="s">
        <v>78</v>
      </c>
      <c r="C39" s="1358"/>
      <c r="D39" s="1358"/>
      <c r="E39" s="1358"/>
      <c r="F39" s="1358"/>
      <c r="G39" s="1358"/>
      <c r="H39" s="1358"/>
      <c r="I39" s="1359"/>
      <c r="J39" s="219"/>
      <c r="N39" s="110"/>
      <c r="O39" s="110"/>
      <c r="P39" s="110"/>
      <c r="Q39" s="110"/>
      <c r="R39" s="110"/>
      <c r="S39" s="110"/>
      <c r="T39" s="110"/>
      <c r="U39" s="110"/>
      <c r="V39" s="110"/>
      <c r="W39" s="110"/>
      <c r="X39" s="110"/>
      <c r="Y39" s="110"/>
      <c r="Z39" s="110"/>
    </row>
    <row r="40" spans="1:54" ht="3.75" customHeight="1" x14ac:dyDescent="0.3">
      <c r="B40" s="139"/>
      <c r="C40" s="139"/>
      <c r="D40" s="140"/>
      <c r="E40" s="140"/>
      <c r="F40" s="140"/>
      <c r="G40" s="141"/>
      <c r="H40" s="142"/>
      <c r="I40" s="143"/>
      <c r="N40" s="110"/>
      <c r="O40" s="110"/>
      <c r="P40" s="110"/>
      <c r="Q40" s="110"/>
      <c r="R40" s="110"/>
      <c r="S40" s="110"/>
      <c r="T40" s="110"/>
      <c r="U40" s="110"/>
      <c r="V40" s="110"/>
      <c r="W40" s="110"/>
      <c r="X40" s="110"/>
      <c r="Y40" s="110"/>
      <c r="Z40" s="110"/>
    </row>
    <row r="41" spans="1:54" x14ac:dyDescent="0.3">
      <c r="B41" s="144" t="s">
        <v>79</v>
      </c>
      <c r="C41" s="145" t="s">
        <v>143</v>
      </c>
      <c r="D41" s="146"/>
      <c r="E41" s="146"/>
      <c r="F41" s="146"/>
      <c r="G41" s="146"/>
      <c r="H41" s="147"/>
      <c r="I41" s="148"/>
      <c r="L41" s="110"/>
      <c r="N41" s="110"/>
      <c r="O41" s="110"/>
      <c r="P41" s="110"/>
      <c r="Q41" s="110"/>
      <c r="R41" s="110"/>
      <c r="S41" s="110"/>
      <c r="T41" s="110"/>
      <c r="U41" s="110"/>
      <c r="V41" s="110"/>
      <c r="W41" s="110"/>
      <c r="X41" s="110"/>
      <c r="Y41" s="110"/>
      <c r="Z41" s="110"/>
    </row>
    <row r="42" spans="1:54" ht="3.75" customHeight="1" x14ac:dyDescent="0.3">
      <c r="B42" s="144"/>
      <c r="C42" s="145"/>
      <c r="D42" s="146"/>
      <c r="E42" s="146"/>
      <c r="F42" s="146"/>
      <c r="G42" s="146"/>
      <c r="H42" s="147"/>
      <c r="I42" s="148"/>
      <c r="N42" s="110"/>
      <c r="O42" s="110"/>
      <c r="P42" s="110"/>
      <c r="Q42" s="110"/>
      <c r="R42" s="110"/>
      <c r="S42" s="110"/>
      <c r="T42" s="110"/>
      <c r="U42" s="110"/>
      <c r="V42" s="110"/>
      <c r="W42" s="110"/>
      <c r="X42" s="110"/>
      <c r="Y42" s="110"/>
      <c r="Z42" s="110"/>
    </row>
    <row r="43" spans="1:54" x14ac:dyDescent="0.3">
      <c r="B43" s="144" t="s">
        <v>80</v>
      </c>
      <c r="C43" s="145" t="s">
        <v>127</v>
      </c>
      <c r="D43" s="146"/>
      <c r="E43" s="146"/>
      <c r="F43" s="146"/>
      <c r="G43" s="146"/>
      <c r="H43" s="147"/>
      <c r="I43" s="148"/>
      <c r="N43" s="110"/>
      <c r="O43" s="110"/>
      <c r="P43" s="110"/>
      <c r="Q43" s="110"/>
      <c r="R43" s="110"/>
      <c r="S43" s="110"/>
      <c r="T43" s="110"/>
      <c r="U43" s="110"/>
      <c r="V43" s="110"/>
      <c r="W43" s="110"/>
      <c r="X43" s="110"/>
      <c r="Y43" s="110"/>
      <c r="Z43" s="110"/>
    </row>
    <row r="44" spans="1:54" ht="3.75" customHeight="1" x14ac:dyDescent="0.3">
      <c r="B44" s="144"/>
      <c r="C44" s="145"/>
      <c r="D44" s="146"/>
      <c r="E44" s="146"/>
      <c r="F44" s="146"/>
      <c r="G44" s="146"/>
      <c r="H44" s="147"/>
      <c r="I44" s="148"/>
      <c r="N44" s="110"/>
      <c r="O44" s="110"/>
      <c r="P44" s="110"/>
      <c r="Q44" s="110"/>
      <c r="R44" s="110"/>
      <c r="S44" s="110"/>
      <c r="T44" s="110"/>
      <c r="U44" s="110"/>
      <c r="V44" s="110"/>
      <c r="W44" s="110"/>
      <c r="X44" s="110"/>
      <c r="Y44" s="110"/>
      <c r="Z44" s="110"/>
    </row>
    <row r="45" spans="1:54" x14ac:dyDescent="0.3">
      <c r="B45" s="144" t="s">
        <v>82</v>
      </c>
      <c r="C45" s="145" t="s">
        <v>144</v>
      </c>
      <c r="D45" s="146"/>
      <c r="E45" s="146"/>
      <c r="F45" s="146"/>
      <c r="G45" s="146"/>
      <c r="H45" s="147"/>
      <c r="I45" s="148"/>
      <c r="N45" s="110"/>
      <c r="O45" s="110"/>
      <c r="P45" s="110"/>
      <c r="Q45" s="110"/>
      <c r="R45" s="110"/>
      <c r="S45" s="110"/>
      <c r="T45" s="110"/>
      <c r="U45" s="110"/>
      <c r="V45" s="110"/>
      <c r="W45" s="110"/>
      <c r="X45" s="110"/>
      <c r="Y45" s="110"/>
      <c r="Z45" s="110"/>
    </row>
    <row r="46" spans="1:54" ht="3.75" customHeight="1" x14ac:dyDescent="0.3">
      <c r="B46" s="144"/>
      <c r="C46" s="145"/>
      <c r="D46" s="146"/>
      <c r="E46" s="146"/>
      <c r="F46" s="146"/>
      <c r="G46" s="146"/>
      <c r="H46" s="147"/>
      <c r="I46" s="148"/>
      <c r="N46" s="110"/>
      <c r="O46" s="110"/>
      <c r="P46" s="110"/>
      <c r="Q46" s="110"/>
      <c r="R46" s="110"/>
      <c r="S46" s="110"/>
      <c r="T46" s="110"/>
      <c r="U46" s="110"/>
      <c r="V46" s="110"/>
      <c r="W46" s="110"/>
      <c r="X46" s="110"/>
      <c r="Y46" s="110"/>
      <c r="Z46" s="110"/>
    </row>
    <row r="47" spans="1:54" x14ac:dyDescent="0.3">
      <c r="B47" s="144" t="s">
        <v>84</v>
      </c>
      <c r="C47" s="145" t="s">
        <v>145</v>
      </c>
      <c r="D47" s="146"/>
      <c r="E47" s="146"/>
      <c r="F47" s="146"/>
      <c r="G47" s="146"/>
      <c r="H47" s="147"/>
      <c r="I47" s="148"/>
      <c r="N47" s="110"/>
      <c r="O47" s="110"/>
      <c r="P47" s="110"/>
      <c r="Q47" s="110"/>
      <c r="R47" s="110"/>
      <c r="S47" s="110"/>
      <c r="T47" s="110"/>
      <c r="U47" s="110"/>
      <c r="V47" s="110"/>
      <c r="W47" s="110"/>
      <c r="X47" s="110"/>
      <c r="Y47" s="110"/>
      <c r="Z47" s="110"/>
    </row>
    <row r="48" spans="1:54" ht="3.75" customHeight="1" x14ac:dyDescent="0.3">
      <c r="B48" s="144"/>
      <c r="C48" s="145"/>
      <c r="D48" s="146"/>
      <c r="E48" s="146"/>
      <c r="F48" s="146"/>
      <c r="G48" s="146"/>
      <c r="H48" s="147"/>
      <c r="I48" s="148"/>
    </row>
    <row r="49" spans="2:40" x14ac:dyDescent="0.3">
      <c r="B49" s="144" t="s">
        <v>86</v>
      </c>
      <c r="C49" s="145" t="s">
        <v>87</v>
      </c>
      <c r="D49" s="146"/>
      <c r="E49" s="146"/>
      <c r="F49" s="146"/>
      <c r="G49" s="146"/>
      <c r="H49" s="147"/>
      <c r="I49" s="148"/>
    </row>
    <row r="50" spans="2:40" ht="5.25" customHeight="1" x14ac:dyDescent="0.3">
      <c r="B50" s="144"/>
      <c r="C50" s="145"/>
      <c r="D50" s="146"/>
      <c r="E50" s="146"/>
      <c r="F50" s="146"/>
      <c r="G50" s="146"/>
      <c r="H50" s="147"/>
      <c r="I50" s="148"/>
    </row>
    <row r="51" spans="2:40" x14ac:dyDescent="0.3">
      <c r="B51" s="144" t="s">
        <v>88</v>
      </c>
      <c r="C51" s="149" t="s">
        <v>89</v>
      </c>
      <c r="D51" s="147"/>
      <c r="E51" s="147"/>
      <c r="F51" s="146"/>
      <c r="G51" s="146"/>
      <c r="H51" s="147"/>
      <c r="I51" s="148"/>
    </row>
    <row r="52" spans="2:40" ht="6" customHeight="1" x14ac:dyDescent="0.3">
      <c r="B52" s="144"/>
      <c r="C52" s="149"/>
      <c r="D52" s="147"/>
      <c r="E52" s="147"/>
      <c r="F52" s="146"/>
      <c r="G52" s="146"/>
      <c r="H52" s="147"/>
      <c r="I52" s="148"/>
    </row>
    <row r="53" spans="2:40" x14ac:dyDescent="0.3">
      <c r="B53" s="144" t="s">
        <v>90</v>
      </c>
      <c r="C53" s="150" t="s">
        <v>91</v>
      </c>
      <c r="D53" s="156"/>
      <c r="E53" s="156"/>
      <c r="F53" s="146"/>
      <c r="G53" s="146"/>
      <c r="H53" s="147"/>
      <c r="I53" s="148"/>
    </row>
    <row r="54" spans="2:40" ht="3.75" customHeight="1" x14ac:dyDescent="0.3">
      <c r="B54" s="144"/>
      <c r="C54" s="145"/>
      <c r="D54" s="146"/>
      <c r="E54" s="146"/>
      <c r="F54" s="146"/>
      <c r="G54" s="146"/>
      <c r="H54" s="147"/>
      <c r="I54" s="148"/>
    </row>
    <row r="55" spans="2:40" x14ac:dyDescent="0.3">
      <c r="B55" s="1352" t="s">
        <v>92</v>
      </c>
      <c r="C55" s="145" t="s">
        <v>93</v>
      </c>
      <c r="D55" s="146"/>
      <c r="E55" s="146"/>
      <c r="F55" s="146"/>
      <c r="G55" s="146"/>
      <c r="H55" s="147"/>
      <c r="I55" s="148"/>
    </row>
    <row r="56" spans="2:40" x14ac:dyDescent="0.3">
      <c r="B56" s="1352"/>
      <c r="C56" s="201" t="s">
        <v>94</v>
      </c>
      <c r="D56" s="210"/>
      <c r="E56" s="146"/>
      <c r="F56" s="146"/>
      <c r="G56" s="146"/>
      <c r="H56" s="147"/>
      <c r="I56" s="148"/>
    </row>
    <row r="57" spans="2:40" ht="3.75" customHeight="1" x14ac:dyDescent="0.3">
      <c r="B57" s="144"/>
      <c r="C57" s="145"/>
      <c r="D57" s="146"/>
      <c r="E57" s="146"/>
      <c r="F57" s="146"/>
      <c r="G57" s="146"/>
      <c r="H57" s="147"/>
      <c r="I57" s="148"/>
    </row>
    <row r="58" spans="2:40" ht="3.75" customHeight="1" x14ac:dyDescent="0.3">
      <c r="B58" s="1352" t="s">
        <v>95</v>
      </c>
      <c r="C58" s="145" t="s">
        <v>777</v>
      </c>
      <c r="D58" s="146"/>
      <c r="E58" s="146"/>
      <c r="F58" s="146"/>
      <c r="G58" s="146"/>
      <c r="H58" s="558"/>
      <c r="I58" s="559"/>
      <c r="L58" s="110"/>
      <c r="M58" s="113"/>
      <c r="N58" s="113"/>
      <c r="O58" s="113"/>
      <c r="P58" s="113"/>
      <c r="Q58" s="110"/>
      <c r="R58" s="110"/>
      <c r="S58" s="110"/>
      <c r="T58" s="110"/>
      <c r="U58" s="110"/>
      <c r="V58" s="110"/>
      <c r="W58" s="110"/>
      <c r="X58" s="110"/>
      <c r="Y58" s="110"/>
      <c r="Z58" s="110"/>
      <c r="AE58" s="110"/>
      <c r="AF58" s="110"/>
      <c r="AK58" s="110"/>
      <c r="AL58" s="110"/>
      <c r="AM58" s="110"/>
      <c r="AN58" s="110"/>
    </row>
    <row r="59" spans="2:40" ht="42.6" customHeight="1" x14ac:dyDescent="0.3">
      <c r="B59" s="1352"/>
      <c r="C59" s="1349" t="s">
        <v>965</v>
      </c>
      <c r="D59" s="1350"/>
      <c r="E59" s="1350"/>
      <c r="F59" s="1350"/>
      <c r="G59" s="1350"/>
      <c r="H59" s="1350"/>
      <c r="I59" s="1351"/>
      <c r="L59" s="110"/>
      <c r="M59" s="113"/>
      <c r="N59" s="113"/>
      <c r="O59" s="113"/>
      <c r="P59" s="113"/>
      <c r="Q59" s="110"/>
      <c r="R59" s="110"/>
      <c r="S59" s="110"/>
      <c r="T59" s="110"/>
      <c r="U59" s="110"/>
      <c r="V59" s="110"/>
      <c r="W59" s="110"/>
      <c r="X59" s="110"/>
      <c r="Y59" s="110"/>
      <c r="Z59" s="110"/>
      <c r="AE59" s="110"/>
      <c r="AF59" s="110"/>
      <c r="AK59" s="110"/>
      <c r="AL59" s="110"/>
      <c r="AM59" s="110"/>
      <c r="AN59" s="110"/>
    </row>
    <row r="60" spans="2:40" ht="3.75" customHeight="1" x14ac:dyDescent="0.3">
      <c r="B60" s="1352"/>
      <c r="C60" s="1349" t="s">
        <v>776</v>
      </c>
      <c r="D60" s="1350"/>
      <c r="E60" s="1350"/>
      <c r="F60" s="1350"/>
      <c r="G60" s="1350"/>
      <c r="H60" s="1350"/>
      <c r="I60" s="1351"/>
      <c r="L60" s="110"/>
      <c r="M60" s="113"/>
      <c r="N60" s="113"/>
      <c r="O60" s="113"/>
      <c r="P60" s="113"/>
      <c r="Q60" s="110"/>
      <c r="R60" s="110"/>
      <c r="S60" s="110"/>
      <c r="T60" s="110"/>
      <c r="U60" s="110"/>
      <c r="V60" s="110"/>
      <c r="W60" s="110"/>
      <c r="X60" s="110"/>
      <c r="Y60" s="110"/>
      <c r="Z60" s="110"/>
      <c r="AE60" s="110"/>
      <c r="AF60" s="110"/>
      <c r="AK60" s="110"/>
      <c r="AL60" s="110"/>
      <c r="AM60" s="110"/>
      <c r="AN60" s="110"/>
    </row>
    <row r="61" spans="2:40" ht="3.75" customHeight="1" x14ac:dyDescent="0.3">
      <c r="B61" s="151"/>
      <c r="C61" s="1349" t="s">
        <v>778</v>
      </c>
      <c r="D61" s="1350"/>
      <c r="E61" s="1350"/>
      <c r="F61" s="1350"/>
      <c r="G61" s="1350"/>
      <c r="H61" s="558"/>
      <c r="I61" s="559"/>
      <c r="L61" s="110"/>
      <c r="M61" s="113"/>
      <c r="N61" s="113"/>
      <c r="O61" s="113"/>
      <c r="P61" s="113"/>
      <c r="Q61" s="110"/>
      <c r="R61" s="110"/>
      <c r="S61" s="110"/>
      <c r="T61" s="110"/>
      <c r="U61" s="110"/>
      <c r="V61" s="110"/>
      <c r="W61" s="110"/>
      <c r="X61" s="110"/>
      <c r="Y61" s="110"/>
      <c r="Z61" s="110"/>
      <c r="AE61" s="110"/>
      <c r="AF61" s="110"/>
      <c r="AK61" s="110"/>
      <c r="AL61" s="110"/>
      <c r="AM61" s="110"/>
      <c r="AN61" s="110"/>
    </row>
    <row r="62" spans="2:40" ht="8.4" customHeight="1" x14ac:dyDescent="0.3">
      <c r="B62" s="560"/>
      <c r="C62" s="561"/>
      <c r="D62" s="562"/>
      <c r="E62" s="562"/>
      <c r="F62" s="562"/>
      <c r="G62" s="562"/>
      <c r="H62" s="562"/>
      <c r="I62" s="559"/>
    </row>
    <row r="63" spans="2:40" ht="34.200000000000003" customHeight="1" x14ac:dyDescent="0.3">
      <c r="B63" s="151" t="s">
        <v>95</v>
      </c>
      <c r="C63" s="1349" t="s">
        <v>146</v>
      </c>
      <c r="D63" s="1350"/>
      <c r="E63" s="1350"/>
      <c r="F63" s="1350"/>
      <c r="G63" s="1350"/>
      <c r="H63" s="1350"/>
      <c r="I63" s="1351"/>
    </row>
    <row r="64" spans="2:40" ht="3.75" customHeight="1" x14ac:dyDescent="0.3">
      <c r="B64" s="151"/>
      <c r="C64" s="145"/>
      <c r="D64" s="146"/>
      <c r="E64" s="146"/>
      <c r="F64" s="146"/>
      <c r="G64" s="146"/>
      <c r="H64" s="147"/>
      <c r="I64" s="148"/>
    </row>
    <row r="65" spans="2:9" x14ac:dyDescent="0.3">
      <c r="B65" s="151" t="s">
        <v>96</v>
      </c>
      <c r="C65" s="204">
        <v>44867</v>
      </c>
      <c r="D65" s="211"/>
      <c r="E65" s="146"/>
      <c r="F65" s="146"/>
      <c r="G65" s="146"/>
      <c r="H65" s="147"/>
      <c r="I65" s="148"/>
    </row>
    <row r="66" spans="2:9" ht="3.75" customHeight="1" x14ac:dyDescent="0.3">
      <c r="B66" s="151"/>
      <c r="C66" s="145"/>
      <c r="D66" s="146"/>
      <c r="E66" s="146"/>
      <c r="F66" s="146"/>
      <c r="G66" s="146"/>
      <c r="H66" s="147"/>
      <c r="I66" s="148"/>
    </row>
    <row r="67" spans="2:9" x14ac:dyDescent="0.3">
      <c r="B67" s="151" t="s">
        <v>97</v>
      </c>
      <c r="C67" s="145" t="s">
        <v>98</v>
      </c>
      <c r="D67" s="146"/>
      <c r="E67" s="146"/>
      <c r="F67" s="146"/>
      <c r="G67" s="146"/>
      <c r="H67" s="147"/>
      <c r="I67" s="148"/>
    </row>
    <row r="68" spans="2:9" ht="6" customHeight="1" x14ac:dyDescent="0.3">
      <c r="B68" s="151"/>
      <c r="C68" s="145"/>
      <c r="D68" s="146"/>
      <c r="E68" s="146"/>
      <c r="F68" s="146"/>
      <c r="G68" s="146"/>
      <c r="H68" s="147"/>
      <c r="I68" s="148"/>
    </row>
    <row r="69" spans="2:9" x14ac:dyDescent="0.3">
      <c r="B69" s="151" t="s">
        <v>99</v>
      </c>
      <c r="C69" s="149" t="s">
        <v>676</v>
      </c>
      <c r="D69" s="147"/>
      <c r="E69" s="147"/>
      <c r="F69" s="147"/>
      <c r="G69" s="147"/>
      <c r="H69" s="147"/>
      <c r="I69" s="148"/>
    </row>
    <row r="70" spans="2:9" ht="3.75" customHeight="1" x14ac:dyDescent="0.3">
      <c r="B70" s="152"/>
      <c r="C70" s="152"/>
      <c r="D70" s="153"/>
      <c r="E70" s="153"/>
      <c r="F70" s="153"/>
      <c r="G70" s="153"/>
      <c r="H70" s="153"/>
      <c r="I70" s="154"/>
    </row>
  </sheetData>
  <mergeCells count="12">
    <mergeCell ref="C63:I63"/>
    <mergeCell ref="P6:S6"/>
    <mergeCell ref="C6:D6"/>
    <mergeCell ref="E6:F6"/>
    <mergeCell ref="J6:K6"/>
    <mergeCell ref="L6:M6"/>
    <mergeCell ref="B39:I39"/>
    <mergeCell ref="B55:B56"/>
    <mergeCell ref="B58:B60"/>
    <mergeCell ref="C61:G61"/>
    <mergeCell ref="C59:I59"/>
    <mergeCell ref="C60:I60"/>
  </mergeCells>
  <hyperlinks>
    <hyperlink ref="B2" location="Index!A1" display="Return to Index" xr:uid="{15B7775B-929E-41AF-9200-2AC26B7DBFE4}"/>
    <hyperlink ref="C56" r:id="rId1" xr:uid="{C40B6059-3678-42D0-99B9-D74BD7BD75B2}"/>
  </hyperlinks>
  <pageMargins left="0.23622047244094491" right="0.23622047244094491" top="0.31496062992125984" bottom="0.31496062992125984" header="0.31496062992125984" footer="0.31496062992125984"/>
  <pageSetup paperSize="9" scale="31" orientation="landscape" r:id="rId2"/>
  <headerFooter alignWithMargins="0"/>
  <rowBreaks count="1" manualBreakCount="1">
    <brk id="42" max="16383" man="1"/>
  </rowBreaks>
  <colBreaks count="2" manualBreakCount="2">
    <brk id="7" max="1048575" man="1"/>
    <brk id="36" max="1048575" man="1"/>
  </col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1C949-2A40-42B6-8FCD-64B803AB2287}">
  <sheetPr>
    <pageSetUpPr fitToPage="1"/>
  </sheetPr>
  <dimension ref="A1:AE82"/>
  <sheetViews>
    <sheetView topLeftCell="A58" zoomScaleNormal="100" workbookViewId="0">
      <selection activeCell="B3" sqref="B3"/>
    </sheetView>
  </sheetViews>
  <sheetFormatPr defaultColWidth="8.33203125" defaultRowHeight="13.8" x14ac:dyDescent="0.3"/>
  <cols>
    <col min="1" max="1" width="1.88671875" style="110" customWidth="1"/>
    <col min="2" max="2" width="26.33203125" style="110" customWidth="1"/>
    <col min="3" max="3" width="16.109375" style="110" customWidth="1"/>
    <col min="4" max="4" width="10" style="110" customWidth="1"/>
    <col min="5" max="5" width="12" style="110" customWidth="1"/>
    <col min="6" max="6" width="9.33203125" style="110" customWidth="1"/>
    <col min="7" max="7" width="5.88671875" style="110" customWidth="1"/>
    <col min="8" max="8" width="7.33203125" style="110" customWidth="1"/>
    <col min="9" max="9" width="4.88671875" style="112" customWidth="1"/>
    <col min="10" max="10" width="19.33203125" style="110" customWidth="1"/>
    <col min="11" max="11" width="16" style="110" customWidth="1"/>
    <col min="12" max="12" width="14.33203125" style="110" customWidth="1"/>
    <col min="13" max="13" width="12.109375" style="110" customWidth="1"/>
    <col min="14" max="14" width="12.109375" style="113" customWidth="1"/>
    <col min="15" max="17" width="8.33203125" style="113" customWidth="1"/>
    <col min="18" max="26" width="8.33203125" style="110" customWidth="1"/>
    <col min="27" max="27" width="1.88671875" style="110" customWidth="1"/>
    <col min="28" max="16384" width="8.33203125" style="110"/>
  </cols>
  <sheetData>
    <row r="1" spans="2:17" ht="14.4" x14ac:dyDescent="0.3">
      <c r="B1" s="167" t="s">
        <v>105</v>
      </c>
    </row>
    <row r="2" spans="2:17" x14ac:dyDescent="0.3">
      <c r="B2" s="114" t="s">
        <v>48</v>
      </c>
    </row>
    <row r="3" spans="2:17" ht="18" x14ac:dyDescent="0.35">
      <c r="B3" s="115"/>
      <c r="C3" s="118"/>
      <c r="D3" s="118"/>
      <c r="E3" s="235"/>
      <c r="F3" s="118"/>
      <c r="G3" s="118"/>
      <c r="I3" s="113"/>
      <c r="J3" s="113"/>
      <c r="K3" s="113"/>
      <c r="N3" s="110"/>
      <c r="O3" s="110"/>
      <c r="P3" s="110"/>
      <c r="Q3" s="110"/>
    </row>
    <row r="4" spans="2:17" x14ac:dyDescent="0.3">
      <c r="I4" s="110"/>
      <c r="N4" s="110"/>
      <c r="O4" s="110"/>
      <c r="P4" s="110"/>
      <c r="Q4" s="110"/>
    </row>
    <row r="5" spans="2:17" ht="14.4" thickBot="1" x14ac:dyDescent="0.35">
      <c r="B5" s="117"/>
      <c r="C5" s="208"/>
      <c r="D5" s="162"/>
      <c r="F5" s="118"/>
      <c r="G5" s="118"/>
      <c r="I5" s="110"/>
      <c r="N5" s="110"/>
      <c r="O5" s="110"/>
      <c r="P5" s="110"/>
      <c r="Q5" s="110"/>
    </row>
    <row r="6" spans="2:17" ht="15" customHeight="1" thickBot="1" x14ac:dyDescent="0.35">
      <c r="C6" s="1360" t="s">
        <v>70</v>
      </c>
      <c r="D6" s="1362"/>
      <c r="E6" s="1360" t="s">
        <v>147</v>
      </c>
      <c r="F6" s="1362"/>
      <c r="G6" s="268"/>
      <c r="H6" s="163"/>
      <c r="I6" s="110"/>
      <c r="K6" s="1360" t="s">
        <v>68</v>
      </c>
      <c r="L6" s="1362"/>
      <c r="M6" s="1360" t="s">
        <v>147</v>
      </c>
      <c r="N6" s="1362"/>
      <c r="O6" s="110"/>
      <c r="P6" s="110"/>
      <c r="Q6" s="110"/>
    </row>
    <row r="7" spans="2:17" ht="51.75" customHeight="1" thickBot="1" x14ac:dyDescent="0.35">
      <c r="B7" s="119" t="s">
        <v>106</v>
      </c>
      <c r="C7" s="120" t="s">
        <v>55</v>
      </c>
      <c r="D7" s="120" t="s">
        <v>131</v>
      </c>
      <c r="E7" s="120" t="s">
        <v>148</v>
      </c>
      <c r="F7" s="120" t="s">
        <v>149</v>
      </c>
      <c r="G7" s="253"/>
      <c r="H7" s="272"/>
      <c r="I7" s="110"/>
      <c r="J7" s="119" t="s">
        <v>106</v>
      </c>
      <c r="K7" s="120" t="s">
        <v>55</v>
      </c>
      <c r="L7" s="120" t="s">
        <v>131</v>
      </c>
      <c r="M7" s="120" t="s">
        <v>148</v>
      </c>
      <c r="N7" s="120" t="s">
        <v>149</v>
      </c>
      <c r="O7" s="110"/>
      <c r="P7" s="110"/>
      <c r="Q7" s="110"/>
    </row>
    <row r="8" spans="2:17" ht="14.4" x14ac:dyDescent="0.3">
      <c r="B8" s="121" t="s">
        <v>107</v>
      </c>
      <c r="C8" s="122">
        <v>15407</v>
      </c>
      <c r="D8" s="157">
        <f>C8/$C$27%</f>
        <v>6.1875502008032131</v>
      </c>
      <c r="E8" s="247">
        <v>6.093592423983381</v>
      </c>
      <c r="F8" s="189">
        <v>6.2828597938902275</v>
      </c>
      <c r="G8" s="134">
        <f>D8-E8</f>
        <v>9.3957776819832084E-2</v>
      </c>
      <c r="H8" s="273">
        <f>F8-D8</f>
        <v>9.5309593087014477E-2</v>
      </c>
      <c r="I8" s="110"/>
      <c r="J8" s="121" t="s">
        <v>107</v>
      </c>
      <c r="K8" s="258">
        <v>3318400</v>
      </c>
      <c r="L8" s="255">
        <f>K8/$K$27%</f>
        <v>5.8743348356694485</v>
      </c>
      <c r="M8" s="244">
        <v>5.8682059162289475</v>
      </c>
      <c r="N8" s="269">
        <v>5.8804697564381234</v>
      </c>
      <c r="O8" s="274">
        <f>L8-M8</f>
        <v>6.1289194405009795E-3</v>
      </c>
      <c r="P8" s="275">
        <f>N8-L8</f>
        <v>6.1349207686749452E-3</v>
      </c>
      <c r="Q8" s="110"/>
    </row>
    <row r="9" spans="2:17" ht="14.4" x14ac:dyDescent="0.3">
      <c r="B9" s="124" t="s">
        <v>108</v>
      </c>
      <c r="C9" s="125">
        <v>11847</v>
      </c>
      <c r="D9" s="158">
        <f t="shared" ref="D9:D26" si="0">C9/$C$27%</f>
        <v>4.757831325301205</v>
      </c>
      <c r="E9" s="248">
        <v>4.6749152213602958</v>
      </c>
      <c r="F9" s="190">
        <v>4.8421433589346412</v>
      </c>
      <c r="G9" s="134">
        <f t="shared" ref="G9:G26" si="1">D9-E9</f>
        <v>8.2916103940909203E-2</v>
      </c>
      <c r="H9" s="273">
        <f t="shared" ref="H9:H26" si="2">F9-D9</f>
        <v>8.4312033633436201E-2</v>
      </c>
      <c r="I9" s="110"/>
      <c r="J9" s="124" t="s">
        <v>108</v>
      </c>
      <c r="K9" s="259">
        <v>2972600</v>
      </c>
      <c r="L9" s="256">
        <f t="shared" ref="L9:L26" si="3">K9/$K$27%</f>
        <v>5.2621889261424188</v>
      </c>
      <c r="M9" s="245">
        <v>5.2563694883971754</v>
      </c>
      <c r="N9" s="270">
        <v>5.2680144484709777</v>
      </c>
      <c r="O9" s="274">
        <f t="shared" ref="O9:O26" si="4">L9-M9</f>
        <v>5.8194377452434054E-3</v>
      </c>
      <c r="P9" s="275">
        <f t="shared" ref="P9:P26" si="5">N9-L9</f>
        <v>5.8255223285588187E-3</v>
      </c>
      <c r="Q9" s="110"/>
    </row>
    <row r="10" spans="2:17" ht="14.4" x14ac:dyDescent="0.3">
      <c r="B10" s="124" t="s">
        <v>109</v>
      </c>
      <c r="C10" s="125">
        <v>11555</v>
      </c>
      <c r="D10" s="158">
        <f t="shared" si="0"/>
        <v>4.6405622489959839</v>
      </c>
      <c r="E10" s="248">
        <v>4.558633919504488</v>
      </c>
      <c r="F10" s="190">
        <v>4.723890126472198</v>
      </c>
      <c r="G10" s="134">
        <f t="shared" si="1"/>
        <v>8.1928329491495866E-2</v>
      </c>
      <c r="H10" s="273">
        <f t="shared" si="2"/>
        <v>8.3327877476214063E-2</v>
      </c>
      <c r="I10" s="110"/>
      <c r="J10" s="124" t="s">
        <v>109</v>
      </c>
      <c r="K10" s="259">
        <v>3080900</v>
      </c>
      <c r="L10" s="256">
        <f t="shared" si="3"/>
        <v>5.4539049527525325</v>
      </c>
      <c r="M10" s="245">
        <v>5.4479863870870009</v>
      </c>
      <c r="N10" s="270">
        <v>5.4598295769269667</v>
      </c>
      <c r="O10" s="274">
        <f t="shared" si="4"/>
        <v>5.9185656655316166E-3</v>
      </c>
      <c r="P10" s="275">
        <f t="shared" si="5"/>
        <v>5.9246241744341788E-3</v>
      </c>
      <c r="Q10" s="110"/>
    </row>
    <row r="11" spans="2:17" ht="14.4" x14ac:dyDescent="0.3">
      <c r="B11" s="124" t="s">
        <v>110</v>
      </c>
      <c r="C11" s="125">
        <v>17942</v>
      </c>
      <c r="D11" s="158">
        <f t="shared" si="0"/>
        <v>7.2056224899598398</v>
      </c>
      <c r="E11" s="248">
        <v>7.104716112511575</v>
      </c>
      <c r="F11" s="190">
        <v>7.3078492714468455</v>
      </c>
      <c r="G11" s="134">
        <f t="shared" si="1"/>
        <v>0.10090637744826481</v>
      </c>
      <c r="H11" s="273">
        <f t="shared" si="2"/>
        <v>0.1022267814870057</v>
      </c>
      <c r="I11" s="110"/>
      <c r="J11" s="124" t="s">
        <v>110</v>
      </c>
      <c r="K11" s="259">
        <v>3340300</v>
      </c>
      <c r="L11" s="256">
        <f t="shared" si="3"/>
        <v>5.9131028964521031</v>
      </c>
      <c r="M11" s="245">
        <v>5.9069550407339815</v>
      </c>
      <c r="N11" s="270">
        <v>5.9192567482257337</v>
      </c>
      <c r="O11" s="274">
        <f t="shared" si="4"/>
        <v>6.1478557181215976E-3</v>
      </c>
      <c r="P11" s="275">
        <f t="shared" si="5"/>
        <v>6.153851773630592E-3</v>
      </c>
      <c r="Q11" s="110"/>
    </row>
    <row r="12" spans="2:17" ht="14.4" x14ac:dyDescent="0.3">
      <c r="B12" s="124" t="s">
        <v>111</v>
      </c>
      <c r="C12" s="125">
        <v>29384</v>
      </c>
      <c r="D12" s="158">
        <f t="shared" si="0"/>
        <v>11.800803212851406</v>
      </c>
      <c r="E12" s="248">
        <v>11.674674653940702</v>
      </c>
      <c r="F12" s="190">
        <v>11.928110393269167</v>
      </c>
      <c r="G12" s="134">
        <f t="shared" si="1"/>
        <v>0.12612855891070396</v>
      </c>
      <c r="H12" s="273">
        <f t="shared" si="2"/>
        <v>0.12730718041776079</v>
      </c>
      <c r="I12" s="110"/>
      <c r="J12" s="124" t="s">
        <v>111</v>
      </c>
      <c r="K12" s="259">
        <v>3595300</v>
      </c>
      <c r="L12" s="256">
        <f t="shared" si="3"/>
        <v>6.364511823373423</v>
      </c>
      <c r="M12" s="245">
        <v>6.3581488015671219</v>
      </c>
      <c r="N12" s="270">
        <v>6.3708807798411868</v>
      </c>
      <c r="O12" s="274">
        <f t="shared" si="4"/>
        <v>6.3630218063011057E-3</v>
      </c>
      <c r="P12" s="275">
        <f t="shared" si="5"/>
        <v>6.3689564677638089E-3</v>
      </c>
      <c r="Q12" s="110"/>
    </row>
    <row r="13" spans="2:17" ht="12.75" customHeight="1" x14ac:dyDescent="0.3">
      <c r="B13" s="126" t="s">
        <v>112</v>
      </c>
      <c r="C13" s="125">
        <v>21785</v>
      </c>
      <c r="D13" s="158">
        <f t="shared" si="0"/>
        <v>8.7489959839357425</v>
      </c>
      <c r="E13" s="248">
        <v>8.6386509904175366</v>
      </c>
      <c r="F13" s="190">
        <v>8.8606137612978593</v>
      </c>
      <c r="G13" s="134">
        <f t="shared" si="1"/>
        <v>0.11034499351820592</v>
      </c>
      <c r="H13" s="273">
        <f t="shared" si="2"/>
        <v>0.11161777736211675</v>
      </c>
      <c r="I13" s="110"/>
      <c r="J13" s="126" t="s">
        <v>112</v>
      </c>
      <c r="K13" s="259">
        <v>3650900</v>
      </c>
      <c r="L13" s="256">
        <f t="shared" si="3"/>
        <v>6.4629366717531305</v>
      </c>
      <c r="M13" s="245">
        <v>6.4565279807286897</v>
      </c>
      <c r="N13" s="270">
        <v>6.469351284052725</v>
      </c>
      <c r="O13" s="274">
        <f t="shared" si="4"/>
        <v>6.4086910244407491E-3</v>
      </c>
      <c r="P13" s="275">
        <f t="shared" si="5"/>
        <v>6.4146122995945021E-3</v>
      </c>
      <c r="Q13" s="110"/>
    </row>
    <row r="14" spans="2:17" ht="14.4" x14ac:dyDescent="0.3">
      <c r="B14" s="126" t="s">
        <v>113</v>
      </c>
      <c r="C14" s="125">
        <v>18600</v>
      </c>
      <c r="D14" s="158">
        <f t="shared" si="0"/>
        <v>7.4698795180722888</v>
      </c>
      <c r="E14" s="248">
        <v>7.367270869898233</v>
      </c>
      <c r="F14" s="190">
        <v>7.573800416736244</v>
      </c>
      <c r="G14" s="134">
        <f t="shared" si="1"/>
        <v>0.10260864817405579</v>
      </c>
      <c r="H14" s="273">
        <f t="shared" si="2"/>
        <v>0.10392089866395526</v>
      </c>
      <c r="I14" s="110"/>
      <c r="J14" s="126" t="s">
        <v>113</v>
      </c>
      <c r="K14" s="259">
        <v>3509200</v>
      </c>
      <c r="L14" s="256">
        <f t="shared" si="3"/>
        <v>6.212094926871754</v>
      </c>
      <c r="M14" s="245">
        <v>6.2058034867778069</v>
      </c>
      <c r="N14" s="270">
        <v>6.2183923223566824</v>
      </c>
      <c r="O14" s="274">
        <f t="shared" si="4"/>
        <v>6.2914400939471093E-3</v>
      </c>
      <c r="P14" s="275">
        <f t="shared" si="5"/>
        <v>6.2973954849283587E-3</v>
      </c>
      <c r="Q14" s="110"/>
    </row>
    <row r="15" spans="2:17" ht="14.4" x14ac:dyDescent="0.3">
      <c r="B15" s="124" t="s">
        <v>114</v>
      </c>
      <c r="C15" s="125">
        <v>15686</v>
      </c>
      <c r="D15" s="158">
        <f t="shared" si="0"/>
        <v>6.2995983935742972</v>
      </c>
      <c r="E15" s="248">
        <v>6.2048429819034769</v>
      </c>
      <c r="F15" s="190">
        <v>6.3957021643084602</v>
      </c>
      <c r="G15" s="134">
        <f t="shared" si="1"/>
        <v>9.4755411670820244E-2</v>
      </c>
      <c r="H15" s="273">
        <f t="shared" si="2"/>
        <v>9.6103770734162985E-2</v>
      </c>
      <c r="I15" s="110"/>
      <c r="J15" s="124" t="s">
        <v>114</v>
      </c>
      <c r="K15" s="259">
        <v>3549100</v>
      </c>
      <c r="L15" s="256">
        <f t="shared" si="3"/>
        <v>6.282727147201796</v>
      </c>
      <c r="M15" s="245">
        <v>6.2764024034041741</v>
      </c>
      <c r="N15" s="270">
        <v>6.2890578367840373</v>
      </c>
      <c r="O15" s="274">
        <f t="shared" si="4"/>
        <v>6.3247437976219345E-3</v>
      </c>
      <c r="P15" s="275">
        <f t="shared" si="5"/>
        <v>6.3306895822412557E-3</v>
      </c>
      <c r="Q15" s="110"/>
    </row>
    <row r="16" spans="2:17" ht="14.4" x14ac:dyDescent="0.3">
      <c r="B16" s="126" t="s">
        <v>115</v>
      </c>
      <c r="C16" s="125">
        <v>14602</v>
      </c>
      <c r="D16" s="158">
        <f t="shared" si="0"/>
        <v>5.8642570281124495</v>
      </c>
      <c r="E16" s="248">
        <v>5.772650894980111</v>
      </c>
      <c r="F16" s="190">
        <v>5.9572249525983203</v>
      </c>
      <c r="G16" s="134">
        <f t="shared" si="1"/>
        <v>9.1606133132338563E-2</v>
      </c>
      <c r="H16" s="273">
        <f t="shared" si="2"/>
        <v>9.2967924485870768E-2</v>
      </c>
      <c r="I16" s="110"/>
      <c r="J16" s="126" t="s">
        <v>115</v>
      </c>
      <c r="K16" s="259">
        <v>3885900</v>
      </c>
      <c r="L16" s="256">
        <f t="shared" si="3"/>
        <v>6.878940976955132</v>
      </c>
      <c r="M16" s="245">
        <v>6.8723438498863905</v>
      </c>
      <c r="N16" s="270">
        <v>6.8855439687201994</v>
      </c>
      <c r="O16" s="274">
        <f t="shared" si="4"/>
        <v>6.5971270687414929E-3</v>
      </c>
      <c r="P16" s="275">
        <f t="shared" si="5"/>
        <v>6.6029917650674008E-3</v>
      </c>
      <c r="Q16" s="110"/>
    </row>
    <row r="17" spans="2:17" ht="14.4" x14ac:dyDescent="0.3">
      <c r="B17" s="126" t="s">
        <v>116</v>
      </c>
      <c r="C17" s="125">
        <v>14797</v>
      </c>
      <c r="D17" s="158">
        <f t="shared" si="0"/>
        <v>5.9425702811244978</v>
      </c>
      <c r="E17" s="248">
        <v>5.8503874587744269</v>
      </c>
      <c r="F17" s="190">
        <v>6.0361124785028357</v>
      </c>
      <c r="G17" s="134">
        <f t="shared" si="1"/>
        <v>9.2182822350070914E-2</v>
      </c>
      <c r="H17" s="273">
        <f t="shared" si="2"/>
        <v>9.354219737833791E-2</v>
      </c>
      <c r="I17" s="110"/>
      <c r="J17" s="126" t="s">
        <v>116</v>
      </c>
      <c r="K17" s="259">
        <v>3879800</v>
      </c>
      <c r="L17" s="256">
        <f t="shared" si="3"/>
        <v>6.8681425673307395</v>
      </c>
      <c r="M17" s="245">
        <v>6.8615502409802502</v>
      </c>
      <c r="N17" s="270">
        <v>6.8747407598461967</v>
      </c>
      <c r="O17" s="274">
        <f t="shared" si="4"/>
        <v>6.5923263504892304E-3</v>
      </c>
      <c r="P17" s="275">
        <f t="shared" si="5"/>
        <v>6.5981925154572352E-3</v>
      </c>
      <c r="Q17" s="110"/>
    </row>
    <row r="18" spans="2:17" ht="14.4" x14ac:dyDescent="0.3">
      <c r="B18" s="128" t="s">
        <v>117</v>
      </c>
      <c r="C18" s="129">
        <v>12716</v>
      </c>
      <c r="D18" s="158">
        <f t="shared" si="0"/>
        <v>5.1068273092369481</v>
      </c>
      <c r="E18" s="248">
        <v>5.0210525560055892</v>
      </c>
      <c r="F18" s="190">
        <v>5.1939872240241405</v>
      </c>
      <c r="G18" s="134">
        <f t="shared" si="1"/>
        <v>8.5774753231358858E-2</v>
      </c>
      <c r="H18" s="273">
        <f t="shared" si="2"/>
        <v>8.7159914787192427E-2</v>
      </c>
      <c r="I18" s="110"/>
      <c r="J18" s="128" t="s">
        <v>117</v>
      </c>
      <c r="K18" s="260">
        <v>3400100</v>
      </c>
      <c r="L18" s="257">
        <f t="shared" si="3"/>
        <v>6.0189627153928678</v>
      </c>
      <c r="M18" s="245">
        <v>6.0127635307122684</v>
      </c>
      <c r="N18" s="270">
        <v>6.0251678817314689</v>
      </c>
      <c r="O18" s="274">
        <f t="shared" si="4"/>
        <v>6.1991846805993234E-3</v>
      </c>
      <c r="P18" s="275">
        <f t="shared" si="5"/>
        <v>6.2051663386011313E-3</v>
      </c>
      <c r="Q18" s="110"/>
    </row>
    <row r="19" spans="2:17" ht="14.4" x14ac:dyDescent="0.3">
      <c r="B19" s="124" t="s">
        <v>118</v>
      </c>
      <c r="C19" s="125">
        <v>10839</v>
      </c>
      <c r="D19" s="158">
        <f t="shared" si="0"/>
        <v>4.3530120481927712</v>
      </c>
      <c r="E19" s="248">
        <v>4.2735683088619112</v>
      </c>
      <c r="F19" s="190">
        <v>4.433864207759064</v>
      </c>
      <c r="G19" s="134">
        <f t="shared" si="1"/>
        <v>7.9443739330860019E-2</v>
      </c>
      <c r="H19" s="273">
        <f t="shared" si="2"/>
        <v>8.0852159566292769E-2</v>
      </c>
      <c r="I19" s="110"/>
      <c r="J19" s="124" t="s">
        <v>118</v>
      </c>
      <c r="K19" s="259">
        <v>2997000</v>
      </c>
      <c r="L19" s="256">
        <f t="shared" si="3"/>
        <v>5.3053825646399879</v>
      </c>
      <c r="M19" s="245">
        <v>5.2995406093679822</v>
      </c>
      <c r="N19" s="270">
        <v>5.3112305986207424</v>
      </c>
      <c r="O19" s="274">
        <f t="shared" si="4"/>
        <v>5.8419552720057055E-3</v>
      </c>
      <c r="P19" s="275">
        <f t="shared" si="5"/>
        <v>5.8480339807545079E-3</v>
      </c>
      <c r="Q19" s="110"/>
    </row>
    <row r="20" spans="2:17" ht="14.4" x14ac:dyDescent="0.3">
      <c r="B20" s="165" t="s">
        <v>119</v>
      </c>
      <c r="C20" s="129">
        <v>10946</v>
      </c>
      <c r="D20" s="158">
        <f t="shared" si="0"/>
        <v>4.3959839357429722</v>
      </c>
      <c r="E20" s="248">
        <v>4.3161630341128205</v>
      </c>
      <c r="F20" s="190">
        <v>4.4772119317275143</v>
      </c>
      <c r="G20" s="134">
        <f t="shared" si="1"/>
        <v>7.9820901630151653E-2</v>
      </c>
      <c r="H20" s="273">
        <f t="shared" si="2"/>
        <v>8.1227995984542112E-2</v>
      </c>
      <c r="I20" s="110"/>
      <c r="J20" s="165" t="s">
        <v>119</v>
      </c>
      <c r="K20" s="260">
        <v>3172300</v>
      </c>
      <c r="L20" s="257">
        <f t="shared" si="3"/>
        <v>5.6157040740098214</v>
      </c>
      <c r="M20" s="245">
        <v>5.6097034460771393</v>
      </c>
      <c r="N20" s="270">
        <v>5.621710738445854</v>
      </c>
      <c r="O20" s="274">
        <f t="shared" si="4"/>
        <v>6.0006279326820788E-3</v>
      </c>
      <c r="P20" s="275">
        <f t="shared" si="5"/>
        <v>6.0066644360325938E-3</v>
      </c>
      <c r="Q20" s="110"/>
    </row>
    <row r="21" spans="2:17" ht="14.4" x14ac:dyDescent="0.3">
      <c r="B21" s="124" t="s">
        <v>120</v>
      </c>
      <c r="C21" s="125">
        <v>8647</v>
      </c>
      <c r="D21" s="158">
        <f t="shared" si="0"/>
        <v>3.472690763052209</v>
      </c>
      <c r="E21" s="248">
        <v>3.4014926646104824</v>
      </c>
      <c r="F21" s="190">
        <v>3.5453244437036262</v>
      </c>
      <c r="G21" s="134">
        <f t="shared" si="1"/>
        <v>7.1198098441726643E-2</v>
      </c>
      <c r="H21" s="273">
        <f t="shared" si="2"/>
        <v>7.2633680651417176E-2</v>
      </c>
      <c r="I21" s="110"/>
      <c r="J21" s="124" t="s">
        <v>120</v>
      </c>
      <c r="K21" s="259">
        <v>2508200</v>
      </c>
      <c r="L21" s="256">
        <f t="shared" si="3"/>
        <v>4.4400936098198258</v>
      </c>
      <c r="M21" s="245">
        <v>4.4347251898239461</v>
      </c>
      <c r="N21" s="270">
        <v>4.4454682262084138</v>
      </c>
      <c r="O21" s="274">
        <f t="shared" si="4"/>
        <v>5.3684199958796697E-3</v>
      </c>
      <c r="P21" s="275">
        <f t="shared" si="5"/>
        <v>5.3746163885879383E-3</v>
      </c>
      <c r="Q21" s="110"/>
    </row>
    <row r="22" spans="2:17" ht="14.4" x14ac:dyDescent="0.3">
      <c r="B22" s="128" t="s">
        <v>121</v>
      </c>
      <c r="C22" s="129">
        <v>6796</v>
      </c>
      <c r="D22" s="159">
        <f t="shared" si="0"/>
        <v>2.7293172690763052</v>
      </c>
      <c r="E22" s="249">
        <v>2.6660448658982796</v>
      </c>
      <c r="F22" s="241">
        <v>2.7940481909669188</v>
      </c>
      <c r="G22" s="134">
        <f t="shared" si="1"/>
        <v>6.3272403178025627E-2</v>
      </c>
      <c r="H22" s="273">
        <f t="shared" si="2"/>
        <v>6.473092189061358E-2</v>
      </c>
      <c r="I22" s="110"/>
      <c r="J22" s="128" t="s">
        <v>121</v>
      </c>
      <c r="K22" s="260">
        <v>2044100</v>
      </c>
      <c r="L22" s="256">
        <f>K22/$K$27%</f>
        <v>3.6185293628230228</v>
      </c>
      <c r="M22" s="246">
        <v>3.6136625503889914</v>
      </c>
      <c r="N22" s="271">
        <v>3.6234024833869256</v>
      </c>
      <c r="O22" s="274">
        <f t="shared" si="4"/>
        <v>4.8668124340314201E-3</v>
      </c>
      <c r="P22" s="275">
        <f t="shared" si="5"/>
        <v>4.8731205639027664E-3</v>
      </c>
      <c r="Q22" s="110"/>
    </row>
    <row r="23" spans="2:17" ht="15.6" customHeight="1" x14ac:dyDescent="0.3">
      <c r="B23" s="242" t="s">
        <v>122</v>
      </c>
      <c r="C23" s="242">
        <v>5902</v>
      </c>
      <c r="D23" s="266">
        <f t="shared" si="0"/>
        <v>2.3702811244979918</v>
      </c>
      <c r="E23" s="248">
        <v>2.3112616652769797</v>
      </c>
      <c r="F23" s="190">
        <v>2.4307701803535751</v>
      </c>
      <c r="G23" s="134">
        <f t="shared" si="1"/>
        <v>5.9019459221012038E-2</v>
      </c>
      <c r="H23" s="273">
        <f t="shared" si="2"/>
        <v>6.0489055855583285E-2</v>
      </c>
      <c r="I23" s="110"/>
      <c r="J23" s="242" t="s">
        <v>122</v>
      </c>
      <c r="K23" s="261">
        <v>1669300</v>
      </c>
      <c r="L23" s="256">
        <f t="shared" si="3"/>
        <v>2.9550467518029802</v>
      </c>
      <c r="M23" s="245">
        <v>2.9506339228954728</v>
      </c>
      <c r="N23" s="270">
        <v>2.9594659790775681</v>
      </c>
      <c r="O23" s="274">
        <f t="shared" si="4"/>
        <v>4.4128289075073823E-3</v>
      </c>
      <c r="P23" s="275">
        <f t="shared" si="5"/>
        <v>4.419227274587989E-3</v>
      </c>
      <c r="Q23" s="110"/>
    </row>
    <row r="24" spans="2:17" ht="13.5" customHeight="1" x14ac:dyDescent="0.3">
      <c r="B24" s="242" t="s">
        <v>123</v>
      </c>
      <c r="C24" s="242">
        <v>4759</v>
      </c>
      <c r="D24" s="266">
        <f t="shared" si="0"/>
        <v>1.9112449799196787</v>
      </c>
      <c r="E24" s="248">
        <v>1.8582027263422678</v>
      </c>
      <c r="F24" s="190">
        <v>1.9657709935151348</v>
      </c>
      <c r="G24" s="134">
        <f t="shared" si="1"/>
        <v>5.3042253577410881E-2</v>
      </c>
      <c r="H24" s="273">
        <f t="shared" si="2"/>
        <v>5.4526013595456169E-2</v>
      </c>
      <c r="I24" s="110"/>
      <c r="J24" s="242" t="s">
        <v>123</v>
      </c>
      <c r="K24" s="261">
        <v>1258800</v>
      </c>
      <c r="L24" s="257">
        <f t="shared" si="3"/>
        <v>2.2283668910139531</v>
      </c>
      <c r="M24" s="245">
        <v>2.2245210059225617</v>
      </c>
      <c r="N24" s="270">
        <v>2.2322192733048003</v>
      </c>
      <c r="O24" s="274">
        <f t="shared" si="4"/>
        <v>3.8458850913913878E-3</v>
      </c>
      <c r="P24" s="275">
        <f t="shared" si="5"/>
        <v>3.8523822908471672E-3</v>
      </c>
      <c r="Q24" s="110"/>
    </row>
    <row r="25" spans="2:17" ht="14.4" x14ac:dyDescent="0.3">
      <c r="B25" s="242" t="s">
        <v>150</v>
      </c>
      <c r="C25" s="242">
        <v>3084</v>
      </c>
      <c r="D25" s="266">
        <f t="shared" si="0"/>
        <v>1.2385542168674699</v>
      </c>
      <c r="E25" s="248">
        <v>1.1958593134677005</v>
      </c>
      <c r="F25" s="190">
        <v>1.2827536358997371</v>
      </c>
      <c r="G25" s="134">
        <f t="shared" si="1"/>
        <v>4.2694903399769446E-2</v>
      </c>
      <c r="H25" s="273">
        <f t="shared" si="2"/>
        <v>4.4199419032267206E-2</v>
      </c>
      <c r="I25" s="113"/>
      <c r="J25" s="242" t="s">
        <v>150</v>
      </c>
      <c r="K25" s="261">
        <v>1552622</v>
      </c>
      <c r="L25" s="256">
        <f t="shared" si="3"/>
        <v>2.748499729154644</v>
      </c>
      <c r="M25" s="245">
        <v>2.7442395119092868</v>
      </c>
      <c r="N25" s="270">
        <v>2.7527663728585883</v>
      </c>
      <c r="O25" s="274">
        <f t="shared" si="4"/>
        <v>4.2602172453571896E-3</v>
      </c>
      <c r="P25" s="275">
        <f t="shared" si="5"/>
        <v>4.2666437039442506E-3</v>
      </c>
      <c r="Q25" s="110"/>
    </row>
    <row r="26" spans="2:17" ht="14.4" x14ac:dyDescent="0.3">
      <c r="B26" s="264" t="s">
        <v>151</v>
      </c>
      <c r="C26" s="264">
        <v>1588</v>
      </c>
      <c r="D26" s="267">
        <f t="shared" si="0"/>
        <v>0.63775100401606422</v>
      </c>
      <c r="E26" s="248">
        <v>0.60723660835901594</v>
      </c>
      <c r="F26" s="241">
        <v>0.66978845285738486</v>
      </c>
      <c r="G26" s="134">
        <f t="shared" si="1"/>
        <v>3.0514395657048277E-2</v>
      </c>
      <c r="H26" s="273">
        <f t="shared" si="2"/>
        <v>3.2037448841320648E-2</v>
      </c>
      <c r="J26" s="264" t="s">
        <v>151</v>
      </c>
      <c r="K26" s="264">
        <v>403800</v>
      </c>
      <c r="L26" s="257">
        <f t="shared" si="3"/>
        <v>0.71481931251305542</v>
      </c>
      <c r="M26" s="245">
        <v>0.71262579626984113</v>
      </c>
      <c r="N26" s="271">
        <v>0.71701953180635003</v>
      </c>
      <c r="O26" s="274">
        <f t="shared" si="4"/>
        <v>2.1935162432142885E-3</v>
      </c>
      <c r="P26" s="275">
        <f t="shared" si="5"/>
        <v>2.2002192932946141E-3</v>
      </c>
    </row>
    <row r="27" spans="2:17" ht="14.4" thickBot="1" x14ac:dyDescent="0.35">
      <c r="B27" s="243" t="s">
        <v>152</v>
      </c>
      <c r="C27" s="265">
        <v>249000</v>
      </c>
      <c r="D27" s="243"/>
      <c r="E27" s="250"/>
      <c r="F27" s="191"/>
      <c r="G27" s="164"/>
      <c r="J27" s="243" t="s">
        <v>152</v>
      </c>
      <c r="K27" s="265">
        <v>56489800</v>
      </c>
      <c r="L27" s="243"/>
      <c r="M27" s="250"/>
      <c r="N27" s="191"/>
    </row>
    <row r="28" spans="2:17" x14ac:dyDescent="0.3">
      <c r="E28" s="262"/>
      <c r="F28" s="164"/>
      <c r="G28" s="164"/>
      <c r="K28" s="263"/>
      <c r="L28" s="263"/>
      <c r="M28" s="262"/>
      <c r="N28" s="164"/>
    </row>
    <row r="33" spans="1:31" s="112" customFormat="1" x14ac:dyDescent="0.3">
      <c r="A33" s="110"/>
      <c r="B33" s="110"/>
      <c r="C33" s="110"/>
      <c r="D33" s="110"/>
      <c r="E33" s="110"/>
      <c r="F33" s="110"/>
      <c r="G33" s="110"/>
      <c r="H33" s="110"/>
      <c r="J33" s="110"/>
      <c r="K33" s="110"/>
      <c r="L33" s="110"/>
      <c r="M33" s="110"/>
      <c r="N33" s="113"/>
      <c r="O33" s="113"/>
      <c r="P33" s="113"/>
      <c r="Q33" s="113"/>
      <c r="R33" s="110"/>
      <c r="S33" s="110"/>
      <c r="T33" s="110"/>
      <c r="U33" s="110"/>
      <c r="V33" s="110"/>
      <c r="W33" s="110"/>
      <c r="X33" s="110"/>
      <c r="Y33" s="110"/>
      <c r="Z33" s="110"/>
      <c r="AA33" s="110"/>
      <c r="AB33" s="110"/>
      <c r="AC33" s="110"/>
      <c r="AD33" s="110"/>
      <c r="AE33" s="110"/>
    </row>
    <row r="34" spans="1:31" s="112" customFormat="1" x14ac:dyDescent="0.3">
      <c r="A34" s="110"/>
      <c r="B34" s="110"/>
      <c r="C34" s="110"/>
      <c r="D34" s="110"/>
      <c r="E34" s="110"/>
      <c r="F34" s="110"/>
      <c r="G34" s="110"/>
      <c r="H34" s="110"/>
      <c r="J34" s="110"/>
      <c r="K34" s="110"/>
      <c r="L34" s="110"/>
      <c r="M34" s="110"/>
      <c r="N34" s="113"/>
      <c r="O34" s="113"/>
      <c r="P34" s="113"/>
      <c r="Q34" s="113"/>
      <c r="R34" s="110"/>
      <c r="S34" s="110"/>
      <c r="T34" s="110"/>
      <c r="U34" s="110"/>
      <c r="V34" s="110"/>
      <c r="W34" s="110"/>
      <c r="X34" s="110"/>
      <c r="Y34" s="110"/>
      <c r="Z34" s="110"/>
      <c r="AA34" s="110"/>
      <c r="AB34" s="110"/>
      <c r="AC34" s="110"/>
      <c r="AD34" s="110"/>
      <c r="AE34" s="110"/>
    </row>
    <row r="35" spans="1:31" s="112" customFormat="1" x14ac:dyDescent="0.3">
      <c r="A35" s="110"/>
      <c r="B35" s="110"/>
      <c r="C35" s="110"/>
      <c r="D35" s="110"/>
      <c r="E35" s="110"/>
      <c r="F35" s="110"/>
      <c r="G35" s="110"/>
      <c r="H35" s="110"/>
      <c r="J35" s="110"/>
      <c r="K35" s="110"/>
      <c r="L35" s="110"/>
      <c r="M35" s="110"/>
      <c r="N35" s="113"/>
      <c r="O35" s="113"/>
      <c r="P35" s="113"/>
      <c r="Q35" s="113"/>
      <c r="R35" s="110"/>
      <c r="S35" s="110"/>
      <c r="T35" s="110"/>
      <c r="U35" s="110"/>
      <c r="V35" s="110"/>
      <c r="W35" s="110"/>
      <c r="X35" s="110"/>
      <c r="Y35" s="110"/>
      <c r="Z35" s="110"/>
      <c r="AA35" s="110"/>
      <c r="AB35" s="110"/>
      <c r="AC35" s="110"/>
      <c r="AD35" s="110"/>
      <c r="AE35" s="110"/>
    </row>
    <row r="36" spans="1:31" s="112" customFormat="1" x14ac:dyDescent="0.3">
      <c r="A36" s="110"/>
      <c r="B36" s="110"/>
      <c r="C36" s="110"/>
      <c r="D36" s="110"/>
      <c r="E36" s="110"/>
      <c r="F36" s="110"/>
      <c r="G36" s="110"/>
      <c r="H36" s="110"/>
      <c r="J36" s="110"/>
      <c r="K36" s="110"/>
      <c r="L36" s="110"/>
      <c r="M36" s="110"/>
      <c r="N36" s="113"/>
      <c r="O36" s="113"/>
      <c r="P36" s="113"/>
      <c r="Q36" s="113"/>
      <c r="R36" s="110"/>
      <c r="S36" s="110"/>
      <c r="T36" s="110"/>
      <c r="U36" s="110"/>
      <c r="V36" s="110"/>
      <c r="W36" s="110"/>
      <c r="X36" s="110"/>
      <c r="Y36" s="110"/>
      <c r="Z36" s="110"/>
      <c r="AA36" s="110"/>
      <c r="AB36" s="110"/>
      <c r="AC36" s="110"/>
      <c r="AD36" s="110"/>
      <c r="AE36" s="110"/>
    </row>
    <row r="37" spans="1:31" s="112" customFormat="1" x14ac:dyDescent="0.3">
      <c r="A37" s="110"/>
      <c r="B37" s="110"/>
      <c r="C37" s="110"/>
      <c r="D37" s="110"/>
      <c r="E37" s="110"/>
      <c r="F37" s="110"/>
      <c r="G37" s="110"/>
      <c r="H37" s="110"/>
      <c r="J37" s="110"/>
      <c r="K37" s="110"/>
      <c r="L37" s="110"/>
      <c r="M37" s="110"/>
      <c r="N37" s="113"/>
      <c r="O37" s="113"/>
      <c r="P37" s="113"/>
      <c r="Q37" s="113"/>
      <c r="R37" s="110"/>
      <c r="S37" s="110"/>
      <c r="T37" s="110"/>
      <c r="U37" s="110"/>
      <c r="V37" s="110"/>
      <c r="W37" s="110"/>
      <c r="X37" s="110"/>
      <c r="Y37" s="110"/>
      <c r="Z37" s="110"/>
      <c r="AA37" s="110"/>
      <c r="AB37" s="110"/>
      <c r="AC37" s="110"/>
      <c r="AD37" s="110"/>
      <c r="AE37" s="110"/>
    </row>
    <row r="38" spans="1:31" s="112" customFormat="1" x14ac:dyDescent="0.3">
      <c r="A38" s="110"/>
      <c r="B38" s="110"/>
      <c r="C38" s="110"/>
      <c r="D38" s="110"/>
      <c r="E38" s="110"/>
      <c r="F38" s="110"/>
      <c r="G38" s="110"/>
      <c r="H38" s="110"/>
      <c r="J38" s="110"/>
      <c r="K38" s="110"/>
      <c r="L38" s="110"/>
      <c r="M38" s="110"/>
      <c r="N38" s="113"/>
      <c r="O38" s="113"/>
      <c r="P38" s="113"/>
      <c r="Q38" s="113"/>
      <c r="R38" s="110"/>
      <c r="S38" s="110"/>
      <c r="T38" s="110"/>
      <c r="U38" s="110"/>
      <c r="V38" s="110"/>
      <c r="W38" s="110"/>
      <c r="X38" s="110"/>
      <c r="Y38" s="110"/>
      <c r="Z38" s="110"/>
      <c r="AA38" s="110"/>
      <c r="AB38" s="110"/>
      <c r="AC38" s="110"/>
      <c r="AD38" s="110"/>
      <c r="AE38" s="110"/>
    </row>
    <row r="39" spans="1:31" s="112" customFormat="1" x14ac:dyDescent="0.3">
      <c r="A39" s="110"/>
      <c r="B39" s="110"/>
      <c r="C39" s="110"/>
      <c r="D39" s="110"/>
      <c r="E39" s="110"/>
      <c r="F39" s="110"/>
      <c r="G39" s="110"/>
      <c r="H39" s="110"/>
      <c r="J39" s="110"/>
      <c r="K39" s="110"/>
      <c r="L39" s="110"/>
      <c r="M39" s="110"/>
      <c r="N39" s="113"/>
      <c r="O39" s="113"/>
      <c r="P39" s="113"/>
      <c r="Q39" s="113"/>
      <c r="R39" s="110"/>
      <c r="S39" s="110"/>
      <c r="T39" s="110"/>
      <c r="U39" s="110"/>
      <c r="V39" s="110"/>
      <c r="W39" s="110"/>
      <c r="X39" s="110"/>
      <c r="Y39" s="110"/>
      <c r="Z39" s="110"/>
      <c r="AA39" s="110"/>
      <c r="AB39" s="110"/>
      <c r="AC39" s="110"/>
      <c r="AD39" s="110"/>
      <c r="AE39" s="110"/>
    </row>
    <row r="40" spans="1:31" s="112" customFormat="1" x14ac:dyDescent="0.3">
      <c r="A40" s="110"/>
      <c r="B40" s="110"/>
      <c r="C40" s="110"/>
      <c r="D40" s="110"/>
      <c r="E40" s="110"/>
      <c r="F40" s="110"/>
      <c r="G40" s="110"/>
      <c r="H40" s="110"/>
      <c r="J40" s="110"/>
      <c r="K40" s="110"/>
      <c r="L40" s="110"/>
      <c r="M40" s="110"/>
      <c r="N40" s="113"/>
      <c r="O40" s="113"/>
      <c r="P40" s="113"/>
      <c r="Q40" s="113"/>
      <c r="R40" s="110"/>
      <c r="S40" s="110"/>
      <c r="T40" s="110"/>
      <c r="U40" s="110"/>
      <c r="V40" s="110"/>
      <c r="W40" s="110"/>
      <c r="X40" s="110"/>
      <c r="Y40" s="110"/>
      <c r="Z40" s="110"/>
      <c r="AA40" s="110"/>
      <c r="AB40" s="110"/>
      <c r="AC40" s="110"/>
      <c r="AD40" s="110"/>
      <c r="AE40" s="110"/>
    </row>
    <row r="41" spans="1:31" s="112" customFormat="1" x14ac:dyDescent="0.3">
      <c r="A41" s="110"/>
      <c r="B41" s="110"/>
      <c r="C41" s="110"/>
      <c r="D41" s="110"/>
      <c r="E41" s="110"/>
      <c r="F41" s="110"/>
      <c r="G41" s="110"/>
      <c r="H41" s="110"/>
      <c r="J41" s="110"/>
      <c r="K41" s="110"/>
      <c r="L41" s="110"/>
      <c r="M41" s="110"/>
      <c r="N41" s="113"/>
      <c r="O41" s="113"/>
      <c r="P41" s="113"/>
      <c r="Q41" s="113"/>
      <c r="R41" s="110"/>
      <c r="S41" s="110"/>
      <c r="T41" s="110"/>
      <c r="U41" s="110"/>
      <c r="V41" s="110"/>
      <c r="W41" s="110"/>
      <c r="X41" s="110"/>
      <c r="Y41" s="110"/>
      <c r="Z41" s="110"/>
      <c r="AA41" s="110"/>
      <c r="AB41" s="110"/>
      <c r="AC41" s="110"/>
      <c r="AD41" s="110"/>
      <c r="AE41" s="110"/>
    </row>
    <row r="42" spans="1:31" s="112" customFormat="1" x14ac:dyDescent="0.3">
      <c r="A42" s="110"/>
      <c r="B42" s="110"/>
      <c r="C42" s="110"/>
      <c r="D42" s="110"/>
      <c r="E42" s="110"/>
      <c r="F42" s="110"/>
      <c r="G42" s="110"/>
      <c r="H42" s="110"/>
      <c r="J42" s="110"/>
      <c r="K42" s="110"/>
      <c r="L42" s="110"/>
      <c r="M42" s="110"/>
      <c r="N42" s="113"/>
      <c r="O42" s="113"/>
      <c r="P42" s="113"/>
      <c r="Q42" s="113"/>
      <c r="R42" s="110"/>
      <c r="S42" s="110"/>
      <c r="T42" s="110"/>
      <c r="U42" s="110"/>
      <c r="V42" s="110"/>
      <c r="W42" s="110"/>
      <c r="X42" s="110"/>
      <c r="Y42" s="110"/>
      <c r="Z42" s="110"/>
      <c r="AA42" s="110"/>
      <c r="AB42" s="110"/>
      <c r="AC42" s="110"/>
      <c r="AD42" s="110"/>
      <c r="AE42" s="110"/>
    </row>
    <row r="43" spans="1:31" s="112" customFormat="1" x14ac:dyDescent="0.3">
      <c r="A43" s="110"/>
      <c r="B43" s="110"/>
      <c r="C43" s="110"/>
      <c r="D43" s="110"/>
      <c r="E43" s="110"/>
      <c r="F43" s="110"/>
      <c r="G43" s="110"/>
      <c r="H43" s="110"/>
      <c r="J43" s="110"/>
      <c r="K43" s="110"/>
      <c r="L43" s="110"/>
      <c r="M43" s="110"/>
      <c r="N43" s="113"/>
      <c r="O43" s="113"/>
      <c r="P43" s="113"/>
      <c r="Q43" s="113"/>
      <c r="R43" s="110"/>
      <c r="S43" s="110"/>
      <c r="T43" s="110"/>
      <c r="U43" s="110"/>
      <c r="V43" s="110"/>
      <c r="W43" s="110"/>
      <c r="X43" s="110"/>
      <c r="Y43" s="110"/>
      <c r="Z43" s="110"/>
      <c r="AA43" s="110"/>
      <c r="AB43" s="110"/>
      <c r="AC43" s="110"/>
      <c r="AD43" s="110"/>
      <c r="AE43" s="110"/>
    </row>
    <row r="55" spans="1:31" s="112" customFormat="1" ht="14.4" x14ac:dyDescent="0.3">
      <c r="A55" s="110"/>
      <c r="B55" s="138"/>
      <c r="C55" s="110"/>
      <c r="D55" s="110"/>
      <c r="E55" s="110"/>
      <c r="F55" s="110"/>
      <c r="G55" s="110"/>
      <c r="H55" s="110"/>
      <c r="J55" s="110"/>
      <c r="K55" s="110"/>
      <c r="L55" s="110"/>
      <c r="M55" s="110"/>
      <c r="N55" s="113"/>
      <c r="O55" s="113"/>
      <c r="P55" s="113"/>
      <c r="Q55" s="113"/>
      <c r="R55" s="110"/>
      <c r="S55" s="110"/>
      <c r="T55" s="110"/>
      <c r="U55" s="110"/>
      <c r="V55" s="110"/>
      <c r="W55" s="110"/>
      <c r="X55" s="110"/>
      <c r="Y55" s="110"/>
      <c r="Z55" s="110"/>
      <c r="AA55" s="110"/>
      <c r="AB55" s="110"/>
      <c r="AC55" s="110"/>
      <c r="AD55" s="110"/>
      <c r="AE55" s="110"/>
    </row>
    <row r="56" spans="1:31" s="112" customFormat="1" x14ac:dyDescent="0.3">
      <c r="A56" s="110"/>
      <c r="B56" s="1357" t="s">
        <v>78</v>
      </c>
      <c r="C56" s="1358"/>
      <c r="D56" s="1358"/>
      <c r="E56" s="1358"/>
      <c r="F56" s="1358"/>
      <c r="G56" s="1358"/>
      <c r="H56" s="1359"/>
      <c r="J56" s="110"/>
      <c r="K56" s="110"/>
      <c r="L56" s="110"/>
      <c r="M56" s="110"/>
      <c r="N56" s="113"/>
      <c r="O56" s="113"/>
      <c r="P56" s="113"/>
      <c r="Q56" s="113"/>
      <c r="R56" s="110"/>
      <c r="S56" s="110"/>
      <c r="T56" s="110"/>
      <c r="U56" s="110"/>
      <c r="V56" s="110"/>
      <c r="W56" s="110"/>
      <c r="X56" s="110"/>
      <c r="Y56" s="110"/>
      <c r="Z56" s="110"/>
      <c r="AA56" s="110"/>
      <c r="AB56" s="110"/>
      <c r="AC56" s="110"/>
      <c r="AD56" s="110"/>
      <c r="AE56" s="110"/>
    </row>
    <row r="57" spans="1:31" s="112" customFormat="1" ht="3.75" customHeight="1" x14ac:dyDescent="0.3">
      <c r="A57" s="110"/>
      <c r="B57" s="139"/>
      <c r="C57" s="139"/>
      <c r="D57" s="140"/>
      <c r="E57" s="140"/>
      <c r="F57" s="140"/>
      <c r="G57" s="140"/>
      <c r="H57" s="251"/>
      <c r="J57" s="110"/>
      <c r="K57" s="110"/>
      <c r="L57" s="110"/>
      <c r="M57" s="110"/>
      <c r="N57" s="113"/>
      <c r="O57" s="113"/>
      <c r="P57" s="113"/>
      <c r="Q57" s="113"/>
      <c r="R57" s="110"/>
      <c r="S57" s="110"/>
      <c r="T57" s="110"/>
      <c r="U57" s="110"/>
      <c r="V57" s="110"/>
      <c r="W57" s="110"/>
      <c r="X57" s="110"/>
      <c r="Y57" s="110"/>
      <c r="Z57" s="110"/>
      <c r="AA57" s="110"/>
      <c r="AB57" s="110"/>
      <c r="AC57" s="110"/>
      <c r="AD57" s="110"/>
      <c r="AE57" s="110"/>
    </row>
    <row r="58" spans="1:31" s="112" customFormat="1" x14ac:dyDescent="0.3">
      <c r="A58" s="110"/>
      <c r="B58" s="144" t="s">
        <v>79</v>
      </c>
      <c r="C58" s="1349" t="s">
        <v>105</v>
      </c>
      <c r="D58" s="1350"/>
      <c r="E58" s="1350"/>
      <c r="F58" s="1350"/>
      <c r="G58" s="1350"/>
      <c r="H58" s="1351"/>
      <c r="J58" s="110"/>
      <c r="K58" s="110"/>
      <c r="L58" s="110"/>
      <c r="M58" s="110"/>
      <c r="N58" s="113"/>
      <c r="O58" s="113"/>
      <c r="P58" s="113"/>
      <c r="Q58" s="113"/>
      <c r="R58" s="110"/>
      <c r="S58" s="110"/>
      <c r="T58" s="110"/>
      <c r="U58" s="110"/>
      <c r="V58" s="110"/>
      <c r="W58" s="110"/>
      <c r="X58" s="110"/>
      <c r="Y58" s="110"/>
      <c r="Z58" s="110"/>
      <c r="AA58" s="110"/>
      <c r="AB58" s="110"/>
      <c r="AC58" s="110"/>
      <c r="AD58" s="110"/>
      <c r="AE58" s="110"/>
    </row>
    <row r="59" spans="1:31" s="112" customFormat="1" ht="3.75" customHeight="1" x14ac:dyDescent="0.3">
      <c r="A59" s="110"/>
      <c r="B59" s="144"/>
      <c r="C59" s="145"/>
      <c r="D59" s="146"/>
      <c r="E59" s="146"/>
      <c r="F59" s="146"/>
      <c r="G59" s="146"/>
      <c r="H59" s="252"/>
      <c r="J59" s="110"/>
      <c r="K59" s="110"/>
      <c r="L59" s="110"/>
      <c r="M59" s="110"/>
      <c r="N59" s="113"/>
      <c r="O59" s="113"/>
      <c r="P59" s="113"/>
      <c r="Q59" s="113"/>
      <c r="R59" s="110"/>
      <c r="S59" s="110"/>
      <c r="T59" s="110"/>
      <c r="U59" s="110"/>
      <c r="V59" s="110"/>
      <c r="W59" s="110"/>
      <c r="X59" s="110"/>
      <c r="Y59" s="110"/>
      <c r="Z59" s="110"/>
      <c r="AA59" s="110"/>
      <c r="AB59" s="110"/>
      <c r="AC59" s="110"/>
      <c r="AD59" s="110"/>
      <c r="AE59" s="110"/>
    </row>
    <row r="60" spans="1:31" s="112" customFormat="1" x14ac:dyDescent="0.3">
      <c r="A60" s="110"/>
      <c r="B60" s="144" t="s">
        <v>80</v>
      </c>
      <c r="C60" s="145" t="s">
        <v>126</v>
      </c>
      <c r="D60" s="146"/>
      <c r="E60" s="146"/>
      <c r="F60" s="146"/>
      <c r="G60" s="146"/>
      <c r="H60" s="252"/>
      <c r="J60" s="110"/>
      <c r="K60" s="110"/>
      <c r="L60" s="110"/>
      <c r="M60" s="110"/>
      <c r="N60" s="113"/>
      <c r="O60" s="113"/>
      <c r="P60" s="113"/>
      <c r="Q60" s="113"/>
      <c r="R60" s="110"/>
      <c r="S60" s="110"/>
      <c r="T60" s="110"/>
      <c r="U60" s="110"/>
      <c r="V60" s="110"/>
      <c r="W60" s="110"/>
      <c r="X60" s="110"/>
      <c r="Y60" s="110"/>
      <c r="Z60" s="110"/>
      <c r="AA60" s="110"/>
      <c r="AB60" s="110"/>
      <c r="AC60" s="110"/>
      <c r="AD60" s="110"/>
      <c r="AE60" s="110"/>
    </row>
    <row r="61" spans="1:31" s="112" customFormat="1" ht="3.75" customHeight="1" x14ac:dyDescent="0.3">
      <c r="A61" s="110"/>
      <c r="B61" s="144"/>
      <c r="C61" s="145"/>
      <c r="D61" s="146"/>
      <c r="E61" s="146"/>
      <c r="F61" s="146"/>
      <c r="G61" s="146"/>
      <c r="H61" s="252"/>
      <c r="J61" s="110"/>
      <c r="K61" s="110"/>
      <c r="L61" s="110"/>
      <c r="M61" s="110"/>
      <c r="N61" s="113"/>
      <c r="O61" s="113"/>
      <c r="P61" s="113"/>
      <c r="Q61" s="113"/>
      <c r="R61" s="110"/>
      <c r="S61" s="110"/>
      <c r="T61" s="110"/>
      <c r="U61" s="110"/>
      <c r="V61" s="110"/>
      <c r="W61" s="110"/>
      <c r="X61" s="110"/>
      <c r="Y61" s="110"/>
      <c r="Z61" s="110"/>
      <c r="AA61" s="110"/>
      <c r="AB61" s="110"/>
      <c r="AC61" s="110"/>
      <c r="AD61" s="110"/>
      <c r="AE61" s="110"/>
    </row>
    <row r="62" spans="1:31" s="112" customFormat="1" x14ac:dyDescent="0.3">
      <c r="A62" s="110"/>
      <c r="B62" s="144" t="s">
        <v>82</v>
      </c>
      <c r="C62" s="145" t="s">
        <v>83</v>
      </c>
      <c r="D62" s="146"/>
      <c r="E62" s="146"/>
      <c r="F62" s="146"/>
      <c r="G62" s="146"/>
      <c r="H62" s="252"/>
      <c r="J62" s="110"/>
      <c r="K62" s="110"/>
      <c r="L62" s="110"/>
      <c r="M62" s="110"/>
      <c r="N62" s="113"/>
      <c r="O62" s="113"/>
      <c r="P62" s="113"/>
      <c r="Q62" s="113"/>
      <c r="R62" s="110"/>
      <c r="S62" s="110"/>
      <c r="T62" s="110"/>
      <c r="U62" s="110"/>
      <c r="V62" s="110"/>
      <c r="W62" s="110"/>
      <c r="X62" s="110"/>
      <c r="Y62" s="110"/>
      <c r="Z62" s="110"/>
      <c r="AA62" s="110"/>
      <c r="AB62" s="110"/>
      <c r="AC62" s="110"/>
      <c r="AD62" s="110"/>
      <c r="AE62" s="110"/>
    </row>
    <row r="63" spans="1:31" s="112" customFormat="1" ht="3.75" customHeight="1" x14ac:dyDescent="0.3">
      <c r="A63" s="110"/>
      <c r="B63" s="144"/>
      <c r="C63" s="145"/>
      <c r="D63" s="146"/>
      <c r="E63" s="146"/>
      <c r="F63" s="146"/>
      <c r="G63" s="146"/>
      <c r="H63" s="252"/>
      <c r="J63" s="110"/>
      <c r="K63" s="110"/>
      <c r="L63" s="110"/>
      <c r="M63" s="110"/>
      <c r="N63" s="113"/>
      <c r="O63" s="113"/>
      <c r="P63" s="113"/>
      <c r="Q63" s="113"/>
      <c r="R63" s="110"/>
      <c r="S63" s="110"/>
      <c r="T63" s="110"/>
      <c r="U63" s="110"/>
      <c r="V63" s="110"/>
      <c r="W63" s="110"/>
      <c r="X63" s="110"/>
      <c r="Y63" s="110"/>
      <c r="Z63" s="110"/>
      <c r="AA63" s="110"/>
      <c r="AB63" s="110"/>
      <c r="AC63" s="110"/>
      <c r="AD63" s="110"/>
      <c r="AE63" s="110"/>
    </row>
    <row r="64" spans="1:31" s="112" customFormat="1" x14ac:dyDescent="0.3">
      <c r="A64" s="110"/>
      <c r="B64" s="144" t="s">
        <v>84</v>
      </c>
      <c r="C64" s="145" t="s">
        <v>85</v>
      </c>
      <c r="D64" s="146"/>
      <c r="E64" s="146"/>
      <c r="F64" s="146"/>
      <c r="G64" s="146"/>
      <c r="H64" s="252"/>
      <c r="J64" s="110"/>
      <c r="K64" s="110"/>
      <c r="L64" s="110"/>
      <c r="M64" s="110"/>
      <c r="N64" s="113"/>
      <c r="O64" s="113"/>
      <c r="P64" s="113"/>
      <c r="Q64" s="113"/>
      <c r="R64" s="110"/>
      <c r="S64" s="110"/>
      <c r="T64" s="110"/>
      <c r="U64" s="110"/>
      <c r="V64" s="110"/>
      <c r="W64" s="110"/>
      <c r="X64" s="110"/>
      <c r="Y64" s="110"/>
      <c r="Z64" s="110"/>
      <c r="AA64" s="110"/>
      <c r="AB64" s="110"/>
      <c r="AC64" s="110"/>
      <c r="AD64" s="110"/>
      <c r="AE64" s="110"/>
    </row>
    <row r="65" spans="1:31" s="112" customFormat="1" ht="3.75" customHeight="1" x14ac:dyDescent="0.3">
      <c r="A65" s="110"/>
      <c r="B65" s="144"/>
      <c r="C65" s="145"/>
      <c r="D65" s="146"/>
      <c r="E65" s="146"/>
      <c r="F65" s="146"/>
      <c r="G65" s="146"/>
      <c r="H65" s="252"/>
      <c r="J65" s="110"/>
      <c r="K65" s="110"/>
      <c r="L65" s="110"/>
      <c r="M65" s="110"/>
      <c r="N65" s="113"/>
      <c r="O65" s="113"/>
      <c r="P65" s="113"/>
      <c r="Q65" s="113"/>
      <c r="R65" s="110"/>
      <c r="S65" s="110"/>
      <c r="T65" s="110"/>
      <c r="U65" s="110"/>
      <c r="V65" s="110"/>
      <c r="W65" s="110"/>
      <c r="X65" s="110"/>
      <c r="Y65" s="110"/>
      <c r="Z65" s="110"/>
      <c r="AA65" s="110"/>
      <c r="AB65" s="110"/>
      <c r="AC65" s="110"/>
      <c r="AD65" s="110"/>
      <c r="AE65" s="110"/>
    </row>
    <row r="66" spans="1:31" s="112" customFormat="1" x14ac:dyDescent="0.3">
      <c r="A66" s="110"/>
      <c r="B66" s="144" t="s">
        <v>86</v>
      </c>
      <c r="C66" s="145" t="s">
        <v>87</v>
      </c>
      <c r="D66" s="146"/>
      <c r="E66" s="146"/>
      <c r="F66" s="146"/>
      <c r="G66" s="146"/>
      <c r="H66" s="252"/>
      <c r="J66" s="110"/>
      <c r="K66" s="110"/>
      <c r="L66" s="110"/>
      <c r="M66" s="110"/>
      <c r="N66" s="113"/>
      <c r="O66" s="113"/>
      <c r="P66" s="113"/>
      <c r="Q66" s="113"/>
      <c r="R66" s="110"/>
      <c r="S66" s="110"/>
      <c r="T66" s="110"/>
      <c r="U66" s="110"/>
      <c r="V66" s="110"/>
      <c r="W66" s="110"/>
      <c r="X66" s="110"/>
      <c r="Y66" s="110"/>
      <c r="Z66" s="110"/>
      <c r="AA66" s="110"/>
      <c r="AB66" s="110"/>
      <c r="AC66" s="110"/>
      <c r="AD66" s="110"/>
      <c r="AE66" s="110"/>
    </row>
    <row r="67" spans="1:31" s="112" customFormat="1" ht="5.25" customHeight="1" x14ac:dyDescent="0.3">
      <c r="A67" s="110"/>
      <c r="B67" s="144"/>
      <c r="C67" s="145"/>
      <c r="D67" s="146"/>
      <c r="E67" s="146"/>
      <c r="F67" s="146"/>
      <c r="G67" s="146"/>
      <c r="H67" s="252"/>
      <c r="J67" s="110"/>
      <c r="K67" s="110"/>
      <c r="L67" s="110"/>
      <c r="M67" s="110"/>
      <c r="N67" s="113"/>
      <c r="O67" s="113"/>
      <c r="P67" s="113"/>
      <c r="Q67" s="113"/>
      <c r="R67" s="110"/>
      <c r="S67" s="110"/>
      <c r="T67" s="110"/>
      <c r="U67" s="110"/>
      <c r="V67" s="110"/>
      <c r="W67" s="110"/>
      <c r="X67" s="110"/>
      <c r="Y67" s="110"/>
      <c r="Z67" s="110"/>
      <c r="AA67" s="110"/>
      <c r="AB67" s="110"/>
      <c r="AC67" s="110"/>
      <c r="AD67" s="110"/>
      <c r="AE67" s="110"/>
    </row>
    <row r="68" spans="1:31" s="112" customFormat="1" x14ac:dyDescent="0.3">
      <c r="A68" s="110"/>
      <c r="B68" s="144" t="s">
        <v>88</v>
      </c>
      <c r="C68" s="149" t="s">
        <v>89</v>
      </c>
      <c r="D68" s="147"/>
      <c r="E68" s="147"/>
      <c r="F68" s="146"/>
      <c r="G68" s="146"/>
      <c r="H68" s="252"/>
      <c r="J68" s="110"/>
      <c r="K68" s="110"/>
      <c r="L68" s="110"/>
      <c r="M68" s="110"/>
      <c r="N68" s="113"/>
      <c r="O68" s="113"/>
      <c r="P68" s="113"/>
      <c r="Q68" s="113"/>
      <c r="R68" s="110"/>
      <c r="S68" s="110"/>
      <c r="T68" s="110"/>
      <c r="U68" s="110"/>
      <c r="V68" s="110"/>
      <c r="W68" s="110"/>
      <c r="X68" s="110"/>
      <c r="Y68" s="110"/>
      <c r="Z68" s="110"/>
      <c r="AA68" s="110"/>
      <c r="AB68" s="110"/>
      <c r="AC68" s="110"/>
      <c r="AD68" s="110"/>
      <c r="AE68" s="110"/>
    </row>
    <row r="69" spans="1:31" s="112" customFormat="1" ht="6" customHeight="1" x14ac:dyDescent="0.3">
      <c r="A69" s="110"/>
      <c r="B69" s="144"/>
      <c r="C69" s="149"/>
      <c r="D69" s="147"/>
      <c r="E69" s="147"/>
      <c r="F69" s="146"/>
      <c r="G69" s="146"/>
      <c r="H69" s="252"/>
      <c r="J69" s="110"/>
      <c r="K69" s="110"/>
      <c r="L69" s="110"/>
      <c r="M69" s="110"/>
      <c r="N69" s="113"/>
      <c r="O69" s="113"/>
      <c r="P69" s="113"/>
      <c r="Q69" s="113"/>
      <c r="R69" s="110"/>
      <c r="S69" s="110"/>
      <c r="T69" s="110"/>
      <c r="U69" s="110"/>
      <c r="V69" s="110"/>
      <c r="W69" s="110"/>
      <c r="X69" s="110"/>
      <c r="Y69" s="110"/>
      <c r="Z69" s="110"/>
      <c r="AA69" s="110"/>
      <c r="AB69" s="110"/>
      <c r="AC69" s="110"/>
      <c r="AD69" s="110"/>
      <c r="AE69" s="110"/>
    </row>
    <row r="70" spans="1:31" s="112" customFormat="1" x14ac:dyDescent="0.3">
      <c r="A70" s="110"/>
      <c r="B70" s="144" t="s">
        <v>90</v>
      </c>
      <c r="C70" s="150" t="s">
        <v>91</v>
      </c>
      <c r="D70" s="156"/>
      <c r="E70" s="156"/>
      <c r="F70" s="146"/>
      <c r="G70" s="146"/>
      <c r="H70" s="252"/>
      <c r="J70" s="110"/>
      <c r="K70" s="110"/>
      <c r="L70" s="110"/>
      <c r="M70" s="110"/>
      <c r="N70" s="113"/>
      <c r="O70" s="113"/>
      <c r="P70" s="113"/>
      <c r="Q70" s="113"/>
      <c r="R70" s="110"/>
      <c r="S70" s="110"/>
      <c r="T70" s="110"/>
      <c r="U70" s="110"/>
      <c r="V70" s="110"/>
      <c r="W70" s="110"/>
      <c r="X70" s="110"/>
      <c r="Y70" s="110"/>
      <c r="Z70" s="110"/>
      <c r="AA70" s="110"/>
      <c r="AB70" s="110"/>
      <c r="AC70" s="110"/>
      <c r="AD70" s="110"/>
      <c r="AE70" s="110"/>
    </row>
    <row r="71" spans="1:31" s="112" customFormat="1" ht="3.75" customHeight="1" x14ac:dyDescent="0.3">
      <c r="A71" s="110"/>
      <c r="B71" s="144"/>
      <c r="C71" s="145"/>
      <c r="D71" s="146"/>
      <c r="E71" s="146"/>
      <c r="F71" s="146"/>
      <c r="G71" s="146"/>
      <c r="H71" s="252"/>
      <c r="J71" s="110"/>
      <c r="K71" s="110"/>
      <c r="L71" s="110"/>
      <c r="M71" s="110"/>
      <c r="N71" s="113"/>
      <c r="O71" s="113"/>
      <c r="P71" s="113"/>
      <c r="Q71" s="113"/>
      <c r="R71" s="110"/>
      <c r="S71" s="110"/>
      <c r="T71" s="110"/>
      <c r="U71" s="110"/>
      <c r="V71" s="110"/>
      <c r="W71" s="110"/>
      <c r="X71" s="110"/>
      <c r="Y71" s="110"/>
      <c r="Z71" s="110"/>
      <c r="AA71" s="110"/>
      <c r="AB71" s="110"/>
      <c r="AC71" s="110"/>
      <c r="AD71" s="110"/>
      <c r="AE71" s="110"/>
    </row>
    <row r="72" spans="1:31" s="112" customFormat="1" x14ac:dyDescent="0.3">
      <c r="A72" s="110"/>
      <c r="B72" s="1352" t="s">
        <v>92</v>
      </c>
      <c r="C72" s="145" t="s">
        <v>93</v>
      </c>
      <c r="D72" s="146"/>
      <c r="E72" s="146"/>
      <c r="F72" s="146"/>
      <c r="G72" s="146"/>
      <c r="H72" s="252"/>
      <c r="J72" s="110"/>
      <c r="K72" s="110"/>
      <c r="L72" s="110"/>
      <c r="M72" s="110"/>
      <c r="N72" s="113"/>
      <c r="O72" s="113"/>
      <c r="P72" s="113"/>
      <c r="Q72" s="113"/>
      <c r="R72" s="110"/>
      <c r="S72" s="110"/>
      <c r="T72" s="110"/>
      <c r="U72" s="110"/>
      <c r="V72" s="110"/>
      <c r="W72" s="110"/>
      <c r="X72" s="110"/>
      <c r="Y72" s="110"/>
      <c r="Z72" s="110"/>
      <c r="AA72" s="110"/>
      <c r="AB72" s="110"/>
      <c r="AC72" s="110"/>
      <c r="AD72" s="110"/>
      <c r="AE72" s="110"/>
    </row>
    <row r="73" spans="1:31" s="112" customFormat="1" x14ac:dyDescent="0.3">
      <c r="A73" s="110"/>
      <c r="B73" s="1352"/>
      <c r="C73" s="201" t="s">
        <v>94</v>
      </c>
      <c r="D73" s="210"/>
      <c r="E73" s="146"/>
      <c r="F73" s="146"/>
      <c r="G73" s="146"/>
      <c r="H73" s="252"/>
      <c r="J73" s="110"/>
      <c r="K73" s="110"/>
      <c r="L73" s="110"/>
      <c r="M73" s="110"/>
      <c r="N73" s="113"/>
      <c r="O73" s="113"/>
      <c r="P73" s="113"/>
      <c r="Q73" s="113"/>
      <c r="R73" s="110"/>
      <c r="S73" s="110"/>
      <c r="T73" s="110"/>
      <c r="U73" s="110"/>
      <c r="V73" s="110"/>
      <c r="W73" s="110"/>
      <c r="X73" s="110"/>
      <c r="Y73" s="110"/>
      <c r="Z73" s="110"/>
      <c r="AA73" s="110"/>
      <c r="AB73" s="110"/>
      <c r="AC73" s="110"/>
      <c r="AD73" s="110"/>
      <c r="AE73" s="110"/>
    </row>
    <row r="74" spans="1:31" s="112" customFormat="1" ht="3.75" customHeight="1" x14ac:dyDescent="0.3">
      <c r="A74" s="110"/>
      <c r="B74" s="144"/>
      <c r="C74" s="145"/>
      <c r="D74" s="146"/>
      <c r="E74" s="146"/>
      <c r="F74" s="146"/>
      <c r="G74" s="146"/>
      <c r="H74" s="252"/>
      <c r="J74" s="110"/>
      <c r="K74" s="110"/>
      <c r="L74" s="110"/>
      <c r="M74" s="110"/>
      <c r="N74" s="113"/>
      <c r="O74" s="113"/>
      <c r="P74" s="113"/>
      <c r="Q74" s="113"/>
      <c r="R74" s="110"/>
      <c r="S74" s="110"/>
      <c r="T74" s="110"/>
      <c r="U74" s="110"/>
      <c r="V74" s="110"/>
      <c r="W74" s="110"/>
      <c r="X74" s="110"/>
      <c r="Y74" s="110"/>
      <c r="Z74" s="110"/>
      <c r="AA74" s="110"/>
      <c r="AB74" s="110"/>
      <c r="AC74" s="110"/>
      <c r="AD74" s="110"/>
      <c r="AE74" s="110"/>
    </row>
    <row r="75" spans="1:31" s="112" customFormat="1" ht="34.200000000000003" customHeight="1" x14ac:dyDescent="0.3">
      <c r="A75" s="110"/>
      <c r="B75" s="151" t="s">
        <v>95</v>
      </c>
      <c r="C75" s="1349"/>
      <c r="D75" s="1350"/>
      <c r="E75" s="1350"/>
      <c r="F75" s="1350"/>
      <c r="G75" s="1350"/>
      <c r="H75" s="1351"/>
      <c r="J75" s="110"/>
      <c r="K75" s="110"/>
      <c r="L75" s="110"/>
      <c r="M75" s="110"/>
      <c r="N75" s="113"/>
      <c r="O75" s="113"/>
      <c r="P75" s="113"/>
      <c r="Q75" s="113"/>
      <c r="R75" s="110"/>
      <c r="S75" s="110"/>
      <c r="T75" s="110"/>
      <c r="U75" s="110"/>
      <c r="V75" s="110"/>
      <c r="W75" s="110"/>
      <c r="X75" s="110"/>
      <c r="Y75" s="110"/>
      <c r="Z75" s="110"/>
      <c r="AA75" s="110"/>
      <c r="AB75" s="110"/>
      <c r="AC75" s="110"/>
      <c r="AD75" s="110"/>
      <c r="AE75" s="110"/>
    </row>
    <row r="76" spans="1:31" s="112" customFormat="1" ht="3.75" customHeight="1" x14ac:dyDescent="0.3">
      <c r="A76" s="110"/>
      <c r="B76" s="151"/>
      <c r="C76" s="145"/>
      <c r="D76" s="146"/>
      <c r="E76" s="146"/>
      <c r="F76" s="146"/>
      <c r="G76" s="146"/>
      <c r="H76" s="252"/>
      <c r="J76" s="110"/>
      <c r="K76" s="110"/>
      <c r="L76" s="110"/>
      <c r="M76" s="110"/>
      <c r="N76" s="113"/>
      <c r="O76" s="113"/>
      <c r="P76" s="113"/>
      <c r="Q76" s="113"/>
      <c r="R76" s="110"/>
      <c r="S76" s="110"/>
      <c r="T76" s="110"/>
      <c r="U76" s="110"/>
      <c r="V76" s="110"/>
      <c r="W76" s="110"/>
      <c r="X76" s="110"/>
      <c r="Y76" s="110"/>
      <c r="Z76" s="110"/>
      <c r="AA76" s="110"/>
      <c r="AB76" s="110"/>
      <c r="AC76" s="110"/>
      <c r="AD76" s="110"/>
      <c r="AE76" s="110"/>
    </row>
    <row r="77" spans="1:31" s="112" customFormat="1" x14ac:dyDescent="0.3">
      <c r="A77" s="110"/>
      <c r="B77" s="151" t="s">
        <v>96</v>
      </c>
      <c r="C77" s="204">
        <v>44740</v>
      </c>
      <c r="D77" s="211"/>
      <c r="E77" s="146"/>
      <c r="F77" s="146"/>
      <c r="G77" s="146"/>
      <c r="H77" s="252"/>
      <c r="J77" s="110"/>
      <c r="K77" s="110"/>
      <c r="L77" s="110"/>
      <c r="M77" s="110"/>
      <c r="N77" s="113"/>
      <c r="O77" s="113"/>
      <c r="P77" s="113"/>
      <c r="Q77" s="113"/>
      <c r="R77" s="110"/>
      <c r="S77" s="110"/>
      <c r="T77" s="110"/>
      <c r="U77" s="110"/>
      <c r="V77" s="110"/>
      <c r="W77" s="110"/>
      <c r="X77" s="110"/>
      <c r="Y77" s="110"/>
      <c r="Z77" s="110"/>
      <c r="AA77" s="110"/>
      <c r="AB77" s="110"/>
      <c r="AC77" s="110"/>
      <c r="AD77" s="110"/>
      <c r="AE77" s="110"/>
    </row>
    <row r="78" spans="1:31" s="112" customFormat="1" ht="3.75" customHeight="1" x14ac:dyDescent="0.3">
      <c r="A78" s="110"/>
      <c r="B78" s="151"/>
      <c r="C78" s="145"/>
      <c r="D78" s="146"/>
      <c r="E78" s="146"/>
      <c r="F78" s="146"/>
      <c r="G78" s="146"/>
      <c r="H78" s="252"/>
      <c r="J78" s="110"/>
      <c r="K78" s="110"/>
      <c r="L78" s="110"/>
      <c r="M78" s="110"/>
      <c r="N78" s="113"/>
      <c r="O78" s="113"/>
      <c r="P78" s="113"/>
      <c r="Q78" s="113"/>
      <c r="R78" s="110"/>
      <c r="S78" s="110"/>
      <c r="T78" s="110"/>
      <c r="U78" s="110"/>
      <c r="V78" s="110"/>
      <c r="W78" s="110"/>
      <c r="X78" s="110"/>
      <c r="Y78" s="110"/>
      <c r="Z78" s="110"/>
      <c r="AA78" s="110"/>
      <c r="AB78" s="110"/>
      <c r="AC78" s="110"/>
      <c r="AD78" s="110"/>
      <c r="AE78" s="110"/>
    </row>
    <row r="79" spans="1:31" s="112" customFormat="1" x14ac:dyDescent="0.3">
      <c r="A79" s="110"/>
      <c r="B79" s="151" t="s">
        <v>97</v>
      </c>
      <c r="C79" s="145" t="s">
        <v>98</v>
      </c>
      <c r="D79" s="146"/>
      <c r="E79" s="146"/>
      <c r="F79" s="146"/>
      <c r="G79" s="146"/>
      <c r="H79" s="252"/>
      <c r="J79" s="110"/>
      <c r="K79" s="110"/>
      <c r="L79" s="110"/>
      <c r="M79" s="110"/>
      <c r="N79" s="113"/>
      <c r="O79" s="113"/>
      <c r="P79" s="113"/>
      <c r="Q79" s="113"/>
      <c r="R79" s="110"/>
      <c r="S79" s="110"/>
      <c r="T79" s="110"/>
      <c r="U79" s="110"/>
      <c r="V79" s="110"/>
      <c r="W79" s="110"/>
      <c r="X79" s="110"/>
      <c r="Y79" s="110"/>
      <c r="Z79" s="110"/>
      <c r="AA79" s="110"/>
      <c r="AB79" s="110"/>
      <c r="AC79" s="110"/>
      <c r="AD79" s="110"/>
      <c r="AE79" s="110"/>
    </row>
    <row r="80" spans="1:31" s="112" customFormat="1" ht="6" customHeight="1" x14ac:dyDescent="0.3">
      <c r="A80" s="110"/>
      <c r="B80" s="151"/>
      <c r="C80" s="145"/>
      <c r="D80" s="146"/>
      <c r="E80" s="146"/>
      <c r="F80" s="146"/>
      <c r="G80" s="146"/>
      <c r="H80" s="252"/>
      <c r="J80" s="110"/>
      <c r="K80" s="110"/>
      <c r="L80" s="110"/>
      <c r="M80" s="110"/>
      <c r="N80" s="113"/>
      <c r="O80" s="113"/>
      <c r="P80" s="113"/>
      <c r="Q80" s="113"/>
      <c r="R80" s="110"/>
      <c r="S80" s="110"/>
      <c r="T80" s="110"/>
      <c r="U80" s="110"/>
      <c r="V80" s="110"/>
      <c r="W80" s="110"/>
      <c r="X80" s="110"/>
      <c r="Y80" s="110"/>
      <c r="Z80" s="110"/>
      <c r="AA80" s="110"/>
      <c r="AB80" s="110"/>
      <c r="AC80" s="110"/>
      <c r="AD80" s="110"/>
      <c r="AE80" s="110"/>
    </row>
    <row r="81" spans="1:31" s="112" customFormat="1" x14ac:dyDescent="0.3">
      <c r="A81" s="110"/>
      <c r="B81" s="151" t="s">
        <v>99</v>
      </c>
      <c r="C81" s="149"/>
      <c r="D81" s="147"/>
      <c r="E81" s="147"/>
      <c r="F81" s="147"/>
      <c r="G81" s="147"/>
      <c r="H81" s="148"/>
      <c r="J81" s="110"/>
      <c r="K81" s="110"/>
      <c r="L81" s="110"/>
      <c r="M81" s="110"/>
      <c r="N81" s="113"/>
      <c r="O81" s="113"/>
      <c r="P81" s="113"/>
      <c r="Q81" s="113"/>
      <c r="R81" s="110"/>
      <c r="S81" s="110"/>
      <c r="T81" s="110"/>
      <c r="U81" s="110"/>
      <c r="V81" s="110"/>
      <c r="W81" s="110"/>
      <c r="X81" s="110"/>
      <c r="Y81" s="110"/>
      <c r="Z81" s="110"/>
      <c r="AA81" s="110"/>
      <c r="AB81" s="110"/>
      <c r="AC81" s="110"/>
      <c r="AD81" s="110"/>
      <c r="AE81" s="110"/>
    </row>
    <row r="82" spans="1:31" s="112" customFormat="1" ht="3.75" customHeight="1" x14ac:dyDescent="0.3">
      <c r="A82" s="110"/>
      <c r="B82" s="152"/>
      <c r="C82" s="152"/>
      <c r="D82" s="153"/>
      <c r="E82" s="153"/>
      <c r="F82" s="153"/>
      <c r="G82" s="153"/>
      <c r="H82" s="154"/>
      <c r="J82" s="110"/>
      <c r="K82" s="110"/>
      <c r="L82" s="110"/>
      <c r="M82" s="110"/>
      <c r="N82" s="113"/>
      <c r="O82" s="113"/>
      <c r="P82" s="113"/>
      <c r="Q82" s="113"/>
      <c r="R82" s="110"/>
      <c r="S82" s="110"/>
      <c r="T82" s="110"/>
      <c r="U82" s="110"/>
      <c r="V82" s="110"/>
      <c r="W82" s="110"/>
      <c r="X82" s="110"/>
      <c r="Y82" s="110"/>
      <c r="Z82" s="110"/>
      <c r="AA82" s="110"/>
      <c r="AB82" s="110"/>
      <c r="AC82" s="110"/>
      <c r="AD82" s="110"/>
      <c r="AE82" s="110"/>
    </row>
  </sheetData>
  <mergeCells count="8">
    <mergeCell ref="C75:H75"/>
    <mergeCell ref="E6:F6"/>
    <mergeCell ref="C6:D6"/>
    <mergeCell ref="K6:L6"/>
    <mergeCell ref="M6:N6"/>
    <mergeCell ref="B56:H56"/>
    <mergeCell ref="C58:H58"/>
    <mergeCell ref="B72:B73"/>
  </mergeCells>
  <hyperlinks>
    <hyperlink ref="B2" location="Index!A1" display="Return to Index" xr:uid="{D2CE7447-24B6-4B78-AE50-9D52B19333F0}"/>
    <hyperlink ref="C73" r:id="rId1" xr:uid="{6DEADC5D-5D6F-4826-81FC-7CB30011F584}"/>
  </hyperlinks>
  <pageMargins left="0.23622047244094491" right="0.23622047244094491" top="0.31496062992125984" bottom="0.31496062992125984" header="0.31496062992125984" footer="0.31496062992125984"/>
  <pageSetup paperSize="9" scale="31" orientation="landscape" r:id="rId2"/>
  <headerFooter alignWithMargins="0"/>
  <rowBreaks count="1" manualBreakCount="1">
    <brk id="59" max="16383" man="1"/>
  </rowBreaks>
  <colBreaks count="1" manualBreakCount="1">
    <brk id="13" max="1048575" man="1"/>
  </col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33208B22E97204495CFAED9934C62D9" ma:contentTypeVersion="4" ma:contentTypeDescription="Create a new document." ma:contentTypeScope="" ma:versionID="a735f21d354d3c3723295bb37d45fcab">
  <xsd:schema xmlns:xsd="http://www.w3.org/2001/XMLSchema" xmlns:xs="http://www.w3.org/2001/XMLSchema" xmlns:p="http://schemas.microsoft.com/office/2006/metadata/properties" xmlns:ns2="a9b4bbc2-a3b4-474e-bffc-dd2b4cc37048" xmlns:ns3="24aa747c-8ef9-41bc-b98e-8f600c0715c5" targetNamespace="http://schemas.microsoft.com/office/2006/metadata/properties" ma:root="true" ma:fieldsID="b35ba696361c0475bb48158878dff900" ns2:_="" ns3:_="">
    <xsd:import namespace="a9b4bbc2-a3b4-474e-bffc-dd2b4cc37048"/>
    <xsd:import namespace="24aa747c-8ef9-41bc-b98e-8f600c0715c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b4bbc2-a3b4-474e-bffc-dd2b4cc370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4aa747c-8ef9-41bc-b98e-8f600c0715c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02A510-2D74-4AB2-AA1E-8B2BA2AE3EB9}">
  <ds:schemaRefs>
    <ds:schemaRef ds:uri="http://purl.org/dc/dcmitype/"/>
    <ds:schemaRef ds:uri="a9b4bbc2-a3b4-474e-bffc-dd2b4cc37048"/>
    <ds:schemaRef ds:uri="http://schemas.microsoft.com/office/2006/metadata/properties"/>
    <ds:schemaRef ds:uri="http://purl.org/dc/terms/"/>
    <ds:schemaRef ds:uri="http://www.w3.org/XML/1998/namespace"/>
    <ds:schemaRef ds:uri="http://purl.org/dc/elements/1.1/"/>
    <ds:schemaRef ds:uri="http://schemas.microsoft.com/office/2006/documentManagement/types"/>
    <ds:schemaRef ds:uri="http://schemas.openxmlformats.org/package/2006/metadata/core-properties"/>
    <ds:schemaRef ds:uri="http://schemas.microsoft.com/office/infopath/2007/PartnerControls"/>
    <ds:schemaRef ds:uri="24aa747c-8ef9-41bc-b98e-8f600c0715c5"/>
  </ds:schemaRefs>
</ds:datastoreItem>
</file>

<file path=customXml/itemProps2.xml><?xml version="1.0" encoding="utf-8"?>
<ds:datastoreItem xmlns:ds="http://schemas.openxmlformats.org/officeDocument/2006/customXml" ds:itemID="{FB0F5439-A549-432A-AF95-D48EEF31A09F}">
  <ds:schemaRefs>
    <ds:schemaRef ds:uri="http://schemas.microsoft.com/sharepoint/v3/contenttype/forms"/>
  </ds:schemaRefs>
</ds:datastoreItem>
</file>

<file path=customXml/itemProps3.xml><?xml version="1.0" encoding="utf-8"?>
<ds:datastoreItem xmlns:ds="http://schemas.openxmlformats.org/officeDocument/2006/customXml" ds:itemID="{BF07A0B4-4348-42BE-966D-FD61DCEA40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9b4bbc2-a3b4-474e-bffc-dd2b4cc37048"/>
    <ds:schemaRef ds:uri="24aa747c-8ef9-41bc-b98e-8f600c0715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2</vt:i4>
      </vt:variant>
    </vt:vector>
  </HeadingPairs>
  <TitlesOfParts>
    <vt:vector size="56" baseType="lpstr">
      <vt:lpstr>Index</vt:lpstr>
      <vt:lpstr>Geographies used</vt:lpstr>
      <vt:lpstr>Population Chart</vt:lpstr>
      <vt:lpstr>Chart Data</vt:lpstr>
      <vt:lpstr>Data</vt:lpstr>
      <vt:lpstr>Population Census 2021</vt:lpstr>
      <vt:lpstr>Population Census 2021 (full)</vt:lpstr>
      <vt:lpstr>Population by age Census 21</vt:lpstr>
      <vt:lpstr>By age Census 2021 Eng Soto</vt:lpstr>
      <vt:lpstr>By age Census 2021</vt:lpstr>
      <vt:lpstr>Population density</vt:lpstr>
      <vt:lpstr>Population density per km</vt:lpstr>
      <vt:lpstr>Living arrangements</vt:lpstr>
      <vt:lpstr>Living arr difference</vt:lpstr>
      <vt:lpstr>Living arr wards</vt:lpstr>
      <vt:lpstr>Household Census 2021</vt:lpstr>
      <vt:lpstr>HH Comp C2011 to 2021</vt:lpstr>
      <vt:lpstr>HH Comp Census 2021</vt:lpstr>
      <vt:lpstr>Cars and vans</vt:lpstr>
      <vt:lpstr>cars and vans 2011-22</vt:lpstr>
      <vt:lpstr>Cars and vans wards</vt:lpstr>
      <vt:lpstr>Country of birth Census 2021</vt:lpstr>
      <vt:lpstr>CoB Soton C 2021 by country</vt:lpstr>
      <vt:lpstr>CoB Soton C 2021</vt:lpstr>
      <vt:lpstr>UK Year of Arrival</vt:lpstr>
      <vt:lpstr>UK Year of Arrival compar</vt:lpstr>
      <vt:lpstr>Non uk passports 2021</vt:lpstr>
      <vt:lpstr>Veterans</vt:lpstr>
      <vt:lpstr>Proficiency in English</vt:lpstr>
      <vt:lpstr>Language comp</vt:lpstr>
      <vt:lpstr>Veteran HH</vt:lpstr>
      <vt:lpstr>Language comp 2011-21</vt:lpstr>
      <vt:lpstr>Language detailed</vt:lpstr>
      <vt:lpstr>Ethnicity</vt:lpstr>
      <vt:lpstr>Ethnicity wards C2011</vt:lpstr>
      <vt:lpstr>Ethnicity C11C21</vt:lpstr>
      <vt:lpstr>Hide after QA</vt:lpstr>
      <vt:lpstr>Ethnicity by ward C21</vt:lpstr>
      <vt:lpstr>Ethnicity wards C2011-21</vt:lpstr>
      <vt:lpstr>Ethnicity detailed</vt:lpstr>
      <vt:lpstr>Religion</vt:lpstr>
      <vt:lpstr>Religion C21 and C11</vt:lpstr>
      <vt:lpstr>Religion detailed</vt:lpstr>
      <vt:lpstr>National identity</vt:lpstr>
      <vt:lpstr>Sexual orientation</vt:lpstr>
      <vt:lpstr>Gender identity</vt:lpstr>
      <vt:lpstr>Health</vt:lpstr>
      <vt:lpstr>Disability</vt:lpstr>
      <vt:lpstr>Disability-age standardised</vt:lpstr>
      <vt:lpstr>Schoolchildren and students</vt:lpstr>
      <vt:lpstr>Reference</vt:lpstr>
      <vt:lpstr>Control</vt:lpstr>
      <vt:lpstr>Proj Data</vt:lpstr>
      <vt:lpstr>Population Projection Chart</vt:lpstr>
      <vt:lpstr>'By age Census 2021 Eng Soto'!METADATA</vt:lpstr>
      <vt:lpstr>'Population Census 2021 (full)'!METADATA</vt:lpstr>
    </vt:vector>
  </TitlesOfParts>
  <Manager/>
  <Company>Capita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Population pyramid tool 2019</dc:title>
  <dc:subject/>
  <dc:creator>Southampton City Council</dc:creator>
  <cp:keywords>Population; population pyramid; population change</cp:keywords>
  <dc:description/>
  <cp:lastModifiedBy>Mead, Vanella</cp:lastModifiedBy>
  <cp:revision/>
  <dcterms:created xsi:type="dcterms:W3CDTF">2012-04-27T09:58:09Z</dcterms:created>
  <dcterms:modified xsi:type="dcterms:W3CDTF">2023-06-12T08:30:50Z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0x010100833208B22E97204495CFAED9934C62D9</vt:lpwstr>
  </property>
</Properties>
</file>