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7.xml" ContentType="application/vnd.openxmlformats-officedocument.drawingml.chartshapes+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8.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9.xml" ContentType="application/vnd.openxmlformats-officedocument.drawingml.chartshapes+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2.xml" ContentType="application/vnd.openxmlformats-officedocument.drawingml.chartshapes+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charts/chart21.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22.xml" ContentType="application/vnd.openxmlformats-officedocument.drawingml.chart+xml"/>
  <Override PartName="/xl/drawings/drawing40.xml" ContentType="application/vnd.openxmlformats-officedocument.drawingml.chartshapes+xml"/>
  <Override PartName="/xl/charts/chart23.xml" ContentType="application/vnd.openxmlformats-officedocument.drawingml.chart+xml"/>
  <Override PartName="/xl/drawings/drawing4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orp\data\CE\CP\CORPORATE MANAGEMENT\Strategy Unit\Data, Intelligence &amp; Insight\Census 2021\Census 2021 Analysis area\Veterans\"/>
    </mc:Choice>
  </mc:AlternateContent>
  <xr:revisionPtr revIDLastSave="0" documentId="13_ncr:1_{6C42B579-4D41-48E1-BF7B-56113081526D}" xr6:coauthVersionLast="47" xr6:coauthVersionMax="47" xr10:uidLastSave="{00000000-0000-0000-0000-000000000000}"/>
  <bookViews>
    <workbookView xWindow="-28260" yWindow="1875" windowWidth="27375" windowHeight="13665" tabRatio="895" xr2:uid="{00000000-000D-0000-FFFF-FFFF00000000}"/>
  </bookViews>
  <sheets>
    <sheet name="Index" sheetId="12" r:id="rId1"/>
    <sheet name="Geographies used" sheetId="50" r:id="rId2"/>
    <sheet name="Chart Data" sheetId="5" state="hidden" r:id="rId3"/>
    <sheet name="Data" sheetId="4" state="hidden" r:id="rId4"/>
    <sheet name="Population Census 2021 (full)" sheetId="16" state="hidden" r:id="rId5"/>
    <sheet name="By age Census 2021 Eng Soto" sheetId="20" state="hidden" r:id="rId6"/>
    <sheet name="Veterans" sheetId="32" r:id="rId7"/>
    <sheet name="Veterans wards" sheetId="59" r:id="rId8"/>
    <sheet name="Veterans age group LA" sheetId="76" r:id="rId9"/>
    <sheet name="Veterans age group" sheetId="62" r:id="rId10"/>
    <sheet name="Veterans LA ethnicity" sheetId="75" r:id="rId11"/>
    <sheet name="Veterans wards ethnicity" sheetId="73" r:id="rId12"/>
    <sheet name="Veteran HH" sheetId="74" r:id="rId13"/>
    <sheet name="Veteran HH wards" sheetId="60" r:id="rId14"/>
    <sheet name="Veterans general health" sheetId="58" r:id="rId15"/>
    <sheet name="Veterans health wards" sheetId="63" r:id="rId16"/>
    <sheet name="Veterans disability wards" sheetId="65" r:id="rId17"/>
    <sheet name="Veterans employment wards" sheetId="70" r:id="rId18"/>
    <sheet name="Veterans occupation wards" sheetId="67" r:id="rId19"/>
    <sheet name="Hide after QA" sheetId="46" state="hidden" r:id="rId20"/>
    <sheet name="Reference" sheetId="2" state="hidden" r:id="rId21"/>
    <sheet name="Control" sheetId="3" state="hidden" r:id="rId22"/>
    <sheet name="Proj Data" sheetId="8" state="hidden" r:id="rId23"/>
    <sheet name="Population Projection Chart" sheetId="7" state="hidden" r:id="rId24"/>
  </sheets>
  <definedNames>
    <definedName name="_xlnm._FilterDatabase" localSheetId="5" hidden="1">'By age Census 2021 Eng Soto'!#REF!</definedName>
    <definedName name="_xlnm._FilterDatabase" localSheetId="4" hidden="1">'Population Census 2021 (full)'!$B$7:$F$7</definedName>
    <definedName name="_xlnm._FilterDatabase" localSheetId="22" hidden="1">'Proj Data'!$A$3:$AN$3</definedName>
    <definedName name="_xlnm._FilterDatabase" localSheetId="12" hidden="1">'Veteran HH'!$B$5:$M$5</definedName>
    <definedName name="_xlnm._FilterDatabase" localSheetId="13" hidden="1">'Veteran HH wards'!$B$6:$L$6</definedName>
    <definedName name="_xlnm._FilterDatabase" localSheetId="6" hidden="1">Veterans!$K$24:$N$24</definedName>
    <definedName name="_xlnm._FilterDatabase" localSheetId="9" hidden="1">'Veterans age group'!$B$69:$AH$69</definedName>
    <definedName name="_xlnm._FilterDatabase" localSheetId="8" hidden="1">'Veterans age group LA'!$B$66:$AI$66</definedName>
    <definedName name="_xlnm._FilterDatabase" localSheetId="16" hidden="1">'Veterans disability wards'!$B$6:$W$6</definedName>
    <definedName name="_xlnm._FilterDatabase" localSheetId="17" hidden="1">'Veterans employment wards'!$V$28:$Y$28</definedName>
    <definedName name="_xlnm._FilterDatabase" localSheetId="14" hidden="1">'Veterans general health'!$B$29:$K$29</definedName>
    <definedName name="_xlnm._FilterDatabase" localSheetId="15" hidden="1">'Veterans health wards'!$P$6:$Y$6</definedName>
    <definedName name="_xlnm._FilterDatabase" localSheetId="10" hidden="1">'Veterans LA ethnicity'!$B$26:$D$26</definedName>
    <definedName name="_xlnm._FilterDatabase" localSheetId="18" hidden="1">'Veterans occupation wards'!$B$6:$U$6</definedName>
    <definedName name="_xlnm._FilterDatabase" localSheetId="7" hidden="1">'Veterans wards'!$B$27:$I$27</definedName>
    <definedName name="_xlnm._FilterDatabase" localSheetId="11" hidden="1">'Veterans wards ethnicity'!$B$27:$AC$27</definedName>
    <definedName name="_Key1" localSheetId="5" hidden="1">#REF!</definedName>
    <definedName name="_Key1" localSheetId="0" hidden="1">#REF!</definedName>
    <definedName name="_Key1" localSheetId="4" hidden="1">#REF!</definedName>
    <definedName name="_Key1" localSheetId="12" hidden="1">#REF!</definedName>
    <definedName name="_Key1" hidden="1">#REF!</definedName>
    <definedName name="_Key2" localSheetId="0" hidden="1">#REF!</definedName>
    <definedName name="_Key2" localSheetId="12" hidden="1">#REF!</definedName>
    <definedName name="_Key2" hidden="1">#REF!</definedName>
    <definedName name="_Order1" hidden="1">255</definedName>
    <definedName name="_Sort" localSheetId="5" hidden="1">#REF!</definedName>
    <definedName name="_Sort" localSheetId="0" hidden="1">#REF!</definedName>
    <definedName name="_Sort" localSheetId="4" hidden="1">#REF!</definedName>
    <definedName name="_Sort" localSheetId="12" hidden="1">#REF!</definedName>
    <definedName name="_Sort" hidden="1">#REF!</definedName>
    <definedName name="_sort1" localSheetId="0" hidden="1">#REF!</definedName>
    <definedName name="_sort1" localSheetId="12" hidden="1">#REF!</definedName>
    <definedName name="_sort1" hidden="1">#REF!</definedName>
    <definedName name="METADATA" localSheetId="5">'By age Census 2021 Eng Soto'!$B$56:$H$82</definedName>
    <definedName name="METADATA" localSheetId="4">'Population Census 2021 (full)'!$B$54:$H$80</definedName>
    <definedName name="old_key1" localSheetId="0" hidden="1">#REF!</definedName>
    <definedName name="old_key1" localSheetId="12" hidden="1">#REF!</definedName>
    <definedName name="old_key1" hidde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70" l="1"/>
  <c r="E24" i="70"/>
  <c r="G8" i="70"/>
  <c r="J43" i="58"/>
  <c r="E34" i="58"/>
  <c r="L84" i="62"/>
  <c r="N76" i="62"/>
  <c r="N54" i="62"/>
  <c r="M63" i="62"/>
  <c r="K38" i="76"/>
  <c r="J23" i="59"/>
  <c r="I9" i="59"/>
  <c r="G9" i="59"/>
  <c r="E9" i="59"/>
  <c r="K10" i="62"/>
  <c r="L10" i="62"/>
  <c r="K20" i="62"/>
  <c r="L20" i="62"/>
  <c r="K11" i="62"/>
  <c r="L11" i="62"/>
  <c r="K17" i="62"/>
  <c r="L17" i="62"/>
  <c r="K12" i="62"/>
  <c r="L12" i="62"/>
  <c r="K15" i="62"/>
  <c r="L15" i="62"/>
  <c r="K22" i="62"/>
  <c r="L22" i="62"/>
  <c r="K6" i="62"/>
  <c r="L6" i="62"/>
  <c r="K19" i="62"/>
  <c r="L19" i="62"/>
  <c r="K13" i="62"/>
  <c r="L13" i="62"/>
  <c r="K8" i="62"/>
  <c r="L8" i="62"/>
  <c r="K9" i="62"/>
  <c r="L9" i="62"/>
  <c r="K7" i="62"/>
  <c r="L7" i="62"/>
  <c r="K14" i="62"/>
  <c r="L14" i="62"/>
  <c r="K21" i="62"/>
  <c r="L21" i="62"/>
  <c r="K18" i="62"/>
  <c r="L18" i="62"/>
  <c r="L16" i="62"/>
  <c r="K16" i="62"/>
  <c r="K6" i="76"/>
  <c r="L6" i="76"/>
  <c r="K18" i="76"/>
  <c r="L18" i="76"/>
  <c r="K13" i="76"/>
  <c r="L13" i="76"/>
  <c r="K16" i="76"/>
  <c r="L16" i="76"/>
  <c r="K15" i="76"/>
  <c r="L15" i="76"/>
  <c r="K7" i="76"/>
  <c r="L7" i="76"/>
  <c r="K8" i="76"/>
  <c r="L8" i="76"/>
  <c r="K14" i="76"/>
  <c r="L14" i="76"/>
  <c r="K20" i="76"/>
  <c r="L20" i="76"/>
  <c r="K19" i="76"/>
  <c r="L19" i="76"/>
  <c r="K11" i="76"/>
  <c r="L11" i="76"/>
  <c r="K10" i="76"/>
  <c r="L10" i="76"/>
  <c r="K17" i="76"/>
  <c r="L17" i="76"/>
  <c r="K12" i="76"/>
  <c r="L12" i="76"/>
  <c r="L9" i="76"/>
  <c r="K9" i="76"/>
  <c r="K34" i="76"/>
  <c r="L34" i="76"/>
  <c r="M34" i="76"/>
  <c r="N34" i="76"/>
  <c r="O34" i="76"/>
  <c r="K56" i="76"/>
  <c r="L56" i="76"/>
  <c r="M56" i="76"/>
  <c r="N56" i="76"/>
  <c r="O56" i="76"/>
  <c r="K75" i="76"/>
  <c r="L75" i="76"/>
  <c r="M75" i="76"/>
  <c r="N75" i="76"/>
  <c r="O75" i="76"/>
  <c r="O71" i="76"/>
  <c r="N71" i="76"/>
  <c r="M71" i="76"/>
  <c r="L71" i="76"/>
  <c r="K71" i="76"/>
  <c r="O77" i="76"/>
  <c r="N77" i="76"/>
  <c r="M77" i="76"/>
  <c r="L77" i="76"/>
  <c r="K77" i="76"/>
  <c r="O70" i="76"/>
  <c r="N70" i="76"/>
  <c r="M70" i="76"/>
  <c r="L70" i="76"/>
  <c r="K70" i="76"/>
  <c r="O80" i="76"/>
  <c r="N80" i="76"/>
  <c r="M80" i="76"/>
  <c r="L80" i="76"/>
  <c r="K80" i="76"/>
  <c r="O81" i="76"/>
  <c r="N81" i="76"/>
  <c r="M81" i="76"/>
  <c r="L81" i="76"/>
  <c r="K81" i="76"/>
  <c r="O78" i="76"/>
  <c r="N78" i="76"/>
  <c r="M78" i="76"/>
  <c r="L78" i="76"/>
  <c r="K78" i="76"/>
  <c r="O79" i="76"/>
  <c r="N79" i="76"/>
  <c r="M79" i="76"/>
  <c r="L79" i="76"/>
  <c r="K79" i="76"/>
  <c r="O74" i="76"/>
  <c r="N74" i="76"/>
  <c r="M74" i="76"/>
  <c r="L74" i="76"/>
  <c r="K74" i="76"/>
  <c r="O67" i="76"/>
  <c r="N67" i="76"/>
  <c r="M67" i="76"/>
  <c r="L67" i="76"/>
  <c r="K67" i="76"/>
  <c r="O72" i="76"/>
  <c r="N72" i="76"/>
  <c r="M72" i="76"/>
  <c r="L72" i="76"/>
  <c r="K72" i="76"/>
  <c r="O73" i="76"/>
  <c r="N73" i="76"/>
  <c r="M73" i="76"/>
  <c r="L73" i="76"/>
  <c r="K73" i="76"/>
  <c r="O76" i="76"/>
  <c r="N76" i="76"/>
  <c r="M76" i="76"/>
  <c r="L76" i="76"/>
  <c r="K76" i="76"/>
  <c r="O68" i="76"/>
  <c r="N68" i="76"/>
  <c r="M68" i="76"/>
  <c r="L68" i="76"/>
  <c r="K68" i="76"/>
  <c r="O69" i="76"/>
  <c r="N69" i="76"/>
  <c r="M69" i="76"/>
  <c r="L69" i="76"/>
  <c r="K69" i="76"/>
  <c r="O51" i="76"/>
  <c r="N51" i="76"/>
  <c r="M51" i="76"/>
  <c r="L51" i="76"/>
  <c r="K51" i="76"/>
  <c r="O57" i="76"/>
  <c r="N57" i="76"/>
  <c r="M57" i="76"/>
  <c r="L57" i="76"/>
  <c r="K57" i="76"/>
  <c r="O50" i="76"/>
  <c r="N50" i="76"/>
  <c r="M50" i="76"/>
  <c r="L50" i="76"/>
  <c r="K50" i="76"/>
  <c r="O60" i="76"/>
  <c r="N60" i="76"/>
  <c r="M60" i="76"/>
  <c r="L60" i="76"/>
  <c r="K60" i="76"/>
  <c r="O61" i="76"/>
  <c r="N61" i="76"/>
  <c r="M61" i="76"/>
  <c r="L61" i="76"/>
  <c r="K61" i="76"/>
  <c r="O59" i="76"/>
  <c r="N59" i="76"/>
  <c r="M59" i="76"/>
  <c r="L59" i="76"/>
  <c r="K59" i="76"/>
  <c r="O58" i="76"/>
  <c r="N58" i="76"/>
  <c r="M58" i="76"/>
  <c r="L58" i="76"/>
  <c r="K58" i="76"/>
  <c r="O54" i="76"/>
  <c r="N54" i="76"/>
  <c r="M54" i="76"/>
  <c r="L54" i="76"/>
  <c r="K54" i="76"/>
  <c r="O47" i="76"/>
  <c r="N47" i="76"/>
  <c r="M47" i="76"/>
  <c r="L47" i="76"/>
  <c r="K47" i="76"/>
  <c r="O53" i="76"/>
  <c r="N53" i="76"/>
  <c r="M53" i="76"/>
  <c r="L53" i="76"/>
  <c r="K53" i="76"/>
  <c r="O52" i="76"/>
  <c r="N52" i="76"/>
  <c r="M52" i="76"/>
  <c r="L52" i="76"/>
  <c r="K52" i="76"/>
  <c r="O55" i="76"/>
  <c r="N55" i="76"/>
  <c r="M55" i="76"/>
  <c r="L55" i="76"/>
  <c r="K55" i="76"/>
  <c r="O49" i="76"/>
  <c r="N49" i="76"/>
  <c r="M49" i="76"/>
  <c r="L49" i="76"/>
  <c r="K49" i="76"/>
  <c r="O48" i="76"/>
  <c r="N48" i="76"/>
  <c r="M48" i="76"/>
  <c r="L48" i="76"/>
  <c r="K48" i="76"/>
  <c r="O30" i="76"/>
  <c r="N30" i="76"/>
  <c r="M30" i="76"/>
  <c r="L30" i="76"/>
  <c r="K30" i="76"/>
  <c r="O32" i="76"/>
  <c r="N32" i="76"/>
  <c r="M32" i="76"/>
  <c r="L32" i="76"/>
  <c r="K32" i="76"/>
  <c r="O39" i="76"/>
  <c r="N39" i="76"/>
  <c r="M39" i="76"/>
  <c r="L39" i="76"/>
  <c r="K39" i="76"/>
  <c r="O35" i="76"/>
  <c r="N35" i="76"/>
  <c r="M35" i="76"/>
  <c r="L35" i="76"/>
  <c r="K35" i="76"/>
  <c r="O41" i="76"/>
  <c r="N41" i="76"/>
  <c r="M41" i="76"/>
  <c r="L41" i="76"/>
  <c r="K41" i="76"/>
  <c r="O40" i="76"/>
  <c r="N40" i="76"/>
  <c r="M40" i="76"/>
  <c r="L40" i="76"/>
  <c r="K40" i="76"/>
  <c r="O42" i="76"/>
  <c r="N42" i="76"/>
  <c r="M42" i="76"/>
  <c r="L42" i="76"/>
  <c r="K42" i="76"/>
  <c r="O38" i="76"/>
  <c r="N38" i="76"/>
  <c r="M38" i="76"/>
  <c r="L38" i="76"/>
  <c r="O28" i="76"/>
  <c r="N28" i="76"/>
  <c r="M28" i="76"/>
  <c r="L28" i="76"/>
  <c r="K28" i="76"/>
  <c r="O31" i="76"/>
  <c r="N31" i="76"/>
  <c r="M31" i="76"/>
  <c r="L31" i="76"/>
  <c r="K31" i="76"/>
  <c r="O37" i="76"/>
  <c r="N37" i="76"/>
  <c r="M37" i="76"/>
  <c r="L37" i="76"/>
  <c r="K37" i="76"/>
  <c r="O36" i="76"/>
  <c r="N36" i="76"/>
  <c r="M36" i="76"/>
  <c r="L36" i="76"/>
  <c r="K36" i="76"/>
  <c r="O29" i="76"/>
  <c r="N29" i="76"/>
  <c r="M29" i="76"/>
  <c r="L29" i="76"/>
  <c r="K29" i="76"/>
  <c r="O33" i="76"/>
  <c r="N33" i="76"/>
  <c r="M33" i="76"/>
  <c r="L33" i="76"/>
  <c r="K33" i="76"/>
  <c r="Q11" i="75"/>
  <c r="R11" i="75"/>
  <c r="S11" i="75"/>
  <c r="T11" i="75"/>
  <c r="U11" i="75"/>
  <c r="V11" i="75"/>
  <c r="W11" i="75"/>
  <c r="X11" i="75"/>
  <c r="Y11" i="75"/>
  <c r="Q19" i="75"/>
  <c r="R19" i="75"/>
  <c r="S19" i="75"/>
  <c r="T19" i="75"/>
  <c r="U19" i="75"/>
  <c r="V19" i="75"/>
  <c r="W19" i="75"/>
  <c r="X19" i="75"/>
  <c r="Y19" i="75"/>
  <c r="Q21" i="75"/>
  <c r="R21" i="75"/>
  <c r="S21" i="75"/>
  <c r="T21" i="75"/>
  <c r="U21" i="75"/>
  <c r="V21" i="75"/>
  <c r="W21" i="75"/>
  <c r="X21" i="75"/>
  <c r="Y21" i="75"/>
  <c r="Q18" i="75"/>
  <c r="R18" i="75"/>
  <c r="S18" i="75"/>
  <c r="T18" i="75"/>
  <c r="U18" i="75"/>
  <c r="V18" i="75"/>
  <c r="W18" i="75"/>
  <c r="X18" i="75"/>
  <c r="Y18" i="75"/>
  <c r="Q7" i="75"/>
  <c r="R7" i="75"/>
  <c r="S7" i="75"/>
  <c r="T7" i="75"/>
  <c r="U7" i="75"/>
  <c r="V7" i="75"/>
  <c r="W7" i="75"/>
  <c r="X7" i="75"/>
  <c r="Y7" i="75"/>
  <c r="Q17" i="75"/>
  <c r="R17" i="75"/>
  <c r="S17" i="75"/>
  <c r="T17" i="75"/>
  <c r="U17" i="75"/>
  <c r="V17" i="75"/>
  <c r="W17" i="75"/>
  <c r="X17" i="75"/>
  <c r="Y17" i="75"/>
  <c r="Q16" i="75"/>
  <c r="R16" i="75"/>
  <c r="S16" i="75"/>
  <c r="T16" i="75"/>
  <c r="U16" i="75"/>
  <c r="V16" i="75"/>
  <c r="W16" i="75"/>
  <c r="X16" i="75"/>
  <c r="Y16" i="75"/>
  <c r="Q12" i="75"/>
  <c r="R12" i="75"/>
  <c r="S12" i="75"/>
  <c r="T12" i="75"/>
  <c r="U12" i="75"/>
  <c r="V12" i="75"/>
  <c r="W12" i="75"/>
  <c r="X12" i="75"/>
  <c r="Y12" i="75"/>
  <c r="Q8" i="75"/>
  <c r="R8" i="75"/>
  <c r="S8" i="75"/>
  <c r="T8" i="75"/>
  <c r="U8" i="75"/>
  <c r="V8" i="75"/>
  <c r="W8" i="75"/>
  <c r="X8" i="75"/>
  <c r="Y8" i="75"/>
  <c r="Q14" i="75"/>
  <c r="R14" i="75"/>
  <c r="S14" i="75"/>
  <c r="T14" i="75"/>
  <c r="U14" i="75"/>
  <c r="V14" i="75"/>
  <c r="W14" i="75"/>
  <c r="X14" i="75"/>
  <c r="Y14" i="75"/>
  <c r="Q13" i="75"/>
  <c r="R13" i="75"/>
  <c r="S13" i="75"/>
  <c r="T13" i="75"/>
  <c r="U13" i="75"/>
  <c r="V13" i="75"/>
  <c r="W13" i="75"/>
  <c r="X13" i="75"/>
  <c r="Y13" i="75"/>
  <c r="Q20" i="75"/>
  <c r="R20" i="75"/>
  <c r="S20" i="75"/>
  <c r="T20" i="75"/>
  <c r="U20" i="75"/>
  <c r="V20" i="75"/>
  <c r="W20" i="75"/>
  <c r="X20" i="75"/>
  <c r="Y20" i="75"/>
  <c r="Q9" i="75"/>
  <c r="R9" i="75"/>
  <c r="S9" i="75"/>
  <c r="T9" i="75"/>
  <c r="U9" i="75"/>
  <c r="V9" i="75"/>
  <c r="W9" i="75"/>
  <c r="X9" i="75"/>
  <c r="Y9" i="75"/>
  <c r="Q15" i="75"/>
  <c r="R15" i="75"/>
  <c r="S15" i="75"/>
  <c r="T15" i="75"/>
  <c r="U15" i="75"/>
  <c r="V15" i="75"/>
  <c r="W15" i="75"/>
  <c r="X15" i="75"/>
  <c r="Y15" i="75"/>
  <c r="Y10" i="75"/>
  <c r="X10" i="75"/>
  <c r="W10" i="75"/>
  <c r="V10" i="75"/>
  <c r="U10" i="75"/>
  <c r="T10" i="75"/>
  <c r="S10" i="75"/>
  <c r="R10" i="75"/>
  <c r="Q10" i="75"/>
  <c r="I39" i="59" l="1"/>
  <c r="I40" i="59"/>
  <c r="I36" i="59"/>
  <c r="I41" i="59"/>
  <c r="I37" i="59"/>
  <c r="I38" i="59"/>
  <c r="I31" i="59"/>
  <c r="I32" i="59"/>
  <c r="I34" i="59"/>
  <c r="I28" i="59"/>
  <c r="I43" i="59"/>
  <c r="I30" i="59"/>
  <c r="I35" i="59"/>
  <c r="I42" i="59"/>
  <c r="I33" i="59"/>
  <c r="I44" i="59"/>
  <c r="I29" i="59"/>
  <c r="G39" i="59"/>
  <c r="G40" i="59"/>
  <c r="G36" i="59"/>
  <c r="G41" i="59"/>
  <c r="G37" i="59"/>
  <c r="G38" i="59"/>
  <c r="G31" i="59"/>
  <c r="G32" i="59"/>
  <c r="G34" i="59"/>
  <c r="G28" i="59"/>
  <c r="G43" i="59"/>
  <c r="G30" i="59"/>
  <c r="G35" i="59"/>
  <c r="G42" i="59"/>
  <c r="G33" i="59"/>
  <c r="G44" i="59"/>
  <c r="G29" i="59"/>
  <c r="E39" i="59"/>
  <c r="E40" i="59"/>
  <c r="E36" i="59"/>
  <c r="E41" i="59"/>
  <c r="E37" i="59"/>
  <c r="E38" i="59"/>
  <c r="E31" i="59"/>
  <c r="E32" i="59"/>
  <c r="E34" i="59"/>
  <c r="E28" i="59"/>
  <c r="E43" i="59"/>
  <c r="E30" i="59"/>
  <c r="E35" i="59"/>
  <c r="E42" i="59"/>
  <c r="E33" i="59"/>
  <c r="E44" i="59"/>
  <c r="E29" i="59"/>
  <c r="I40" i="58"/>
  <c r="G40" i="58"/>
  <c r="E40" i="58"/>
  <c r="E44" i="58"/>
  <c r="E36" i="58"/>
  <c r="G39" i="58"/>
  <c r="I37" i="58"/>
  <c r="I42" i="58"/>
  <c r="G33" i="58"/>
  <c r="E31" i="58"/>
  <c r="I30" i="58"/>
  <c r="I43" i="58"/>
  <c r="E32" i="58"/>
  <c r="G44" i="58"/>
  <c r="G10" i="58"/>
  <c r="G9" i="58"/>
  <c r="G12" i="58"/>
  <c r="G17" i="58"/>
  <c r="G14" i="58"/>
  <c r="G15" i="58"/>
  <c r="G13" i="58"/>
  <c r="G20" i="58"/>
  <c r="G16" i="58"/>
  <c r="G18" i="58"/>
  <c r="G22" i="58"/>
  <c r="G23" i="58"/>
  <c r="G21" i="58"/>
  <c r="G19" i="58"/>
  <c r="G11" i="58"/>
  <c r="E13" i="58"/>
  <c r="I20" i="58"/>
  <c r="I18" i="58"/>
  <c r="I21" i="58"/>
  <c r="E22" i="58"/>
  <c r="I19" i="58"/>
  <c r="I10" i="58"/>
  <c r="I9" i="58"/>
  <c r="E12" i="58"/>
  <c r="E14" i="58"/>
  <c r="E16" i="58"/>
  <c r="E21" i="58"/>
  <c r="J36" i="58"/>
  <c r="J19" i="58"/>
  <c r="J34" i="58"/>
  <c r="J21" i="58"/>
  <c r="K21" i="58" s="1"/>
  <c r="J39" i="58"/>
  <c r="J23" i="58"/>
  <c r="K23" i="58" s="1"/>
  <c r="I23" i="58"/>
  <c r="E23" i="58"/>
  <c r="J37" i="58"/>
  <c r="J22" i="58"/>
  <c r="J42" i="58"/>
  <c r="J18" i="58"/>
  <c r="E18" i="58"/>
  <c r="J32" i="58"/>
  <c r="J16" i="58"/>
  <c r="I16" i="58"/>
  <c r="J33" i="58"/>
  <c r="J20" i="58"/>
  <c r="J40" i="58"/>
  <c r="J13" i="58"/>
  <c r="K13" i="58" s="1"/>
  <c r="I13" i="58"/>
  <c r="J35" i="58"/>
  <c r="K35" i="58" s="1"/>
  <c r="I35" i="58"/>
  <c r="G35" i="58"/>
  <c r="E35" i="58"/>
  <c r="J15" i="58"/>
  <c r="K15" i="58" s="1"/>
  <c r="I15" i="58"/>
  <c r="E15" i="58"/>
  <c r="J41" i="58"/>
  <c r="K41" i="58" s="1"/>
  <c r="I41" i="58"/>
  <c r="G41" i="58"/>
  <c r="E41" i="58"/>
  <c r="J14" i="58"/>
  <c r="K14" i="58" s="1"/>
  <c r="I14" i="58"/>
  <c r="J38" i="58"/>
  <c r="K38" i="58" s="1"/>
  <c r="I38" i="58"/>
  <c r="G38" i="58"/>
  <c r="E38" i="58"/>
  <c r="J17" i="58"/>
  <c r="K17" i="58" s="1"/>
  <c r="I17" i="58"/>
  <c r="E17" i="58"/>
  <c r="E43" i="58"/>
  <c r="J12" i="58"/>
  <c r="J30" i="58"/>
  <c r="J9" i="58"/>
  <c r="K9" i="58" s="1"/>
  <c r="E9" i="58"/>
  <c r="J31" i="58"/>
  <c r="K31" i="58" s="1"/>
  <c r="I31" i="58"/>
  <c r="J10" i="58"/>
  <c r="K10" i="58" s="1"/>
  <c r="E10" i="58"/>
  <c r="J44" i="58"/>
  <c r="J11" i="58"/>
  <c r="I26" i="32"/>
  <c r="I27" i="32"/>
  <c r="I28" i="32"/>
  <c r="I29" i="32"/>
  <c r="I30" i="32"/>
  <c r="I31" i="32"/>
  <c r="I32" i="32"/>
  <c r="I33" i="32"/>
  <c r="I34" i="32"/>
  <c r="I35" i="32"/>
  <c r="I36" i="32"/>
  <c r="I37" i="32"/>
  <c r="I38" i="32"/>
  <c r="I39" i="32"/>
  <c r="I25" i="32"/>
  <c r="G26" i="32"/>
  <c r="G27" i="32"/>
  <c r="G28" i="32"/>
  <c r="G29" i="32"/>
  <c r="G30" i="32"/>
  <c r="G31" i="32"/>
  <c r="G32" i="32"/>
  <c r="G33" i="32"/>
  <c r="G34" i="32"/>
  <c r="G35" i="32"/>
  <c r="G36" i="32"/>
  <c r="G37" i="32"/>
  <c r="G38" i="32"/>
  <c r="G39" i="32"/>
  <c r="G25" i="32"/>
  <c r="E26" i="32"/>
  <c r="E27" i="32"/>
  <c r="E28" i="32"/>
  <c r="E29" i="32"/>
  <c r="E30" i="32"/>
  <c r="E31" i="32"/>
  <c r="E32" i="32"/>
  <c r="E33" i="32"/>
  <c r="E34" i="32"/>
  <c r="E35" i="32"/>
  <c r="E36" i="32"/>
  <c r="E37" i="32"/>
  <c r="E38" i="32"/>
  <c r="E39" i="32"/>
  <c r="E25" i="32"/>
  <c r="E37" i="58" l="1"/>
  <c r="K32" i="58"/>
  <c r="K39" i="58"/>
  <c r="G31" i="58"/>
  <c r="K34" i="58"/>
  <c r="I32" i="58"/>
  <c r="E30" i="58"/>
  <c r="I34" i="58"/>
  <c r="G30" i="58"/>
  <c r="E39" i="58"/>
  <c r="K30" i="58"/>
  <c r="I39" i="58"/>
  <c r="G34" i="58"/>
  <c r="E42" i="58"/>
  <c r="G42" i="58"/>
  <c r="G32" i="58"/>
  <c r="K42" i="58"/>
  <c r="G36" i="58"/>
  <c r="I36" i="58"/>
  <c r="K36" i="58"/>
  <c r="G43" i="58"/>
  <c r="I33" i="58"/>
  <c r="G37" i="58"/>
  <c r="E33" i="58"/>
  <c r="K33" i="58"/>
  <c r="K43" i="58"/>
  <c r="K37" i="58"/>
  <c r="K40" i="58"/>
  <c r="I44" i="58"/>
  <c r="K44" i="58"/>
  <c r="K20" i="58"/>
  <c r="K16" i="58"/>
  <c r="E19" i="58"/>
  <c r="I12" i="58"/>
  <c r="K18" i="58"/>
  <c r="K19" i="58"/>
  <c r="K12" i="58"/>
  <c r="E20" i="58"/>
  <c r="I22" i="58"/>
  <c r="K22" i="58"/>
  <c r="I11" i="58"/>
  <c r="K11" i="58"/>
  <c r="E11" i="58"/>
  <c r="K70" i="62" l="1"/>
  <c r="L70" i="62"/>
  <c r="M70" i="62"/>
  <c r="N70" i="62"/>
  <c r="O70" i="62"/>
  <c r="K86" i="62"/>
  <c r="L86" i="62"/>
  <c r="M86" i="62"/>
  <c r="N86" i="62"/>
  <c r="O86" i="62"/>
  <c r="K74" i="62"/>
  <c r="L74" i="62"/>
  <c r="M74" i="62"/>
  <c r="N74" i="62"/>
  <c r="O74" i="62"/>
  <c r="K77" i="62"/>
  <c r="L77" i="62"/>
  <c r="M77" i="62"/>
  <c r="N77" i="62"/>
  <c r="O77" i="62"/>
  <c r="K72" i="62"/>
  <c r="L72" i="62"/>
  <c r="M72" i="62"/>
  <c r="N72" i="62"/>
  <c r="O72" i="62"/>
  <c r="K84" i="62"/>
  <c r="M84" i="62"/>
  <c r="N84" i="62"/>
  <c r="O84" i="62"/>
  <c r="K71" i="62"/>
  <c r="L71" i="62"/>
  <c r="M71" i="62"/>
  <c r="N71" i="62"/>
  <c r="O71" i="62"/>
  <c r="K83" i="62"/>
  <c r="L83" i="62"/>
  <c r="M83" i="62"/>
  <c r="N83" i="62"/>
  <c r="O83" i="62"/>
  <c r="K79" i="62"/>
  <c r="L79" i="62"/>
  <c r="M79" i="62"/>
  <c r="N79" i="62"/>
  <c r="O79" i="62"/>
  <c r="K73" i="62"/>
  <c r="L73" i="62"/>
  <c r="M73" i="62"/>
  <c r="N73" i="62"/>
  <c r="O73" i="62"/>
  <c r="K75" i="62"/>
  <c r="L75" i="62"/>
  <c r="M75" i="62"/>
  <c r="N75" i="62"/>
  <c r="O75" i="62"/>
  <c r="K76" i="62"/>
  <c r="L76" i="62"/>
  <c r="M76" i="62"/>
  <c r="O76" i="62"/>
  <c r="K78" i="62"/>
  <c r="L78" i="62"/>
  <c r="M78" i="62"/>
  <c r="N78" i="62"/>
  <c r="O78" i="62"/>
  <c r="K81" i="62"/>
  <c r="L81" i="62"/>
  <c r="M81" i="62"/>
  <c r="N81" i="62"/>
  <c r="O81" i="62"/>
  <c r="K82" i="62"/>
  <c r="L82" i="62"/>
  <c r="M82" i="62"/>
  <c r="N82" i="62"/>
  <c r="O82" i="62"/>
  <c r="K80" i="62"/>
  <c r="L80" i="62"/>
  <c r="M80" i="62"/>
  <c r="N80" i="62"/>
  <c r="O80" i="62"/>
  <c r="L85" i="62"/>
  <c r="M85" i="62"/>
  <c r="N85" i="62"/>
  <c r="O85" i="62"/>
  <c r="K85" i="62"/>
  <c r="K50" i="62"/>
  <c r="L50" i="62"/>
  <c r="M50" i="62"/>
  <c r="N50" i="62"/>
  <c r="O50" i="62"/>
  <c r="K66" i="62"/>
  <c r="L66" i="62"/>
  <c r="M66" i="62"/>
  <c r="N66" i="62"/>
  <c r="O66" i="62"/>
  <c r="K54" i="62"/>
  <c r="L54" i="62"/>
  <c r="M54" i="62"/>
  <c r="O54" i="62"/>
  <c r="K57" i="62"/>
  <c r="L57" i="62"/>
  <c r="M57" i="62"/>
  <c r="N57" i="62"/>
  <c r="O57" i="62"/>
  <c r="K51" i="62"/>
  <c r="L51" i="62"/>
  <c r="M51" i="62"/>
  <c r="N51" i="62"/>
  <c r="O51" i="62"/>
  <c r="K64" i="62"/>
  <c r="L64" i="62"/>
  <c r="M64" i="62"/>
  <c r="N64" i="62"/>
  <c r="O64" i="62"/>
  <c r="K52" i="62"/>
  <c r="L52" i="62"/>
  <c r="M52" i="62"/>
  <c r="N52" i="62"/>
  <c r="O52" i="62"/>
  <c r="K63" i="62"/>
  <c r="L63" i="62"/>
  <c r="N63" i="62"/>
  <c r="O63" i="62"/>
  <c r="K60" i="62"/>
  <c r="L60" i="62"/>
  <c r="M60" i="62"/>
  <c r="N60" i="62"/>
  <c r="O60" i="62"/>
  <c r="K53" i="62"/>
  <c r="L53" i="62"/>
  <c r="M53" i="62"/>
  <c r="N53" i="62"/>
  <c r="O53" i="62"/>
  <c r="K55" i="62"/>
  <c r="L55" i="62"/>
  <c r="M55" i="62"/>
  <c r="N55" i="62"/>
  <c r="O55" i="62"/>
  <c r="K56" i="62"/>
  <c r="L56" i="62"/>
  <c r="M56" i="62"/>
  <c r="N56" i="62"/>
  <c r="O56" i="62"/>
  <c r="K58" i="62"/>
  <c r="L58" i="62"/>
  <c r="M58" i="62"/>
  <c r="N58" i="62"/>
  <c r="O58" i="62"/>
  <c r="K61" i="62"/>
  <c r="L61" i="62"/>
  <c r="M61" i="62"/>
  <c r="N61" i="62"/>
  <c r="O61" i="62"/>
  <c r="K62" i="62"/>
  <c r="L62" i="62"/>
  <c r="M62" i="62"/>
  <c r="N62" i="62"/>
  <c r="O62" i="62"/>
  <c r="K59" i="62"/>
  <c r="L59" i="62"/>
  <c r="M59" i="62"/>
  <c r="N59" i="62"/>
  <c r="O59" i="62"/>
  <c r="L65" i="62"/>
  <c r="M65" i="62"/>
  <c r="N65" i="62"/>
  <c r="O65" i="62"/>
  <c r="K65" i="62"/>
  <c r="L30" i="62"/>
  <c r="M30" i="62"/>
  <c r="N30" i="62"/>
  <c r="O30" i="62"/>
  <c r="L43" i="62"/>
  <c r="M43" i="62"/>
  <c r="N43" i="62"/>
  <c r="O43" i="62"/>
  <c r="L34" i="62"/>
  <c r="M34" i="62"/>
  <c r="N34" i="62"/>
  <c r="O34" i="62"/>
  <c r="L33" i="62"/>
  <c r="M33" i="62"/>
  <c r="N33" i="62"/>
  <c r="O33" i="62"/>
  <c r="L38" i="62"/>
  <c r="M38" i="62"/>
  <c r="N38" i="62"/>
  <c r="O38" i="62"/>
  <c r="L44" i="62"/>
  <c r="M44" i="62"/>
  <c r="N44" i="62"/>
  <c r="O44" i="62"/>
  <c r="L29" i="62"/>
  <c r="M29" i="62"/>
  <c r="N29" i="62"/>
  <c r="O29" i="62"/>
  <c r="L37" i="62"/>
  <c r="M37" i="62"/>
  <c r="N37" i="62"/>
  <c r="O37" i="62"/>
  <c r="L32" i="62"/>
  <c r="M32" i="62"/>
  <c r="N32" i="62"/>
  <c r="O32" i="62"/>
  <c r="L31" i="62"/>
  <c r="M31" i="62"/>
  <c r="N31" i="62"/>
  <c r="O31" i="62"/>
  <c r="L36" i="62"/>
  <c r="M36" i="62"/>
  <c r="N36" i="62"/>
  <c r="O36" i="62"/>
  <c r="L40" i="62"/>
  <c r="M40" i="62"/>
  <c r="N40" i="62"/>
  <c r="O40" i="62"/>
  <c r="L41" i="62"/>
  <c r="M41" i="62"/>
  <c r="N41" i="62"/>
  <c r="O41" i="62"/>
  <c r="L42" i="62"/>
  <c r="M42" i="62"/>
  <c r="N42" i="62"/>
  <c r="O42" i="62"/>
  <c r="L39" i="62"/>
  <c r="M39" i="62"/>
  <c r="N39" i="62"/>
  <c r="O39" i="62"/>
  <c r="L35" i="62"/>
  <c r="M35" i="62"/>
  <c r="N35" i="62"/>
  <c r="O35" i="62"/>
  <c r="M45" i="62"/>
  <c r="N45" i="62"/>
  <c r="O45" i="62"/>
  <c r="L45" i="62"/>
  <c r="K30" i="62"/>
  <c r="K43" i="62"/>
  <c r="K34" i="62"/>
  <c r="K33" i="62"/>
  <c r="K38" i="62"/>
  <c r="K44" i="62"/>
  <c r="K29" i="62"/>
  <c r="K37" i="62"/>
  <c r="K32" i="62"/>
  <c r="K31" i="62"/>
  <c r="K36" i="62"/>
  <c r="K40" i="62"/>
  <c r="K41" i="62"/>
  <c r="K42" i="62"/>
  <c r="K39" i="62"/>
  <c r="K35" i="62"/>
  <c r="K45" i="62"/>
  <c r="J6" i="32"/>
  <c r="K6" i="32" s="1"/>
  <c r="J7" i="32"/>
  <c r="K7" i="32" s="1"/>
  <c r="J9" i="32"/>
  <c r="K9" i="32" s="1"/>
  <c r="J10" i="32"/>
  <c r="K10" i="32" s="1"/>
  <c r="J11" i="32"/>
  <c r="K11" i="32" s="1"/>
  <c r="J12" i="32"/>
  <c r="K12" i="32" s="1"/>
  <c r="J13" i="32"/>
  <c r="K13" i="32" s="1"/>
  <c r="J16" i="32"/>
  <c r="K16" i="32" s="1"/>
  <c r="J17" i="32"/>
  <c r="K17" i="32" s="1"/>
  <c r="J14" i="32"/>
  <c r="K14" i="32" s="1"/>
  <c r="J18" i="32"/>
  <c r="K18" i="32" s="1"/>
  <c r="J15" i="32"/>
  <c r="K15" i="32" s="1"/>
  <c r="J19" i="32"/>
  <c r="K19" i="32" s="1"/>
  <c r="J20" i="32"/>
  <c r="K20" i="32" s="1"/>
  <c r="J8" i="32"/>
  <c r="K8" i="32" s="1"/>
  <c r="K18" i="59"/>
  <c r="K7" i="59"/>
  <c r="J8" i="59"/>
  <c r="K8" i="59" s="1"/>
  <c r="J9" i="59"/>
  <c r="K9" i="59" s="1"/>
  <c r="J11" i="59"/>
  <c r="K11" i="59" s="1"/>
  <c r="J10" i="59"/>
  <c r="K10" i="59" s="1"/>
  <c r="J12" i="59"/>
  <c r="K12" i="59" s="1"/>
  <c r="J13" i="59"/>
  <c r="K13" i="59" s="1"/>
  <c r="J15" i="59"/>
  <c r="K15" i="59" s="1"/>
  <c r="J14" i="59"/>
  <c r="K14" i="59" s="1"/>
  <c r="J16" i="59"/>
  <c r="K16" i="59" s="1"/>
  <c r="J18" i="59"/>
  <c r="J17" i="59"/>
  <c r="K17" i="59" s="1"/>
  <c r="J19" i="59"/>
  <c r="K19" i="59" s="1"/>
  <c r="J21" i="59"/>
  <c r="K21" i="59" s="1"/>
  <c r="J20" i="59"/>
  <c r="K20" i="59" s="1"/>
  <c r="J22" i="59"/>
  <c r="K22" i="59" s="1"/>
  <c r="K23" i="59"/>
  <c r="J7" i="59"/>
  <c r="T54" i="65"/>
  <c r="T63" i="65"/>
  <c r="T52" i="65"/>
  <c r="T59" i="65"/>
  <c r="T58" i="65"/>
  <c r="T64" i="65"/>
  <c r="T56" i="65"/>
  <c r="T57" i="65"/>
  <c r="T50" i="65"/>
  <c r="T62" i="65"/>
  <c r="T55" i="65"/>
  <c r="T51" i="65"/>
  <c r="T53" i="65"/>
  <c r="T66" i="65"/>
  <c r="T61" i="65"/>
  <c r="T65" i="65"/>
  <c r="T60" i="65"/>
  <c r="O56" i="65"/>
  <c r="O66" i="65"/>
  <c r="O50" i="65"/>
  <c r="O62" i="65"/>
  <c r="O58" i="65"/>
  <c r="O63" i="65"/>
  <c r="O55" i="65"/>
  <c r="O54" i="65"/>
  <c r="O51" i="65"/>
  <c r="O60" i="65"/>
  <c r="O53" i="65"/>
  <c r="O57" i="65"/>
  <c r="O52" i="65"/>
  <c r="O64" i="65"/>
  <c r="O61" i="65"/>
  <c r="O65" i="65"/>
  <c r="O59" i="65"/>
  <c r="J53" i="65"/>
  <c r="J65" i="65"/>
  <c r="J51" i="65"/>
  <c r="J58" i="65"/>
  <c r="J62" i="65"/>
  <c r="J57" i="65"/>
  <c r="J56" i="65"/>
  <c r="J64" i="65"/>
  <c r="J50" i="65"/>
  <c r="J63" i="65"/>
  <c r="J54" i="65"/>
  <c r="J55" i="65"/>
  <c r="J59" i="65"/>
  <c r="J66" i="65"/>
  <c r="J52" i="65"/>
  <c r="J61" i="65"/>
  <c r="J60" i="65"/>
  <c r="E55" i="65"/>
  <c r="E65" i="65"/>
  <c r="E50" i="65"/>
  <c r="E61" i="65"/>
  <c r="E58" i="65"/>
  <c r="E63" i="65"/>
  <c r="E54" i="65"/>
  <c r="E57" i="65"/>
  <c r="E51" i="65"/>
  <c r="E62" i="65"/>
  <c r="E52" i="65"/>
  <c r="E56" i="65"/>
  <c r="E53" i="65"/>
  <c r="E66" i="65"/>
  <c r="E59" i="65"/>
  <c r="E64" i="65"/>
  <c r="E60" i="65"/>
  <c r="Y41" i="70"/>
  <c r="Y45" i="70"/>
  <c r="Y33" i="70"/>
  <c r="Y30" i="70"/>
  <c r="Y32" i="70"/>
  <c r="Y40" i="70"/>
  <c r="Y29" i="70"/>
  <c r="Y38" i="70"/>
  <c r="Y34" i="70"/>
  <c r="Y42" i="70"/>
  <c r="Y37" i="70"/>
  <c r="Y36" i="70"/>
  <c r="Y31" i="70"/>
  <c r="Y43" i="70"/>
  <c r="Y35" i="70"/>
  <c r="Y39" i="70"/>
  <c r="Y44" i="70"/>
  <c r="O39" i="70"/>
  <c r="O45" i="70"/>
  <c r="O30" i="70"/>
  <c r="O34" i="70"/>
  <c r="O36" i="70"/>
  <c r="O41" i="70"/>
  <c r="O32" i="70"/>
  <c r="O33" i="70"/>
  <c r="O35" i="70"/>
  <c r="O43" i="70"/>
  <c r="O37" i="70"/>
  <c r="O40" i="70"/>
  <c r="O29" i="70"/>
  <c r="O42" i="70"/>
  <c r="O31" i="70"/>
  <c r="O38" i="70"/>
  <c r="O44" i="70"/>
  <c r="J40" i="70"/>
  <c r="J45" i="70"/>
  <c r="J30" i="70"/>
  <c r="J32" i="70"/>
  <c r="J36" i="70"/>
  <c r="J39" i="70"/>
  <c r="J33" i="70"/>
  <c r="J34" i="70"/>
  <c r="J35" i="70"/>
  <c r="J43" i="70"/>
  <c r="J37" i="70"/>
  <c r="J41" i="70"/>
  <c r="J29" i="70"/>
  <c r="J42" i="70"/>
  <c r="J31" i="70"/>
  <c r="J38" i="70"/>
  <c r="J44" i="70"/>
  <c r="E40" i="70"/>
  <c r="E45" i="70"/>
  <c r="E31" i="70"/>
  <c r="E32" i="70"/>
  <c r="E33" i="70"/>
  <c r="E41" i="70"/>
  <c r="E29" i="70"/>
  <c r="E36" i="70"/>
  <c r="E35" i="70"/>
  <c r="E42" i="70"/>
  <c r="E37" i="70"/>
  <c r="E39" i="70"/>
  <c r="E30" i="70"/>
  <c r="E43" i="70"/>
  <c r="E34" i="70"/>
  <c r="E38" i="70"/>
  <c r="E44" i="70"/>
  <c r="T40" i="70"/>
  <c r="T45" i="70"/>
  <c r="T37" i="70"/>
  <c r="T31" i="70"/>
  <c r="T38" i="70"/>
  <c r="T30" i="70"/>
  <c r="T43" i="70"/>
  <c r="T41" i="70"/>
  <c r="T33" i="70"/>
  <c r="T39" i="70"/>
  <c r="T32" i="70"/>
  <c r="T42" i="70"/>
  <c r="T29" i="70"/>
  <c r="T35" i="70"/>
  <c r="T34" i="70"/>
  <c r="T36" i="70"/>
  <c r="T44" i="70"/>
  <c r="I9" i="70"/>
  <c r="I10" i="70"/>
  <c r="I11" i="70"/>
  <c r="I12" i="70"/>
  <c r="I13" i="70"/>
  <c r="I14" i="70"/>
  <c r="I15" i="70"/>
  <c r="I16" i="70"/>
  <c r="I17" i="70"/>
  <c r="I18" i="70"/>
  <c r="I19" i="70"/>
  <c r="I20" i="70"/>
  <c r="I21" i="70"/>
  <c r="I22" i="70"/>
  <c r="I23" i="70"/>
  <c r="I24" i="70"/>
  <c r="I8" i="70"/>
  <c r="G9" i="70"/>
  <c r="G10" i="70"/>
  <c r="G11" i="70"/>
  <c r="G12" i="70"/>
  <c r="G13" i="70"/>
  <c r="G14" i="70"/>
  <c r="G15" i="70"/>
  <c r="G16" i="70"/>
  <c r="G17" i="70"/>
  <c r="G18" i="70"/>
  <c r="G19" i="70"/>
  <c r="G20" i="70"/>
  <c r="G21" i="70"/>
  <c r="G22" i="70"/>
  <c r="G23" i="70"/>
  <c r="K9" i="70"/>
  <c r="K10" i="70"/>
  <c r="K11" i="70"/>
  <c r="K12" i="70"/>
  <c r="K13" i="70"/>
  <c r="K14" i="70"/>
  <c r="K15" i="70"/>
  <c r="K16" i="70"/>
  <c r="K17" i="70"/>
  <c r="K18" i="70"/>
  <c r="K19" i="70"/>
  <c r="K20" i="70"/>
  <c r="K21" i="70"/>
  <c r="K22" i="70"/>
  <c r="K23" i="70"/>
  <c r="K24" i="70"/>
  <c r="K8" i="70"/>
  <c r="E9" i="70"/>
  <c r="E10" i="70"/>
  <c r="E11" i="70"/>
  <c r="E12" i="70"/>
  <c r="E13" i="70"/>
  <c r="E14" i="70"/>
  <c r="E15" i="70"/>
  <c r="E16" i="70"/>
  <c r="E17" i="70"/>
  <c r="E18" i="70"/>
  <c r="E19" i="70"/>
  <c r="E20" i="70"/>
  <c r="E21" i="70"/>
  <c r="E22" i="70"/>
  <c r="E23" i="70"/>
  <c r="E8" i="70"/>
  <c r="E39" i="67"/>
  <c r="E44" i="67"/>
  <c r="E29" i="67"/>
  <c r="E33" i="67"/>
  <c r="E35" i="67"/>
  <c r="E41" i="67"/>
  <c r="E32" i="67"/>
  <c r="E31" i="67"/>
  <c r="E34" i="67"/>
  <c r="E43" i="67"/>
  <c r="E37" i="67"/>
  <c r="E40" i="67"/>
  <c r="E28" i="67"/>
  <c r="E42" i="67"/>
  <c r="E30" i="67"/>
  <c r="E38" i="67"/>
  <c r="E36" i="67"/>
  <c r="U19" i="67"/>
  <c r="U23" i="67"/>
  <c r="U20" i="67"/>
  <c r="U11" i="67"/>
  <c r="U15" i="67"/>
  <c r="U12" i="67"/>
  <c r="U18" i="67"/>
  <c r="U17" i="67"/>
  <c r="U22" i="67"/>
  <c r="U7" i="67"/>
  <c r="U14" i="67"/>
  <c r="U16" i="67"/>
  <c r="U8" i="67"/>
  <c r="U10" i="67"/>
  <c r="U13" i="67"/>
  <c r="U9" i="67"/>
  <c r="S19" i="67"/>
  <c r="S23" i="67"/>
  <c r="S20" i="67"/>
  <c r="S11" i="67"/>
  <c r="S15" i="67"/>
  <c r="S12" i="67"/>
  <c r="S18" i="67"/>
  <c r="S17" i="67"/>
  <c r="S22" i="67"/>
  <c r="S7" i="67"/>
  <c r="S14" i="67"/>
  <c r="S16" i="67"/>
  <c r="S8" i="67"/>
  <c r="S10" i="67"/>
  <c r="S13" i="67"/>
  <c r="S9" i="67"/>
  <c r="Q19" i="67"/>
  <c r="Q23" i="67"/>
  <c r="Q20" i="67"/>
  <c r="Q11" i="67"/>
  <c r="Q15" i="67"/>
  <c r="Q12" i="67"/>
  <c r="Q18" i="67"/>
  <c r="Q17" i="67"/>
  <c r="Q22" i="67"/>
  <c r="Q7" i="67"/>
  <c r="Q14" i="67"/>
  <c r="Q16" i="67"/>
  <c r="Q8" i="67"/>
  <c r="Q10" i="67"/>
  <c r="Q13" i="67"/>
  <c r="Q9" i="67"/>
  <c r="O19" i="67"/>
  <c r="O23" i="67"/>
  <c r="O20" i="67"/>
  <c r="O11" i="67"/>
  <c r="O15" i="67"/>
  <c r="O12" i="67"/>
  <c r="O18" i="67"/>
  <c r="O17" i="67"/>
  <c r="O22" i="67"/>
  <c r="O7" i="67"/>
  <c r="O14" i="67"/>
  <c r="O16" i="67"/>
  <c r="O8" i="67"/>
  <c r="O10" i="67"/>
  <c r="O13" i="67"/>
  <c r="O9" i="67"/>
  <c r="M19" i="67"/>
  <c r="M23" i="67"/>
  <c r="M20" i="67"/>
  <c r="M11" i="67"/>
  <c r="M15" i="67"/>
  <c r="M12" i="67"/>
  <c r="M18" i="67"/>
  <c r="M17" i="67"/>
  <c r="M22" i="67"/>
  <c r="M7" i="67"/>
  <c r="M14" i="67"/>
  <c r="M16" i="67"/>
  <c r="M8" i="67"/>
  <c r="M10" i="67"/>
  <c r="M13" i="67"/>
  <c r="M9" i="67"/>
  <c r="U21" i="67"/>
  <c r="S21" i="67"/>
  <c r="Q21" i="67"/>
  <c r="O21" i="67"/>
  <c r="M21" i="67"/>
  <c r="K19" i="67"/>
  <c r="K23" i="67"/>
  <c r="K20" i="67"/>
  <c r="K11" i="67"/>
  <c r="K15" i="67"/>
  <c r="K12" i="67"/>
  <c r="K18" i="67"/>
  <c r="K17" i="67"/>
  <c r="K22" i="67"/>
  <c r="K7" i="67"/>
  <c r="K14" i="67"/>
  <c r="K16" i="67"/>
  <c r="K8" i="67"/>
  <c r="K10" i="67"/>
  <c r="K13" i="67"/>
  <c r="K9" i="67"/>
  <c r="K21" i="67"/>
  <c r="I19" i="67"/>
  <c r="I23" i="67"/>
  <c r="I20" i="67"/>
  <c r="I11" i="67"/>
  <c r="I15" i="67"/>
  <c r="I12" i="67"/>
  <c r="I18" i="67"/>
  <c r="I17" i="67"/>
  <c r="I22" i="67"/>
  <c r="I7" i="67"/>
  <c r="I14" i="67"/>
  <c r="I16" i="67"/>
  <c r="I8" i="67"/>
  <c r="I10" i="67"/>
  <c r="I13" i="67"/>
  <c r="I9" i="67"/>
  <c r="I21" i="67"/>
  <c r="G19" i="67"/>
  <c r="G23" i="67"/>
  <c r="G20" i="67"/>
  <c r="G11" i="67"/>
  <c r="G15" i="67"/>
  <c r="G12" i="67"/>
  <c r="G18" i="67"/>
  <c r="G17" i="67"/>
  <c r="G22" i="67"/>
  <c r="G7" i="67"/>
  <c r="G14" i="67"/>
  <c r="G16" i="67"/>
  <c r="G8" i="67"/>
  <c r="G10" i="67"/>
  <c r="G13" i="67"/>
  <c r="G9" i="67"/>
  <c r="G21" i="67"/>
  <c r="E19" i="67"/>
  <c r="E23" i="67"/>
  <c r="E20" i="67"/>
  <c r="E11" i="67"/>
  <c r="E15" i="67"/>
  <c r="E12" i="67"/>
  <c r="E18" i="67"/>
  <c r="E17" i="67"/>
  <c r="E22" i="67"/>
  <c r="E7" i="67"/>
  <c r="E14" i="67"/>
  <c r="E16" i="67"/>
  <c r="E8" i="67"/>
  <c r="E10" i="67"/>
  <c r="E13" i="67"/>
  <c r="E9" i="67"/>
  <c r="E21" i="67"/>
  <c r="K8" i="60"/>
  <c r="L8" i="60" s="1"/>
  <c r="K10" i="60"/>
  <c r="L10" i="60" s="1"/>
  <c r="K11" i="60"/>
  <c r="L11" i="60" s="1"/>
  <c r="K9" i="60"/>
  <c r="L9" i="60" s="1"/>
  <c r="K12" i="60"/>
  <c r="L12" i="60" s="1"/>
  <c r="K14" i="60"/>
  <c r="L14" i="60" s="1"/>
  <c r="K13" i="60"/>
  <c r="L13" i="60" s="1"/>
  <c r="K15" i="60"/>
  <c r="L15" i="60" s="1"/>
  <c r="K16" i="60"/>
  <c r="L16" i="60" s="1"/>
  <c r="K17" i="60"/>
  <c r="L17" i="60" s="1"/>
  <c r="K18" i="60"/>
  <c r="L18" i="60" s="1"/>
  <c r="K19" i="60"/>
  <c r="L19" i="60" s="1"/>
  <c r="K20" i="60"/>
  <c r="L20" i="60" s="1"/>
  <c r="K21" i="60"/>
  <c r="L21" i="60" s="1"/>
  <c r="K22" i="60"/>
  <c r="L22" i="60" s="1"/>
  <c r="K23" i="60"/>
  <c r="L23" i="60" s="1"/>
  <c r="K7" i="60"/>
  <c r="L7" i="60" s="1"/>
  <c r="I12" i="60"/>
  <c r="I23" i="60"/>
  <c r="I9" i="60"/>
  <c r="I11" i="60"/>
  <c r="I10" i="60"/>
  <c r="I21" i="60"/>
  <c r="I7" i="60"/>
  <c r="I15" i="60"/>
  <c r="I13" i="60"/>
  <c r="I20" i="60"/>
  <c r="I16" i="60"/>
  <c r="I17" i="60"/>
  <c r="I8" i="60"/>
  <c r="I19" i="60"/>
  <c r="I14" i="60"/>
  <c r="I18" i="60"/>
  <c r="I22" i="60"/>
  <c r="G12" i="60"/>
  <c r="G23" i="60"/>
  <c r="G9" i="60"/>
  <c r="G11" i="60"/>
  <c r="G10" i="60"/>
  <c r="G21" i="60"/>
  <c r="G7" i="60"/>
  <c r="G15" i="60"/>
  <c r="G13" i="60"/>
  <c r="G20" i="60"/>
  <c r="G16" i="60"/>
  <c r="G17" i="60"/>
  <c r="G8" i="60"/>
  <c r="G19" i="60"/>
  <c r="G14" i="60"/>
  <c r="G18" i="60"/>
  <c r="G22" i="60"/>
  <c r="E12" i="60"/>
  <c r="E23" i="60"/>
  <c r="E9" i="60"/>
  <c r="E11" i="60"/>
  <c r="E10" i="60"/>
  <c r="E21" i="60"/>
  <c r="E7" i="60"/>
  <c r="E15" i="60"/>
  <c r="E13" i="60"/>
  <c r="E20" i="60"/>
  <c r="E16" i="60"/>
  <c r="E17" i="60"/>
  <c r="E8" i="60"/>
  <c r="E19" i="60"/>
  <c r="E14" i="60"/>
  <c r="E18" i="60"/>
  <c r="E22" i="60"/>
  <c r="M18" i="59"/>
  <c r="M23" i="59"/>
  <c r="M9" i="59"/>
  <c r="M10" i="59"/>
  <c r="M11" i="59"/>
  <c r="M19" i="59"/>
  <c r="M7" i="59"/>
  <c r="M14" i="59"/>
  <c r="M13" i="59"/>
  <c r="M20" i="59"/>
  <c r="M15" i="59"/>
  <c r="M17" i="59"/>
  <c r="M8" i="59"/>
  <c r="M21" i="59"/>
  <c r="M12" i="59"/>
  <c r="M16" i="59"/>
  <c r="M22" i="59"/>
  <c r="I18" i="59"/>
  <c r="I23" i="59"/>
  <c r="I10" i="59"/>
  <c r="I11" i="59"/>
  <c r="I19" i="59"/>
  <c r="I7" i="59"/>
  <c r="I14" i="59"/>
  <c r="I13" i="59"/>
  <c r="I20" i="59"/>
  <c r="I15" i="59"/>
  <c r="I17" i="59"/>
  <c r="I8" i="59"/>
  <c r="I21" i="59"/>
  <c r="I12" i="59"/>
  <c r="I16" i="59"/>
  <c r="I22" i="59"/>
  <c r="G18" i="59"/>
  <c r="G23" i="59"/>
  <c r="G10" i="59"/>
  <c r="G11" i="59"/>
  <c r="G19" i="59"/>
  <c r="G7" i="59"/>
  <c r="G14" i="59"/>
  <c r="G13" i="59"/>
  <c r="G20" i="59"/>
  <c r="G15" i="59"/>
  <c r="G17" i="59"/>
  <c r="G8" i="59"/>
  <c r="G21" i="59"/>
  <c r="G12" i="59"/>
  <c r="G16" i="59"/>
  <c r="G22" i="59"/>
  <c r="E18" i="59"/>
  <c r="E23" i="59"/>
  <c r="E10" i="59"/>
  <c r="E11" i="59"/>
  <c r="E19" i="59"/>
  <c r="E7" i="59"/>
  <c r="E14" i="59"/>
  <c r="E13" i="59"/>
  <c r="E20" i="59"/>
  <c r="E15" i="59"/>
  <c r="E17" i="59"/>
  <c r="E8" i="59"/>
  <c r="E21" i="59"/>
  <c r="E12" i="59"/>
  <c r="E16" i="59"/>
  <c r="E22" i="59"/>
  <c r="J24" i="46" l="1"/>
  <c r="J25" i="46"/>
  <c r="J26" i="46"/>
  <c r="J27" i="46"/>
  <c r="J28" i="46"/>
  <c r="J29" i="46"/>
  <c r="J30" i="46"/>
  <c r="J31" i="46"/>
  <c r="J32" i="46"/>
  <c r="J33" i="46"/>
  <c r="J34" i="46"/>
  <c r="J35" i="46"/>
  <c r="J36" i="46"/>
  <c r="J37" i="46"/>
  <c r="J23" i="46"/>
  <c r="I24" i="46"/>
  <c r="I25" i="46"/>
  <c r="I26" i="46"/>
  <c r="I27" i="46"/>
  <c r="I28" i="46"/>
  <c r="I29" i="46"/>
  <c r="I30" i="46"/>
  <c r="I31" i="46"/>
  <c r="I32" i="46"/>
  <c r="I33" i="46"/>
  <c r="I34" i="46"/>
  <c r="I35" i="46"/>
  <c r="I36" i="46"/>
  <c r="I37" i="46"/>
  <c r="I23" i="46"/>
  <c r="I19" i="46"/>
  <c r="J19" i="46" s="1"/>
  <c r="I20" i="46"/>
  <c r="J20" i="46"/>
  <c r="I4" i="46" l="1"/>
  <c r="J4" i="46" s="1"/>
  <c r="I5" i="46"/>
  <c r="J5" i="46" s="1"/>
  <c r="I6" i="46"/>
  <c r="J6" i="46" s="1"/>
  <c r="I7" i="46"/>
  <c r="J7" i="46" s="1"/>
  <c r="I8" i="46"/>
  <c r="J8" i="46" s="1"/>
  <c r="I9" i="46"/>
  <c r="J9" i="46" s="1"/>
  <c r="I10" i="46"/>
  <c r="J10" i="46" s="1"/>
  <c r="I11" i="46"/>
  <c r="J11" i="46" s="1"/>
  <c r="I12" i="46"/>
  <c r="J12" i="46" s="1"/>
  <c r="I13" i="46"/>
  <c r="J13" i="46" s="1"/>
  <c r="I14" i="46"/>
  <c r="J14" i="46"/>
  <c r="I15" i="46"/>
  <c r="J15" i="46" s="1"/>
  <c r="I16" i="46"/>
  <c r="J16" i="46" s="1"/>
  <c r="I17" i="46"/>
  <c r="J17" i="46" s="1"/>
  <c r="I18" i="46"/>
  <c r="J18" i="46"/>
  <c r="O8" i="20" l="1"/>
  <c r="P26" i="20"/>
  <c r="O26" i="20"/>
  <c r="P25" i="20"/>
  <c r="O25" i="20"/>
  <c r="P24" i="20"/>
  <c r="O24" i="20"/>
  <c r="P23" i="20"/>
  <c r="O23" i="20"/>
  <c r="P22" i="20"/>
  <c r="O22" i="20"/>
  <c r="P21" i="20"/>
  <c r="O21" i="20"/>
  <c r="P20" i="20"/>
  <c r="O20" i="20"/>
  <c r="P19" i="20"/>
  <c r="O19" i="20"/>
  <c r="P18" i="20"/>
  <c r="O18" i="20"/>
  <c r="P17" i="20"/>
  <c r="O17" i="20"/>
  <c r="P16" i="20"/>
  <c r="O16" i="20"/>
  <c r="P15" i="20"/>
  <c r="O15" i="20"/>
  <c r="P14" i="20"/>
  <c r="O14" i="20"/>
  <c r="P13" i="20"/>
  <c r="O13" i="20"/>
  <c r="P12" i="20"/>
  <c r="O12" i="20"/>
  <c r="P11" i="20"/>
  <c r="O11" i="20"/>
  <c r="P10" i="20"/>
  <c r="O10" i="20"/>
  <c r="P9" i="20"/>
  <c r="O9" i="20"/>
  <c r="P8" i="20"/>
  <c r="L22" i="20"/>
  <c r="L9" i="20"/>
  <c r="L10" i="20"/>
  <c r="L11" i="20"/>
  <c r="L12" i="20"/>
  <c r="L13" i="20"/>
  <c r="L14" i="20"/>
  <c r="L15" i="20"/>
  <c r="L16" i="20"/>
  <c r="L17" i="20"/>
  <c r="L18" i="20"/>
  <c r="L19" i="20"/>
  <c r="L20" i="20"/>
  <c r="L21" i="20"/>
  <c r="L23" i="20"/>
  <c r="L24" i="20"/>
  <c r="L25" i="20"/>
  <c r="L26" i="20"/>
  <c r="L8" i="20"/>
  <c r="H9" i="20"/>
  <c r="H10" i="20"/>
  <c r="H11" i="20"/>
  <c r="H12" i="20"/>
  <c r="H13" i="20"/>
  <c r="H14" i="20"/>
  <c r="H15" i="20"/>
  <c r="H16" i="20"/>
  <c r="H17" i="20"/>
  <c r="H18" i="20"/>
  <c r="H19" i="20"/>
  <c r="H20" i="20"/>
  <c r="H21" i="20"/>
  <c r="H22" i="20"/>
  <c r="H23" i="20"/>
  <c r="H24" i="20"/>
  <c r="H25" i="20"/>
  <c r="H26" i="20"/>
  <c r="H8" i="20"/>
  <c r="G9" i="20"/>
  <c r="G10" i="20"/>
  <c r="G11" i="20"/>
  <c r="G12" i="20"/>
  <c r="G13" i="20"/>
  <c r="G14" i="20"/>
  <c r="G15" i="20"/>
  <c r="G16" i="20"/>
  <c r="G17" i="20"/>
  <c r="G18" i="20"/>
  <c r="G19" i="20"/>
  <c r="G20" i="20"/>
  <c r="G21" i="20"/>
  <c r="G22" i="20"/>
  <c r="G23" i="20"/>
  <c r="G24" i="20"/>
  <c r="G25" i="20"/>
  <c r="G26" i="20"/>
  <c r="G8" i="20"/>
  <c r="D9" i="20"/>
  <c r="D10" i="20"/>
  <c r="D11" i="20"/>
  <c r="D12" i="20"/>
  <c r="D13" i="20"/>
  <c r="D14" i="20"/>
  <c r="D15" i="20"/>
  <c r="D16" i="20"/>
  <c r="D17" i="20"/>
  <c r="D18" i="20"/>
  <c r="D19" i="20"/>
  <c r="D20" i="20"/>
  <c r="D21" i="20"/>
  <c r="D22" i="20"/>
  <c r="D23" i="20"/>
  <c r="D24" i="20"/>
  <c r="D25" i="20"/>
  <c r="D26" i="20"/>
  <c r="D8" i="20"/>
  <c r="O5" i="5"/>
  <c r="Q22" i="16" l="1"/>
  <c r="R22" i="16" s="1"/>
  <c r="L22" i="16"/>
  <c r="K22" i="16"/>
  <c r="F22" i="16"/>
  <c r="E22" i="16"/>
  <c r="Q21" i="16"/>
  <c r="R21" i="16" s="1"/>
  <c r="K21" i="16"/>
  <c r="L21" i="16" s="1"/>
  <c r="F21" i="16"/>
  <c r="E21" i="16"/>
  <c r="R20" i="16"/>
  <c r="Q20" i="16"/>
  <c r="K20" i="16"/>
  <c r="L20" i="16" s="1"/>
  <c r="E20" i="16"/>
  <c r="F20" i="16" s="1"/>
  <c r="R19" i="16"/>
  <c r="Q19" i="16"/>
  <c r="L19" i="16"/>
  <c r="K19" i="16"/>
  <c r="E19" i="16"/>
  <c r="F19" i="16" s="1"/>
  <c r="Q18" i="16"/>
  <c r="R18" i="16" s="1"/>
  <c r="L18" i="16"/>
  <c r="K18" i="16"/>
  <c r="F18" i="16"/>
  <c r="E18" i="16"/>
  <c r="Q17" i="16"/>
  <c r="R17" i="16" s="1"/>
  <c r="K17" i="16"/>
  <c r="L17" i="16" s="1"/>
  <c r="F17" i="16"/>
  <c r="E17" i="16"/>
  <c r="R16" i="16"/>
  <c r="Q16" i="16"/>
  <c r="K16" i="16"/>
  <c r="L16" i="16" s="1"/>
  <c r="E16" i="16"/>
  <c r="F16" i="16" s="1"/>
  <c r="R15" i="16"/>
  <c r="Q15" i="16"/>
  <c r="L15" i="16"/>
  <c r="K15" i="16"/>
  <c r="E15" i="16"/>
  <c r="F15" i="16" s="1"/>
  <c r="Q14" i="16"/>
  <c r="R14" i="16" s="1"/>
  <c r="L14" i="16"/>
  <c r="K14" i="16"/>
  <c r="F14" i="16"/>
  <c r="E14" i="16"/>
  <c r="Q13" i="16"/>
  <c r="R13" i="16" s="1"/>
  <c r="K13" i="16"/>
  <c r="L13" i="16" s="1"/>
  <c r="F13" i="16"/>
  <c r="E13" i="16"/>
  <c r="R12" i="16"/>
  <c r="Q12" i="16"/>
  <c r="K12" i="16"/>
  <c r="L12" i="16" s="1"/>
  <c r="E12" i="16"/>
  <c r="F12" i="16" s="1"/>
  <c r="R11" i="16"/>
  <c r="Q11" i="16"/>
  <c r="L11" i="16"/>
  <c r="K11" i="16"/>
  <c r="E11" i="16"/>
  <c r="F11" i="16" s="1"/>
  <c r="Q10" i="16"/>
  <c r="R10" i="16" s="1"/>
  <c r="L10" i="16"/>
  <c r="K10" i="16"/>
  <c r="F10" i="16"/>
  <c r="E10" i="16"/>
  <c r="Q9" i="16"/>
  <c r="R9" i="16" s="1"/>
  <c r="K9" i="16"/>
  <c r="L9" i="16" s="1"/>
  <c r="F9" i="16"/>
  <c r="E9" i="16"/>
  <c r="R8" i="16"/>
  <c r="Q8" i="16"/>
  <c r="K8" i="16"/>
  <c r="L8" i="16" s="1"/>
  <c r="E8" i="16"/>
  <c r="F8" i="16" s="1"/>
  <c r="F4" i="5" l="1"/>
  <c r="G6" i="5"/>
  <c r="G7" i="5"/>
  <c r="G8" i="5"/>
  <c r="G9" i="5"/>
  <c r="G10" i="5"/>
  <c r="G11" i="5"/>
  <c r="G12" i="5"/>
  <c r="G13" i="5"/>
  <c r="G14" i="5"/>
  <c r="G15" i="5"/>
  <c r="G16" i="5"/>
  <c r="G17" i="5"/>
  <c r="G18" i="5"/>
  <c r="G19" i="5"/>
  <c r="G20" i="5"/>
  <c r="G21" i="5"/>
  <c r="G22" i="5"/>
  <c r="G23" i="5"/>
  <c r="F7" i="5"/>
  <c r="F8" i="5"/>
  <c r="F9" i="5"/>
  <c r="F10" i="5"/>
  <c r="F11" i="5"/>
  <c r="F12" i="5"/>
  <c r="F13" i="5"/>
  <c r="F14" i="5"/>
  <c r="F15" i="5"/>
  <c r="F16" i="5"/>
  <c r="F17" i="5"/>
  <c r="F18" i="5"/>
  <c r="F19" i="5"/>
  <c r="F20" i="5"/>
  <c r="F21" i="5"/>
  <c r="F22" i="5"/>
  <c r="F23" i="5"/>
  <c r="F6" i="5"/>
  <c r="D6" i="5"/>
  <c r="D7" i="5"/>
  <c r="D8" i="5"/>
  <c r="D9" i="5"/>
  <c r="D10" i="5"/>
  <c r="D11" i="5"/>
  <c r="D12" i="5"/>
  <c r="D13" i="5"/>
  <c r="D14" i="5"/>
  <c r="D15" i="5"/>
  <c r="D16" i="5"/>
  <c r="D17" i="5"/>
  <c r="D18" i="5"/>
  <c r="D19" i="5"/>
  <c r="D20" i="5"/>
  <c r="D21" i="5"/>
  <c r="D22" i="5"/>
  <c r="D23" i="5"/>
  <c r="C7" i="5"/>
  <c r="C8" i="5"/>
  <c r="C9" i="5"/>
  <c r="C10" i="5"/>
  <c r="C11" i="5"/>
  <c r="C12" i="5"/>
  <c r="C13" i="5"/>
  <c r="C14" i="5"/>
  <c r="C15" i="5"/>
  <c r="C16" i="5"/>
  <c r="C17" i="5"/>
  <c r="C18" i="5"/>
  <c r="C19" i="5"/>
  <c r="C20" i="5"/>
  <c r="C21" i="5"/>
  <c r="C22" i="5"/>
  <c r="C23" i="5"/>
  <c r="C6" i="5"/>
  <c r="C6" i="3" l="1"/>
  <c r="B11" i="3"/>
  <c r="H22" i="5" l="1"/>
  <c r="H14" i="5"/>
  <c r="H19" i="5"/>
  <c r="H11" i="5"/>
  <c r="H18" i="5"/>
  <c r="H20" i="5"/>
  <c r="H10" i="5"/>
  <c r="H21" i="5"/>
  <c r="H13" i="5"/>
  <c r="H17" i="5"/>
  <c r="H12" i="5"/>
  <c r="H16" i="5"/>
  <c r="H8" i="5"/>
  <c r="H6" i="5"/>
  <c r="H23" i="5"/>
  <c r="H15" i="5"/>
  <c r="H7" i="5"/>
  <c r="F24" i="5"/>
  <c r="H9" i="5"/>
  <c r="F27" i="5"/>
  <c r="Q4" i="5"/>
  <c r="R5" i="5" l="1"/>
  <c r="Q5" i="5"/>
  <c r="B9" i="3" l="1"/>
  <c r="D5" i="3"/>
  <c r="B8" i="3" s="1"/>
  <c r="C5" i="3"/>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V12" i="2" l="1"/>
  <c r="H40" i="2" l="1"/>
  <c r="H41" i="2"/>
  <c r="H39" i="2"/>
  <c r="C18" i="3"/>
  <c r="C25" i="3" l="1"/>
  <c r="D18" i="3"/>
  <c r="D16" i="3"/>
  <c r="C16" i="3"/>
  <c r="C13" i="3"/>
  <c r="X27" i="2"/>
  <c r="W27" i="2"/>
  <c r="V27" i="2"/>
  <c r="X26" i="2"/>
  <c r="W26" i="2"/>
  <c r="V26" i="2"/>
  <c r="X25" i="2"/>
  <c r="W25" i="2"/>
  <c r="V25" i="2"/>
  <c r="X24" i="2"/>
  <c r="W24" i="2"/>
  <c r="V24" i="2"/>
  <c r="X23" i="2"/>
  <c r="W23" i="2"/>
  <c r="V23" i="2"/>
  <c r="X22" i="2"/>
  <c r="W22" i="2"/>
  <c r="V22" i="2"/>
  <c r="X21" i="2"/>
  <c r="W21" i="2"/>
  <c r="V21" i="2"/>
  <c r="X20" i="2"/>
  <c r="W20" i="2"/>
  <c r="V20" i="2"/>
  <c r="X19" i="2"/>
  <c r="W19" i="2"/>
  <c r="V19" i="2"/>
  <c r="X18" i="2"/>
  <c r="W18" i="2"/>
  <c r="V18" i="2"/>
  <c r="X17" i="2"/>
  <c r="W17" i="2"/>
  <c r="V17" i="2"/>
  <c r="X16" i="2"/>
  <c r="W16" i="2"/>
  <c r="V16" i="2"/>
  <c r="X15" i="2"/>
  <c r="W15" i="2"/>
  <c r="V15" i="2"/>
  <c r="X14" i="2"/>
  <c r="W14" i="2"/>
  <c r="V14" i="2"/>
  <c r="X13" i="2"/>
  <c r="W13" i="2"/>
  <c r="V13" i="2"/>
  <c r="X12" i="2"/>
  <c r="W12" i="2"/>
  <c r="J23" i="5"/>
  <c r="I23" i="5"/>
  <c r="J22" i="5"/>
  <c r="I22" i="5"/>
  <c r="J21" i="5"/>
  <c r="I21" i="5"/>
  <c r="J20" i="5"/>
  <c r="I20" i="5"/>
  <c r="J19" i="5"/>
  <c r="I19" i="5"/>
  <c r="J18" i="5"/>
  <c r="I18" i="5"/>
  <c r="J17" i="5"/>
  <c r="I17" i="5"/>
  <c r="J16" i="5"/>
  <c r="I16" i="5"/>
  <c r="J15" i="5"/>
  <c r="I15" i="5"/>
  <c r="J14" i="5"/>
  <c r="I14" i="5"/>
  <c r="J13" i="5"/>
  <c r="I13" i="5"/>
  <c r="J12" i="5"/>
  <c r="I12" i="5"/>
  <c r="J11" i="5"/>
  <c r="I11" i="5"/>
  <c r="J10" i="5"/>
  <c r="I10" i="5"/>
  <c r="J9" i="5"/>
  <c r="I9" i="5"/>
  <c r="AK8" i="5"/>
  <c r="AK9" i="5" s="1"/>
  <c r="AK10" i="5" s="1"/>
  <c r="AK11" i="5" s="1"/>
  <c r="AK12" i="5" s="1"/>
  <c r="AK13" i="5" s="1"/>
  <c r="AK14" i="5" s="1"/>
  <c r="AK15" i="5" s="1"/>
  <c r="AK16" i="5" s="1"/>
  <c r="AK17" i="5" s="1"/>
  <c r="AK18" i="5" s="1"/>
  <c r="AK19" i="5" s="1"/>
  <c r="AK20" i="5" s="1"/>
  <c r="AK21" i="5" s="1"/>
  <c r="AK22" i="5" s="1"/>
  <c r="AK23" i="5" s="1"/>
  <c r="J8" i="5"/>
  <c r="I8" i="5"/>
  <c r="AK7" i="5"/>
  <c r="U7" i="5"/>
  <c r="U8" i="5" s="1"/>
  <c r="U9" i="5" s="1"/>
  <c r="U10" i="5" s="1"/>
  <c r="U11" i="5" s="1"/>
  <c r="U12" i="5" s="1"/>
  <c r="U13" i="5" s="1"/>
  <c r="U14" i="5" s="1"/>
  <c r="U15" i="5" s="1"/>
  <c r="U16" i="5" s="1"/>
  <c r="U17" i="5" s="1"/>
  <c r="U18" i="5" s="1"/>
  <c r="U19" i="5" s="1"/>
  <c r="U20" i="5" s="1"/>
  <c r="U21" i="5" s="1"/>
  <c r="U22" i="5" s="1"/>
  <c r="U23" i="5" s="1"/>
  <c r="J7" i="5"/>
  <c r="I7" i="5"/>
  <c r="J6" i="5"/>
  <c r="I6" i="5"/>
  <c r="T5" i="5"/>
  <c r="S5" i="5"/>
  <c r="P5" i="5"/>
  <c r="S4" i="5"/>
  <c r="H43" i="2" l="1"/>
  <c r="H47" i="2"/>
  <c r="C17" i="3"/>
  <c r="E17" i="3"/>
  <c r="D17" i="3"/>
  <c r="B21" i="3" s="1"/>
  <c r="AA6" i="5" s="1"/>
  <c r="AJ5" i="5"/>
  <c r="AI5" i="5"/>
  <c r="J24" i="5"/>
  <c r="J29" i="5" s="1"/>
  <c r="K9" i="5"/>
  <c r="K12" i="5"/>
  <c r="K15" i="5"/>
  <c r="K23" i="5"/>
  <c r="K18" i="5"/>
  <c r="K13" i="5"/>
  <c r="K21" i="5"/>
  <c r="K8" i="5"/>
  <c r="K16" i="5"/>
  <c r="I24" i="5"/>
  <c r="I40" i="5" s="1"/>
  <c r="K11" i="5"/>
  <c r="K19" i="5"/>
  <c r="K17" i="5"/>
  <c r="K20" i="5"/>
  <c r="K7" i="5"/>
  <c r="K10" i="5"/>
  <c r="K14" i="5"/>
  <c r="K22" i="5"/>
  <c r="K6" i="5"/>
  <c r="Q18" i="5"/>
  <c r="G24" i="5"/>
  <c r="H45" i="2" l="1"/>
  <c r="H48" i="2"/>
  <c r="H44" i="2"/>
  <c r="H49" i="2"/>
  <c r="B20" i="3"/>
  <c r="X4" i="5" s="1"/>
  <c r="R10" i="5"/>
  <c r="R6" i="5"/>
  <c r="AA7" i="5"/>
  <c r="AB19" i="5"/>
  <c r="AB21" i="5"/>
  <c r="AB8" i="5"/>
  <c r="AB22" i="5"/>
  <c r="AB10" i="5"/>
  <c r="AA17" i="5"/>
  <c r="AA19" i="5"/>
  <c r="AB14" i="5"/>
  <c r="AA23" i="5"/>
  <c r="AA9" i="5"/>
  <c r="AA11" i="5"/>
  <c r="AB6" i="5"/>
  <c r="AA22" i="5"/>
  <c r="AB20" i="5"/>
  <c r="AB16" i="5"/>
  <c r="AA10" i="5"/>
  <c r="AA14" i="5"/>
  <c r="AB23" i="5"/>
  <c r="AB9" i="5"/>
  <c r="AB11" i="5"/>
  <c r="AB13" i="5"/>
  <c r="AA21" i="5"/>
  <c r="AA12" i="5"/>
  <c r="AB18" i="5"/>
  <c r="AB12" i="5"/>
  <c r="AA20" i="5"/>
  <c r="AB17" i="5"/>
  <c r="AA13" i="5"/>
  <c r="AA8" i="5"/>
  <c r="AB7" i="5"/>
  <c r="AA15" i="5"/>
  <c r="AA16" i="5"/>
  <c r="AB15" i="5"/>
  <c r="AA18" i="5"/>
  <c r="T22" i="5"/>
  <c r="T15" i="5"/>
  <c r="C27" i="5"/>
  <c r="O4" i="5"/>
  <c r="I46" i="5"/>
  <c r="J30" i="5"/>
  <c r="J36" i="5"/>
  <c r="T9" i="5"/>
  <c r="T20" i="5"/>
  <c r="T16" i="5"/>
  <c r="T14" i="5"/>
  <c r="J34" i="5"/>
  <c r="J39" i="5"/>
  <c r="T23" i="5"/>
  <c r="J46" i="5"/>
  <c r="J45" i="5"/>
  <c r="T19" i="5"/>
  <c r="J38" i="5"/>
  <c r="J43" i="5"/>
  <c r="J42" i="5"/>
  <c r="J41" i="5"/>
  <c r="J44" i="5"/>
  <c r="T13" i="5"/>
  <c r="T10" i="5"/>
  <c r="T12" i="5"/>
  <c r="J33" i="5"/>
  <c r="J40" i="5"/>
  <c r="S10" i="5"/>
  <c r="J35" i="5"/>
  <c r="J31" i="5"/>
  <c r="T21" i="5"/>
  <c r="T18" i="5"/>
  <c r="T17" i="5"/>
  <c r="T6" i="5"/>
  <c r="T11" i="5"/>
  <c r="T7" i="5"/>
  <c r="J47" i="5"/>
  <c r="S22" i="5"/>
  <c r="I41" i="5"/>
  <c r="T8" i="5"/>
  <c r="J37" i="5"/>
  <c r="J32" i="5"/>
  <c r="S14" i="5"/>
  <c r="S17" i="5"/>
  <c r="S15" i="5"/>
  <c r="S11" i="5"/>
  <c r="I32" i="5"/>
  <c r="S19" i="5"/>
  <c r="S16" i="5"/>
  <c r="S9" i="5"/>
  <c r="I44" i="5"/>
  <c r="I43" i="5"/>
  <c r="I39" i="5"/>
  <c r="I38" i="5"/>
  <c r="I35" i="5"/>
  <c r="S8" i="5"/>
  <c r="I30" i="5"/>
  <c r="S20" i="5"/>
  <c r="I36" i="5"/>
  <c r="I31" i="5"/>
  <c r="S23" i="5"/>
  <c r="S7" i="5"/>
  <c r="I47" i="5"/>
  <c r="I42" i="5"/>
  <c r="I34" i="5"/>
  <c r="I45" i="5"/>
  <c r="I29" i="5"/>
  <c r="I37" i="5"/>
  <c r="S6" i="5"/>
  <c r="S12" i="5"/>
  <c r="K24" i="5"/>
  <c r="K38" i="5" s="1"/>
  <c r="S21" i="5"/>
  <c r="S13" i="5"/>
  <c r="S18" i="5"/>
  <c r="I33" i="5"/>
  <c r="H24" i="5"/>
  <c r="H30" i="5" s="1"/>
  <c r="G30" i="5"/>
  <c r="R9" i="5"/>
  <c r="R15" i="5"/>
  <c r="G44" i="5"/>
  <c r="R7" i="5"/>
  <c r="G41" i="5"/>
  <c r="G36" i="5"/>
  <c r="G33" i="5"/>
  <c r="G46" i="5"/>
  <c r="G35" i="5"/>
  <c r="G43" i="5"/>
  <c r="R18" i="5"/>
  <c r="G38" i="5"/>
  <c r="F37" i="5"/>
  <c r="F42" i="5"/>
  <c r="F33" i="5"/>
  <c r="F44" i="5"/>
  <c r="G34" i="5"/>
  <c r="R11" i="5"/>
  <c r="R16" i="5"/>
  <c r="R8" i="5"/>
  <c r="G45" i="5"/>
  <c r="G37" i="5"/>
  <c r="R13" i="5"/>
  <c r="G42" i="5"/>
  <c r="R20" i="5"/>
  <c r="R12" i="5"/>
  <c r="G29" i="5"/>
  <c r="R21" i="5"/>
  <c r="R17" i="5"/>
  <c r="G40" i="5"/>
  <c r="G32" i="5"/>
  <c r="R22" i="5"/>
  <c r="R14" i="5"/>
  <c r="G47" i="5"/>
  <c r="G39" i="5"/>
  <c r="G31" i="5"/>
  <c r="R19" i="5"/>
  <c r="F43" i="5"/>
  <c r="F35" i="5"/>
  <c r="Q17" i="5"/>
  <c r="Q19" i="5"/>
  <c r="Q11" i="5"/>
  <c r="Q8" i="5"/>
  <c r="Q23" i="5"/>
  <c r="Q15" i="5"/>
  <c r="Q7" i="5"/>
  <c r="F40" i="5"/>
  <c r="F32" i="5"/>
  <c r="Q22" i="5"/>
  <c r="F46" i="5"/>
  <c r="F38" i="5"/>
  <c r="Q16" i="5"/>
  <c r="Q20" i="5"/>
  <c r="Q9" i="5"/>
  <c r="Q14" i="5"/>
  <c r="F47" i="5"/>
  <c r="F39" i="5"/>
  <c r="F31" i="5"/>
  <c r="F30" i="5"/>
  <c r="Q12" i="5"/>
  <c r="Q13" i="5"/>
  <c r="Q10" i="5"/>
  <c r="F41" i="5"/>
  <c r="F34" i="5"/>
  <c r="F45" i="5"/>
  <c r="Q6" i="5"/>
  <c r="F36" i="5"/>
  <c r="Q21" i="5"/>
  <c r="F29" i="5"/>
  <c r="R23" i="5"/>
  <c r="X6" i="5" l="1"/>
  <c r="AG4" i="5"/>
  <c r="X7" i="5"/>
  <c r="X9" i="5"/>
  <c r="B24" i="3"/>
  <c r="X8" i="5"/>
  <c r="B23" i="3"/>
  <c r="AC22" i="5"/>
  <c r="E22" i="5"/>
  <c r="AA4" i="5"/>
  <c r="F63" i="7" s="1"/>
  <c r="Y22" i="5"/>
  <c r="X12" i="5"/>
  <c r="Y6" i="5"/>
  <c r="Y13" i="5"/>
  <c r="Y16" i="5"/>
  <c r="X17" i="5"/>
  <c r="X16" i="5"/>
  <c r="Y10" i="5"/>
  <c r="Y21" i="5"/>
  <c r="X18" i="5"/>
  <c r="Y15" i="5"/>
  <c r="X19" i="5"/>
  <c r="Y20" i="5"/>
  <c r="X21" i="5"/>
  <c r="Y19" i="5"/>
  <c r="Y23" i="5"/>
  <c r="X11" i="5"/>
  <c r="Y8" i="5"/>
  <c r="Y11" i="5"/>
  <c r="X10" i="5"/>
  <c r="X20" i="5"/>
  <c r="Y17" i="5"/>
  <c r="Y18" i="5"/>
  <c r="X13" i="5"/>
  <c r="Y12" i="5"/>
  <c r="Y7" i="5"/>
  <c r="X14" i="5"/>
  <c r="X22" i="5"/>
  <c r="Y14" i="5"/>
  <c r="Y9" i="5"/>
  <c r="X15" i="5"/>
  <c r="X23" i="5"/>
  <c r="E14" i="5"/>
  <c r="E7" i="5"/>
  <c r="E23" i="5"/>
  <c r="E10" i="5"/>
  <c r="E17" i="5"/>
  <c r="E19" i="5"/>
  <c r="E11" i="5"/>
  <c r="E16" i="5"/>
  <c r="E21" i="5"/>
  <c r="E12" i="5"/>
  <c r="E13" i="5"/>
  <c r="E20" i="5"/>
  <c r="E9" i="5"/>
  <c r="E15" i="5"/>
  <c r="E6" i="5"/>
  <c r="E8" i="5"/>
  <c r="E18" i="5"/>
  <c r="D24" i="5"/>
  <c r="P15" i="5" s="1"/>
  <c r="C24" i="5"/>
  <c r="O17" i="5" s="1"/>
  <c r="AC8" i="5"/>
  <c r="AB24" i="5"/>
  <c r="AB44" i="5" s="1"/>
  <c r="G80" i="7" s="1"/>
  <c r="AC12" i="5"/>
  <c r="AC19" i="5"/>
  <c r="AC16" i="5"/>
  <c r="AC9" i="5"/>
  <c r="AC14" i="5"/>
  <c r="AC20" i="5"/>
  <c r="AC10" i="5"/>
  <c r="AC17" i="5"/>
  <c r="AC21" i="5"/>
  <c r="AC23" i="5"/>
  <c r="AC13" i="5"/>
  <c r="AC11" i="5"/>
  <c r="AC18" i="5"/>
  <c r="AC7" i="5"/>
  <c r="AC15" i="5"/>
  <c r="AA24" i="5"/>
  <c r="AI18" i="5" s="1"/>
  <c r="AC6" i="5"/>
  <c r="K34" i="5"/>
  <c r="K44" i="5"/>
  <c r="K30" i="5"/>
  <c r="K35" i="5"/>
  <c r="K46" i="5"/>
  <c r="K41" i="5"/>
  <c r="H44" i="5"/>
  <c r="K40" i="5"/>
  <c r="H33" i="5"/>
  <c r="K37" i="5"/>
  <c r="H41" i="5"/>
  <c r="H37" i="5"/>
  <c r="K31" i="5"/>
  <c r="H47" i="5"/>
  <c r="H29" i="5"/>
  <c r="H46" i="5"/>
  <c r="K29" i="5"/>
  <c r="K39" i="5"/>
  <c r="K36" i="5"/>
  <c r="H31" i="5"/>
  <c r="H32" i="5"/>
  <c r="H38" i="5"/>
  <c r="K47" i="5"/>
  <c r="K45" i="5"/>
  <c r="K32" i="5"/>
  <c r="H40" i="5"/>
  <c r="H35" i="5"/>
  <c r="H36" i="5"/>
  <c r="H34" i="5"/>
  <c r="K43" i="5"/>
  <c r="K33" i="5"/>
  <c r="K42" i="5"/>
  <c r="H42" i="5"/>
  <c r="H45" i="5"/>
  <c r="H39" i="5"/>
  <c r="H43" i="5"/>
  <c r="C63" i="7" l="1"/>
  <c r="AA27" i="5"/>
  <c r="AI4" i="5"/>
  <c r="Z13" i="5"/>
  <c r="AM13" i="5" s="1"/>
  <c r="Z6" i="5"/>
  <c r="AM6" i="5" s="1"/>
  <c r="Z16" i="5"/>
  <c r="Z21" i="5"/>
  <c r="AM21" i="5" s="1"/>
  <c r="Z20" i="5"/>
  <c r="AM20" i="5" s="1"/>
  <c r="Z19" i="5"/>
  <c r="Z23" i="5"/>
  <c r="Z22" i="5"/>
  <c r="Z11" i="5"/>
  <c r="Z18" i="5"/>
  <c r="Z8" i="5"/>
  <c r="Z9" i="5"/>
  <c r="Z10" i="5"/>
  <c r="Z15" i="5"/>
  <c r="Z17" i="5"/>
  <c r="Z12" i="5"/>
  <c r="X24" i="5"/>
  <c r="AG6" i="5" s="1"/>
  <c r="X27" i="5"/>
  <c r="Z7" i="5"/>
  <c r="Z14" i="5"/>
  <c r="Y24" i="5"/>
  <c r="AH19" i="5" s="1"/>
  <c r="P11" i="5"/>
  <c r="P10" i="5"/>
  <c r="D33" i="5"/>
  <c r="C29" i="5"/>
  <c r="D35" i="5"/>
  <c r="P6" i="5"/>
  <c r="P18" i="5"/>
  <c r="D34" i="5"/>
  <c r="C35" i="5"/>
  <c r="C40" i="5"/>
  <c r="D47" i="5"/>
  <c r="O23" i="5"/>
  <c r="D46" i="5"/>
  <c r="D30" i="5"/>
  <c r="P8" i="5"/>
  <c r="AJ12" i="5"/>
  <c r="C46" i="5"/>
  <c r="C31" i="5"/>
  <c r="C33" i="5"/>
  <c r="C41" i="5"/>
  <c r="O9" i="5"/>
  <c r="P7" i="5"/>
  <c r="P22" i="5"/>
  <c r="P17" i="5"/>
  <c r="P9" i="5"/>
  <c r="D32" i="5"/>
  <c r="E24" i="5"/>
  <c r="E44" i="5" s="1"/>
  <c r="O16" i="5"/>
  <c r="O22" i="5"/>
  <c r="O8" i="5"/>
  <c r="C34" i="5"/>
  <c r="C39" i="5"/>
  <c r="O11" i="5"/>
  <c r="O7" i="5"/>
  <c r="O19" i="5"/>
  <c r="O21" i="5"/>
  <c r="C36" i="5"/>
  <c r="C47" i="5"/>
  <c r="D44" i="5"/>
  <c r="O15" i="5"/>
  <c r="O6" i="5"/>
  <c r="C32" i="5"/>
  <c r="C42" i="5"/>
  <c r="D43" i="5"/>
  <c r="D42" i="5"/>
  <c r="D38" i="5"/>
  <c r="P23" i="5"/>
  <c r="P14" i="5"/>
  <c r="C43" i="5"/>
  <c r="D36" i="5"/>
  <c r="D41" i="5"/>
  <c r="D37" i="5"/>
  <c r="P20" i="5"/>
  <c r="D31" i="5"/>
  <c r="C44" i="5"/>
  <c r="O10" i="5"/>
  <c r="C45" i="5"/>
  <c r="C38" i="5"/>
  <c r="C37" i="5"/>
  <c r="O12" i="5"/>
  <c r="O20" i="5"/>
  <c r="O18" i="5"/>
  <c r="D29" i="5"/>
  <c r="O13" i="5"/>
  <c r="C30" i="5"/>
  <c r="P19" i="5"/>
  <c r="D39" i="5"/>
  <c r="P12" i="5"/>
  <c r="D40" i="5"/>
  <c r="P21" i="5"/>
  <c r="P16" i="5"/>
  <c r="P13" i="5"/>
  <c r="O14" i="5"/>
  <c r="D45" i="5"/>
  <c r="AB29" i="5"/>
  <c r="G65" i="7" s="1"/>
  <c r="AI8" i="5"/>
  <c r="AA31" i="5"/>
  <c r="F67" i="7" s="1"/>
  <c r="AI16" i="5"/>
  <c r="AI10" i="5"/>
  <c r="AJ13" i="5"/>
  <c r="AJ18" i="5"/>
  <c r="AB40" i="5"/>
  <c r="G76" i="7" s="1"/>
  <c r="AI15" i="5"/>
  <c r="AA39" i="5"/>
  <c r="F75" i="7" s="1"/>
  <c r="AJ14" i="5"/>
  <c r="AB36" i="5"/>
  <c r="G72" i="7" s="1"/>
  <c r="AA41" i="5"/>
  <c r="F77" i="7" s="1"/>
  <c r="AI13" i="5"/>
  <c r="AI19" i="5"/>
  <c r="AA35" i="5"/>
  <c r="F71" i="7" s="1"/>
  <c r="AA33" i="5"/>
  <c r="F69" i="7" s="1"/>
  <c r="AB42" i="5"/>
  <c r="G78" i="7" s="1"/>
  <c r="AB41" i="5"/>
  <c r="G77" i="7" s="1"/>
  <c r="AJ6" i="5"/>
  <c r="AJ19" i="5"/>
  <c r="AC24" i="5"/>
  <c r="AI9" i="5"/>
  <c r="AI21" i="5"/>
  <c r="AA45" i="5"/>
  <c r="F81" i="7" s="1"/>
  <c r="AA46" i="5"/>
  <c r="F82" i="7" s="1"/>
  <c r="AA47" i="5"/>
  <c r="F83" i="7" s="1"/>
  <c r="AI14" i="5"/>
  <c r="AI20" i="5"/>
  <c r="AA42" i="5"/>
  <c r="F78" i="7" s="1"/>
  <c r="AI7" i="5"/>
  <c r="AI22" i="5"/>
  <c r="AA40" i="5"/>
  <c r="F76" i="7" s="1"/>
  <c r="AA44" i="5"/>
  <c r="F80" i="7" s="1"/>
  <c r="AA29" i="5"/>
  <c r="F65" i="7" s="1"/>
  <c r="AI11" i="5"/>
  <c r="AA30" i="5"/>
  <c r="F66" i="7" s="1"/>
  <c r="AA34" i="5"/>
  <c r="F70" i="7" s="1"/>
  <c r="AI12" i="5"/>
  <c r="AA32" i="5"/>
  <c r="F68" i="7" s="1"/>
  <c r="AI17" i="5"/>
  <c r="AI6" i="5"/>
  <c r="AI23" i="5"/>
  <c r="AA37" i="5"/>
  <c r="F73" i="7" s="1"/>
  <c r="AA43" i="5"/>
  <c r="F79" i="7" s="1"/>
  <c r="AB46" i="5"/>
  <c r="G82" i="7" s="1"/>
  <c r="AB37" i="5"/>
  <c r="G73" i="7" s="1"/>
  <c r="AJ21" i="5"/>
  <c r="AA38" i="5"/>
  <c r="F74" i="7" s="1"/>
  <c r="AB38" i="5"/>
  <c r="G74" i="7" s="1"/>
  <c r="AB30" i="5"/>
  <c r="G66" i="7" s="1"/>
  <c r="AJ22" i="5"/>
  <c r="AJ11" i="5"/>
  <c r="AJ10" i="5"/>
  <c r="AB47" i="5"/>
  <c r="G83" i="7" s="1"/>
  <c r="AJ16" i="5"/>
  <c r="AJ9" i="5"/>
  <c r="AJ7" i="5"/>
  <c r="AB33" i="5"/>
  <c r="G69" i="7" s="1"/>
  <c r="AB43" i="5"/>
  <c r="G79" i="7" s="1"/>
  <c r="AB35" i="5"/>
  <c r="G71" i="7" s="1"/>
  <c r="AB39" i="5"/>
  <c r="G75" i="7" s="1"/>
  <c r="AJ15" i="5"/>
  <c r="AB31" i="5"/>
  <c r="G67" i="7" s="1"/>
  <c r="AB32" i="5"/>
  <c r="G68" i="7" s="1"/>
  <c r="AB34" i="5"/>
  <c r="G70" i="7" s="1"/>
  <c r="AB45" i="5"/>
  <c r="G81" i="7" s="1"/>
  <c r="AJ17" i="5"/>
  <c r="AJ23" i="5"/>
  <c r="AJ8" i="5"/>
  <c r="AJ20" i="5"/>
  <c r="AA36" i="5"/>
  <c r="F72" i="7" s="1"/>
  <c r="X32" i="5" l="1"/>
  <c r="C68" i="7" s="1"/>
  <c r="AC37" i="5"/>
  <c r="H73" i="7" s="1"/>
  <c r="AM16" i="5"/>
  <c r="AN16" i="5" s="1"/>
  <c r="AM22" i="5"/>
  <c r="AO22" i="5" s="1"/>
  <c r="AM19" i="5"/>
  <c r="AO19" i="5" s="1"/>
  <c r="AM23" i="5"/>
  <c r="AN23" i="5" s="1"/>
  <c r="AM15" i="5"/>
  <c r="AN15" i="5" s="1"/>
  <c r="AM18" i="5"/>
  <c r="AO18" i="5" s="1"/>
  <c r="AM14" i="5"/>
  <c r="AN14" i="5" s="1"/>
  <c r="AM8" i="5"/>
  <c r="AN8" i="5" s="1"/>
  <c r="AM17" i="5"/>
  <c r="AN17" i="5" s="1"/>
  <c r="AM11" i="5"/>
  <c r="AO11" i="5" s="1"/>
  <c r="AH23" i="5"/>
  <c r="Y35" i="5"/>
  <c r="D71" i="7" s="1"/>
  <c r="AM9" i="5"/>
  <c r="AN9" i="5" s="1"/>
  <c r="AH7" i="5"/>
  <c r="AH6" i="5"/>
  <c r="AH13" i="5"/>
  <c r="AM10" i="5"/>
  <c r="AO10" i="5" s="1"/>
  <c r="AG16" i="5"/>
  <c r="AG18" i="5"/>
  <c r="AG12" i="5"/>
  <c r="X43" i="5"/>
  <c r="C79" i="7" s="1"/>
  <c r="Y31" i="5"/>
  <c r="D67" i="7" s="1"/>
  <c r="X41" i="5"/>
  <c r="C77" i="7" s="1"/>
  <c r="AG13" i="5"/>
  <c r="Y36" i="5"/>
  <c r="D72" i="7" s="1"/>
  <c r="X46" i="5"/>
  <c r="C82" i="7" s="1"/>
  <c r="X33" i="5"/>
  <c r="C69" i="7" s="1"/>
  <c r="Y47" i="5"/>
  <c r="D83" i="7" s="1"/>
  <c r="AG17" i="5"/>
  <c r="AG8" i="5"/>
  <c r="AM12" i="5"/>
  <c r="AO12" i="5" s="1"/>
  <c r="X37" i="5"/>
  <c r="C73" i="7" s="1"/>
  <c r="AH21" i="5"/>
  <c r="X34" i="5"/>
  <c r="C70" i="7" s="1"/>
  <c r="X47" i="5"/>
  <c r="C83" i="7" s="1"/>
  <c r="Y37" i="5"/>
  <c r="D73" i="7" s="1"/>
  <c r="AG7" i="5"/>
  <c r="Y29" i="5"/>
  <c r="D65" i="7" s="1"/>
  <c r="AG19" i="5"/>
  <c r="AG14" i="5"/>
  <c r="AG11" i="5"/>
  <c r="AG15" i="5"/>
  <c r="AG9" i="5"/>
  <c r="X35" i="5"/>
  <c r="C71" i="7" s="1"/>
  <c r="X45" i="5"/>
  <c r="C81" i="7" s="1"/>
  <c r="AH10" i="5"/>
  <c r="Y39" i="5"/>
  <c r="D75" i="7" s="1"/>
  <c r="AG20" i="5"/>
  <c r="X44" i="5"/>
  <c r="C80" i="7" s="1"/>
  <c r="X38" i="5"/>
  <c r="C74" i="7" s="1"/>
  <c r="X30" i="5"/>
  <c r="C66" i="7" s="1"/>
  <c r="X42" i="5"/>
  <c r="C78" i="7" s="1"/>
  <c r="Y32" i="5"/>
  <c r="D68" i="7" s="1"/>
  <c r="AG22" i="5"/>
  <c r="X39" i="5"/>
  <c r="C75" i="7" s="1"/>
  <c r="X29" i="5"/>
  <c r="C65" i="7" s="1"/>
  <c r="Y30" i="5"/>
  <c r="D66" i="7" s="1"/>
  <c r="Y33" i="5"/>
  <c r="D69" i="7" s="1"/>
  <c r="Y42" i="5"/>
  <c r="D78" i="7" s="1"/>
  <c r="AH18" i="5"/>
  <c r="X31" i="5"/>
  <c r="C67" i="7" s="1"/>
  <c r="X40" i="5"/>
  <c r="C76" i="7" s="1"/>
  <c r="AG23" i="5"/>
  <c r="X36" i="5"/>
  <c r="C72" i="7" s="1"/>
  <c r="AG10" i="5"/>
  <c r="AG21" i="5"/>
  <c r="AH12" i="5"/>
  <c r="Y34" i="5"/>
  <c r="D70" i="7" s="1"/>
  <c r="Y38" i="5"/>
  <c r="D74" i="7" s="1"/>
  <c r="AM7" i="5"/>
  <c r="AN7" i="5" s="1"/>
  <c r="Y40" i="5"/>
  <c r="D76" i="7" s="1"/>
  <c r="Y43" i="5"/>
  <c r="D79" i="7" s="1"/>
  <c r="AH16" i="5"/>
  <c r="AH15" i="5"/>
  <c r="AH22" i="5"/>
  <c r="Y41" i="5"/>
  <c r="D77" i="7" s="1"/>
  <c r="AH9" i="5"/>
  <c r="AH11" i="5"/>
  <c r="Y46" i="5"/>
  <c r="D82" i="7" s="1"/>
  <c r="AH8" i="5"/>
  <c r="AH17" i="5"/>
  <c r="Z24" i="5"/>
  <c r="Z45" i="5" s="1"/>
  <c r="E81" i="7" s="1"/>
  <c r="Y45" i="5"/>
  <c r="D81" i="7" s="1"/>
  <c r="AH14" i="5"/>
  <c r="Y44" i="5"/>
  <c r="D80" i="7" s="1"/>
  <c r="AH20" i="5"/>
  <c r="E33" i="5"/>
  <c r="E39" i="5"/>
  <c r="E35" i="5"/>
  <c r="E31" i="5"/>
  <c r="E46" i="5"/>
  <c r="E40" i="5"/>
  <c r="E29" i="5"/>
  <c r="E38" i="5"/>
  <c r="E41" i="5"/>
  <c r="E37" i="5"/>
  <c r="E36" i="5"/>
  <c r="E45" i="5"/>
  <c r="E42" i="5"/>
  <c r="E47" i="5"/>
  <c r="E43" i="5"/>
  <c r="E32" i="5"/>
  <c r="E34" i="5"/>
  <c r="E30" i="5"/>
  <c r="AC33" i="5"/>
  <c r="H69" i="7" s="1"/>
  <c r="AC31" i="5"/>
  <c r="H67" i="7" s="1"/>
  <c r="AC40" i="5"/>
  <c r="H76" i="7" s="1"/>
  <c r="AC43" i="5"/>
  <c r="H79" i="7" s="1"/>
  <c r="AO6" i="5"/>
  <c r="AN6" i="5"/>
  <c r="AO20" i="5"/>
  <c r="AN20" i="5"/>
  <c r="AC29" i="5"/>
  <c r="H65" i="7" s="1"/>
  <c r="AC35" i="5"/>
  <c r="H71" i="7" s="1"/>
  <c r="AC30" i="5"/>
  <c r="H66" i="7" s="1"/>
  <c r="AC41" i="5"/>
  <c r="H77" i="7" s="1"/>
  <c r="AC38" i="5"/>
  <c r="H74" i="7" s="1"/>
  <c r="AC39" i="5"/>
  <c r="H75" i="7" s="1"/>
  <c r="AC32" i="5"/>
  <c r="H68" i="7" s="1"/>
  <c r="AC45" i="5"/>
  <c r="H81" i="7" s="1"/>
  <c r="AC47" i="5"/>
  <c r="H83" i="7" s="1"/>
  <c r="AC46" i="5"/>
  <c r="H82" i="7" s="1"/>
  <c r="AC34" i="5"/>
  <c r="H70" i="7" s="1"/>
  <c r="AN21" i="5"/>
  <c r="AO21" i="5"/>
  <c r="AC42" i="5"/>
  <c r="H78" i="7" s="1"/>
  <c r="AC36" i="5"/>
  <c r="H72" i="7" s="1"/>
  <c r="AO13" i="5"/>
  <c r="AN13" i="5"/>
  <c r="AC44" i="5"/>
  <c r="H80" i="7" s="1"/>
  <c r="AM24" i="5" l="1"/>
  <c r="AN22" i="5"/>
  <c r="AN19" i="5"/>
  <c r="AO16" i="5"/>
  <c r="AO23" i="5"/>
  <c r="AO15" i="5"/>
  <c r="AO8" i="5"/>
  <c r="AN18" i="5"/>
  <c r="AN11" i="5"/>
  <c r="AO17" i="5"/>
  <c r="AO14" i="5"/>
  <c r="AO9" i="5"/>
  <c r="AN12" i="5"/>
  <c r="AN10" i="5"/>
  <c r="Z40" i="5"/>
  <c r="E76" i="7" s="1"/>
  <c r="Z37" i="5"/>
  <c r="E73" i="7" s="1"/>
  <c r="AO7" i="5"/>
  <c r="Z39" i="5"/>
  <c r="E75" i="7" s="1"/>
  <c r="Z44" i="5"/>
  <c r="E80" i="7" s="1"/>
  <c r="Z29" i="5"/>
  <c r="E65" i="7" s="1"/>
  <c r="Z31" i="5"/>
  <c r="E67" i="7" s="1"/>
  <c r="Z32" i="5"/>
  <c r="E68" i="7" s="1"/>
  <c r="Z41" i="5"/>
  <c r="E77" i="7" s="1"/>
  <c r="Z46" i="5"/>
  <c r="E82" i="7" s="1"/>
  <c r="Z33" i="5"/>
  <c r="E69" i="7" s="1"/>
  <c r="Z34" i="5"/>
  <c r="E70" i="7" s="1"/>
  <c r="Z35" i="5"/>
  <c r="E71" i="7" s="1"/>
  <c r="Z47" i="5"/>
  <c r="E83" i="7" s="1"/>
  <c r="Z36" i="5"/>
  <c r="E72" i="7" s="1"/>
  <c r="Z30" i="5"/>
  <c r="E66" i="7" s="1"/>
  <c r="Z43" i="5"/>
  <c r="E79" i="7" s="1"/>
  <c r="Z38" i="5"/>
  <c r="E74" i="7" s="1"/>
  <c r="Z42" i="5"/>
  <c r="E78" i="7" s="1"/>
  <c r="AO24" i="5" l="1"/>
  <c r="AN24" i="5"/>
</calcChain>
</file>

<file path=xl/sharedStrings.xml><?xml version="1.0" encoding="utf-8"?>
<sst xmlns="http://schemas.openxmlformats.org/spreadsheetml/2006/main" count="2994" uniqueCount="737">
  <si>
    <t>Benchmarking</t>
  </si>
  <si>
    <t>Last updated</t>
  </si>
  <si>
    <t>Choose Population Geography</t>
  </si>
  <si>
    <t>Choose Data to Show in the Table</t>
  </si>
  <si>
    <t>Southampton resident population 2021 Census (ONS)</t>
  </si>
  <si>
    <t>Male</t>
  </si>
  <si>
    <t>Female</t>
  </si>
  <si>
    <t>Total</t>
  </si>
  <si>
    <t>0-4</t>
  </si>
  <si>
    <t>5-9</t>
  </si>
  <si>
    <t>10-14</t>
  </si>
  <si>
    <t>15-19</t>
  </si>
  <si>
    <t>20-24</t>
  </si>
  <si>
    <t>25-29</t>
  </si>
  <si>
    <t>30-34</t>
  </si>
  <si>
    <t>35-39</t>
  </si>
  <si>
    <t>40-44</t>
  </si>
  <si>
    <t>45-49</t>
  </si>
  <si>
    <t>50-54</t>
  </si>
  <si>
    <t>55-59</t>
  </si>
  <si>
    <t>60-64</t>
  </si>
  <si>
    <t>65-69</t>
  </si>
  <si>
    <t>70-74</t>
  </si>
  <si>
    <t>75-79</t>
  </si>
  <si>
    <t>80-84</t>
  </si>
  <si>
    <t>85+</t>
  </si>
  <si>
    <t>Figures may not sum due to rounding</t>
  </si>
  <si>
    <t>Population percentage change: Southampton and ONS comparator Local Authorities: Census 2011 and 2021</t>
  </si>
  <si>
    <t>Return to Index</t>
  </si>
  <si>
    <t>View Metadata</t>
  </si>
  <si>
    <t>Persons</t>
  </si>
  <si>
    <t>Males</t>
  </si>
  <si>
    <t>Females</t>
  </si>
  <si>
    <t>Local Authority</t>
  </si>
  <si>
    <t>Persons - Census 2011 resident population</t>
  </si>
  <si>
    <t>Persons - Census 2021 resident population</t>
  </si>
  <si>
    <t>Difference (Census 2011 and 2021)</t>
  </si>
  <si>
    <t>Percentage change</t>
  </si>
  <si>
    <t>Males - Census 2011 resident population</t>
  </si>
  <si>
    <t>Males - Census 2021 resident population</t>
  </si>
  <si>
    <t>Females - Census 2011 resident population</t>
  </si>
  <si>
    <t>Females - Census 2021 resident population</t>
  </si>
  <si>
    <t>Bristol</t>
  </si>
  <si>
    <t>Bath and North East Somerset</t>
  </si>
  <si>
    <t>Coventry</t>
  </si>
  <si>
    <t>Leeds</t>
  </si>
  <si>
    <t>Newcastle upon Tyne</t>
  </si>
  <si>
    <t>Hampshire</t>
  </si>
  <si>
    <t>England</t>
  </si>
  <si>
    <t>Bournemouth, Christchurch and Poole</t>
  </si>
  <si>
    <t>Southampton</t>
  </si>
  <si>
    <t>Liverpool</t>
  </si>
  <si>
    <t>Plymouth</t>
  </si>
  <si>
    <t>York</t>
  </si>
  <si>
    <t>Isle of Wight</t>
  </si>
  <si>
    <t>Portsmouth</t>
  </si>
  <si>
    <t>Sheffield</t>
  </si>
  <si>
    <t>Metadata</t>
  </si>
  <si>
    <t>Indicator:</t>
  </si>
  <si>
    <t>Definition:</t>
  </si>
  <si>
    <t>Difference in the number of usual residents by comparator 2011 and 2021 Census</t>
  </si>
  <si>
    <t>Numerator:</t>
  </si>
  <si>
    <t>Difference between Census 2011 and 2021 resident population</t>
  </si>
  <si>
    <t xml:space="preserve">Denominator: </t>
  </si>
  <si>
    <t>Census 2011 usual residential population</t>
  </si>
  <si>
    <t>Geographic coverage:</t>
  </si>
  <si>
    <t>LA</t>
  </si>
  <si>
    <t>Geography type:</t>
  </si>
  <si>
    <t>ONS Area Classification</t>
  </si>
  <si>
    <t>Time period:</t>
  </si>
  <si>
    <t>2011 and 2021</t>
  </si>
  <si>
    <t>Data source:</t>
  </si>
  <si>
    <t>Census 2021 and ONS Geoportal</t>
  </si>
  <si>
    <t>https://www.ons.gov.uk/census</t>
  </si>
  <si>
    <t>Factors that might affect the accuracy of this indicator:</t>
  </si>
  <si>
    <t>Last updated:</t>
  </si>
  <si>
    <t>Creator:</t>
  </si>
  <si>
    <t>VM</t>
  </si>
  <si>
    <t>Q&amp;A:</t>
  </si>
  <si>
    <t>Wrong data</t>
  </si>
  <si>
    <t>Persos - Census 2021 resident population</t>
  </si>
  <si>
    <t>Bournemouth</t>
  </si>
  <si>
    <t>Bournemouth in 2011 Census was a different area than in Census 2021. Direct comparison is not possible</t>
  </si>
  <si>
    <t xml:space="preserve">Bournemouth has changed area since the 2011 census. In the 2021 Census the area is now Bournemouth, Christchurch and Poole. Data is rounded to the nearst 100. </t>
  </si>
  <si>
    <t>Population percentage change by age group: Southampton  Census 2011 and Census 2021</t>
  </si>
  <si>
    <t>Age Group</t>
  </si>
  <si>
    <t xml:space="preserve">Aged 0 to 4
</t>
  </si>
  <si>
    <t xml:space="preserve">Aged 5 to 9
</t>
  </si>
  <si>
    <t xml:space="preserve">Aged 10 to 14
</t>
  </si>
  <si>
    <t xml:space="preserve">Aged 15 to 19
</t>
  </si>
  <si>
    <t xml:space="preserve">Aged 20 to 24
</t>
  </si>
  <si>
    <t xml:space="preserve">Aged 25 to 29
</t>
  </si>
  <si>
    <t xml:space="preserve">Aged 30 to 34
</t>
  </si>
  <si>
    <t xml:space="preserve">Aged 35 to 39
</t>
  </si>
  <si>
    <t xml:space="preserve">Aged 40 to 44
</t>
  </si>
  <si>
    <t xml:space="preserve">Aged 45 to 49
</t>
  </si>
  <si>
    <t xml:space="preserve">Aged 50 to 54
</t>
  </si>
  <si>
    <t xml:space="preserve">Aged 55 to 59
</t>
  </si>
  <si>
    <t xml:space="preserve">Aged 60 to 64
</t>
  </si>
  <si>
    <t xml:space="preserve">Aged 65 to 69
</t>
  </si>
  <si>
    <t xml:space="preserve">Aged 70 to 74
</t>
  </si>
  <si>
    <t xml:space="preserve">Aged 75 to 79
</t>
  </si>
  <si>
    <t xml:space="preserve">Aged 80 to 84
</t>
  </si>
  <si>
    <t>Difference in the number of usual residents quinary age band: 2011 and 2021 Census</t>
  </si>
  <si>
    <t>Percent</t>
  </si>
  <si>
    <t>95% Confidence intervals</t>
  </si>
  <si>
    <t>Lower CI</t>
  </si>
  <si>
    <t>Upper CI</t>
  </si>
  <si>
    <t xml:space="preserve">Aged 85 to 89
</t>
  </si>
  <si>
    <t xml:space="preserve">Aged 90 and over
</t>
  </si>
  <si>
    <t>Total population</t>
  </si>
  <si>
    <t>ID</t>
  </si>
  <si>
    <t>Data Info</t>
  </si>
  <si>
    <t>SCRES</t>
  </si>
  <si>
    <t>HCC 2021</t>
  </si>
  <si>
    <t>SC2011</t>
  </si>
  <si>
    <t>ONSC 2011</t>
  </si>
  <si>
    <t>Engl2011</t>
  </si>
  <si>
    <t>SCCITOT</t>
  </si>
  <si>
    <t>MYE 2020</t>
  </si>
  <si>
    <t>SC2021</t>
  </si>
  <si>
    <t>ONSC 2021</t>
  </si>
  <si>
    <t>ENG2021</t>
  </si>
  <si>
    <t>ENG</t>
  </si>
  <si>
    <t>Data for 2021 from tab P02</t>
  </si>
  <si>
    <t>Data for SAPF taken from Sapf</t>
  </si>
  <si>
    <t>MYE taken from Nomis</t>
  </si>
  <si>
    <t>VLOOKUP(Control!$B$8,Reference!$B$41:$C$47,2,FALSE)</t>
  </si>
  <si>
    <t>VLOOKUP(Control!$B$8,Data!$A$3:$AM$10,M6,FALSE)</t>
  </si>
  <si>
    <t>VLOOKUP(Control!$B$8,Data!$A$3:$AM$63,M6,FALSE)</t>
  </si>
  <si>
    <t>CHECK DATA FOR WARDS ETC</t>
  </si>
  <si>
    <t>England MYE 2020</t>
  </si>
  <si>
    <t>Male (Census 2021)</t>
  </si>
  <si>
    <t>Female (Census 2021)</t>
  </si>
  <si>
    <t>M Clmns</t>
  </si>
  <si>
    <t>F Clmns</t>
  </si>
  <si>
    <t>Position</t>
  </si>
  <si>
    <t>Male - 2021</t>
  </si>
  <si>
    <t>Female - 2021</t>
  </si>
  <si>
    <t>Negative (Red)</t>
  </si>
  <si>
    <t>Positive (Blue)</t>
  </si>
  <si>
    <t>Primary Dropdown</t>
  </si>
  <si>
    <t>GP Practices</t>
  </si>
  <si>
    <t>Electoral Wards</t>
  </si>
  <si>
    <t>Localites (RES)</t>
  </si>
  <si>
    <t>Localites (REG)</t>
  </si>
  <si>
    <t>Population Geography</t>
  </si>
  <si>
    <t>Code</t>
  </si>
  <si>
    <t>Practice Code</t>
  </si>
  <si>
    <t>Practice Name</t>
  </si>
  <si>
    <t>Practice Name2</t>
  </si>
  <si>
    <t>Ward Code</t>
  </si>
  <si>
    <t>Ward Name</t>
  </si>
  <si>
    <t>Locality Code</t>
  </si>
  <si>
    <t>Locality Name</t>
  </si>
  <si>
    <t>Census 2021 Southampton population and Census 2011 (ONS)</t>
  </si>
  <si>
    <t>J82001</t>
  </si>
  <si>
    <t>J82001 - Burgess Road Surgery</t>
  </si>
  <si>
    <t>Burgess Road Surgery (J82001)</t>
  </si>
  <si>
    <t>E05002455</t>
  </si>
  <si>
    <t>Bargate</t>
  </si>
  <si>
    <t>L1</t>
  </si>
  <si>
    <t>West Locality</t>
  </si>
  <si>
    <t>Southampton LA (HCC resident population)</t>
  </si>
  <si>
    <t>Census 2021 Southampton population 2021 SAPF</t>
  </si>
  <si>
    <t>J82002</t>
  </si>
  <si>
    <t>J82002 - Lordshill Health Centre</t>
  </si>
  <si>
    <t>Lordshill Health Centre (J82002)</t>
  </si>
  <si>
    <t>E05002456</t>
  </si>
  <si>
    <t>Bassett</t>
  </si>
  <si>
    <t>L2</t>
  </si>
  <si>
    <t>North and Central Locality</t>
  </si>
  <si>
    <t>Electoral Wards (HCC resident population)</t>
  </si>
  <si>
    <t>EW</t>
  </si>
  <si>
    <t>Census 2021 Southampton population 2020 MYE</t>
  </si>
  <si>
    <t>J82022</t>
  </si>
  <si>
    <t>J82022 - Victor Street Surgery</t>
  </si>
  <si>
    <t>Victor Street Surgery (J82022)</t>
  </si>
  <si>
    <t>E05002457</t>
  </si>
  <si>
    <t>Bevois</t>
  </si>
  <si>
    <t>L3</t>
  </si>
  <si>
    <t>East Locality</t>
  </si>
  <si>
    <t>Locality (HCC resident population)</t>
  </si>
  <si>
    <t>LCRS</t>
  </si>
  <si>
    <t>Census 2021 Southampton and England population</t>
  </si>
  <si>
    <t>J82024</t>
  </si>
  <si>
    <t>J82024 - Solent GP Surgery</t>
  </si>
  <si>
    <t>Solent GP Surgery (J82024)</t>
  </si>
  <si>
    <t>E05002458</t>
  </si>
  <si>
    <t>Bitterne</t>
  </si>
  <si>
    <t xml:space="preserve"> </t>
  </si>
  <si>
    <t>J82040</t>
  </si>
  <si>
    <t>J82040 - West End Road Surgery</t>
  </si>
  <si>
    <t>West End Road Surgery (J82040)</t>
  </si>
  <si>
    <t>E05002459</t>
  </si>
  <si>
    <t>Bitterne Park</t>
  </si>
  <si>
    <t>J82062</t>
  </si>
  <si>
    <t>J82062 - Cheviot Road Surgery</t>
  </si>
  <si>
    <t>Cheviot Road Surgery (J82062)</t>
  </si>
  <si>
    <t>E05002460</t>
  </si>
  <si>
    <t>Coxford</t>
  </si>
  <si>
    <t>J82076</t>
  </si>
  <si>
    <t>J82076 - Woolston Lodge Surgery</t>
  </si>
  <si>
    <t>Woolston Lodge Surgery (J82076)</t>
  </si>
  <si>
    <t>E05002461</t>
  </si>
  <si>
    <t>Freemantle</t>
  </si>
  <si>
    <t>Secondar Dropdown</t>
  </si>
  <si>
    <t>J82080</t>
  </si>
  <si>
    <t>J82080 - University Health Service</t>
  </si>
  <si>
    <t>University Health Service (J82080)</t>
  </si>
  <si>
    <t>E05002462</t>
  </si>
  <si>
    <t>Harefield</t>
  </si>
  <si>
    <t>Population Geograpy</t>
  </si>
  <si>
    <t>Chart Name</t>
  </si>
  <si>
    <t>J82081</t>
  </si>
  <si>
    <t>J82081 - St. Mary’s Surgery</t>
  </si>
  <si>
    <t>St. Mary’s Surgery (J82081)</t>
  </si>
  <si>
    <t>E05002463</t>
  </si>
  <si>
    <t>Millbrook</t>
  </si>
  <si>
    <t>J82087</t>
  </si>
  <si>
    <t>J82087 - Stoneham Lane Surgery</t>
  </si>
  <si>
    <t>Stoneham Lane Surgery (J82087)</t>
  </si>
  <si>
    <t>E05002464</t>
  </si>
  <si>
    <t>Peartree</t>
  </si>
  <si>
    <t>J82088</t>
  </si>
  <si>
    <t>J82088 - The Shirley Health Partnership</t>
  </si>
  <si>
    <t>The Shirley Health Partnership (J82088)</t>
  </si>
  <si>
    <t>E05002465</t>
  </si>
  <si>
    <t>Portswood</t>
  </si>
  <si>
    <t>J82092</t>
  </si>
  <si>
    <t>J82092 - Aldermoor Surgery</t>
  </si>
  <si>
    <t>Aldermoor Surgery (J82092)</t>
  </si>
  <si>
    <t>E05002466</t>
  </si>
  <si>
    <t>Redbridge</t>
  </si>
  <si>
    <t>J82101</t>
  </si>
  <si>
    <t>J82101 - Chessel Practice</t>
  </si>
  <si>
    <t>Chessel Practice (J82101)</t>
  </si>
  <si>
    <t>E05002467</t>
  </si>
  <si>
    <t>Shirley</t>
  </si>
  <si>
    <t>J82115</t>
  </si>
  <si>
    <t>J82115 - Atherley House Surgery</t>
  </si>
  <si>
    <t>Atherley House Surgery (J82115)</t>
  </si>
  <si>
    <t>E05002468</t>
  </si>
  <si>
    <t>Sholing</t>
  </si>
  <si>
    <t>J82122</t>
  </si>
  <si>
    <t>J82122 - Alma Medical Centre</t>
  </si>
  <si>
    <t>Alma Medical Centre (J82122)</t>
  </si>
  <si>
    <t>E05002469</t>
  </si>
  <si>
    <t>Swaythling</t>
  </si>
  <si>
    <t>J82126</t>
  </si>
  <si>
    <t>J82126 - Raymond Road Surgery</t>
  </si>
  <si>
    <t>Raymond Road Surgery (J82126)</t>
  </si>
  <si>
    <t>E05002470</t>
  </si>
  <si>
    <t>Woolston</t>
  </si>
  <si>
    <t>J82128</t>
  </si>
  <si>
    <t>J82128 - Old Fire Station Surgery</t>
  </si>
  <si>
    <t>Old Fire Station Surgery (J82128)</t>
  </si>
  <si>
    <t>J82141</t>
  </si>
  <si>
    <t>J82141 - Bath Lodge Practice</t>
  </si>
  <si>
    <t>Bath Lodge Practice (J82141)</t>
  </si>
  <si>
    <t>J82180</t>
  </si>
  <si>
    <t>J82180 - Townhill Surgery</t>
  </si>
  <si>
    <t>Townhill Surgery (J82180)</t>
  </si>
  <si>
    <t>J82183</t>
  </si>
  <si>
    <t>J82183 - Mulberry Surgery</t>
  </si>
  <si>
    <t>Mulberry Surgery (J82183)</t>
  </si>
  <si>
    <t>J82207</t>
  </si>
  <si>
    <t>J82207 - Hill Lane Surgery</t>
  </si>
  <si>
    <t>Hill Lane Surgery (J82207)</t>
  </si>
  <si>
    <t>J82208</t>
  </si>
  <si>
    <t>J82208 - St. Peter’s Surgery</t>
  </si>
  <si>
    <t>St. Peter’s Surgery (J82208)</t>
  </si>
  <si>
    <t>J82213</t>
  </si>
  <si>
    <t>J82213 - Brook House Surgery</t>
  </si>
  <si>
    <t>Brook House Surgery (J82213)</t>
  </si>
  <si>
    <t>J82217</t>
  </si>
  <si>
    <t>J82217 - Homeless Health Care Team</t>
  </si>
  <si>
    <t>Homeless Health Care Team (J82217)</t>
  </si>
  <si>
    <t>J82605</t>
  </si>
  <si>
    <t>J82605 - Walnut Tree Surgery</t>
  </si>
  <si>
    <t>Walnut Tree Surgery (J82605)</t>
  </si>
  <si>
    <t>J82622</t>
  </si>
  <si>
    <t>J82622 - Living Well Partnership</t>
  </si>
  <si>
    <t>Living Well Partnership (J82622)</t>
  </si>
  <si>
    <t>J82663</t>
  </si>
  <si>
    <t>J82663 - Highfield Health</t>
  </si>
  <si>
    <t>Highfield Health (J82663)</t>
  </si>
  <si>
    <t>Projection Year</t>
  </si>
  <si>
    <t>Chart title</t>
  </si>
  <si>
    <t>Population pyramid for Census 2021 and 2011: Southampton population</t>
  </si>
  <si>
    <t>Population pyramid for Census 2021 and SAPF 2021: Southampton population</t>
  </si>
  <si>
    <t>Population pyramid for Census 2021 and MYE 2020: Southampton population</t>
  </si>
  <si>
    <t>Population pyramid for Census 2021: Southampton and England</t>
  </si>
  <si>
    <t>x</t>
  </si>
  <si>
    <t>Geography</t>
  </si>
  <si>
    <t>Southampton resident population (SAPF)</t>
  </si>
  <si>
    <t>Southampton resident population (2011 Census)</t>
  </si>
  <si>
    <t>England resident population (MYE 2020)</t>
  </si>
  <si>
    <t>ENGL2011</t>
  </si>
  <si>
    <t>Enlgnand Residential population (2011 Census)</t>
  </si>
  <si>
    <t>Southampton resident population (2021 Census)</t>
  </si>
  <si>
    <t>England resident population (2021 Census)</t>
  </si>
  <si>
    <t>GPJ82040</t>
  </si>
  <si>
    <t>GPJ82062</t>
  </si>
  <si>
    <t>GPJ82076</t>
  </si>
  <si>
    <t>GPJ82080</t>
  </si>
  <si>
    <t>Southampton LA (Res)</t>
  </si>
  <si>
    <t>GPJ82081</t>
  </si>
  <si>
    <t>EWE05002455</t>
  </si>
  <si>
    <t>GPJ82087</t>
  </si>
  <si>
    <t>EWE05002456</t>
  </si>
  <si>
    <t>GPJ82088</t>
  </si>
  <si>
    <t>EWE05002457</t>
  </si>
  <si>
    <t>GPJ82092</t>
  </si>
  <si>
    <t>EWE05002458</t>
  </si>
  <si>
    <t>GPJ82101</t>
  </si>
  <si>
    <t>EWE05002459</t>
  </si>
  <si>
    <t>GPJ82115</t>
  </si>
  <si>
    <t>EWE05002460</t>
  </si>
  <si>
    <t>GPJ82122</t>
  </si>
  <si>
    <t>EWE05002461</t>
  </si>
  <si>
    <t>GPJ82126</t>
  </si>
  <si>
    <t>EWE05002462</t>
  </si>
  <si>
    <t>GPJ82128</t>
  </si>
  <si>
    <t>EWE05002463</t>
  </si>
  <si>
    <t>GPJ82141</t>
  </si>
  <si>
    <t>EWE05002464</t>
  </si>
  <si>
    <t>GPJ82180</t>
  </si>
  <si>
    <t>EWE05002465</t>
  </si>
  <si>
    <t>GPJ82183</t>
  </si>
  <si>
    <t>EWE05002466</t>
  </si>
  <si>
    <t>GPJ82207</t>
  </si>
  <si>
    <t>EWE05002467</t>
  </si>
  <si>
    <t>GPJ82208</t>
  </si>
  <si>
    <t>EWE05002468</t>
  </si>
  <si>
    <t>GPJ82213</t>
  </si>
  <si>
    <t>EWE05002469</t>
  </si>
  <si>
    <t>GPJ82217</t>
  </si>
  <si>
    <t>EWE05002470</t>
  </si>
  <si>
    <t>GPJ82605</t>
  </si>
  <si>
    <t>LCRSL1</t>
  </si>
  <si>
    <t>GPJ82622</t>
  </si>
  <si>
    <t>LCRSL2</t>
  </si>
  <si>
    <t>GPJ82663</t>
  </si>
  <si>
    <t>LCRSL3</t>
  </si>
  <si>
    <t>LCRGL1</t>
  </si>
  <si>
    <t>LCRGL2</t>
  </si>
  <si>
    <t>LCRGL3</t>
  </si>
  <si>
    <t>Data Table Drop Down</t>
  </si>
  <si>
    <t>Desc</t>
  </si>
  <si>
    <t>Show population numbers</t>
  </si>
  <si>
    <t>Show population percentages (%)</t>
  </si>
  <si>
    <t>CONTROL SHEET - PLEASE DO NOT CHANGE</t>
  </si>
  <si>
    <t>LOOKUP ID</t>
  </si>
  <si>
    <t>Primary geography</t>
  </si>
  <si>
    <t>SCREG</t>
  </si>
  <si>
    <t>Chart Geography ID</t>
  </si>
  <si>
    <t>GP</t>
  </si>
  <si>
    <t>PCT data table</t>
  </si>
  <si>
    <t>LOC</t>
  </si>
  <si>
    <t>&gt;6</t>
  </si>
  <si>
    <t>Data Table</t>
  </si>
  <si>
    <t>Southampton 2011 Census (ONS population)</t>
  </si>
  <si>
    <t>Southampton (MYE resident population)</t>
  </si>
  <si>
    <t>Secondary geography</t>
  </si>
  <si>
    <t>Southampton 2021 Census (ONS population)</t>
  </si>
  <si>
    <t>Period</t>
  </si>
  <si>
    <t>Chart Geog Base ID</t>
  </si>
  <si>
    <t>Chart Geog Proj ID</t>
  </si>
  <si>
    <t>Chart Title</t>
  </si>
  <si>
    <t>Chart Title 2</t>
  </si>
  <si>
    <t>Year</t>
  </si>
  <si>
    <t>SCRES2018</t>
  </si>
  <si>
    <t>HCC 2018</t>
  </si>
  <si>
    <t>EWE050024552018</t>
  </si>
  <si>
    <t>EWE050024562018</t>
  </si>
  <si>
    <t>EWE050024572018</t>
  </si>
  <si>
    <t>EWE050024582018</t>
  </si>
  <si>
    <t>EWE050024592018</t>
  </si>
  <si>
    <t>EWE050024602018</t>
  </si>
  <si>
    <t>EWE050024612018</t>
  </si>
  <si>
    <t>EWE050024622018</t>
  </si>
  <si>
    <t>EWE050024632018</t>
  </si>
  <si>
    <t>EWE050024642018</t>
  </si>
  <si>
    <t>EWE050024652018</t>
  </si>
  <si>
    <t>EWE050024662018</t>
  </si>
  <si>
    <t>EWE050024672018</t>
  </si>
  <si>
    <t>EWE050024682018</t>
  </si>
  <si>
    <t>EWE050024692018</t>
  </si>
  <si>
    <t>EWE050024702018</t>
  </si>
  <si>
    <t>LCRSL12018</t>
  </si>
  <si>
    <t>LCRSL22018</t>
  </si>
  <si>
    <t>LCRSL32018</t>
  </si>
  <si>
    <t>SCRES2019</t>
  </si>
  <si>
    <t>EWE050024552019</t>
  </si>
  <si>
    <t>EWE050024562019</t>
  </si>
  <si>
    <t>EWE050024572019</t>
  </si>
  <si>
    <t>EWE050024582019</t>
  </si>
  <si>
    <t>EWE050024592019</t>
  </si>
  <si>
    <t>EWE050024602019</t>
  </si>
  <si>
    <t>EWE050024612019</t>
  </si>
  <si>
    <t>EWE050024622019</t>
  </si>
  <si>
    <t>EWE050024632019</t>
  </si>
  <si>
    <t>EWE050024642019</t>
  </si>
  <si>
    <t>EWE050024652019</t>
  </si>
  <si>
    <t>EWE050024662019</t>
  </si>
  <si>
    <t>EWE050024672019</t>
  </si>
  <si>
    <t>EWE050024682019</t>
  </si>
  <si>
    <t>EWE050024692019</t>
  </si>
  <si>
    <t>EWE050024702019</t>
  </si>
  <si>
    <t>LCRSL12019</t>
  </si>
  <si>
    <t>LCRSL22019</t>
  </si>
  <si>
    <t>LCRSL32019</t>
  </si>
  <si>
    <t>SCRES2020</t>
  </si>
  <si>
    <t>EWE050024552020</t>
  </si>
  <si>
    <t>EWE050024562020</t>
  </si>
  <si>
    <t>EWE050024572020</t>
  </si>
  <si>
    <t>EWE050024582020</t>
  </si>
  <si>
    <t>EWE050024592020</t>
  </si>
  <si>
    <t>EWE050024602020</t>
  </si>
  <si>
    <t>EWE050024612020</t>
  </si>
  <si>
    <t>EWE050024622020</t>
  </si>
  <si>
    <t>EWE050024632020</t>
  </si>
  <si>
    <t>EWE050024642020</t>
  </si>
  <si>
    <t>EWE050024652020</t>
  </si>
  <si>
    <t>EWE050024662020</t>
  </si>
  <si>
    <t>EWE050024672020</t>
  </si>
  <si>
    <t>EWE050024682020</t>
  </si>
  <si>
    <t>EWE050024692020</t>
  </si>
  <si>
    <t>EWE050024702020</t>
  </si>
  <si>
    <t>LCRSL12020</t>
  </si>
  <si>
    <t>LCRSL22020</t>
  </si>
  <si>
    <t>LCRSL32020</t>
  </si>
  <si>
    <t>SCRES2021</t>
  </si>
  <si>
    <t>EWE050024552021</t>
  </si>
  <si>
    <t>EWE050024562021</t>
  </si>
  <si>
    <t>EWE050024572021</t>
  </si>
  <si>
    <t>EWE050024582021</t>
  </si>
  <si>
    <t>EWE050024592021</t>
  </si>
  <si>
    <t>EWE050024602021</t>
  </si>
  <si>
    <t>EWE050024612021</t>
  </si>
  <si>
    <t>EWE050024622021</t>
  </si>
  <si>
    <t>EWE050024632021</t>
  </si>
  <si>
    <t>EWE050024642021</t>
  </si>
  <si>
    <t>EWE050024652021</t>
  </si>
  <si>
    <t>EWE050024662021</t>
  </si>
  <si>
    <t>EWE050024672021</t>
  </si>
  <si>
    <t>EWE050024682021</t>
  </si>
  <si>
    <t>EWE050024692021</t>
  </si>
  <si>
    <t>EWE050024702021</t>
  </si>
  <si>
    <t>LCRSL12021</t>
  </si>
  <si>
    <t>LCRSL22021</t>
  </si>
  <si>
    <t>LCRSL32021</t>
  </si>
  <si>
    <t>SCRES2022</t>
  </si>
  <si>
    <t>EWE050024552022</t>
  </si>
  <si>
    <t>EWE050024562022</t>
  </si>
  <si>
    <t>EWE050024572022</t>
  </si>
  <si>
    <t>EWE050024582022</t>
  </si>
  <si>
    <t>EWE050024592022</t>
  </si>
  <si>
    <t>EWE050024602022</t>
  </si>
  <si>
    <t>EWE050024612022</t>
  </si>
  <si>
    <t>EWE050024622022</t>
  </si>
  <si>
    <t>EWE050024632022</t>
  </si>
  <si>
    <t>EWE050024642022</t>
  </si>
  <si>
    <t>EWE050024652022</t>
  </si>
  <si>
    <t>EWE050024662022</t>
  </si>
  <si>
    <t>EWE050024672022</t>
  </si>
  <si>
    <t>EWE050024682022</t>
  </si>
  <si>
    <t>EWE050024692022</t>
  </si>
  <si>
    <t>EWE050024702022</t>
  </si>
  <si>
    <t>LCRSL12022</t>
  </si>
  <si>
    <t>LCRSL22022</t>
  </si>
  <si>
    <t>LCRSL32022</t>
  </si>
  <si>
    <t>SCRES2023</t>
  </si>
  <si>
    <t>EWE050024552023</t>
  </si>
  <si>
    <t>EWE050024562023</t>
  </si>
  <si>
    <t>EWE050024572023</t>
  </si>
  <si>
    <t>EWE050024582023</t>
  </si>
  <si>
    <t>EWE050024592023</t>
  </si>
  <si>
    <t>EWE050024602023</t>
  </si>
  <si>
    <t>EWE050024612023</t>
  </si>
  <si>
    <t>EWE050024622023</t>
  </si>
  <si>
    <t>EWE050024632023</t>
  </si>
  <si>
    <t>EWE050024642023</t>
  </si>
  <si>
    <t>EWE050024652023</t>
  </si>
  <si>
    <t>EWE050024662023</t>
  </si>
  <si>
    <t>EWE050024672023</t>
  </si>
  <si>
    <t>EWE050024682023</t>
  </si>
  <si>
    <t>EWE050024692023</t>
  </si>
  <si>
    <t>EWE050024702023</t>
  </si>
  <si>
    <t>LCRSL12023</t>
  </si>
  <si>
    <t>LCRSL22023</t>
  </si>
  <si>
    <t>LCRSL32023</t>
  </si>
  <si>
    <t>SCRES2024</t>
  </si>
  <si>
    <t>EWE050024552024</t>
  </si>
  <si>
    <t>EWE050024562024</t>
  </si>
  <si>
    <t>EWE050024572024</t>
  </si>
  <si>
    <t>EWE050024582024</t>
  </si>
  <si>
    <t>EWE050024592024</t>
  </si>
  <si>
    <t>EWE050024602024</t>
  </si>
  <si>
    <t>EWE050024612024</t>
  </si>
  <si>
    <t>EWE050024622024</t>
  </si>
  <si>
    <t>EWE050024632024</t>
  </si>
  <si>
    <t>EWE050024642024</t>
  </si>
  <si>
    <t>EWE050024652024</t>
  </si>
  <si>
    <t>EWE050024662024</t>
  </si>
  <si>
    <t>EWE050024672024</t>
  </si>
  <si>
    <t>EWE050024682024</t>
  </si>
  <si>
    <t>EWE050024692024</t>
  </si>
  <si>
    <t>EWE050024702024</t>
  </si>
  <si>
    <t>LCRSL12024</t>
  </si>
  <si>
    <t>LCRSL22024</t>
  </si>
  <si>
    <t>LCRSL32024</t>
  </si>
  <si>
    <t>SCRES2025</t>
  </si>
  <si>
    <t>EWE050024552025</t>
  </si>
  <si>
    <t>EWE050024562025</t>
  </si>
  <si>
    <t>EWE050024572025</t>
  </si>
  <si>
    <t>EWE050024582025</t>
  </si>
  <si>
    <t>EWE050024592025</t>
  </si>
  <si>
    <t>EWE050024602025</t>
  </si>
  <si>
    <t>EWE050024612025</t>
  </si>
  <si>
    <t>EWE050024622025</t>
  </si>
  <si>
    <t>EWE050024632025</t>
  </si>
  <si>
    <t>EWE050024642025</t>
  </si>
  <si>
    <t>EWE050024652025</t>
  </si>
  <si>
    <t>EWE050024662025</t>
  </si>
  <si>
    <t>EWE050024672025</t>
  </si>
  <si>
    <t>EWE050024682025</t>
  </si>
  <si>
    <t>EWE050024692025</t>
  </si>
  <si>
    <t>EWE050024702025</t>
  </si>
  <si>
    <t>LCRSL12025</t>
  </si>
  <si>
    <t>LCRSL22025</t>
  </si>
  <si>
    <t>LCRSL32025</t>
  </si>
  <si>
    <t>Choose a secondary geography if applicable</t>
  </si>
  <si>
    <t>Choose a projection year</t>
  </si>
  <si>
    <t>VT</t>
  </si>
  <si>
    <t>Number</t>
  </si>
  <si>
    <t>2021</t>
  </si>
  <si>
    <t>Number of people</t>
  </si>
  <si>
    <t>December 2022</t>
  </si>
  <si>
    <t>Armed forces veterans</t>
  </si>
  <si>
    <t>People in household who have previously served in UK armed forces</t>
  </si>
  <si>
    <t>All households</t>
  </si>
  <si>
    <t>No people in the household previously served in UK armed forces</t>
  </si>
  <si>
    <t>1 person in the household previously served in UK armed forces</t>
  </si>
  <si>
    <t>Prevously served in armed forces</t>
  </si>
  <si>
    <t>Number of people in the household who have previously served in the UK armed forces. This includes those who have served for at least one day in armed forces, either regular, reserves or Merchant Mariners who have seen duty on legally defined military operations.</t>
  </si>
  <si>
    <t>Number of people who previously served</t>
  </si>
  <si>
    <t>Number of people in households who previously served</t>
  </si>
  <si>
    <t>Number of households</t>
  </si>
  <si>
    <t>https://www.ons.gov.uk/peoplepopulationandcommunity/armedforcescommunity/methodologies/ukarmedforcesveteransqualityinformationforcensus2021</t>
  </si>
  <si>
    <t>1 or more people in the household previously served in UK armed forces</t>
  </si>
  <si>
    <t>Has not previously served in any UK armed forces</t>
  </si>
  <si>
    <t>Previously served in UK armed forces</t>
  </si>
  <si>
    <t>Previously served in UK reserve armed forces</t>
  </si>
  <si>
    <t>Previously served in both regular and reserve UK armed forces</t>
  </si>
  <si>
    <t>All usual residents</t>
  </si>
  <si>
    <t>Number of people who have previously served in the UK armed forces. This includes those who have served for at least one day in armed forces, either regular, reserves or Merchant Mariners who have seen duty on legally defined military operations.</t>
  </si>
  <si>
    <t>White</t>
  </si>
  <si>
    <t>English, Welsh, Scottish, Northern Irish or British</t>
  </si>
  <si>
    <t>Ethnic group (Number)</t>
  </si>
  <si>
    <t>People who have previously served in UK armed forces</t>
  </si>
  <si>
    <t>White other</t>
  </si>
  <si>
    <t>Percent of population</t>
  </si>
  <si>
    <t>For the chart on pervious tab</t>
  </si>
  <si>
    <t>Census table TS072. Many who have previously served in the UK armed forces will be older males because of National Service. ONS applied extra quality assurance to correct some answers from currently serving personnel. More information is available below. Identifies people who have previously served in the UK armed forces. This includes those who have served for at least one day in armed forces, either regular or reserves, or Merchant Mariners who have seen duty on legally defined military operations.</t>
  </si>
  <si>
    <t>Local neighbours</t>
  </si>
  <si>
    <t>ONS Area Classification (Census 2011)</t>
  </si>
  <si>
    <t>Christchurch</t>
  </si>
  <si>
    <t xml:space="preserve">Poole </t>
  </si>
  <si>
    <t>Geographies used within this data compendium and associated colours</t>
  </si>
  <si>
    <t>Geographies used in this document</t>
  </si>
  <si>
    <t>People who have previously served in UK armed forces - Southampton and local authority comparators: Census 2021</t>
  </si>
  <si>
    <t>Bournemouth, Christchurch and Poole in the Census 2011 data is made up of the three individual areas:</t>
  </si>
  <si>
    <t>Number and percent of people who have previously served the  UK armed forces</t>
  </si>
  <si>
    <t>Previously served in armed forces</t>
  </si>
  <si>
    <t>Ward 2011</t>
  </si>
  <si>
    <t>Banister &amp; Polygon</t>
  </si>
  <si>
    <t>Thornhill</t>
  </si>
  <si>
    <t>Used where data is available</t>
  </si>
  <si>
    <t>General health of people who have previously served in UK armed forces - Southampton and local authority comparators: Census 2021</t>
  </si>
  <si>
    <t>Census table RM145. This dataset provides Census 2021 estimates that classify usual residents aged 16 years and over in England and Wales who have previously served in the UK armed forces by their general health. The estimates are as at Census Day, 21 March 2021.</t>
  </si>
  <si>
    <t>Number of people who have previously served in the UK armed forces. This includes those who have served for at least one day in armed forces, either regular, reserves or Merchant Mariners who have seen duty on legally defined military operations.  A person's assessment of the general state of their health from very good to very bad. This assessment is not based on a person's health over any specified period of time.</t>
  </si>
  <si>
    <t>Previously served in the UK regular armed forces</t>
  </si>
  <si>
    <t>2023 Wards</t>
  </si>
  <si>
    <t>ONS Area Classification (Census 2021)</t>
  </si>
  <si>
    <t>General health of people who have previously served in UK armed forces</t>
  </si>
  <si>
    <t>May 2023</t>
  </si>
  <si>
    <t>Not in good health</t>
  </si>
  <si>
    <t>In good health</t>
  </si>
  <si>
    <t>People who have previously served in UK armed forces and reserve UK armed forces - Southampton and local authority comparators: Census 2021</t>
  </si>
  <si>
    <t>Sub-city</t>
  </si>
  <si>
    <t>2 or more people in the household previously served in UK armed forces</t>
  </si>
  <si>
    <t>People in household who have previously served in UK armed forces - Southampton and wards: Census 2021</t>
  </si>
  <si>
    <t>Occupation</t>
  </si>
  <si>
    <t>Total number of people who served in or were reserves in UK armed forces</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</si>
  <si>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</si>
  <si>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</si>
  <si>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</si>
  <si>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</si>
  <si>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</si>
  <si>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</si>
  <si>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</si>
  <si>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</si>
  <si>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</si>
  <si>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HIDE AFTER QA</t>
  </si>
  <si>
    <t xml:space="preserve">Number of people who have previously served in the UK armed forces. This includes those who have served for at least one day in armed forces, either regular, reserves or Merchant Mariners who have seen duty on legally defined military operations.  </t>
  </si>
  <si>
    <t>Number of people who previously served or were in UK armed forces reserves</t>
  </si>
  <si>
    <t>Number of people who previously served or were in UK armed forces reserves by occupation</t>
  </si>
  <si>
    <t>Economic activity</t>
  </si>
  <si>
    <t>Area</t>
  </si>
  <si>
    <t>Definition: People aged 16 years and over are economically active if, between 15 March and 21 March 2021, they were:</t>
  </si>
  <si>
    <t>* in employment (an employee or self-employed)</t>
  </si>
  <si>
    <t>* unemployed, but looking for work and could start within two weeks</t>
  </si>
  <si>
    <t>* unemployed, but waiting to start a job that had been offered and accepted</t>
  </si>
  <si>
    <t>It is a measure of whether or not a person was an active participant in the labour market during this period. Economically inactive are those aged 16 years and over who did not have a job between 15 March to 21 March 2021 and had not looked for work between 22 February to 21 March 2021 or could not start work within two weeks.</t>
  </si>
  <si>
    <t>Economic activity of those people who previously served in UK regular armed forces or in UK reserve armed forces or in both - Southampton and wards: Census 2021</t>
  </si>
  <si>
    <t>Economic activity of those people who previously served in UK regular armed forces or in UK reserve armed forces or both - Southampton and wards: Census 2021</t>
  </si>
  <si>
    <t>Occupation of those people who previously served in UK regular armed forces or in UK reserve armed forces or both - Southampton and wards: Census 2021</t>
  </si>
  <si>
    <t xml:space="preserve">Number of people who previously served or were in UK armed forces reserves and number of people aged 16 and over in </t>
  </si>
  <si>
    <t>Percentage of veterans aged 16 and over by total occupation</t>
  </si>
  <si>
    <t>Economically active</t>
  </si>
  <si>
    <t>Economically active: In employment (including full-time students)</t>
  </si>
  <si>
    <t>Economically active: Unemployed (including full-time students)</t>
  </si>
  <si>
    <t>Economically inactive</t>
  </si>
  <si>
    <t>Percent of economically active</t>
  </si>
  <si>
    <t>Economically active (including full time students)</t>
  </si>
  <si>
    <t>In employment</t>
  </si>
  <si>
    <t>Unemployed</t>
  </si>
  <si>
    <t>Percent of total</t>
  </si>
  <si>
    <t>Total number of people who served in or were reserves or both in UK armed forces (aged 16 and over)</t>
  </si>
  <si>
    <t>Percentage</t>
  </si>
  <si>
    <t>Total number of people who served in or were reserves or both in UK armed forces who are economically active</t>
  </si>
  <si>
    <t>Total number of people who are economically active</t>
  </si>
  <si>
    <t>Armed forces who are economically active</t>
  </si>
  <si>
    <t>All people aged 16 and over</t>
  </si>
  <si>
    <t>Armed forces who are in employment</t>
  </si>
  <si>
    <t>Armed forces who are unemployed</t>
  </si>
  <si>
    <t>Armed forces who are economically inactive</t>
  </si>
  <si>
    <t>Disabled under the Equality Act</t>
  </si>
  <si>
    <t>Disabled under the Equality Act: Day-to-day activities limited a lot</t>
  </si>
  <si>
    <t>Disabled under the Equality Act: Day-to-day activities limited a little</t>
  </si>
  <si>
    <t>Not disabled under the Equality Act</t>
  </si>
  <si>
    <t>Number of people who have previously served in the UK armed forces. This includes those who have served for at least one day in armed forces, either regular, reserves or Merchant Mariners who have seen duty on legally defined military operations. This dataset provides Census 2021 estimates that classify usual residents aged 16 years and over in England and Wales who have previously served in the UK armed forces by disability. The estimates are as at Census Day, 21 March 2021.</t>
  </si>
  <si>
    <t>NOT disabled under the Equality Act</t>
  </si>
  <si>
    <t>HIDE after QA</t>
  </si>
  <si>
    <t>Number of people who previously served in UK regular armed forces, reserves or both</t>
  </si>
  <si>
    <t>Number of people who previously served in UK regular armed forces, reserves or both by disability</t>
  </si>
  <si>
    <t>Total number of people aged 16 and over</t>
  </si>
  <si>
    <t>Number of people who previously served in UK regular armed forces, reserves or both (aged 16 and over)</t>
  </si>
  <si>
    <t>General health of people who have previously served in UK armed forces - Southampton and wards: Census 2021</t>
  </si>
  <si>
    <t>2022 Wards</t>
  </si>
  <si>
    <t>Occupation of those people who previously served in UK regular armed forces</t>
  </si>
  <si>
    <t>Economic activity of those people who previously served in UK regular armed forces</t>
  </si>
  <si>
    <t>People who have previously served in UK armed forces or were in the reserves or both by disability - Southampton and wards: Census 2021</t>
  </si>
  <si>
    <t xml:space="preserve">People who have previously served in UK armed forces or were in the reserves or both by disability </t>
  </si>
  <si>
    <t xml:space="preserve">All usual residents aged 16 and over </t>
  </si>
  <si>
    <t>Number of people aged over 16</t>
  </si>
  <si>
    <t>Previously served in both regular and reserve UK armed forces aged over 16</t>
  </si>
  <si>
    <t>Previously served in both regular and or reserve UK armed forces</t>
  </si>
  <si>
    <t>Number of people who previously served aged 16 and over</t>
  </si>
  <si>
    <t>Number of people aged 16 and over</t>
  </si>
  <si>
    <t>Census table RM147. Many who have previously served in the UK armed forces will be older males because of National Service. ONS applied extra quality assurance to correct some answers from currently serving personnel. More information is available below.</t>
  </si>
  <si>
    <t>Previously served in regular and or reserve UK armed forces</t>
  </si>
  <si>
    <t>Aged 16 to 24 years</t>
  </si>
  <si>
    <t>Aged 25 to 34 years</t>
  </si>
  <si>
    <t>Aged 35 to 49 years</t>
  </si>
  <si>
    <t>Aged 50 to 64 years</t>
  </si>
  <si>
    <t>Aged 65 years and over</t>
  </si>
  <si>
    <t>Females (number)</t>
  </si>
  <si>
    <t>Females (percent)</t>
  </si>
  <si>
    <t>Males (number)</t>
  </si>
  <si>
    <t>Total (percent)</t>
  </si>
  <si>
    <t>Males (percent)</t>
  </si>
  <si>
    <t>Total (number)</t>
  </si>
  <si>
    <t>All people who served aged 16 and over</t>
  </si>
  <si>
    <t>Percentage of all people, who served in UK armed forces or reserves by age group: Southampton and wards. Census 2021</t>
  </si>
  <si>
    <t>Number of people by sex and age group</t>
  </si>
  <si>
    <t>Number of people who previously served by sex and age</t>
  </si>
  <si>
    <t>Percentage of all people, who served in UK armed forces or reserves by age and sex: Southampton and wards. Census 2021</t>
  </si>
  <si>
    <t>Percentage of all people, who served in UK armed forces or reserves by age and sex</t>
  </si>
  <si>
    <t>Asian, Asian British or Asian Welsh</t>
  </si>
  <si>
    <t>Black, Black British, Black Welsh, Caribbean or African</t>
  </si>
  <si>
    <t>Mixed or Multiple ethnic groups</t>
  </si>
  <si>
    <t>Other ethnic group</t>
  </si>
  <si>
    <t>Other than white</t>
  </si>
  <si>
    <t>People who served in armed forces and or reserves</t>
  </si>
  <si>
    <t>Gypsy or Irish Traveller, Roma or Other White</t>
  </si>
  <si>
    <t>Irish</t>
  </si>
  <si>
    <t>White British</t>
  </si>
  <si>
    <t>Asian, Asian British</t>
  </si>
  <si>
    <t>Black, Black British, Caribbean or African</t>
  </si>
  <si>
    <t>Ethnicity of people aged 16 and over who have previously served in UK armed forces - Southampton and wards: Census 2021</t>
  </si>
  <si>
    <t>Ethnicity of people aged 16 and over who served in the armed forces</t>
  </si>
  <si>
    <t>Number of people who served aged 16 and over</t>
  </si>
  <si>
    <t>This dataset provides Census 2021 estimates that classify usual residents aged 16 years and over in England and Wales who have previously served in the UK armed forces. The estimates are as at Census Day, 21 March 2021.</t>
  </si>
  <si>
    <t>People in household who have previously served in UK armed forces - Southampton and local authority comparators: Census 2021</t>
  </si>
  <si>
    <t>2 people in the household previously served in UK armed forces</t>
  </si>
  <si>
    <t>3 or more people in the household previously served in UK armed forces</t>
  </si>
  <si>
    <t>95% Confidence Intervals</t>
  </si>
  <si>
    <t>Hide after QA</t>
  </si>
  <si>
    <t>Lower CL</t>
  </si>
  <si>
    <t>Upper CL</t>
  </si>
  <si>
    <t>lower</t>
  </si>
  <si>
    <t>upper</t>
  </si>
  <si>
    <t>Ethnicity of people aged 16 and over who have previously served in UK armed forces</t>
  </si>
  <si>
    <t>All residents aged 16 and over who have previously served</t>
  </si>
  <si>
    <t>UK armed forces</t>
  </si>
  <si>
    <t xml:space="preserve"> UK reserve armed forces</t>
  </si>
  <si>
    <t>Both regular and reserve UK armed forces</t>
  </si>
  <si>
    <t>Census table TS071. Many who have previously served in the UK armed forces will be older males because of National Service. ONS applied extra quality assurance to correct some answers from currently serving personnel. More information is available below. In order to protect against disclosure of personal information, records have been swapped between different geographic areas and counts perturbed by small amounts. Small counts at the lowest geographies will be most affected.</t>
  </si>
  <si>
    <t>Previously served in UK armed forces reserves</t>
  </si>
  <si>
    <t>All White</t>
  </si>
  <si>
    <t>All people who previously served aged 16 and over</t>
  </si>
  <si>
    <t>Percent of people who served in armed forces and or reserves</t>
  </si>
  <si>
    <t>White ethnic group</t>
  </si>
  <si>
    <t>Percentage of females</t>
  </si>
  <si>
    <t>All ages males who served aged 16 and over</t>
  </si>
  <si>
    <t>All ages who served aged 16 and over</t>
  </si>
  <si>
    <t>Percentage of males</t>
  </si>
  <si>
    <t>All ages females who served aged 16 and over</t>
  </si>
  <si>
    <t>Percentage of all people, who served in UK armed forces or reserves by age and sex: Southampton and local authority comparators. Census 2021</t>
  </si>
  <si>
    <t>Percentage of all people, who served in UK armed forces or reserves by age group: Southampton and local authority comparators. Census 2021</t>
  </si>
  <si>
    <t>Ethnicity of people aged 16 and over who have previously served in UK armed forces - Southampton and local authority comparators: Census 2021</t>
  </si>
  <si>
    <t>Figures may not sum to other  published figures due to rounding</t>
  </si>
  <si>
    <t>Occupation of those people, aged 16+, who previously served in UK regular armed forces or in UK reserve armed forces or both - Southampton and wards: Census 2021</t>
  </si>
  <si>
    <t xml:space="preserve">Total number of veterans aged 16+ </t>
  </si>
  <si>
    <t>All people aged 16 and over by occupation</t>
  </si>
  <si>
    <t>Census table TS071. Many who have previously served in the UK armed forces will be older males because of National Service. ONS applied extra quality assurance to correct some answers from currently serving personnel. More information is available below. In order to protect against disclosure of personal information, records have been swapped between different geographic areas and counts perturbed by small amounts. Small counts at the lowest geographies will be most affected. Please note that data presented relates to old Southampton ward boundaries. New boundaries are effective from May 2023 and data will be refreshed when available</t>
  </si>
  <si>
    <t>Please note that data presented relates to old Southampton ward boundaries. New boundaries are effective from May 2023 and data will be refreshed when available</t>
  </si>
  <si>
    <t>Census table RM147. Many who have previously served in the UK armed forces will be older males because of National Service. ONS applied extra quality assurance to correct some answers from currently serving personnel. More information is available below. Please note that data presented relates to old Southampton ward boundaries. New boundaries are effective from May 2023 and data will be refreshed when available.</t>
  </si>
  <si>
    <t>This dataset provides Census 2021 estimates that classify usual residents aged 16 years and over in England and Wales who have previously served in the UK armed forces. The estimates are as at Census Day, 21 March 2021. Numbers for totals may not sun due to rounding. Please note that data presented relates to old Southampton ward boundaries. New boundaries are effective from May 2023 and data will be refreshed when available.</t>
  </si>
  <si>
    <t>Census table TS072. Many who have previously served in the UK armed forces will be older males because of National Service. ONS applied extra quality assurance to correct some answers from currently serving personnel. More information is available below. Identifies people who have previously served in the UK armed forces. This includes those who have served for at least one day in armed forces, either regular or reserves, or Merchant Mariners who have seen duty on legally defined military operations. Please note that data presented relates to old Southampton ward boundaries. New boundaries are effective from May 2023 and data will be refreshed when available.</t>
  </si>
  <si>
    <t>Census table RM145. This dataset provides Census 2021 estimates that classify usual residents aged 16 years and over in England and Wales who have previously served in the UK armed forces by their general health. The estimates are as at Census Day, 21 March 2021. Please note that data presented relates to old Southampton ward boundaries. New boundaries are effective from May 2023 and data will be refreshed when available.</t>
  </si>
  <si>
    <t>Census RM143 - Veterans by disability. This dataset provides Census 2021 estimates that classify usual residents aged 16 years and over in England and Wales who have previously served in the UK armed forces by disability. The estimates are as at Census Day, 21 March 2021. Please note that data presented relates to old Southampton ward boundaries. New boundaries are effective from May 2023 and data will be refreshed when available.</t>
  </si>
  <si>
    <t xml:space="preserve">Census table RM144. This dataset provides Census 2021 estimates that classify usual residents aged 16 years and over in England and Wales who have previously served in the UK armed forces. Please note that data presented relates to old Southampton ward boundaries. New boundaries are effective from May 2023 and data will be refreshed when available. </t>
  </si>
  <si>
    <t>Census table RM146. This dataset provides Census 2021 estimates that classify usual residents aged 16 years and over in employment the week before the census in England and Wales who have previously served in the UK armed forces by their occupation. The estimates are as at Census Day, 21 March 2021. Please note that data presented relates to old Southampton ward boundaries. New boundaries are effective from May 2023 and data will be refreshed when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</si>
</sst>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_-* #,##0.0_-;\-* #,##0.0_-;_-* &quot;-&quot;??_-;_-@_-"/>
    <numFmt numFmtId="167" formatCode="#,##0_ ;\-#,##0\ "/>
    <numFmt numFmtId="168" formatCode="#,##0.0_ ;\-#,##0.0\ "/>
    <numFmt numFmtId="169" formatCode="0.0%"/>
    <numFmt numFmtId="170" formatCode="#,##0.0"/>
  </numFmts>
  <fonts count="53" x14ac:knownFonts="1">
    <font>
      <sz val="11"/>
      <color theme="1"/>
      <name val="Calibri"/>
      <family val="2"/>
      <scheme val="minor"/>
    </font>
    <font>
      <b/>
      <sz val="11"/>
      <color rgb="FFFF0000"/>
      <name val="Calibri"/>
      <family val="2"/>
      <scheme val="minor"/>
    </font>
    <font>
      <sz val="8"/>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b/>
      <u/>
      <sz val="11"/>
      <color rgb="FFFF0000"/>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sz val="8"/>
      <name val="Arial"/>
      <family val="2"/>
    </font>
    <font>
      <i/>
      <sz val="9"/>
      <color theme="1"/>
      <name val="Calibri"/>
      <family val="2"/>
      <scheme val="minor"/>
    </font>
    <font>
      <b/>
      <sz val="11"/>
      <color theme="1"/>
      <name val="Calibri"/>
      <family val="2"/>
      <scheme val="minor"/>
    </font>
    <font>
      <sz val="10"/>
      <name val="Arial"/>
      <family val="2"/>
    </font>
    <font>
      <sz val="10"/>
      <name val="Calibri"/>
      <family val="2"/>
      <scheme val="minor"/>
    </font>
    <font>
      <sz val="10"/>
      <color theme="0"/>
      <name val="Calibri"/>
      <family val="2"/>
      <scheme val="minor"/>
    </font>
    <font>
      <sz val="10"/>
      <color indexed="9"/>
      <name val="Calibri"/>
      <family val="2"/>
      <scheme val="minor"/>
    </font>
    <font>
      <u/>
      <sz val="10"/>
      <color indexed="12"/>
      <name val="Arial"/>
      <family val="2"/>
    </font>
    <font>
      <u/>
      <sz val="10"/>
      <color indexed="12"/>
      <name val="Calibri"/>
      <family val="2"/>
      <scheme val="minor"/>
    </font>
    <font>
      <sz val="10"/>
      <color rgb="FFFFFF00"/>
      <name val="Calibri"/>
      <family val="2"/>
      <scheme val="minor"/>
    </font>
    <font>
      <sz val="10"/>
      <color rgb="FFFF0000"/>
      <name val="Calibri"/>
      <family val="2"/>
      <scheme val="minor"/>
    </font>
    <font>
      <i/>
      <sz val="10"/>
      <name val="Calibri"/>
      <family val="2"/>
      <scheme val="minor"/>
    </font>
    <font>
      <b/>
      <sz val="10"/>
      <color indexed="9"/>
      <name val="Calibri"/>
      <family val="2"/>
      <scheme val="minor"/>
    </font>
    <font>
      <b/>
      <sz val="10"/>
      <name val="Calibri"/>
      <family val="2"/>
      <scheme val="minor"/>
    </font>
    <font>
      <b/>
      <sz val="10"/>
      <color rgb="FFFF0000"/>
      <name val="Calibri"/>
      <family val="2"/>
      <scheme val="minor"/>
    </font>
    <font>
      <b/>
      <sz val="10.5"/>
      <color rgb="FF000000"/>
      <name val="Calibri"/>
      <family val="2"/>
      <scheme val="minor"/>
    </font>
    <font>
      <sz val="9"/>
      <color theme="0"/>
      <name val="Calibri"/>
      <family val="2"/>
    </font>
    <font>
      <b/>
      <sz val="12"/>
      <name val="Calibri"/>
      <family val="2"/>
    </font>
    <font>
      <sz val="9"/>
      <name val="Calibri"/>
      <family val="2"/>
    </font>
    <font>
      <sz val="10"/>
      <color theme="0"/>
      <name val="Calibri"/>
      <family val="2"/>
    </font>
    <font>
      <b/>
      <sz val="10"/>
      <color indexed="9"/>
      <name val="Calibri"/>
      <family val="2"/>
    </font>
    <font>
      <sz val="8"/>
      <name val="Calibri"/>
      <family val="2"/>
    </font>
    <font>
      <sz val="10"/>
      <name val="Calibri"/>
      <family val="2"/>
    </font>
    <font>
      <b/>
      <sz val="10"/>
      <name val="Calibri"/>
      <family val="2"/>
    </font>
    <font>
      <u/>
      <sz val="10"/>
      <color theme="10"/>
      <name val="Calibri"/>
      <family val="2"/>
      <scheme val="minor"/>
    </font>
    <font>
      <b/>
      <sz val="14"/>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0"/>
      <color theme="1"/>
      <name val="Arial"/>
      <family val="2"/>
    </font>
    <font>
      <sz val="10"/>
      <color theme="1"/>
      <name val="Calibri"/>
      <family val="2"/>
    </font>
    <font>
      <b/>
      <sz val="10"/>
      <color theme="0"/>
      <name val="Calibri"/>
      <family val="2"/>
    </font>
    <font>
      <b/>
      <u/>
      <sz val="11"/>
      <color theme="10"/>
      <name val="Calibri"/>
      <family val="2"/>
      <scheme val="minor"/>
    </font>
    <font>
      <sz val="11"/>
      <color indexed="8"/>
      <name val="Calibri"/>
      <family val="2"/>
      <scheme val="minor"/>
    </font>
    <font>
      <b/>
      <sz val="14"/>
      <color theme="0"/>
      <name val="Calibri"/>
      <family val="2"/>
      <scheme val="minor"/>
    </font>
    <font>
      <b/>
      <sz val="10"/>
      <color theme="0"/>
      <name val="Arial"/>
      <family val="2"/>
    </font>
    <font>
      <b/>
      <sz val="11"/>
      <name val="Calibri"/>
      <family val="2"/>
      <scheme val="minor"/>
    </font>
    <font>
      <b/>
      <sz val="10"/>
      <name val="Arial"/>
      <family val="2"/>
    </font>
    <font>
      <b/>
      <sz val="14"/>
      <color indexed="9"/>
      <name val="Calibri"/>
      <family val="2"/>
      <scheme val="minor"/>
    </font>
    <font>
      <sz val="11"/>
      <name val="Calibri"/>
      <family val="2"/>
    </font>
    <font>
      <b/>
      <sz val="12"/>
      <color theme="0"/>
      <name val="Calibri"/>
      <family val="2"/>
      <scheme val="minor"/>
    </font>
    <font>
      <b/>
      <sz val="11"/>
      <color indexed="9"/>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7030A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002F6D"/>
        <bgColor indexed="64"/>
      </patternFill>
    </fill>
    <fill>
      <patternFill patternType="solid">
        <fgColor theme="0"/>
        <bgColor indexed="64"/>
      </patternFill>
    </fill>
    <fill>
      <patternFill patternType="solid">
        <fgColor rgb="FF7CA0C5"/>
        <bgColor indexed="64"/>
      </patternFill>
    </fill>
    <fill>
      <patternFill patternType="solid">
        <fgColor rgb="FFFFFF00"/>
        <bgColor indexed="64"/>
      </patternFill>
    </fill>
    <fill>
      <patternFill patternType="solid">
        <fgColor theme="6" tint="0.39997558519241921"/>
        <bgColor indexed="64"/>
      </patternFill>
    </fill>
    <fill>
      <patternFill patternType="solid">
        <fgColor rgb="FFCBA9E5"/>
        <bgColor indexed="64"/>
      </patternFill>
    </fill>
    <fill>
      <patternFill patternType="solid">
        <fgColor rgb="FFFFD85B"/>
        <bgColor indexed="64"/>
      </patternFill>
    </fill>
    <fill>
      <patternFill patternType="solid">
        <fgColor indexed="9"/>
        <bgColor indexed="64"/>
      </patternFill>
    </fill>
    <fill>
      <patternFill patternType="solid">
        <fgColor rgb="FFEBA3E2"/>
        <bgColor indexed="64"/>
      </patternFill>
    </fill>
    <fill>
      <patternFill patternType="solid">
        <fgColor rgb="FFD50057"/>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0E1A77"/>
        <bgColor indexed="64"/>
      </patternFill>
    </fill>
    <fill>
      <patternFill patternType="solid">
        <fgColor rgb="FF1ECAD3"/>
        <bgColor indexed="64"/>
      </patternFill>
    </fill>
    <fill>
      <patternFill patternType="solid">
        <fgColor rgb="FFA0A7D8"/>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rgb="FF000000"/>
      </left>
      <right style="medium">
        <color rgb="FF000000"/>
      </right>
      <top style="medium">
        <color indexed="64"/>
      </top>
      <bottom style="thin">
        <color rgb="FF000000"/>
      </bottom>
      <diagonal/>
    </border>
    <border>
      <left style="medium">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12">
    <xf numFmtId="0" fontId="0" fillId="0" borderId="0"/>
    <xf numFmtId="43" fontId="7" fillId="0" borderId="0" applyFont="0" applyFill="0" applyBorder="0" applyAlignment="0" applyProtection="0"/>
    <xf numFmtId="0" fontId="9" fillId="0" borderId="0" applyNumberFormat="0" applyFill="0" applyBorder="0" applyAlignment="0" applyProtection="0"/>
    <xf numFmtId="43" fontId="7" fillId="0" borderId="0" applyFont="0" applyFill="0" applyBorder="0" applyAlignment="0" applyProtection="0"/>
    <xf numFmtId="0" fontId="11" fillId="0" borderId="0"/>
    <xf numFmtId="0" fontId="14" fillId="0" borderId="0"/>
    <xf numFmtId="0" fontId="18" fillId="0" borderId="0" applyNumberFormat="0" applyFill="0" applyBorder="0" applyAlignment="0" applyProtection="0">
      <alignment vertical="top"/>
      <protection locked="0"/>
    </xf>
    <xf numFmtId="43" fontId="11" fillId="0" borderId="0" applyFont="0" applyFill="0" applyBorder="0" applyAlignment="0" applyProtection="0"/>
    <xf numFmtId="0" fontId="14" fillId="0" borderId="0"/>
    <xf numFmtId="9" fontId="7" fillId="0" borderId="0" applyFont="0" applyFill="0" applyBorder="0" applyAlignment="0" applyProtection="0"/>
    <xf numFmtId="0" fontId="7" fillId="0" borderId="0"/>
    <xf numFmtId="0" fontId="44" fillId="0" borderId="0"/>
  </cellStyleXfs>
  <cellXfs count="687">
    <xf numFmtId="0" fontId="0" fillId="0" borderId="0" xfId="0"/>
    <xf numFmtId="0" fontId="1" fillId="0" borderId="0" xfId="0" applyFont="1"/>
    <xf numFmtId="49" fontId="0" fillId="0" borderId="0" xfId="0" applyNumberFormat="1"/>
    <xf numFmtId="0" fontId="0" fillId="2" borderId="0" xfId="0" applyFill="1"/>
    <xf numFmtId="0" fontId="0" fillId="2" borderId="0" xfId="0" applyFill="1" applyAlignment="1">
      <alignment wrapText="1"/>
    </xf>
    <xf numFmtId="0" fontId="0" fillId="3" borderId="0" xfId="0" applyFill="1"/>
    <xf numFmtId="0" fontId="0" fillId="4" borderId="0" xfId="0" applyFill="1"/>
    <xf numFmtId="0" fontId="2" fillId="0" borderId="0" xfId="0" applyFont="1"/>
    <xf numFmtId="0" fontId="2" fillId="2" borderId="0" xfId="0" applyFont="1" applyFill="1"/>
    <xf numFmtId="0" fontId="2" fillId="0" borderId="0" xfId="0" applyFont="1" applyAlignment="1">
      <alignment wrapText="1"/>
    </xf>
    <xf numFmtId="0" fontId="3" fillId="6" borderId="4" xfId="0" applyFont="1" applyFill="1" applyBorder="1" applyAlignment="1">
      <alignment horizontal="center"/>
    </xf>
    <xf numFmtId="0" fontId="3" fillId="6" borderId="5" xfId="0" applyFont="1" applyFill="1" applyBorder="1" applyAlignment="1">
      <alignment horizontal="center"/>
    </xf>
    <xf numFmtId="0" fontId="3" fillId="6" borderId="6" xfId="0" applyFont="1" applyFill="1" applyBorder="1" applyAlignment="1">
      <alignment horizontal="center"/>
    </xf>
    <xf numFmtId="49" fontId="4" fillId="5" borderId="7" xfId="0" applyNumberFormat="1" applyFont="1" applyFill="1" applyBorder="1" applyAlignment="1">
      <alignment horizontal="center"/>
    </xf>
    <xf numFmtId="49" fontId="4" fillId="5" borderId="8" xfId="0" applyNumberFormat="1" applyFont="1" applyFill="1" applyBorder="1" applyAlignment="1">
      <alignment horizontal="center"/>
    </xf>
    <xf numFmtId="49" fontId="4" fillId="5" borderId="1" xfId="0" applyNumberFormat="1" applyFont="1" applyFill="1" applyBorder="1" applyAlignment="1">
      <alignment horizontal="center"/>
    </xf>
    <xf numFmtId="0" fontId="5" fillId="0" borderId="8" xfId="0" applyFont="1" applyBorder="1"/>
    <xf numFmtId="0" fontId="5" fillId="0" borderId="0" xfId="0" applyFont="1"/>
    <xf numFmtId="0" fontId="5" fillId="0" borderId="9" xfId="0" applyFont="1" applyBorder="1"/>
    <xf numFmtId="0" fontId="3" fillId="0" borderId="1" xfId="0" applyFont="1" applyBorder="1"/>
    <xf numFmtId="0" fontId="3" fillId="0" borderId="2" xfId="0" applyFont="1" applyBorder="1"/>
    <xf numFmtId="0" fontId="3" fillId="0" borderId="3" xfId="0" applyFont="1" applyBorder="1"/>
    <xf numFmtId="0" fontId="2" fillId="2" borderId="0" xfId="0" applyFont="1" applyFill="1" applyAlignment="1">
      <alignment wrapText="1"/>
    </xf>
    <xf numFmtId="2" fontId="2" fillId="2" borderId="0" xfId="0" applyNumberFormat="1" applyFont="1" applyFill="1"/>
    <xf numFmtId="0" fontId="0" fillId="7" borderId="0" xfId="0" applyFill="1"/>
    <xf numFmtId="0" fontId="0" fillId="8" borderId="0" xfId="0" applyFill="1"/>
    <xf numFmtId="0" fontId="0" fillId="9" borderId="0" xfId="0" applyFill="1"/>
    <xf numFmtId="0" fontId="0" fillId="4" borderId="0" xfId="0" applyFill="1" applyAlignment="1">
      <alignment horizontal="left"/>
    </xf>
    <xf numFmtId="0" fontId="0" fillId="3" borderId="0" xfId="0" applyFill="1" applyAlignment="1">
      <alignment horizontal="left"/>
    </xf>
    <xf numFmtId="0" fontId="6" fillId="0" borderId="0" xfId="0" applyFont="1"/>
    <xf numFmtId="2" fontId="0" fillId="0" borderId="0" xfId="0" applyNumberFormat="1"/>
    <xf numFmtId="0" fontId="0" fillId="9" borderId="0" xfId="0" applyFill="1" applyProtection="1">
      <protection locked="0"/>
    </xf>
    <xf numFmtId="0" fontId="0" fillId="4" borderId="0" xfId="0" applyFill="1" applyProtection="1">
      <protection locked="0"/>
    </xf>
    <xf numFmtId="0" fontId="0" fillId="11" borderId="0" xfId="0" applyFill="1"/>
    <xf numFmtId="0" fontId="2" fillId="11" borderId="0" xfId="0" applyFont="1" applyFill="1"/>
    <xf numFmtId="0" fontId="3" fillId="11" borderId="0" xfId="0" applyFont="1" applyFill="1"/>
    <xf numFmtId="0" fontId="2" fillId="11" borderId="0" xfId="0" applyFont="1" applyFill="1" applyAlignment="1">
      <alignment wrapText="1"/>
    </xf>
    <xf numFmtId="49" fontId="4" fillId="10" borderId="7" xfId="0" applyNumberFormat="1" applyFont="1" applyFill="1" applyBorder="1" applyAlignment="1">
      <alignment horizontal="center"/>
    </xf>
    <xf numFmtId="49" fontId="4" fillId="10" borderId="8" xfId="0" applyNumberFormat="1" applyFont="1" applyFill="1" applyBorder="1" applyAlignment="1">
      <alignment horizontal="center"/>
    </xf>
    <xf numFmtId="49" fontId="4" fillId="10" borderId="1" xfId="0" applyNumberFormat="1" applyFont="1" applyFill="1" applyBorder="1" applyAlignment="1">
      <alignment horizontal="center"/>
    </xf>
    <xf numFmtId="0" fontId="3" fillId="12" borderId="4" xfId="0" applyFont="1" applyFill="1" applyBorder="1" applyAlignment="1">
      <alignment horizontal="center"/>
    </xf>
    <xf numFmtId="0" fontId="3" fillId="12" borderId="5" xfId="0" applyFont="1" applyFill="1" applyBorder="1" applyAlignment="1">
      <alignment horizontal="center"/>
    </xf>
    <xf numFmtId="0" fontId="3" fillId="12" borderId="6" xfId="0" applyFont="1" applyFill="1" applyBorder="1" applyAlignment="1">
      <alignment horizontal="center"/>
    </xf>
    <xf numFmtId="164" fontId="3" fillId="11" borderId="1" xfId="1" applyNumberFormat="1" applyFont="1" applyFill="1" applyBorder="1"/>
    <xf numFmtId="164" fontId="3" fillId="11" borderId="2" xfId="1" applyNumberFormat="1" applyFont="1" applyFill="1" applyBorder="1"/>
    <xf numFmtId="164" fontId="3" fillId="11" borderId="3" xfId="1" applyNumberFormat="1" applyFont="1" applyFill="1" applyBorder="1"/>
    <xf numFmtId="0" fontId="8" fillId="3" borderId="0" xfId="0" applyFont="1" applyFill="1"/>
    <xf numFmtId="0" fontId="0" fillId="0" borderId="0" xfId="0" applyAlignment="1">
      <alignment vertical="top" wrapText="1"/>
    </xf>
    <xf numFmtId="0" fontId="10" fillId="0" borderId="0" xfId="0" applyFont="1"/>
    <xf numFmtId="0" fontId="10" fillId="2" borderId="0" xfId="0" applyFont="1" applyFill="1"/>
    <xf numFmtId="164" fontId="2" fillId="11" borderId="0" xfId="0" applyNumberFormat="1" applyFont="1" applyFill="1"/>
    <xf numFmtId="2" fontId="2" fillId="11" borderId="0" xfId="0" applyNumberFormat="1" applyFont="1" applyFill="1"/>
    <xf numFmtId="0" fontId="5" fillId="11" borderId="8" xfId="1" applyNumberFormat="1" applyFont="1" applyFill="1" applyBorder="1"/>
    <xf numFmtId="0" fontId="5" fillId="11" borderId="0" xfId="1" applyNumberFormat="1" applyFont="1" applyFill="1" applyBorder="1"/>
    <xf numFmtId="0" fontId="5" fillId="11" borderId="9" xfId="1" applyNumberFormat="1" applyFont="1" applyFill="1" applyBorder="1"/>
    <xf numFmtId="1" fontId="0" fillId="4" borderId="0" xfId="1" applyNumberFormat="1" applyFont="1" applyFill="1"/>
    <xf numFmtId="1" fontId="0" fillId="0" borderId="0" xfId="1" applyNumberFormat="1" applyFont="1" applyFill="1"/>
    <xf numFmtId="1" fontId="0" fillId="0" borderId="0" xfId="0" applyNumberFormat="1"/>
    <xf numFmtId="1" fontId="0" fillId="4" borderId="0" xfId="0" applyNumberFormat="1" applyFill="1"/>
    <xf numFmtId="1" fontId="0" fillId="13" borderId="0" xfId="0" applyNumberFormat="1" applyFill="1"/>
    <xf numFmtId="0" fontId="12" fillId="11" borderId="0" xfId="0" applyFont="1" applyFill="1"/>
    <xf numFmtId="3" fontId="5" fillId="0" borderId="8" xfId="0" applyNumberFormat="1" applyFont="1" applyBorder="1"/>
    <xf numFmtId="3" fontId="5" fillId="0" borderId="0" xfId="0" applyNumberFormat="1" applyFont="1"/>
    <xf numFmtId="3" fontId="5" fillId="0" borderId="9" xfId="0" applyNumberFormat="1" applyFont="1" applyBorder="1"/>
    <xf numFmtId="3" fontId="3" fillId="0" borderId="1" xfId="0" applyNumberFormat="1" applyFont="1" applyBorder="1"/>
    <xf numFmtId="3" fontId="3" fillId="0" borderId="2" xfId="0" applyNumberFormat="1" applyFont="1" applyBorder="1"/>
    <xf numFmtId="3" fontId="3" fillId="0" borderId="3" xfId="0" applyNumberFormat="1" applyFont="1" applyBorder="1"/>
    <xf numFmtId="0" fontId="5" fillId="0" borderId="13" xfId="0" applyFont="1" applyBorder="1"/>
    <xf numFmtId="0" fontId="0" fillId="0" borderId="0" xfId="0" quotePrefix="1"/>
    <xf numFmtId="1" fontId="0" fillId="13" borderId="0" xfId="1" applyNumberFormat="1" applyFont="1" applyFill="1"/>
    <xf numFmtId="1" fontId="0" fillId="14" borderId="0" xfId="0" applyNumberFormat="1" applyFill="1"/>
    <xf numFmtId="1" fontId="0" fillId="14" borderId="0" xfId="1" applyNumberFormat="1" applyFont="1" applyFill="1"/>
    <xf numFmtId="1" fontId="0" fillId="14" borderId="12" xfId="0" applyNumberFormat="1" applyFill="1" applyBorder="1"/>
    <xf numFmtId="0" fontId="0" fillId="14" borderId="10" xfId="0" applyFill="1" applyBorder="1"/>
    <xf numFmtId="0" fontId="0" fillId="14" borderId="11" xfId="0" applyFill="1" applyBorder="1"/>
    <xf numFmtId="1" fontId="0" fillId="14" borderId="11" xfId="1" applyNumberFormat="1" applyFont="1" applyFill="1" applyBorder="1"/>
    <xf numFmtId="0" fontId="0" fillId="14" borderId="0" xfId="0" applyFill="1"/>
    <xf numFmtId="1" fontId="0" fillId="14" borderId="11" xfId="0" applyNumberFormat="1" applyFill="1" applyBorder="1"/>
    <xf numFmtId="1" fontId="0" fillId="14" borderId="10" xfId="0" applyNumberFormat="1" applyFill="1" applyBorder="1"/>
    <xf numFmtId="1" fontId="0" fillId="14" borderId="10" xfId="1" applyNumberFormat="1" applyFont="1" applyFill="1" applyBorder="1"/>
    <xf numFmtId="1" fontId="0" fillId="3" borderId="0" xfId="1" applyNumberFormat="1" applyFont="1" applyFill="1"/>
    <xf numFmtId="1" fontId="0" fillId="3" borderId="11" xfId="1" applyNumberFormat="1" applyFont="1" applyFill="1" applyBorder="1"/>
    <xf numFmtId="0" fontId="0" fillId="3" borderId="11" xfId="0" applyFill="1" applyBorder="1"/>
    <xf numFmtId="3" fontId="10" fillId="3" borderId="10" xfId="0" applyNumberFormat="1" applyFont="1" applyFill="1" applyBorder="1" applyAlignment="1">
      <alignment horizontal="right" vertical="top"/>
    </xf>
    <xf numFmtId="0" fontId="0" fillId="3" borderId="10" xfId="0" applyFill="1" applyBorder="1"/>
    <xf numFmtId="1" fontId="0" fillId="15" borderId="0" xfId="1" applyNumberFormat="1" applyFont="1" applyFill="1" applyBorder="1"/>
    <xf numFmtId="1" fontId="8" fillId="0" borderId="0" xfId="1" applyNumberFormat="1" applyFont="1" applyFill="1"/>
    <xf numFmtId="0" fontId="8" fillId="0" borderId="0" xfId="0" applyFont="1"/>
    <xf numFmtId="164" fontId="5" fillId="0" borderId="8" xfId="1" applyNumberFormat="1" applyFont="1" applyBorder="1"/>
    <xf numFmtId="164" fontId="5" fillId="0" borderId="9" xfId="1" applyNumberFormat="1" applyFont="1" applyBorder="1"/>
    <xf numFmtId="164" fontId="3" fillId="0" borderId="1" xfId="1" applyNumberFormat="1" applyFont="1" applyBorder="1"/>
    <xf numFmtId="164" fontId="3" fillId="0" borderId="2" xfId="1" applyNumberFormat="1" applyFont="1" applyBorder="1"/>
    <xf numFmtId="164" fontId="3" fillId="0" borderId="3" xfId="1" applyNumberFormat="1" applyFont="1" applyBorder="1"/>
    <xf numFmtId="0" fontId="8" fillId="7" borderId="0" xfId="0" applyFont="1" applyFill="1"/>
    <xf numFmtId="0" fontId="8" fillId="9" borderId="0" xfId="0" applyFont="1" applyFill="1"/>
    <xf numFmtId="165" fontId="5" fillId="0" borderId="8" xfId="0" applyNumberFormat="1" applyFont="1" applyBorder="1"/>
    <xf numFmtId="165" fontId="5" fillId="0" borderId="0" xfId="0" applyNumberFormat="1" applyFont="1"/>
    <xf numFmtId="165" fontId="5" fillId="0" borderId="9" xfId="0" applyNumberFormat="1" applyFont="1" applyBorder="1"/>
    <xf numFmtId="0" fontId="8" fillId="9" borderId="0" xfId="0" applyFont="1" applyFill="1" applyProtection="1">
      <protection locked="0"/>
    </xf>
    <xf numFmtId="0" fontId="15" fillId="0" borderId="0" xfId="5" applyFont="1"/>
    <xf numFmtId="0" fontId="16" fillId="0" borderId="0" xfId="5" applyFont="1" applyAlignment="1">
      <alignment horizontal="right"/>
    </xf>
    <xf numFmtId="0" fontId="16" fillId="0" borderId="0" xfId="5" applyFont="1"/>
    <xf numFmtId="0" fontId="17" fillId="0" borderId="0" xfId="5" applyFont="1"/>
    <xf numFmtId="0" fontId="19" fillId="0" borderId="0" xfId="6" applyFont="1" applyAlignment="1" applyProtection="1">
      <alignment horizontal="left"/>
    </xf>
    <xf numFmtId="0" fontId="19" fillId="0" borderId="0" xfId="6" applyFont="1" applyAlignment="1" applyProtection="1"/>
    <xf numFmtId="0" fontId="21" fillId="0" borderId="0" xfId="5" applyFont="1"/>
    <xf numFmtId="0" fontId="22" fillId="0" borderId="0" xfId="5" applyFont="1" applyAlignment="1">
      <alignment horizontal="left"/>
    </xf>
    <xf numFmtId="0" fontId="20" fillId="0" borderId="0" xfId="5" applyFont="1"/>
    <xf numFmtId="0" fontId="23" fillId="10" borderId="15" xfId="5" applyFont="1" applyFill="1" applyBorder="1" applyAlignment="1">
      <alignment horizontal="center" vertical="center" wrapText="1"/>
    </xf>
    <xf numFmtId="0" fontId="4" fillId="12" borderId="15" xfId="5" applyFont="1" applyFill="1" applyBorder="1" applyAlignment="1">
      <alignment horizontal="center" vertical="center" wrapText="1"/>
    </xf>
    <xf numFmtId="0" fontId="15" fillId="0" borderId="16" xfId="5" applyFont="1" applyBorder="1" applyAlignment="1">
      <alignment horizontal="left" vertical="center"/>
    </xf>
    <xf numFmtId="167" fontId="15" fillId="0" borderId="16" xfId="7" applyNumberFormat="1" applyFont="1" applyFill="1" applyBorder="1" applyAlignment="1">
      <alignment horizontal="right" vertical="center" wrapText="1"/>
    </xf>
    <xf numFmtId="0" fontId="15" fillId="0" borderId="17" xfId="5" applyFont="1" applyBorder="1" applyAlignment="1">
      <alignment horizontal="left" vertical="center"/>
    </xf>
    <xf numFmtId="167" fontId="15" fillId="0" borderId="17" xfId="7" applyNumberFormat="1" applyFont="1" applyFill="1" applyBorder="1" applyAlignment="1">
      <alignment horizontal="right" vertical="center" wrapText="1"/>
    </xf>
    <xf numFmtId="0" fontId="15" fillId="0" borderId="17" xfId="5" applyFont="1" applyBorder="1" applyAlignment="1">
      <alignment horizontal="left"/>
    </xf>
    <xf numFmtId="0" fontId="15" fillId="0" borderId="18" xfId="5" applyFont="1" applyBorder="1" applyAlignment="1">
      <alignment horizontal="left" vertical="center"/>
    </xf>
    <xf numFmtId="167" fontId="15" fillId="0" borderId="18" xfId="7" applyNumberFormat="1" applyFont="1" applyFill="1" applyBorder="1" applyAlignment="1">
      <alignment horizontal="right" vertical="center" wrapText="1"/>
    </xf>
    <xf numFmtId="167" fontId="15" fillId="0" borderId="19" xfId="7" applyNumberFormat="1" applyFont="1" applyFill="1" applyBorder="1" applyAlignment="1">
      <alignment horizontal="right" vertical="center" wrapText="1"/>
    </xf>
    <xf numFmtId="167" fontId="16" fillId="0" borderId="0" xfId="7" applyNumberFormat="1" applyFont="1" applyFill="1" applyBorder="1" applyAlignment="1">
      <alignment horizontal="right" vertical="center" wrapText="1"/>
    </xf>
    <xf numFmtId="165" fontId="16" fillId="0" borderId="0" xfId="5" applyNumberFormat="1" applyFont="1" applyAlignment="1">
      <alignment horizontal="right" vertical="center" wrapText="1"/>
    </xf>
    <xf numFmtId="0" fontId="16" fillId="0" borderId="0" xfId="5" applyFont="1" applyAlignment="1">
      <alignment horizontal="right" vertical="center" wrapText="1"/>
    </xf>
    <xf numFmtId="165" fontId="16" fillId="0" borderId="0" xfId="5" applyNumberFormat="1" applyFont="1"/>
    <xf numFmtId="165" fontId="16" fillId="0" borderId="0" xfId="5" applyNumberFormat="1" applyFont="1" applyAlignment="1">
      <alignment horizontal="right"/>
    </xf>
    <xf numFmtId="0" fontId="8" fillId="0" borderId="0" xfId="5" applyFont="1"/>
    <xf numFmtId="0" fontId="15" fillId="11" borderId="22" xfId="4" applyFont="1" applyFill="1" applyBorder="1" applyAlignment="1">
      <alignment vertical="center" wrapText="1"/>
    </xf>
    <xf numFmtId="0" fontId="15" fillId="11" borderId="10" xfId="4" applyFont="1" applyFill="1" applyBorder="1" applyAlignment="1">
      <alignment vertical="center" wrapText="1"/>
    </xf>
    <xf numFmtId="0" fontId="15" fillId="11" borderId="10" xfId="4" applyFont="1" applyFill="1" applyBorder="1" applyAlignment="1">
      <alignment vertical="center"/>
    </xf>
    <xf numFmtId="0" fontId="15" fillId="11" borderId="10" xfId="5" applyFont="1" applyFill="1" applyBorder="1" applyAlignment="1">
      <alignment vertical="center"/>
    </xf>
    <xf numFmtId="0" fontId="15" fillId="11" borderId="23" xfId="5" applyFont="1" applyFill="1" applyBorder="1" applyAlignment="1">
      <alignment vertical="center"/>
    </xf>
    <xf numFmtId="0" fontId="24" fillId="11" borderId="24" xfId="4" applyFont="1" applyFill="1" applyBorder="1" applyAlignment="1">
      <alignment vertical="top" wrapText="1"/>
    </xf>
    <xf numFmtId="0" fontId="15" fillId="11" borderId="24" xfId="4" applyFont="1" applyFill="1" applyBorder="1" applyAlignment="1">
      <alignment vertical="top"/>
    </xf>
    <xf numFmtId="0" fontId="15" fillId="11" borderId="0" xfId="4" applyFont="1" applyFill="1" applyAlignment="1">
      <alignment vertical="top"/>
    </xf>
    <xf numFmtId="0" fontId="15" fillId="11" borderId="0" xfId="5" applyFont="1" applyFill="1" applyAlignment="1">
      <alignment vertical="top"/>
    </xf>
    <xf numFmtId="0" fontId="15" fillId="11" borderId="25" xfId="5" applyFont="1" applyFill="1" applyBorder="1" applyAlignment="1">
      <alignment vertical="top"/>
    </xf>
    <xf numFmtId="0" fontId="15" fillId="11" borderId="24" xfId="5" applyFont="1" applyFill="1" applyBorder="1" applyAlignment="1">
      <alignment vertical="top"/>
    </xf>
    <xf numFmtId="1" fontId="15" fillId="11" borderId="24" xfId="4" applyNumberFormat="1" applyFont="1" applyFill="1" applyBorder="1" applyAlignment="1">
      <alignment vertical="top"/>
    </xf>
    <xf numFmtId="0" fontId="24" fillId="11" borderId="24" xfId="4" applyFont="1" applyFill="1" applyBorder="1" applyAlignment="1">
      <alignment horizontal="left" vertical="top" wrapText="1"/>
    </xf>
    <xf numFmtId="0" fontId="15" fillId="11" borderId="27" xfId="5" applyFont="1" applyFill="1" applyBorder="1" applyAlignment="1">
      <alignment vertical="top"/>
    </xf>
    <xf numFmtId="0" fontId="15" fillId="11" borderId="12" xfId="5" applyFont="1" applyFill="1" applyBorder="1" applyAlignment="1">
      <alignment vertical="top"/>
    </xf>
    <xf numFmtId="0" fontId="15" fillId="11" borderId="28" xfId="5" applyFont="1" applyFill="1" applyBorder="1" applyAlignment="1">
      <alignment vertical="top"/>
    </xf>
    <xf numFmtId="14" fontId="15" fillId="11" borderId="24" xfId="4" applyNumberFormat="1" applyFont="1" applyFill="1" applyBorder="1" applyAlignment="1">
      <alignment vertical="top"/>
    </xf>
    <xf numFmtId="1" fontId="15" fillId="11" borderId="0" xfId="4" applyNumberFormat="1" applyFont="1" applyFill="1" applyAlignment="1">
      <alignment vertical="top"/>
    </xf>
    <xf numFmtId="168" fontId="15" fillId="0" borderId="16" xfId="7" applyNumberFormat="1" applyFont="1" applyFill="1" applyBorder="1" applyAlignment="1">
      <alignment horizontal="right" vertical="center" wrapText="1"/>
    </xf>
    <xf numFmtId="168" fontId="15" fillId="0" borderId="17" xfId="7" applyNumberFormat="1" applyFont="1" applyFill="1" applyBorder="1" applyAlignment="1">
      <alignment horizontal="right" vertical="center" wrapText="1"/>
    </xf>
    <xf numFmtId="168" fontId="15" fillId="0" borderId="18" xfId="7" applyNumberFormat="1" applyFont="1" applyFill="1" applyBorder="1" applyAlignment="1">
      <alignment horizontal="right" vertical="center" wrapText="1"/>
    </xf>
    <xf numFmtId="168" fontId="15" fillId="0" borderId="19" xfId="7" applyNumberFormat="1" applyFont="1" applyFill="1" applyBorder="1" applyAlignment="1">
      <alignment horizontal="right" vertical="center" wrapText="1"/>
    </xf>
    <xf numFmtId="0" fontId="4" fillId="16" borderId="15" xfId="5" applyFont="1" applyFill="1" applyBorder="1" applyAlignment="1">
      <alignment horizontal="center" vertical="center" wrapText="1"/>
    </xf>
    <xf numFmtId="0" fontId="25" fillId="0" borderId="0" xfId="5" applyFont="1"/>
    <xf numFmtId="0" fontId="17" fillId="0" borderId="0" xfId="5" applyFont="1" applyAlignment="1">
      <alignment vertical="center" wrapText="1"/>
    </xf>
    <xf numFmtId="165" fontId="15" fillId="0" borderId="0" xfId="5" applyNumberFormat="1" applyFont="1" applyAlignment="1">
      <alignment horizontal="right" vertical="center" wrapText="1"/>
    </xf>
    <xf numFmtId="0" fontId="15" fillId="0" borderId="18" xfId="5" applyFont="1" applyBorder="1" applyAlignment="1">
      <alignment horizontal="left"/>
    </xf>
    <xf numFmtId="0" fontId="26" fillId="0" borderId="0" xfId="0" applyFont="1" applyAlignment="1">
      <alignment horizontal="left" vertical="top" readingOrder="1"/>
    </xf>
    <xf numFmtId="14" fontId="27" fillId="17" borderId="7" xfId="8" applyNumberFormat="1" applyFont="1" applyFill="1" applyBorder="1"/>
    <xf numFmtId="0" fontId="28" fillId="17" borderId="29" xfId="8" applyFont="1" applyFill="1" applyBorder="1" applyAlignment="1">
      <alignment horizontal="left"/>
    </xf>
    <xf numFmtId="0" fontId="29" fillId="17" borderId="29" xfId="8" applyFont="1" applyFill="1" applyBorder="1"/>
    <xf numFmtId="0" fontId="29" fillId="11" borderId="29" xfId="8" applyFont="1" applyFill="1" applyBorder="1"/>
    <xf numFmtId="0" fontId="29" fillId="11" borderId="30" xfId="8" applyFont="1" applyFill="1" applyBorder="1"/>
    <xf numFmtId="0" fontId="29" fillId="0" borderId="0" xfId="8" applyFont="1"/>
    <xf numFmtId="0" fontId="29" fillId="17" borderId="8" xfId="8" applyFont="1" applyFill="1" applyBorder="1"/>
    <xf numFmtId="0" fontId="29" fillId="11" borderId="9" xfId="8" applyFont="1" applyFill="1" applyBorder="1"/>
    <xf numFmtId="0" fontId="32" fillId="0" borderId="0" xfId="4" applyFont="1"/>
    <xf numFmtId="0" fontId="29" fillId="11" borderId="0" xfId="8" applyFont="1" applyFill="1"/>
    <xf numFmtId="0" fontId="34" fillId="11" borderId="0" xfId="8" applyFont="1" applyFill="1"/>
    <xf numFmtId="0" fontId="31" fillId="10" borderId="33" xfId="6" applyFont="1" applyFill="1" applyBorder="1" applyAlignment="1" applyProtection="1">
      <alignment horizontal="center" vertical="top"/>
    </xf>
    <xf numFmtId="0" fontId="24" fillId="0" borderId="0" xfId="5" applyFont="1"/>
    <xf numFmtId="0" fontId="15" fillId="0" borderId="19" xfId="5" applyFont="1" applyBorder="1" applyAlignment="1">
      <alignment horizontal="left" vertical="center"/>
    </xf>
    <xf numFmtId="165" fontId="15" fillId="0" borderId="16" xfId="5" applyNumberFormat="1" applyFont="1" applyBorder="1" applyAlignment="1">
      <alignment horizontal="right" vertical="center" wrapText="1"/>
    </xf>
    <xf numFmtId="165" fontId="15" fillId="0" borderId="17" xfId="5" applyNumberFormat="1" applyFont="1" applyBorder="1" applyAlignment="1">
      <alignment horizontal="right" vertical="center" wrapText="1"/>
    </xf>
    <xf numFmtId="165" fontId="15" fillId="0" borderId="19" xfId="5" applyNumberFormat="1" applyFont="1" applyBorder="1" applyAlignment="1">
      <alignment horizontal="right" vertical="center" wrapText="1"/>
    </xf>
    <xf numFmtId="165" fontId="5" fillId="0" borderId="16" xfId="0" applyNumberFormat="1" applyFont="1" applyBorder="1"/>
    <xf numFmtId="165" fontId="5" fillId="0" borderId="17" xfId="0" applyNumberFormat="1" applyFont="1" applyBorder="1"/>
    <xf numFmtId="165" fontId="5" fillId="0" borderId="19" xfId="0" applyNumberFormat="1" applyFont="1" applyBorder="1"/>
    <xf numFmtId="166" fontId="5" fillId="0" borderId="16" xfId="0" applyNumberFormat="1" applyFont="1" applyBorder="1"/>
    <xf numFmtId="166" fontId="5" fillId="0" borderId="17" xfId="0" applyNumberFormat="1" applyFont="1" applyBorder="1"/>
    <xf numFmtId="166" fontId="5" fillId="0" borderId="19" xfId="0" applyNumberFormat="1" applyFont="1" applyBorder="1"/>
    <xf numFmtId="0" fontId="35" fillId="11" borderId="24" xfId="2" applyFont="1" applyFill="1" applyBorder="1" applyAlignment="1">
      <alignment vertical="top"/>
    </xf>
    <xf numFmtId="14" fontId="15" fillId="11" borderId="24" xfId="4" applyNumberFormat="1" applyFont="1" applyFill="1" applyBorder="1" applyAlignment="1">
      <alignment horizontal="left" vertical="top"/>
    </xf>
    <xf numFmtId="165" fontId="2" fillId="2" borderId="0" xfId="0" applyNumberFormat="1" applyFont="1" applyFill="1"/>
    <xf numFmtId="0" fontId="21" fillId="0" borderId="0" xfId="5" applyFont="1" applyAlignment="1">
      <alignment horizontal="left" vertical="top" wrapText="1"/>
    </xf>
    <xf numFmtId="167" fontId="0" fillId="0" borderId="0" xfId="0" applyNumberFormat="1"/>
    <xf numFmtId="0" fontId="35" fillId="11" borderId="0" xfId="2" applyFont="1" applyFill="1" applyBorder="1" applyAlignment="1">
      <alignment vertical="top"/>
    </xf>
    <xf numFmtId="14" fontId="15" fillId="11" borderId="0" xfId="4" applyNumberFormat="1" applyFont="1" applyFill="1" applyAlignment="1">
      <alignment vertical="top"/>
    </xf>
    <xf numFmtId="0" fontId="10" fillId="14" borderId="0" xfId="0" applyFont="1" applyFill="1"/>
    <xf numFmtId="0" fontId="36" fillId="0" borderId="0" xfId="5" applyFont="1"/>
    <xf numFmtId="0" fontId="36" fillId="0" borderId="0" xfId="0" applyFont="1"/>
    <xf numFmtId="0" fontId="29" fillId="11" borderId="34" xfId="8" applyFont="1" applyFill="1" applyBorder="1" applyAlignment="1">
      <alignment horizontal="center"/>
    </xf>
    <xf numFmtId="165" fontId="15" fillId="0" borderId="18" xfId="5" applyNumberFormat="1" applyFont="1" applyBorder="1" applyAlignment="1">
      <alignment horizontal="right" vertical="center" wrapText="1"/>
    </xf>
    <xf numFmtId="0" fontId="15" fillId="0" borderId="17" xfId="5" applyFont="1" applyBorder="1"/>
    <xf numFmtId="0" fontId="15" fillId="0" borderId="19" xfId="5" applyFont="1" applyBorder="1"/>
    <xf numFmtId="2" fontId="15" fillId="0" borderId="16" xfId="1" applyNumberFormat="1" applyFont="1" applyBorder="1" applyAlignment="1">
      <alignment horizontal="right" vertical="center" wrapText="1"/>
    </xf>
    <xf numFmtId="2" fontId="15" fillId="0" borderId="17" xfId="1" applyNumberFormat="1" applyFont="1" applyBorder="1" applyAlignment="1">
      <alignment horizontal="right" vertical="center" wrapText="1"/>
    </xf>
    <xf numFmtId="2" fontId="15" fillId="0" borderId="18" xfId="1" applyNumberFormat="1" applyFont="1" applyBorder="1" applyAlignment="1">
      <alignment horizontal="right" vertical="center" wrapText="1"/>
    </xf>
    <xf numFmtId="165" fontId="15" fillId="0" borderId="16" xfId="1" applyNumberFormat="1" applyFont="1" applyBorder="1" applyAlignment="1">
      <alignment horizontal="right" vertical="center" wrapText="1"/>
    </xf>
    <xf numFmtId="165" fontId="15" fillId="0" borderId="17" xfId="1" applyNumberFormat="1" applyFont="1" applyBorder="1" applyAlignment="1">
      <alignment horizontal="right" vertical="center" wrapText="1"/>
    </xf>
    <xf numFmtId="165" fontId="15" fillId="0" borderId="18" xfId="1" applyNumberFormat="1" applyFont="1" applyBorder="1" applyAlignment="1">
      <alignment horizontal="right" vertical="center" wrapText="1"/>
    </xf>
    <xf numFmtId="1" fontId="15" fillId="0" borderId="19" xfId="1" applyNumberFormat="1" applyFont="1" applyBorder="1" applyAlignment="1">
      <alignment horizontal="right" vertical="center" wrapText="1"/>
    </xf>
    <xf numFmtId="0" fontId="15" fillId="11" borderId="23" xfId="4" applyFont="1" applyFill="1" applyBorder="1" applyAlignment="1">
      <alignment vertical="center"/>
    </xf>
    <xf numFmtId="0" fontId="15" fillId="11" borderId="25" xfId="4" applyFont="1" applyFill="1" applyBorder="1" applyAlignment="1">
      <alignment vertical="top"/>
    </xf>
    <xf numFmtId="0" fontId="4" fillId="0" borderId="0" xfId="5" applyFont="1" applyAlignment="1">
      <alignment horizontal="center" vertical="center" wrapText="1"/>
    </xf>
    <xf numFmtId="166" fontId="15" fillId="0" borderId="16" xfId="1" applyNumberFormat="1" applyFont="1" applyFill="1" applyBorder="1" applyAlignment="1">
      <alignment horizontal="right" vertical="center" wrapText="1"/>
    </xf>
    <xf numFmtId="166" fontId="15" fillId="0" borderId="17" xfId="1" applyNumberFormat="1" applyFont="1" applyFill="1" applyBorder="1" applyAlignment="1">
      <alignment horizontal="right" vertical="center" wrapText="1"/>
    </xf>
    <xf numFmtId="166" fontId="15" fillId="0" borderId="18" xfId="1" applyNumberFormat="1" applyFont="1" applyFill="1" applyBorder="1" applyAlignment="1">
      <alignment horizontal="right" vertical="center" wrapText="1"/>
    </xf>
    <xf numFmtId="164" fontId="15" fillId="0" borderId="16" xfId="1" applyNumberFormat="1" applyFont="1" applyFill="1" applyBorder="1" applyAlignment="1">
      <alignment horizontal="right" vertical="center" wrapText="1"/>
    </xf>
    <xf numFmtId="164" fontId="15" fillId="0" borderId="17" xfId="1" applyNumberFormat="1" applyFont="1" applyFill="1" applyBorder="1" applyAlignment="1">
      <alignment horizontal="right" vertical="center" wrapText="1"/>
    </xf>
    <xf numFmtId="164" fontId="15" fillId="0" borderId="18" xfId="1" applyNumberFormat="1" applyFont="1" applyFill="1" applyBorder="1" applyAlignment="1">
      <alignment horizontal="right" vertical="center" wrapText="1"/>
    </xf>
    <xf numFmtId="164" fontId="15" fillId="0" borderId="17" xfId="1" applyNumberFormat="1" applyFont="1" applyBorder="1"/>
    <xf numFmtId="1" fontId="15" fillId="0" borderId="0" xfId="1" applyNumberFormat="1" applyFont="1" applyBorder="1" applyAlignment="1">
      <alignment horizontal="right" vertical="center" wrapText="1"/>
    </xf>
    <xf numFmtId="164" fontId="15" fillId="0" borderId="0" xfId="1" applyNumberFormat="1" applyFont="1" applyBorder="1"/>
    <xf numFmtId="0" fontId="15" fillId="0" borderId="18" xfId="5" applyFont="1" applyBorder="1"/>
    <xf numFmtId="3" fontId="15" fillId="0" borderId="19" xfId="5" applyNumberFormat="1" applyFont="1" applyBorder="1"/>
    <xf numFmtId="168" fontId="15" fillId="0" borderId="17" xfId="5" applyNumberFormat="1" applyFont="1" applyBorder="1"/>
    <xf numFmtId="168" fontId="15" fillId="0" borderId="18" xfId="5" applyNumberFormat="1" applyFont="1" applyBorder="1"/>
    <xf numFmtId="0" fontId="23" fillId="0" borderId="0" xfId="5" applyFont="1" applyAlignment="1">
      <alignment horizontal="center" vertical="center"/>
    </xf>
    <xf numFmtId="2" fontId="15" fillId="0" borderId="16" xfId="5" applyNumberFormat="1" applyFont="1" applyBorder="1" applyAlignment="1">
      <alignment horizontal="right" vertical="center" wrapText="1"/>
    </xf>
    <xf numFmtId="2" fontId="15" fillId="0" borderId="17" xfId="5" applyNumberFormat="1" applyFont="1" applyBorder="1" applyAlignment="1">
      <alignment horizontal="right" vertical="center" wrapText="1"/>
    </xf>
    <xf numFmtId="2" fontId="15" fillId="0" borderId="18" xfId="5" applyNumberFormat="1" applyFont="1" applyBorder="1" applyAlignment="1">
      <alignment horizontal="right" vertical="center" wrapText="1"/>
    </xf>
    <xf numFmtId="0" fontId="37" fillId="0" borderId="0" xfId="0" applyFont="1"/>
    <xf numFmtId="165" fontId="37" fillId="0" borderId="0" xfId="0" applyNumberFormat="1" applyFont="1"/>
    <xf numFmtId="2" fontId="16" fillId="0" borderId="0" xfId="5" applyNumberFormat="1" applyFont="1" applyAlignment="1">
      <alignment horizontal="right" vertical="center" wrapText="1"/>
    </xf>
    <xf numFmtId="2" fontId="37" fillId="0" borderId="0" xfId="0" applyNumberFormat="1" applyFont="1"/>
    <xf numFmtId="164" fontId="5" fillId="0" borderId="16" xfId="1" applyNumberFormat="1" applyFont="1" applyBorder="1"/>
    <xf numFmtId="164" fontId="5" fillId="0" borderId="17" xfId="1" applyNumberFormat="1" applyFont="1" applyBorder="1"/>
    <xf numFmtId="164" fontId="5" fillId="0" borderId="19" xfId="1" applyNumberFormat="1" applyFont="1" applyBorder="1"/>
    <xf numFmtId="0" fontId="10" fillId="11" borderId="10" xfId="4" applyFont="1" applyFill="1" applyBorder="1" applyAlignment="1">
      <alignment vertical="center" wrapText="1"/>
    </xf>
    <xf numFmtId="0" fontId="10" fillId="11" borderId="0" xfId="4" applyFont="1" applyFill="1" applyAlignment="1">
      <alignment vertical="top"/>
    </xf>
    <xf numFmtId="0" fontId="10" fillId="11" borderId="0" xfId="5" applyFont="1" applyFill="1" applyAlignment="1">
      <alignment vertical="top"/>
    </xf>
    <xf numFmtId="1" fontId="10" fillId="11" borderId="0" xfId="4" applyNumberFormat="1" applyFont="1" applyFill="1" applyAlignment="1">
      <alignment vertical="top"/>
    </xf>
    <xf numFmtId="0" fontId="10" fillId="11" borderId="12" xfId="5" applyFont="1" applyFill="1" applyBorder="1" applyAlignment="1">
      <alignment vertical="top"/>
    </xf>
    <xf numFmtId="0" fontId="26" fillId="0" borderId="0" xfId="0" applyFont="1" applyAlignment="1">
      <alignment horizontal="left" vertical="top"/>
    </xf>
    <xf numFmtId="0" fontId="10" fillId="0" borderId="17" xfId="0" applyFont="1" applyBorder="1"/>
    <xf numFmtId="3" fontId="10" fillId="0" borderId="17" xfId="0" applyNumberFormat="1" applyFont="1" applyBorder="1" applyAlignment="1">
      <alignment horizontal="right"/>
    </xf>
    <xf numFmtId="0" fontId="10" fillId="0" borderId="19" xfId="0" applyFont="1" applyBorder="1"/>
    <xf numFmtId="3" fontId="10" fillId="0" borderId="19" xfId="0" applyNumberFormat="1" applyFont="1" applyBorder="1" applyAlignment="1">
      <alignment horizontal="right"/>
    </xf>
    <xf numFmtId="0" fontId="0" fillId="0" borderId="9" xfId="0" applyBorder="1"/>
    <xf numFmtId="0" fontId="0" fillId="0" borderId="16" xfId="0" applyBorder="1"/>
    <xf numFmtId="0" fontId="0" fillId="0" borderId="17" xfId="0" applyBorder="1"/>
    <xf numFmtId="0" fontId="0" fillId="0" borderId="19" xfId="0" applyBorder="1"/>
    <xf numFmtId="0" fontId="39" fillId="0" borderId="0" xfId="5" applyFont="1" applyAlignment="1">
      <alignment horizontal="center" vertical="center" wrapText="1"/>
    </xf>
    <xf numFmtId="166" fontId="0" fillId="0" borderId="16" xfId="0" applyNumberFormat="1" applyBorder="1"/>
    <xf numFmtId="166" fontId="0" fillId="0" borderId="17" xfId="0" applyNumberFormat="1" applyBorder="1"/>
    <xf numFmtId="166" fontId="0" fillId="0" borderId="19" xfId="0" applyNumberFormat="1" applyBorder="1"/>
    <xf numFmtId="0" fontId="0" fillId="18" borderId="10" xfId="0" applyFill="1" applyBorder="1"/>
    <xf numFmtId="0" fontId="0" fillId="18" borderId="0" xfId="0" applyFill="1"/>
    <xf numFmtId="1" fontId="0" fillId="18" borderId="10" xfId="1" applyNumberFormat="1" applyFont="1" applyFill="1" applyBorder="1"/>
    <xf numFmtId="0" fontId="40" fillId="7" borderId="0" xfId="0" applyFont="1" applyFill="1"/>
    <xf numFmtId="0" fontId="33" fillId="0" borderId="31" xfId="8" applyFont="1" applyBorder="1" applyAlignment="1">
      <alignment vertical="top" wrapText="1"/>
    </xf>
    <xf numFmtId="0" fontId="33" fillId="11" borderId="0" xfId="8" applyFont="1" applyFill="1"/>
    <xf numFmtId="3" fontId="0" fillId="0" borderId="16" xfId="0" applyNumberFormat="1" applyBorder="1"/>
    <xf numFmtId="3" fontId="0" fillId="0" borderId="17" xfId="0" applyNumberFormat="1" applyBorder="1"/>
    <xf numFmtId="3" fontId="15" fillId="0" borderId="17" xfId="0" applyNumberFormat="1" applyFont="1" applyBorder="1" applyAlignment="1">
      <alignment horizontal="right"/>
    </xf>
    <xf numFmtId="3" fontId="15" fillId="0" borderId="19" xfId="0" applyNumberFormat="1" applyFont="1" applyBorder="1" applyAlignment="1">
      <alignment horizontal="right"/>
    </xf>
    <xf numFmtId="0" fontId="37" fillId="0" borderId="0" xfId="0" applyFont="1" applyAlignment="1">
      <alignment horizontal="center" vertical="center"/>
    </xf>
    <xf numFmtId="3" fontId="10" fillId="0" borderId="16" xfId="0" applyNumberFormat="1" applyFont="1" applyBorder="1" applyAlignment="1">
      <alignment horizontal="right"/>
    </xf>
    <xf numFmtId="3" fontId="15" fillId="0" borderId="16" xfId="0" applyNumberFormat="1" applyFont="1" applyBorder="1" applyAlignment="1">
      <alignment horizontal="right"/>
    </xf>
    <xf numFmtId="1" fontId="15" fillId="11" borderId="24" xfId="4" quotePrefix="1" applyNumberFormat="1" applyFont="1" applyFill="1" applyBorder="1" applyAlignment="1">
      <alignment vertical="top"/>
    </xf>
    <xf numFmtId="0" fontId="33" fillId="0" borderId="9" xfId="4" applyFont="1" applyBorder="1"/>
    <xf numFmtId="0" fontId="33" fillId="0" borderId="0" xfId="4" applyFont="1"/>
    <xf numFmtId="0" fontId="39" fillId="0" borderId="5" xfId="5" applyFont="1" applyBorder="1" applyAlignment="1">
      <alignment vertical="center" wrapText="1"/>
    </xf>
    <xf numFmtId="0" fontId="10" fillId="0" borderId="16" xfId="0" applyFont="1" applyBorder="1"/>
    <xf numFmtId="165" fontId="0" fillId="0" borderId="16" xfId="0" applyNumberFormat="1" applyBorder="1"/>
    <xf numFmtId="2" fontId="0" fillId="0" borderId="16" xfId="0" applyNumberFormat="1" applyBorder="1"/>
    <xf numFmtId="165" fontId="0" fillId="0" borderId="17" xfId="0" applyNumberFormat="1" applyBorder="1"/>
    <xf numFmtId="2" fontId="0" fillId="0" borderId="17" xfId="0" applyNumberFormat="1" applyBorder="1"/>
    <xf numFmtId="165" fontId="0" fillId="0" borderId="19" xfId="0" applyNumberFormat="1" applyBorder="1"/>
    <xf numFmtId="2" fontId="0" fillId="0" borderId="19" xfId="0" applyNumberFormat="1" applyBorder="1"/>
    <xf numFmtId="0" fontId="23" fillId="10" borderId="14" xfId="5" applyFont="1" applyFill="1" applyBorder="1" applyAlignment="1">
      <alignment horizontal="center" vertical="center" wrapText="1"/>
    </xf>
    <xf numFmtId="3" fontId="5" fillId="0" borderId="0" xfId="0" applyNumberFormat="1" applyFont="1" applyAlignment="1">
      <alignment horizontal="right"/>
    </xf>
    <xf numFmtId="3" fontId="5" fillId="0" borderId="0" xfId="1" applyNumberFormat="1" applyFont="1" applyFill="1" applyBorder="1"/>
    <xf numFmtId="165" fontId="0" fillId="0" borderId="0" xfId="9" applyNumberFormat="1" applyFont="1" applyFill="1" applyBorder="1"/>
    <xf numFmtId="3" fontId="0" fillId="0" borderId="0" xfId="0" applyNumberFormat="1"/>
    <xf numFmtId="169" fontId="0" fillId="0" borderId="0" xfId="9" applyNumberFormat="1" applyFont="1" applyFill="1" applyBorder="1"/>
    <xf numFmtId="3" fontId="0" fillId="0" borderId="0" xfId="1" applyNumberFormat="1" applyFont="1" applyFill="1" applyBorder="1"/>
    <xf numFmtId="0" fontId="23" fillId="0" borderId="0" xfId="5" applyFont="1" applyAlignment="1">
      <alignment horizontal="center" vertical="center" wrapText="1"/>
    </xf>
    <xf numFmtId="0" fontId="37" fillId="12" borderId="14" xfId="0" applyFont="1" applyFill="1" applyBorder="1" applyAlignment="1">
      <alignment horizontal="center" vertical="center"/>
    </xf>
    <xf numFmtId="43" fontId="0" fillId="0" borderId="0" xfId="0" applyNumberFormat="1"/>
    <xf numFmtId="0" fontId="37" fillId="12" borderId="1" xfId="0" applyFont="1" applyFill="1" applyBorder="1" applyAlignment="1">
      <alignment horizontal="center" vertical="center"/>
    </xf>
    <xf numFmtId="43" fontId="37" fillId="0" borderId="0" xfId="0" applyNumberFormat="1" applyFont="1"/>
    <xf numFmtId="0" fontId="39" fillId="0" borderId="8" xfId="5" applyFont="1" applyBorder="1" applyAlignment="1">
      <alignment vertical="center" wrapText="1"/>
    </xf>
    <xf numFmtId="0" fontId="39" fillId="0" borderId="0" xfId="5" applyFont="1" applyAlignment="1">
      <alignment vertical="center" wrapText="1"/>
    </xf>
    <xf numFmtId="0" fontId="37" fillId="0" borderId="8" xfId="0" applyFont="1" applyBorder="1" applyAlignment="1">
      <alignment horizontal="center" vertical="center"/>
    </xf>
    <xf numFmtId="164" fontId="0" fillId="0" borderId="8" xfId="0" applyNumberFormat="1" applyBorder="1"/>
    <xf numFmtId="165" fontId="0" fillId="0" borderId="0" xfId="0" applyNumberFormat="1"/>
    <xf numFmtId="0" fontId="39" fillId="12" borderId="14" xfId="0" applyFont="1" applyFill="1" applyBorder="1" applyAlignment="1">
      <alignment horizontal="center" vertical="center" wrapText="1"/>
    </xf>
    <xf numFmtId="0" fontId="39" fillId="0" borderId="0" xfId="0" applyFont="1" applyAlignment="1">
      <alignment vertical="center" wrapText="1"/>
    </xf>
    <xf numFmtId="3" fontId="0" fillId="0" borderId="19" xfId="0" applyNumberFormat="1" applyBorder="1"/>
    <xf numFmtId="0" fontId="39" fillId="10" borderId="14" xfId="0" applyFont="1" applyFill="1" applyBorder="1" applyAlignment="1">
      <alignment horizontal="center" vertical="center" wrapText="1"/>
    </xf>
    <xf numFmtId="3" fontId="10" fillId="0" borderId="14" xfId="0" applyNumberFormat="1" applyFont="1" applyBorder="1" applyAlignment="1">
      <alignment horizontal="right"/>
    </xf>
    <xf numFmtId="0" fontId="0" fillId="0" borderId="0" xfId="0" applyAlignment="1">
      <alignment horizontal="center" vertical="center"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41" fillId="11" borderId="32" xfId="8" applyFont="1" applyFill="1" applyBorder="1" applyAlignment="1">
      <alignment vertical="top" wrapText="1"/>
    </xf>
    <xf numFmtId="0" fontId="10" fillId="0" borderId="14" xfId="0" applyFont="1" applyBorder="1" applyAlignment="1">
      <alignment horizontal="left" vertical="top" wrapText="1"/>
    </xf>
    <xf numFmtId="0" fontId="13" fillId="11" borderId="14" xfId="10" applyFont="1" applyFill="1" applyBorder="1" applyAlignment="1">
      <alignment horizontal="center" vertical="center" wrapText="1"/>
    </xf>
    <xf numFmtId="0" fontId="42" fillId="22" borderId="41" xfId="0" applyFont="1" applyFill="1" applyBorder="1"/>
    <xf numFmtId="0" fontId="42" fillId="22" borderId="42" xfId="0" applyFont="1" applyFill="1" applyBorder="1"/>
    <xf numFmtId="0" fontId="42" fillId="23" borderId="42" xfId="0" applyFont="1" applyFill="1" applyBorder="1" applyAlignment="1">
      <alignment vertical="center"/>
    </xf>
    <xf numFmtId="0" fontId="42" fillId="19" borderId="42" xfId="0" applyFont="1" applyFill="1" applyBorder="1" applyAlignment="1">
      <alignment vertical="center"/>
    </xf>
    <xf numFmtId="0" fontId="3" fillId="11" borderId="43" xfId="10" applyFont="1" applyFill="1" applyBorder="1"/>
    <xf numFmtId="0" fontId="4" fillId="24" borderId="44" xfId="0" applyFont="1" applyFill="1" applyBorder="1"/>
    <xf numFmtId="0" fontId="4" fillId="24" borderId="45" xfId="0" applyFont="1" applyFill="1" applyBorder="1"/>
    <xf numFmtId="0" fontId="26" fillId="11" borderId="0" xfId="0" applyFont="1" applyFill="1" applyAlignment="1">
      <alignment horizontal="left" vertical="top" readingOrder="1"/>
    </xf>
    <xf numFmtId="0" fontId="15" fillId="0" borderId="15" xfId="5" applyFont="1" applyBorder="1" applyAlignment="1">
      <alignment wrapText="1"/>
    </xf>
    <xf numFmtId="0" fontId="42" fillId="22" borderId="46" xfId="0" applyFont="1" applyFill="1" applyBorder="1"/>
    <xf numFmtId="0" fontId="42" fillId="22" borderId="47" xfId="0" applyFont="1" applyFill="1" applyBorder="1"/>
    <xf numFmtId="0" fontId="13" fillId="11" borderId="15" xfId="10" applyFont="1" applyFill="1" applyBorder="1" applyAlignment="1">
      <alignment horizontal="center" vertical="center" wrapText="1"/>
    </xf>
    <xf numFmtId="0" fontId="42" fillId="22" borderId="44" xfId="0" applyFont="1" applyFill="1" applyBorder="1"/>
    <xf numFmtId="0" fontId="42" fillId="19" borderId="45" xfId="0" applyFont="1" applyFill="1" applyBorder="1" applyAlignment="1">
      <alignment vertical="center"/>
    </xf>
    <xf numFmtId="0" fontId="10" fillId="20" borderId="17" xfId="0" applyFont="1" applyFill="1" applyBorder="1"/>
    <xf numFmtId="166" fontId="0" fillId="20" borderId="17" xfId="0" applyNumberFormat="1" applyFill="1" applyBorder="1"/>
    <xf numFmtId="0" fontId="33" fillId="11" borderId="0" xfId="4" applyFont="1" applyFill="1"/>
    <xf numFmtId="165" fontId="0" fillId="20" borderId="17" xfId="0" applyNumberFormat="1" applyFill="1" applyBorder="1"/>
    <xf numFmtId="3" fontId="0" fillId="20" borderId="17" xfId="0" applyNumberFormat="1" applyFill="1" applyBorder="1"/>
    <xf numFmtId="0" fontId="10" fillId="21" borderId="17" xfId="0" applyFont="1" applyFill="1" applyBorder="1"/>
    <xf numFmtId="0" fontId="0" fillId="20" borderId="17" xfId="0" applyFill="1" applyBorder="1"/>
    <xf numFmtId="2" fontId="0" fillId="20" borderId="17" xfId="0" applyNumberFormat="1" applyFill="1" applyBorder="1"/>
    <xf numFmtId="3" fontId="15" fillId="21" borderId="17" xfId="0" applyNumberFormat="1" applyFont="1" applyFill="1" applyBorder="1" applyAlignment="1">
      <alignment horizontal="right"/>
    </xf>
    <xf numFmtId="165" fontId="5" fillId="21" borderId="17" xfId="0" applyNumberFormat="1" applyFont="1" applyFill="1" applyBorder="1"/>
    <xf numFmtId="166" fontId="5" fillId="21" borderId="17" xfId="0" applyNumberFormat="1" applyFont="1" applyFill="1" applyBorder="1"/>
    <xf numFmtId="165" fontId="5" fillId="20" borderId="17" xfId="0" applyNumberFormat="1" applyFont="1" applyFill="1" applyBorder="1"/>
    <xf numFmtId="166" fontId="5" fillId="20" borderId="17" xfId="0" applyNumberFormat="1" applyFont="1" applyFill="1" applyBorder="1"/>
    <xf numFmtId="164" fontId="15" fillId="0" borderId="17" xfId="1" applyNumberFormat="1" applyFont="1" applyFill="1" applyBorder="1" applyAlignment="1">
      <alignment horizontal="right"/>
    </xf>
    <xf numFmtId="164" fontId="15" fillId="0" borderId="17" xfId="1" applyNumberFormat="1" applyFont="1" applyFill="1" applyBorder="1"/>
    <xf numFmtId="14" fontId="33" fillId="0" borderId="38" xfId="8" quotePrefix="1" applyNumberFormat="1" applyFont="1" applyBorder="1" applyAlignment="1">
      <alignment horizontal="left"/>
    </xf>
    <xf numFmtId="166" fontId="15" fillId="0" borderId="16" xfId="1" applyNumberFormat="1" applyFont="1" applyBorder="1"/>
    <xf numFmtId="164" fontId="15" fillId="0" borderId="17" xfId="1" applyNumberFormat="1" applyFont="1" applyBorder="1" applyAlignment="1">
      <alignment horizontal="right"/>
    </xf>
    <xf numFmtId="166" fontId="15" fillId="0" borderId="17" xfId="1" applyNumberFormat="1" applyFont="1" applyBorder="1"/>
    <xf numFmtId="2" fontId="5" fillId="0" borderId="36" xfId="0" applyNumberFormat="1" applyFont="1" applyBorder="1"/>
    <xf numFmtId="164" fontId="15" fillId="21" borderId="17" xfId="1" applyNumberFormat="1" applyFont="1" applyFill="1" applyBorder="1" applyAlignment="1">
      <alignment horizontal="right"/>
    </xf>
    <xf numFmtId="164" fontId="15" fillId="21" borderId="17" xfId="1" applyNumberFormat="1" applyFont="1" applyFill="1" applyBorder="1"/>
    <xf numFmtId="166" fontId="15" fillId="21" borderId="17" xfId="1" applyNumberFormat="1" applyFont="1" applyFill="1" applyBorder="1"/>
    <xf numFmtId="164" fontId="5" fillId="21" borderId="17" xfId="1" applyNumberFormat="1" applyFont="1" applyFill="1" applyBorder="1"/>
    <xf numFmtId="2" fontId="5" fillId="21" borderId="36" xfId="0" applyNumberFormat="1" applyFont="1" applyFill="1" applyBorder="1"/>
    <xf numFmtId="164" fontId="15" fillId="20" borderId="17" xfId="1" applyNumberFormat="1" applyFont="1" applyFill="1" applyBorder="1" applyAlignment="1">
      <alignment horizontal="right"/>
    </xf>
    <xf numFmtId="164" fontId="15" fillId="20" borderId="17" xfId="1" applyNumberFormat="1" applyFont="1" applyFill="1" applyBorder="1"/>
    <xf numFmtId="166" fontId="15" fillId="20" borderId="17" xfId="1" applyNumberFormat="1" applyFont="1" applyFill="1" applyBorder="1"/>
    <xf numFmtId="164" fontId="5" fillId="20" borderId="17" xfId="1" applyNumberFormat="1" applyFont="1" applyFill="1" applyBorder="1"/>
    <xf numFmtId="3" fontId="15" fillId="20" borderId="17" xfId="0" applyNumberFormat="1" applyFont="1" applyFill="1" applyBorder="1" applyAlignment="1">
      <alignment horizontal="right"/>
    </xf>
    <xf numFmtId="2" fontId="5" fillId="20" borderId="36" xfId="0" applyNumberFormat="1" applyFont="1" applyFill="1" applyBorder="1"/>
    <xf numFmtId="166" fontId="15" fillId="0" borderId="19" xfId="1" applyNumberFormat="1" applyFont="1" applyBorder="1"/>
    <xf numFmtId="2" fontId="5" fillId="0" borderId="37" xfId="0" applyNumberFormat="1" applyFont="1" applyBorder="1"/>
    <xf numFmtId="164" fontId="15" fillId="0" borderId="16" xfId="1" applyNumberFormat="1" applyFont="1" applyBorder="1" applyAlignment="1">
      <alignment horizontal="right"/>
    </xf>
    <xf numFmtId="164" fontId="15" fillId="0" borderId="16" xfId="1" applyNumberFormat="1" applyFont="1" applyBorder="1"/>
    <xf numFmtId="0" fontId="13" fillId="11" borderId="16" xfId="10" applyFont="1" applyFill="1" applyBorder="1" applyAlignment="1">
      <alignment horizontal="center" vertical="center" wrapText="1"/>
    </xf>
    <xf numFmtId="164" fontId="5" fillId="0" borderId="17" xfId="1" applyNumberFormat="1" applyFont="1" applyFill="1" applyBorder="1"/>
    <xf numFmtId="164" fontId="15" fillId="0" borderId="19" xfId="1" applyNumberFormat="1" applyFont="1" applyFill="1" applyBorder="1" applyAlignment="1">
      <alignment horizontal="right"/>
    </xf>
    <xf numFmtId="164" fontId="15" fillId="0" borderId="19" xfId="1" applyNumberFormat="1" applyFont="1" applyFill="1" applyBorder="1"/>
    <xf numFmtId="164" fontId="5" fillId="0" borderId="19" xfId="1" applyNumberFormat="1" applyFont="1" applyFill="1" applyBorder="1"/>
    <xf numFmtId="166" fontId="15" fillId="0" borderId="17" xfId="1" applyNumberFormat="1" applyFont="1" applyFill="1" applyBorder="1"/>
    <xf numFmtId="164" fontId="0" fillId="0" borderId="0" xfId="0" applyNumberFormat="1"/>
    <xf numFmtId="2" fontId="5" fillId="0" borderId="17" xfId="0" applyNumberFormat="1" applyFont="1" applyBorder="1"/>
    <xf numFmtId="164" fontId="15" fillId="0" borderId="19" xfId="1" applyNumberFormat="1" applyFont="1" applyBorder="1" applyAlignment="1">
      <alignment horizontal="right"/>
    </xf>
    <xf numFmtId="164" fontId="15" fillId="0" borderId="19" xfId="1" applyNumberFormat="1" applyFont="1" applyBorder="1"/>
    <xf numFmtId="164" fontId="5" fillId="0" borderId="16" xfId="1" applyNumberFormat="1" applyFont="1" applyFill="1" applyBorder="1"/>
    <xf numFmtId="166" fontId="15" fillId="0" borderId="16" xfId="1" applyNumberFormat="1" applyFont="1" applyFill="1" applyBorder="1"/>
    <xf numFmtId="2" fontId="5" fillId="0" borderId="16" xfId="0" applyNumberFormat="1" applyFont="1" applyBorder="1"/>
    <xf numFmtId="2" fontId="5" fillId="0" borderId="19" xfId="0" applyNumberFormat="1" applyFont="1" applyBorder="1"/>
    <xf numFmtId="0" fontId="0" fillId="0" borderId="0" xfId="0" applyAlignment="1">
      <alignment horizontal="center" vertical="center"/>
    </xf>
    <xf numFmtId="0" fontId="10" fillId="0" borderId="16" xfId="0" applyFont="1" applyBorder="1" applyAlignment="1">
      <alignment horizontal="left"/>
    </xf>
    <xf numFmtId="0" fontId="10" fillId="0" borderId="17" xfId="0" applyFont="1" applyBorder="1" applyAlignment="1">
      <alignment horizontal="left"/>
    </xf>
    <xf numFmtId="3" fontId="10" fillId="0" borderId="16" xfId="1" applyNumberFormat="1" applyFont="1" applyFill="1" applyBorder="1"/>
    <xf numFmtId="166" fontId="10" fillId="0" borderId="16" xfId="1" applyNumberFormat="1" applyFont="1" applyFill="1" applyBorder="1"/>
    <xf numFmtId="3" fontId="10" fillId="0" borderId="17" xfId="1" applyNumberFormat="1" applyFont="1" applyFill="1" applyBorder="1"/>
    <xf numFmtId="166" fontId="10" fillId="0" borderId="17" xfId="1" applyNumberFormat="1" applyFont="1" applyFill="1" applyBorder="1"/>
    <xf numFmtId="3" fontId="10" fillId="0" borderId="19" xfId="1" applyNumberFormat="1" applyFont="1" applyFill="1" applyBorder="1"/>
    <xf numFmtId="166" fontId="10" fillId="0" borderId="19" xfId="1" applyNumberFormat="1" applyFont="1" applyFill="1" applyBorder="1"/>
    <xf numFmtId="166" fontId="10" fillId="0" borderId="18" xfId="1" applyNumberFormat="1" applyFont="1" applyFill="1" applyBorder="1"/>
    <xf numFmtId="166" fontId="0" fillId="0" borderId="18" xfId="0" applyNumberFormat="1" applyBorder="1"/>
    <xf numFmtId="2" fontId="0" fillId="0" borderId="18" xfId="0" applyNumberFormat="1" applyBorder="1"/>
    <xf numFmtId="0" fontId="0" fillId="0" borderId="18" xfId="0" applyBorder="1"/>
    <xf numFmtId="3" fontId="0" fillId="0" borderId="18" xfId="0" applyNumberFormat="1" applyBorder="1"/>
    <xf numFmtId="3" fontId="10" fillId="20" borderId="17" xfId="0" applyNumberFormat="1" applyFont="1" applyFill="1" applyBorder="1" applyAlignment="1">
      <alignment horizontal="right"/>
    </xf>
    <xf numFmtId="3" fontId="10" fillId="20" borderId="17" xfId="1" applyNumberFormat="1" applyFont="1" applyFill="1" applyBorder="1"/>
    <xf numFmtId="164" fontId="15" fillId="0" borderId="16" xfId="1" applyNumberFormat="1" applyFont="1" applyFill="1" applyBorder="1" applyAlignment="1">
      <alignment horizontal="right"/>
    </xf>
    <xf numFmtId="164" fontId="15" fillId="0" borderId="16" xfId="1" applyNumberFormat="1" applyFont="1" applyFill="1" applyBorder="1"/>
    <xf numFmtId="2" fontId="15" fillId="20" borderId="17" xfId="9" applyNumberFormat="1" applyFont="1" applyFill="1" applyBorder="1"/>
    <xf numFmtId="2" fontId="5" fillId="20" borderId="17" xfId="9" applyNumberFormat="1" applyFont="1" applyFill="1" applyBorder="1"/>
    <xf numFmtId="2" fontId="15" fillId="0" borderId="17" xfId="9" applyNumberFormat="1" applyFont="1" applyFill="1" applyBorder="1"/>
    <xf numFmtId="2" fontId="5" fillId="0" borderId="17" xfId="9" applyNumberFormat="1" applyFont="1" applyFill="1" applyBorder="1"/>
    <xf numFmtId="2" fontId="15" fillId="0" borderId="16" xfId="9" applyNumberFormat="1" applyFont="1" applyFill="1" applyBorder="1"/>
    <xf numFmtId="2" fontId="5" fillId="0" borderId="16" xfId="9" applyNumberFormat="1" applyFont="1" applyFill="1" applyBorder="1"/>
    <xf numFmtId="165" fontId="5" fillId="0" borderId="16" xfId="9" applyNumberFormat="1" applyFont="1" applyFill="1" applyBorder="1"/>
    <xf numFmtId="165" fontId="5" fillId="0" borderId="17" xfId="9" applyNumberFormat="1" applyFont="1" applyFill="1" applyBorder="1"/>
    <xf numFmtId="2" fontId="15" fillId="0" borderId="16" xfId="9" applyNumberFormat="1" applyFont="1" applyBorder="1"/>
    <xf numFmtId="2" fontId="15" fillId="0" borderId="17" xfId="9" applyNumberFormat="1" applyFont="1" applyBorder="1"/>
    <xf numFmtId="2" fontId="15" fillId="21" borderId="17" xfId="9" applyNumberFormat="1" applyFont="1" applyFill="1" applyBorder="1"/>
    <xf numFmtId="2" fontId="15" fillId="0" borderId="19" xfId="9" applyNumberFormat="1" applyFont="1" applyFill="1" applyBorder="1"/>
    <xf numFmtId="2" fontId="5" fillId="0" borderId="19" xfId="9" applyNumberFormat="1" applyFont="1" applyFill="1" applyBorder="1"/>
    <xf numFmtId="1" fontId="5" fillId="0" borderId="17" xfId="9" applyNumberFormat="1" applyFont="1" applyFill="1" applyBorder="1"/>
    <xf numFmtId="165" fontId="5" fillId="20" borderId="17" xfId="9" applyNumberFormat="1" applyFont="1" applyFill="1" applyBorder="1"/>
    <xf numFmtId="165" fontId="5" fillId="0" borderId="19" xfId="9" applyNumberFormat="1" applyFont="1" applyFill="1" applyBorder="1"/>
    <xf numFmtId="164" fontId="5" fillId="20" borderId="19" xfId="1" applyNumberFormat="1" applyFont="1" applyFill="1" applyBorder="1"/>
    <xf numFmtId="0" fontId="0" fillId="20" borderId="19" xfId="0" applyFill="1" applyBorder="1"/>
    <xf numFmtId="165" fontId="0" fillId="20" borderId="19" xfId="0" applyNumberFormat="1" applyFill="1" applyBorder="1"/>
    <xf numFmtId="0" fontId="0" fillId="0" borderId="0" xfId="0" applyAlignment="1">
      <alignment wrapText="1"/>
    </xf>
    <xf numFmtId="165" fontId="15" fillId="0" borderId="16" xfId="9" applyNumberFormat="1" applyFont="1" applyFill="1" applyBorder="1"/>
    <xf numFmtId="165" fontId="15" fillId="0" borderId="17" xfId="9" applyNumberFormat="1" applyFont="1" applyFill="1" applyBorder="1"/>
    <xf numFmtId="165" fontId="8" fillId="0" borderId="0" xfId="0" applyNumberFormat="1" applyFont="1"/>
    <xf numFmtId="0" fontId="0" fillId="0" borderId="24" xfId="0" applyBorder="1"/>
    <xf numFmtId="166" fontId="15" fillId="0" borderId="17" xfId="1" applyNumberFormat="1" applyFont="1" applyFill="1" applyBorder="1" applyAlignment="1">
      <alignment horizontal="right"/>
    </xf>
    <xf numFmtId="166" fontId="5" fillId="0" borderId="17" xfId="1" applyNumberFormat="1" applyFont="1" applyFill="1" applyBorder="1"/>
    <xf numFmtId="164" fontId="0" fillId="0" borderId="16" xfId="1" applyNumberFormat="1" applyFont="1" applyBorder="1"/>
    <xf numFmtId="164" fontId="0" fillId="0" borderId="17" xfId="1" applyNumberFormat="1" applyFont="1" applyBorder="1"/>
    <xf numFmtId="164" fontId="0" fillId="20" borderId="19" xfId="1" applyNumberFormat="1" applyFont="1" applyFill="1" applyBorder="1"/>
    <xf numFmtId="0" fontId="37" fillId="12" borderId="14" xfId="0" applyFont="1" applyFill="1" applyBorder="1" applyAlignment="1">
      <alignment horizontal="center" vertical="center" wrapText="1"/>
    </xf>
    <xf numFmtId="164" fontId="0" fillId="0" borderId="0" xfId="1" applyNumberFormat="1" applyFont="1" applyFill="1" applyBorder="1"/>
    <xf numFmtId="0" fontId="13" fillId="0" borderId="0" xfId="0" applyFont="1" applyAlignment="1">
      <alignment vertical="center" wrapText="1"/>
    </xf>
    <xf numFmtId="0" fontId="39" fillId="10" borderId="15" xfId="0" applyFont="1" applyFill="1" applyBorder="1" applyAlignment="1">
      <alignment horizontal="center" vertical="center" wrapText="1"/>
    </xf>
    <xf numFmtId="0" fontId="39" fillId="10" borderId="16" xfId="0" applyFont="1" applyFill="1" applyBorder="1" applyAlignment="1">
      <alignment horizontal="center" vertical="center" wrapText="1"/>
    </xf>
    <xf numFmtId="164" fontId="0" fillId="0" borderId="17" xfId="1" applyNumberFormat="1" applyFont="1" applyBorder="1" applyAlignment="1">
      <alignment wrapText="1"/>
    </xf>
    <xf numFmtId="164" fontId="0" fillId="0" borderId="19" xfId="1" applyNumberFormat="1" applyFont="1" applyBorder="1"/>
    <xf numFmtId="43" fontId="0" fillId="0" borderId="17" xfId="0" applyNumberFormat="1" applyBorder="1"/>
    <xf numFmtId="164" fontId="0" fillId="20" borderId="17" xfId="1" applyNumberFormat="1" applyFont="1" applyFill="1" applyBorder="1"/>
    <xf numFmtId="43" fontId="0" fillId="20" borderId="17" xfId="0" applyNumberFormat="1" applyFill="1" applyBorder="1"/>
    <xf numFmtId="43" fontId="0" fillId="0" borderId="19" xfId="0" applyNumberFormat="1" applyBorder="1"/>
    <xf numFmtId="0" fontId="23" fillId="10" borderId="48" xfId="5" applyFont="1" applyFill="1" applyBorder="1" applyAlignment="1">
      <alignment horizontal="center" vertical="center" wrapText="1"/>
    </xf>
    <xf numFmtId="165" fontId="15" fillId="0" borderId="19" xfId="9" applyNumberFormat="1" applyFont="1" applyFill="1" applyBorder="1"/>
    <xf numFmtId="165" fontId="15" fillId="20" borderId="17" xfId="9" applyNumberFormat="1" applyFont="1" applyFill="1" applyBorder="1"/>
    <xf numFmtId="164" fontId="0" fillId="0" borderId="17" xfId="1" applyNumberFormat="1" applyFont="1" applyFill="1" applyBorder="1"/>
    <xf numFmtId="164" fontId="0" fillId="0" borderId="19" xfId="1" applyNumberFormat="1" applyFont="1" applyBorder="1" applyAlignment="1">
      <alignment wrapText="1"/>
    </xf>
    <xf numFmtId="0" fontId="49" fillId="10" borderId="14" xfId="5" applyFont="1" applyFill="1" applyBorder="1" applyAlignment="1">
      <alignment horizontal="center" vertical="center" wrapText="1"/>
    </xf>
    <xf numFmtId="0" fontId="28" fillId="17" borderId="0" xfId="8" applyFont="1" applyFill="1" applyAlignment="1">
      <alignment horizontal="left"/>
    </xf>
    <xf numFmtId="0" fontId="29" fillId="17" borderId="0" xfId="8" applyFont="1" applyFill="1"/>
    <xf numFmtId="0" fontId="43" fillId="17" borderId="0" xfId="2" applyFont="1" applyFill="1" applyBorder="1" applyAlignment="1">
      <alignment horizontal="left" vertical="center"/>
    </xf>
    <xf numFmtId="0" fontId="0" fillId="0" borderId="8" xfId="0" applyBorder="1"/>
    <xf numFmtId="0" fontId="33" fillId="0" borderId="8" xfId="4" applyFont="1" applyBorder="1"/>
    <xf numFmtId="0" fontId="32" fillId="0" borderId="8" xfId="4" applyFont="1" applyBorder="1"/>
    <xf numFmtId="0" fontId="32" fillId="0" borderId="9" xfId="4" applyFont="1" applyBorder="1"/>
    <xf numFmtId="0" fontId="32" fillId="0" borderId="4" xfId="4" applyFont="1" applyBorder="1"/>
    <xf numFmtId="0" fontId="32" fillId="0" borderId="5" xfId="4" applyFont="1" applyBorder="1"/>
    <xf numFmtId="0" fontId="32" fillId="0" borderId="6" xfId="4" applyFont="1" applyBorder="1"/>
    <xf numFmtId="0" fontId="33" fillId="0" borderId="36" xfId="8" applyFont="1" applyBorder="1" applyAlignment="1">
      <alignment vertical="top" wrapText="1"/>
    </xf>
    <xf numFmtId="0" fontId="33" fillId="0" borderId="37" xfId="8" applyFont="1" applyBorder="1" applyAlignment="1">
      <alignment vertical="top" wrapText="1"/>
    </xf>
    <xf numFmtId="14" fontId="33" fillId="0" borderId="50" xfId="8" quotePrefix="1" applyNumberFormat="1" applyFont="1" applyBorder="1" applyAlignment="1">
      <alignment horizontal="left"/>
    </xf>
    <xf numFmtId="0" fontId="33" fillId="0" borderId="51" xfId="8" applyFont="1" applyBorder="1" applyAlignment="1">
      <alignment vertical="top" wrapText="1"/>
    </xf>
    <xf numFmtId="0" fontId="41" fillId="0" borderId="52" xfId="8" applyFont="1" applyBorder="1" applyAlignment="1">
      <alignment vertical="top" wrapText="1"/>
    </xf>
    <xf numFmtId="14" fontId="33" fillId="0" borderId="53" xfId="8" quotePrefix="1" applyNumberFormat="1" applyFont="1" applyBorder="1" applyAlignment="1">
      <alignment horizontal="left"/>
    </xf>
    <xf numFmtId="164" fontId="5" fillId="0" borderId="36" xfId="1" applyNumberFormat="1" applyFont="1" applyBorder="1"/>
    <xf numFmtId="164" fontId="5" fillId="21" borderId="36" xfId="1" applyNumberFormat="1" applyFont="1" applyFill="1" applyBorder="1"/>
    <xf numFmtId="164" fontId="5" fillId="20" borderId="36" xfId="1" applyNumberFormat="1" applyFont="1" applyFill="1" applyBorder="1"/>
    <xf numFmtId="164" fontId="5" fillId="0" borderId="37" xfId="1" applyNumberFormat="1" applyFont="1" applyBorder="1"/>
    <xf numFmtId="0" fontId="39" fillId="0" borderId="13" xfId="5" applyFont="1" applyBorder="1" applyAlignment="1">
      <alignment horizontal="center" vertical="center" wrapText="1"/>
    </xf>
    <xf numFmtId="0" fontId="37" fillId="0" borderId="13" xfId="0" applyFont="1" applyBorder="1" applyAlignment="1">
      <alignment horizontal="center" vertical="center"/>
    </xf>
    <xf numFmtId="2" fontId="0" fillId="0" borderId="13" xfId="0" applyNumberFormat="1" applyBorder="1"/>
    <xf numFmtId="165" fontId="15" fillId="0" borderId="16" xfId="9" applyNumberFormat="1" applyFont="1" applyBorder="1"/>
    <xf numFmtId="165" fontId="15" fillId="0" borderId="17" xfId="9" applyNumberFormat="1" applyFont="1" applyBorder="1"/>
    <xf numFmtId="165" fontId="15" fillId="21" borderId="17" xfId="9" applyNumberFormat="1" applyFont="1" applyFill="1" applyBorder="1"/>
    <xf numFmtId="165" fontId="5" fillId="0" borderId="16" xfId="9" applyNumberFormat="1" applyFont="1" applyBorder="1"/>
    <xf numFmtId="165" fontId="5" fillId="0" borderId="17" xfId="9" applyNumberFormat="1" applyFont="1" applyBorder="1"/>
    <xf numFmtId="165" fontId="5" fillId="21" borderId="17" xfId="9" applyNumberFormat="1" applyFont="1" applyFill="1" applyBorder="1"/>
    <xf numFmtId="164" fontId="10" fillId="0" borderId="16" xfId="1" applyNumberFormat="1" applyFont="1" applyBorder="1"/>
    <xf numFmtId="164" fontId="10" fillId="0" borderId="17" xfId="1" applyNumberFormat="1" applyFont="1" applyBorder="1"/>
    <xf numFmtId="164" fontId="10" fillId="0" borderId="19" xfId="1" applyNumberFormat="1" applyFont="1" applyBorder="1"/>
    <xf numFmtId="0" fontId="37" fillId="12" borderId="3" xfId="0" applyFont="1" applyFill="1" applyBorder="1" applyAlignment="1">
      <alignment horizontal="center" vertical="center"/>
    </xf>
    <xf numFmtId="166" fontId="5" fillId="0" borderId="16" xfId="1" applyNumberFormat="1" applyFont="1" applyFill="1" applyBorder="1"/>
    <xf numFmtId="166" fontId="15" fillId="20" borderId="17" xfId="1" applyNumberFormat="1" applyFont="1" applyFill="1" applyBorder="1" applyAlignment="1">
      <alignment horizontal="right"/>
    </xf>
    <xf numFmtId="166" fontId="15" fillId="0" borderId="19" xfId="1" applyNumberFormat="1" applyFont="1" applyFill="1" applyBorder="1" applyAlignment="1">
      <alignment horizontal="right"/>
    </xf>
    <xf numFmtId="170" fontId="10" fillId="0" borderId="16" xfId="0" applyNumberFormat="1" applyFont="1" applyBorder="1" applyAlignment="1">
      <alignment horizontal="right"/>
    </xf>
    <xf numFmtId="170" fontId="10" fillId="0" borderId="17" xfId="0" applyNumberFormat="1" applyFont="1" applyBorder="1" applyAlignment="1">
      <alignment horizontal="right"/>
    </xf>
    <xf numFmtId="0" fontId="39" fillId="0" borderId="0" xfId="0" applyFont="1" applyAlignment="1">
      <alignment vertical="center"/>
    </xf>
    <xf numFmtId="0" fontId="10" fillId="20" borderId="17" xfId="0" applyFont="1" applyFill="1" applyBorder="1" applyAlignment="1">
      <alignment horizontal="left"/>
    </xf>
    <xf numFmtId="0" fontId="10" fillId="0" borderId="19" xfId="0" applyFont="1" applyBorder="1" applyAlignment="1">
      <alignment horizontal="left"/>
    </xf>
    <xf numFmtId="170" fontId="0" fillId="20" borderId="17" xfId="0" applyNumberFormat="1" applyFill="1" applyBorder="1"/>
    <xf numFmtId="170" fontId="10" fillId="0" borderId="19" xfId="0" applyNumberFormat="1" applyFont="1" applyBorder="1" applyAlignment="1">
      <alignment horizontal="right"/>
    </xf>
    <xf numFmtId="0" fontId="0" fillId="0" borderId="0" xfId="0" applyAlignment="1">
      <alignment horizontal="left" vertical="top" wrapText="1"/>
    </xf>
    <xf numFmtId="0" fontId="13" fillId="0" borderId="0" xfId="5" applyFont="1" applyAlignment="1">
      <alignment horizontal="center" vertical="center" wrapText="1"/>
    </xf>
    <xf numFmtId="0" fontId="7" fillId="0" borderId="0" xfId="0" applyFont="1"/>
    <xf numFmtId="3" fontId="7" fillId="0" borderId="0" xfId="0" applyNumberFormat="1" applyFont="1"/>
    <xf numFmtId="0" fontId="41" fillId="11" borderId="54" xfId="8" applyFont="1" applyFill="1" applyBorder="1" applyAlignment="1">
      <alignment vertical="top" wrapText="1"/>
    </xf>
    <xf numFmtId="0" fontId="29" fillId="11" borderId="17" xfId="8" applyFont="1" applyFill="1" applyBorder="1" applyAlignment="1">
      <alignment horizontal="center"/>
    </xf>
    <xf numFmtId="0" fontId="31" fillId="10" borderId="55" xfId="6" applyFont="1" applyFill="1" applyBorder="1" applyAlignment="1" applyProtection="1">
      <alignment vertical="top" wrapText="1"/>
    </xf>
    <xf numFmtId="3" fontId="15" fillId="0" borderId="0" xfId="0" applyNumberFormat="1" applyFont="1" applyAlignment="1">
      <alignment horizontal="right"/>
    </xf>
    <xf numFmtId="165" fontId="5" fillId="0" borderId="0" xfId="9" applyNumberFormat="1" applyFont="1" applyFill="1" applyBorder="1"/>
    <xf numFmtId="164" fontId="5" fillId="0" borderId="0" xfId="1" applyNumberFormat="1" applyFont="1" applyFill="1" applyBorder="1"/>
    <xf numFmtId="2" fontId="5" fillId="0" borderId="0" xfId="9" applyNumberFormat="1" applyFont="1" applyFill="1" applyBorder="1"/>
    <xf numFmtId="165" fontId="15" fillId="0" borderId="17" xfId="1" applyNumberFormat="1" applyFont="1" applyFill="1" applyBorder="1" applyAlignment="1">
      <alignment horizontal="right"/>
    </xf>
    <xf numFmtId="165" fontId="15" fillId="0" borderId="17" xfId="1" applyNumberFormat="1" applyFont="1" applyFill="1" applyBorder="1"/>
    <xf numFmtId="165" fontId="5" fillId="0" borderId="17" xfId="1" applyNumberFormat="1" applyFont="1" applyFill="1" applyBorder="1"/>
    <xf numFmtId="165" fontId="15" fillId="0" borderId="17" xfId="0" applyNumberFormat="1" applyFont="1" applyBorder="1" applyAlignment="1">
      <alignment horizontal="right"/>
    </xf>
    <xf numFmtId="165" fontId="15" fillId="0" borderId="19" xfId="1" applyNumberFormat="1" applyFont="1" applyFill="1" applyBorder="1" applyAlignment="1">
      <alignment horizontal="right"/>
    </xf>
    <xf numFmtId="165" fontId="15" fillId="0" borderId="19" xfId="1" applyNumberFormat="1" applyFont="1" applyFill="1" applyBorder="1"/>
    <xf numFmtId="165" fontId="5" fillId="0" borderId="19" xfId="1" applyNumberFormat="1" applyFont="1" applyFill="1" applyBorder="1"/>
    <xf numFmtId="165" fontId="15" fillId="0" borderId="19" xfId="0" applyNumberFormat="1" applyFont="1" applyBorder="1" applyAlignment="1">
      <alignment horizontal="right"/>
    </xf>
    <xf numFmtId="1" fontId="15" fillId="0" borderId="16" xfId="1" applyNumberFormat="1" applyFont="1" applyFill="1" applyBorder="1" applyAlignment="1">
      <alignment horizontal="right"/>
    </xf>
    <xf numFmtId="1" fontId="15" fillId="0" borderId="16" xfId="1" applyNumberFormat="1" applyFont="1" applyFill="1" applyBorder="1"/>
    <xf numFmtId="1" fontId="15" fillId="0" borderId="16" xfId="9" applyNumberFormat="1" applyFont="1" applyFill="1" applyBorder="1"/>
    <xf numFmtId="1" fontId="5" fillId="0" borderId="16" xfId="1" applyNumberFormat="1" applyFont="1" applyFill="1" applyBorder="1"/>
    <xf numFmtId="1" fontId="5" fillId="0" borderId="16" xfId="9" applyNumberFormat="1" applyFont="1" applyFill="1" applyBorder="1"/>
    <xf numFmtId="1" fontId="15" fillId="0" borderId="16" xfId="0" applyNumberFormat="1" applyFont="1" applyBorder="1" applyAlignment="1">
      <alignment horizontal="right"/>
    </xf>
    <xf numFmtId="1" fontId="15" fillId="0" borderId="17" xfId="1" applyNumberFormat="1" applyFont="1" applyFill="1" applyBorder="1" applyAlignment="1">
      <alignment horizontal="right"/>
    </xf>
    <xf numFmtId="1" fontId="15" fillId="0" borderId="17" xfId="1" applyNumberFormat="1" applyFont="1" applyFill="1" applyBorder="1"/>
    <xf numFmtId="1" fontId="15" fillId="0" borderId="17" xfId="9" applyNumberFormat="1" applyFont="1" applyFill="1" applyBorder="1"/>
    <xf numFmtId="1" fontId="5" fillId="0" borderId="17" xfId="1" applyNumberFormat="1" applyFont="1" applyFill="1" applyBorder="1"/>
    <xf numFmtId="1" fontId="15" fillId="0" borderId="17" xfId="0" applyNumberFormat="1" applyFont="1" applyBorder="1" applyAlignment="1">
      <alignment horizontal="right"/>
    </xf>
    <xf numFmtId="0" fontId="51" fillId="12" borderId="14" xfId="0" applyFont="1" applyFill="1" applyBorder="1" applyAlignment="1">
      <alignment horizontal="center" vertical="center" wrapText="1"/>
    </xf>
    <xf numFmtId="165" fontId="5" fillId="0" borderId="36" xfId="0" applyNumberFormat="1" applyFont="1" applyBorder="1"/>
    <xf numFmtId="165" fontId="5" fillId="21" borderId="36" xfId="0" applyNumberFormat="1" applyFont="1" applyFill="1" applyBorder="1"/>
    <xf numFmtId="165" fontId="5" fillId="20" borderId="36" xfId="0" applyNumberFormat="1" applyFont="1" applyFill="1" applyBorder="1"/>
    <xf numFmtId="165" fontId="5" fillId="0" borderId="37" xfId="0" applyNumberFormat="1" applyFont="1" applyBorder="1"/>
    <xf numFmtId="0" fontId="5" fillId="0" borderId="17" xfId="0" applyFont="1" applyBorder="1"/>
    <xf numFmtId="0" fontId="5" fillId="20" borderId="17" xfId="0" applyFont="1" applyFill="1" applyBorder="1"/>
    <xf numFmtId="2" fontId="5" fillId="20" borderId="17" xfId="0" applyNumberFormat="1" applyFont="1" applyFill="1" applyBorder="1"/>
    <xf numFmtId="1" fontId="5" fillId="20" borderId="19" xfId="1" applyNumberFormat="1" applyFont="1" applyFill="1" applyBorder="1"/>
    <xf numFmtId="1" fontId="5" fillId="20" borderId="19" xfId="9" applyNumberFormat="1" applyFont="1" applyFill="1" applyBorder="1"/>
    <xf numFmtId="1" fontId="15" fillId="20" borderId="19" xfId="0" applyNumberFormat="1" applyFont="1" applyFill="1" applyBorder="1" applyAlignment="1">
      <alignment horizontal="right"/>
    </xf>
    <xf numFmtId="1" fontId="15" fillId="20" borderId="19" xfId="1" applyNumberFormat="1" applyFont="1" applyFill="1" applyBorder="1" applyAlignment="1">
      <alignment horizontal="right"/>
    </xf>
    <xf numFmtId="1" fontId="15" fillId="20" borderId="19" xfId="1" applyNumberFormat="1" applyFont="1" applyFill="1" applyBorder="1"/>
    <xf numFmtId="1" fontId="15" fillId="20" borderId="19" xfId="9" applyNumberFormat="1" applyFont="1" applyFill="1" applyBorder="1"/>
    <xf numFmtId="0" fontId="15" fillId="0" borderId="16" xfId="0" applyFont="1" applyBorder="1"/>
    <xf numFmtId="1" fontId="5" fillId="0" borderId="16" xfId="0" applyNumberFormat="1" applyFont="1" applyBorder="1"/>
    <xf numFmtId="0" fontId="15" fillId="0" borderId="17" xfId="0" applyFont="1" applyBorder="1"/>
    <xf numFmtId="1" fontId="5" fillId="0" borderId="17" xfId="0" applyNumberFormat="1" applyFont="1" applyBorder="1"/>
    <xf numFmtId="0" fontId="15" fillId="20" borderId="19" xfId="0" applyFont="1" applyFill="1" applyBorder="1"/>
    <xf numFmtId="1" fontId="5" fillId="20" borderId="19" xfId="0" applyNumberFormat="1" applyFont="1" applyFill="1" applyBorder="1"/>
    <xf numFmtId="165" fontId="15" fillId="0" borderId="16" xfId="0" applyNumberFormat="1" applyFont="1" applyBorder="1" applyAlignment="1">
      <alignment horizontal="right"/>
    </xf>
    <xf numFmtId="165" fontId="15" fillId="20" borderId="17" xfId="0" applyNumberFormat="1" applyFont="1" applyFill="1" applyBorder="1" applyAlignment="1">
      <alignment horizontal="right"/>
    </xf>
    <xf numFmtId="165" fontId="15" fillId="0" borderId="16" xfId="1" applyNumberFormat="1" applyFont="1" applyFill="1" applyBorder="1" applyAlignment="1">
      <alignment horizontal="right"/>
    </xf>
    <xf numFmtId="165" fontId="15" fillId="20" borderId="17" xfId="1" applyNumberFormat="1" applyFont="1" applyFill="1" applyBorder="1" applyAlignment="1">
      <alignment horizontal="right"/>
    </xf>
    <xf numFmtId="165" fontId="15" fillId="0" borderId="16" xfId="1" applyNumberFormat="1" applyFont="1" applyFill="1" applyBorder="1"/>
    <xf numFmtId="165" fontId="15" fillId="20" borderId="17" xfId="1" applyNumberFormat="1" applyFont="1" applyFill="1" applyBorder="1"/>
    <xf numFmtId="165" fontId="5" fillId="0" borderId="16" xfId="1" applyNumberFormat="1" applyFont="1" applyFill="1" applyBorder="1"/>
    <xf numFmtId="165" fontId="5" fillId="20" borderId="17" xfId="1" applyNumberFormat="1" applyFont="1" applyFill="1" applyBorder="1"/>
    <xf numFmtId="3" fontId="10" fillId="0" borderId="16" xfId="1" applyNumberFormat="1" applyFont="1" applyBorder="1"/>
    <xf numFmtId="166" fontId="10" fillId="0" borderId="16" xfId="1" applyNumberFormat="1" applyFont="1" applyBorder="1"/>
    <xf numFmtId="165" fontId="0" fillId="0" borderId="34" xfId="0" applyNumberFormat="1" applyBorder="1"/>
    <xf numFmtId="3" fontId="10" fillId="0" borderId="17" xfId="1" applyNumberFormat="1" applyFont="1" applyBorder="1"/>
    <xf numFmtId="166" fontId="10" fillId="0" borderId="17" xfId="1" applyNumberFormat="1" applyFont="1" applyBorder="1"/>
    <xf numFmtId="0" fontId="0" fillId="21" borderId="17" xfId="0" applyFill="1" applyBorder="1"/>
    <xf numFmtId="3" fontId="0" fillId="21" borderId="17" xfId="0" applyNumberFormat="1" applyFill="1" applyBorder="1"/>
    <xf numFmtId="166" fontId="10" fillId="21" borderId="17" xfId="1" applyNumberFormat="1" applyFont="1" applyFill="1" applyBorder="1"/>
    <xf numFmtId="166" fontId="0" fillId="21" borderId="17" xfId="0" applyNumberFormat="1" applyFill="1" applyBorder="1"/>
    <xf numFmtId="165" fontId="0" fillId="21" borderId="17" xfId="0" applyNumberFormat="1" applyFill="1" applyBorder="1"/>
    <xf numFmtId="2" fontId="0" fillId="21" borderId="17" xfId="0" applyNumberFormat="1" applyFill="1" applyBorder="1"/>
    <xf numFmtId="166" fontId="10" fillId="20" borderId="17" xfId="1" applyNumberFormat="1" applyFont="1" applyFill="1" applyBorder="1"/>
    <xf numFmtId="3" fontId="10" fillId="0" borderId="19" xfId="1" applyNumberFormat="1" applyFont="1" applyBorder="1"/>
    <xf numFmtId="166" fontId="10" fillId="0" borderId="19" xfId="1" applyNumberFormat="1" applyFont="1" applyBorder="1"/>
    <xf numFmtId="166" fontId="0" fillId="0" borderId="35" xfId="0" applyNumberFormat="1" applyBorder="1"/>
    <xf numFmtId="166" fontId="0" fillId="0" borderId="36" xfId="0" applyNumberFormat="1" applyBorder="1"/>
    <xf numFmtId="166" fontId="0" fillId="21" borderId="36" xfId="0" applyNumberFormat="1" applyFill="1" applyBorder="1"/>
    <xf numFmtId="166" fontId="0" fillId="20" borderId="36" xfId="0" applyNumberFormat="1" applyFill="1" applyBorder="1"/>
    <xf numFmtId="166" fontId="0" fillId="0" borderId="37" xfId="0" applyNumberFormat="1" applyBorder="1"/>
    <xf numFmtId="0" fontId="0" fillId="0" borderId="13" xfId="0" applyBorder="1"/>
    <xf numFmtId="0" fontId="0" fillId="0" borderId="29" xfId="0" applyBorder="1"/>
    <xf numFmtId="0" fontId="15" fillId="0" borderId="0" xfId="0" applyFont="1"/>
    <xf numFmtId="1" fontId="5" fillId="0" borderId="0" xfId="1" applyNumberFormat="1" applyFont="1" applyFill="1" applyBorder="1"/>
    <xf numFmtId="1" fontId="5" fillId="0" borderId="0" xfId="9" applyNumberFormat="1" applyFont="1" applyFill="1" applyBorder="1"/>
    <xf numFmtId="1" fontId="15" fillId="0" borderId="0" xfId="0" applyNumberFormat="1" applyFont="1" applyAlignment="1">
      <alignment horizontal="right"/>
    </xf>
    <xf numFmtId="1" fontId="15" fillId="0" borderId="0" xfId="1" applyNumberFormat="1" applyFont="1" applyFill="1" applyBorder="1" applyAlignment="1">
      <alignment horizontal="right"/>
    </xf>
    <xf numFmtId="1" fontId="15" fillId="0" borderId="0" xfId="1" applyNumberFormat="1" applyFont="1" applyFill="1" applyBorder="1"/>
    <xf numFmtId="1" fontId="15" fillId="0" borderId="0" xfId="9" applyNumberFormat="1" applyFont="1" applyFill="1" applyBorder="1"/>
    <xf numFmtId="1" fontId="5" fillId="0" borderId="0" xfId="0" applyNumberFormat="1" applyFont="1"/>
    <xf numFmtId="166" fontId="15" fillId="0" borderId="16" xfId="1" applyNumberFormat="1" applyFont="1" applyBorder="1" applyAlignment="1">
      <alignment horizontal="right"/>
    </xf>
    <xf numFmtId="166" fontId="15" fillId="0" borderId="16" xfId="1" applyNumberFormat="1" applyFont="1" applyFill="1" applyBorder="1" applyAlignment="1">
      <alignment horizontal="right"/>
    </xf>
    <xf numFmtId="166" fontId="5" fillId="0" borderId="16" xfId="1" applyNumberFormat="1" applyFont="1" applyBorder="1"/>
    <xf numFmtId="166" fontId="15" fillId="0" borderId="17" xfId="1" applyNumberFormat="1" applyFont="1" applyBorder="1" applyAlignment="1">
      <alignment horizontal="right"/>
    </xf>
    <xf numFmtId="166" fontId="5" fillId="0" borderId="17" xfId="1" applyNumberFormat="1" applyFont="1" applyBorder="1"/>
    <xf numFmtId="166" fontId="5" fillId="0" borderId="19" xfId="1" applyNumberFormat="1" applyFont="1" applyFill="1" applyBorder="1"/>
    <xf numFmtId="166" fontId="15" fillId="0" borderId="19" xfId="1" applyNumberFormat="1" applyFont="1" applyBorder="1" applyAlignment="1">
      <alignment horizontal="right"/>
    </xf>
    <xf numFmtId="166" fontId="15" fillId="0" borderId="19" xfId="1" applyNumberFormat="1" applyFont="1" applyFill="1" applyBorder="1"/>
    <xf numFmtId="166" fontId="5" fillId="0" borderId="19" xfId="1" applyNumberFormat="1" applyFont="1" applyBorder="1"/>
    <xf numFmtId="0" fontId="5" fillId="0" borderId="19" xfId="0" applyFont="1" applyBorder="1"/>
    <xf numFmtId="0" fontId="15" fillId="21" borderId="17" xfId="0" applyFont="1" applyFill="1" applyBorder="1"/>
    <xf numFmtId="166" fontId="5" fillId="21" borderId="17" xfId="1" applyNumberFormat="1" applyFont="1" applyFill="1" applyBorder="1"/>
    <xf numFmtId="166" fontId="15" fillId="21" borderId="17" xfId="1" applyNumberFormat="1" applyFont="1" applyFill="1" applyBorder="1" applyAlignment="1">
      <alignment horizontal="right"/>
    </xf>
    <xf numFmtId="0" fontId="15" fillId="20" borderId="17" xfId="0" applyFont="1" applyFill="1" applyBorder="1"/>
    <xf numFmtId="166" fontId="5" fillId="20" borderId="17" xfId="1" applyNumberFormat="1" applyFont="1" applyFill="1" applyBorder="1"/>
    <xf numFmtId="0" fontId="10" fillId="0" borderId="18" xfId="0" applyFont="1" applyBorder="1" applyAlignment="1">
      <alignment horizontal="left"/>
    </xf>
    <xf numFmtId="0" fontId="10" fillId="0" borderId="0" xfId="0" applyFont="1" applyAlignment="1">
      <alignment horizontal="left"/>
    </xf>
    <xf numFmtId="3" fontId="10" fillId="0" borderId="0" xfId="0" applyNumberFormat="1" applyFont="1" applyAlignment="1">
      <alignment horizontal="right"/>
    </xf>
    <xf numFmtId="170" fontId="10" fillId="0" borderId="0" xfId="0" applyNumberFormat="1" applyFont="1" applyAlignment="1">
      <alignment horizontal="right"/>
    </xf>
    <xf numFmtId="170" fontId="0" fillId="0" borderId="17" xfId="0" applyNumberFormat="1" applyBorder="1"/>
    <xf numFmtId="0" fontId="49" fillId="10" borderId="15" xfId="5" applyFont="1" applyFill="1" applyBorder="1" applyAlignment="1">
      <alignment horizontal="center" vertical="center" wrapText="1"/>
    </xf>
    <xf numFmtId="170" fontId="10" fillId="20" borderId="17" xfId="0" applyNumberFormat="1" applyFont="1" applyFill="1" applyBorder="1" applyAlignment="1">
      <alignment horizontal="right"/>
    </xf>
    <xf numFmtId="0" fontId="10" fillId="21" borderId="17" xfId="0" applyFont="1" applyFill="1" applyBorder="1" applyAlignment="1">
      <alignment horizontal="left"/>
    </xf>
    <xf numFmtId="3" fontId="10" fillId="21" borderId="17" xfId="0" applyNumberFormat="1" applyFont="1" applyFill="1" applyBorder="1" applyAlignment="1">
      <alignment horizontal="right"/>
    </xf>
    <xf numFmtId="170" fontId="10" fillId="21" borderId="17" xfId="0" applyNumberFormat="1" applyFont="1" applyFill="1" applyBorder="1" applyAlignment="1">
      <alignment horizontal="right"/>
    </xf>
    <xf numFmtId="164" fontId="0" fillId="21" borderId="17" xfId="1" applyNumberFormat="1" applyFont="1" applyFill="1" applyBorder="1"/>
    <xf numFmtId="170" fontId="0" fillId="0" borderId="19" xfId="0" applyNumberFormat="1" applyBorder="1"/>
    <xf numFmtId="0" fontId="52" fillId="10" borderId="15" xfId="5" applyFont="1" applyFill="1" applyBorder="1" applyAlignment="1">
      <alignment horizontal="center" vertical="center" wrapText="1"/>
    </xf>
    <xf numFmtId="165" fontId="15" fillId="0" borderId="19" xfId="9" applyNumberFormat="1" applyFont="1" applyBorder="1"/>
    <xf numFmtId="2" fontId="15" fillId="0" borderId="19" xfId="9" applyNumberFormat="1" applyFont="1" applyBorder="1"/>
    <xf numFmtId="0" fontId="23" fillId="10" borderId="15" xfId="5" applyFont="1" applyFill="1" applyBorder="1" applyAlignment="1">
      <alignment vertical="center" wrapText="1"/>
    </xf>
    <xf numFmtId="165" fontId="5" fillId="0" borderId="19" xfId="9" applyNumberFormat="1" applyFont="1" applyBorder="1"/>
    <xf numFmtId="0" fontId="0" fillId="0" borderId="34" xfId="0" applyBorder="1"/>
    <xf numFmtId="164" fontId="10" fillId="0" borderId="34" xfId="1" applyNumberFormat="1" applyFont="1" applyBorder="1"/>
    <xf numFmtId="164" fontId="5" fillId="0" borderId="34" xfId="1" applyNumberFormat="1" applyFont="1" applyBorder="1"/>
    <xf numFmtId="165" fontId="15" fillId="0" borderId="34" xfId="9" applyNumberFormat="1" applyFont="1" applyBorder="1"/>
    <xf numFmtId="3" fontId="15" fillId="0" borderId="34" xfId="0" applyNumberFormat="1" applyFont="1" applyBorder="1" applyAlignment="1">
      <alignment horizontal="right"/>
    </xf>
    <xf numFmtId="2" fontId="15" fillId="0" borderId="34" xfId="9" applyNumberFormat="1" applyFont="1" applyBorder="1"/>
    <xf numFmtId="164" fontId="15" fillId="0" borderId="34" xfId="1" applyNumberFormat="1" applyFont="1" applyBorder="1"/>
    <xf numFmtId="0" fontId="47" fillId="0" borderId="5" xfId="0" applyFont="1" applyBorder="1" applyAlignment="1">
      <alignment horizontal="center" vertical="center"/>
    </xf>
    <xf numFmtId="0" fontId="33" fillId="0" borderId="52" xfId="8" applyFont="1" applyBorder="1"/>
    <xf numFmtId="0" fontId="19" fillId="0" borderId="0" xfId="6" applyFont="1" applyFill="1" applyAlignment="1" applyProtection="1">
      <alignment horizontal="left"/>
    </xf>
    <xf numFmtId="0" fontId="9" fillId="0" borderId="0" xfId="2" applyFill="1" applyAlignment="1">
      <alignment vertical="center"/>
    </xf>
    <xf numFmtId="0" fontId="29" fillId="0" borderId="34" xfId="8" applyFont="1" applyBorder="1" applyAlignment="1">
      <alignment horizontal="center"/>
    </xf>
    <xf numFmtId="0" fontId="29" fillId="0" borderId="17" xfId="8" applyFont="1" applyBorder="1" applyAlignment="1">
      <alignment horizontal="center"/>
    </xf>
    <xf numFmtId="0" fontId="9" fillId="0" borderId="0" xfId="2" applyFill="1"/>
    <xf numFmtId="0" fontId="37" fillId="0" borderId="0" xfId="0" applyFont="1" applyAlignment="1">
      <alignment horizontal="center" vertical="center" wrapText="1"/>
    </xf>
    <xf numFmtId="0" fontId="37" fillId="0" borderId="0" xfId="0" applyFont="1" applyAlignment="1">
      <alignment wrapText="1"/>
    </xf>
    <xf numFmtId="0" fontId="32" fillId="0" borderId="17" xfId="4" applyFont="1" applyBorder="1"/>
    <xf numFmtId="0" fontId="32" fillId="0" borderId="19" xfId="4" applyFont="1" applyBorder="1"/>
    <xf numFmtId="0" fontId="29" fillId="0" borderId="19" xfId="8" applyFont="1" applyBorder="1" applyAlignment="1">
      <alignment horizontal="center"/>
    </xf>
    <xf numFmtId="0" fontId="50" fillId="0" borderId="0" xfId="4" applyFont="1"/>
    <xf numFmtId="0" fontId="5" fillId="0" borderId="16" xfId="0" applyFont="1" applyBorder="1"/>
    <xf numFmtId="3" fontId="5" fillId="0" borderId="16" xfId="0" applyNumberFormat="1" applyFont="1" applyBorder="1"/>
    <xf numFmtId="164" fontId="5" fillId="0" borderId="16" xfId="0" applyNumberFormat="1" applyFont="1" applyBorder="1"/>
    <xf numFmtId="3" fontId="5" fillId="0" borderId="17" xfId="0" applyNumberFormat="1" applyFont="1" applyBorder="1"/>
    <xf numFmtId="164" fontId="5" fillId="0" borderId="17" xfId="0" applyNumberFormat="1" applyFont="1" applyBorder="1"/>
    <xf numFmtId="3" fontId="5" fillId="20" borderId="17" xfId="0" applyNumberFormat="1" applyFont="1" applyFill="1" applyBorder="1"/>
    <xf numFmtId="164" fontId="5" fillId="20" borderId="17" xfId="0" applyNumberFormat="1" applyFont="1" applyFill="1" applyBorder="1"/>
    <xf numFmtId="1" fontId="5" fillId="20" borderId="17" xfId="0" applyNumberFormat="1" applyFont="1" applyFill="1" applyBorder="1"/>
    <xf numFmtId="3" fontId="5" fillId="0" borderId="19" xfId="0" applyNumberFormat="1" applyFont="1" applyBorder="1"/>
    <xf numFmtId="164" fontId="5" fillId="0" borderId="19" xfId="0" applyNumberFormat="1" applyFont="1" applyBorder="1"/>
    <xf numFmtId="1" fontId="5" fillId="0" borderId="19" xfId="0" applyNumberFormat="1" applyFont="1" applyBorder="1"/>
    <xf numFmtId="0" fontId="37" fillId="0" borderId="0" xfId="0" applyFont="1" applyAlignment="1">
      <alignment horizontal="left" vertical="top" wrapText="1"/>
    </xf>
    <xf numFmtId="0" fontId="30" fillId="10" borderId="15" xfId="8" applyFont="1" applyFill="1" applyBorder="1" applyAlignment="1">
      <alignment horizontal="center" textRotation="90"/>
    </xf>
    <xf numFmtId="0" fontId="30" fillId="10" borderId="13" xfId="8" applyFont="1" applyFill="1" applyBorder="1" applyAlignment="1">
      <alignment horizontal="center" textRotation="90"/>
    </xf>
    <xf numFmtId="0" fontId="30" fillId="10" borderId="48" xfId="8" applyFont="1" applyFill="1" applyBorder="1" applyAlignment="1">
      <alignment horizontal="center" textRotation="90"/>
    </xf>
    <xf numFmtId="0" fontId="29" fillId="10" borderId="2" xfId="8" applyFont="1" applyFill="1" applyBorder="1" applyAlignment="1">
      <alignment horizontal="center"/>
    </xf>
    <xf numFmtId="0" fontId="29" fillId="10" borderId="3" xfId="8" applyFont="1" applyFill="1" applyBorder="1" applyAlignment="1">
      <alignment horizontal="center"/>
    </xf>
    <xf numFmtId="0" fontId="2" fillId="2" borderId="0" xfId="0" applyFont="1" applyFill="1" applyAlignment="1">
      <alignment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0" xfId="0" applyAlignment="1">
      <alignment horizontal="center"/>
    </xf>
    <xf numFmtId="0" fontId="15" fillId="11" borderId="24" xfId="4" applyFont="1" applyFill="1" applyBorder="1" applyAlignment="1">
      <alignment horizontal="left" vertical="top" wrapText="1"/>
    </xf>
    <xf numFmtId="0" fontId="15" fillId="11" borderId="0" xfId="4" applyFont="1" applyFill="1" applyAlignment="1">
      <alignment horizontal="left" vertical="top" wrapText="1"/>
    </xf>
    <xf numFmtId="0" fontId="15" fillId="11" borderId="25" xfId="4" applyFont="1" applyFill="1" applyBorder="1" applyAlignment="1">
      <alignment horizontal="left" vertical="top" wrapText="1"/>
    </xf>
    <xf numFmtId="0" fontId="23" fillId="10" borderId="14" xfId="5" applyFont="1" applyFill="1" applyBorder="1" applyAlignment="1">
      <alignment horizontal="center" vertical="center"/>
    </xf>
    <xf numFmtId="0" fontId="23" fillId="10" borderId="20" xfId="5" applyFont="1" applyFill="1" applyBorder="1" applyAlignment="1">
      <alignment horizontal="left" vertical="center"/>
    </xf>
    <xf numFmtId="0" fontId="23" fillId="10" borderId="11" xfId="5" applyFont="1" applyFill="1" applyBorder="1" applyAlignment="1">
      <alignment horizontal="left" vertical="center"/>
    </xf>
    <xf numFmtId="0" fontId="23" fillId="10" borderId="21" xfId="5" applyFont="1" applyFill="1" applyBorder="1" applyAlignment="1">
      <alignment horizontal="left" vertical="center"/>
    </xf>
    <xf numFmtId="0" fontId="24" fillId="11" borderId="26" xfId="4" applyFont="1" applyFill="1" applyBorder="1" applyAlignment="1">
      <alignment horizontal="left" vertical="top" wrapText="1"/>
    </xf>
    <xf numFmtId="0" fontId="23" fillId="10" borderId="1" xfId="5" applyFont="1" applyFill="1" applyBorder="1" applyAlignment="1">
      <alignment horizontal="center" vertical="center"/>
    </xf>
    <xf numFmtId="0" fontId="23" fillId="10" borderId="3" xfId="5" applyFont="1" applyFill="1" applyBorder="1" applyAlignment="1">
      <alignment horizontal="center" vertical="center"/>
    </xf>
    <xf numFmtId="0" fontId="9" fillId="11" borderId="24" xfId="2" applyFill="1" applyBorder="1" applyAlignment="1">
      <alignment horizontal="left" vertical="top" wrapText="1"/>
    </xf>
    <xf numFmtId="0" fontId="9" fillId="11" borderId="0" xfId="2" applyFill="1" applyBorder="1" applyAlignment="1">
      <alignment horizontal="left" vertical="top" wrapText="1"/>
    </xf>
    <xf numFmtId="0" fontId="9" fillId="11" borderId="25" xfId="2" applyFill="1" applyBorder="1" applyAlignment="1">
      <alignment horizontal="left" vertical="top" wrapText="1"/>
    </xf>
    <xf numFmtId="0" fontId="39" fillId="10" borderId="35" xfId="0" applyFont="1" applyFill="1" applyBorder="1" applyAlignment="1">
      <alignment horizontal="center" vertical="center" wrapText="1"/>
    </xf>
    <xf numFmtId="0" fontId="39" fillId="10" borderId="39" xfId="0" applyFont="1" applyFill="1" applyBorder="1" applyAlignment="1">
      <alignment horizontal="center" vertical="center" wrapText="1"/>
    </xf>
    <xf numFmtId="0" fontId="39" fillId="0" borderId="0" xfId="5" applyFont="1" applyAlignment="1">
      <alignment horizontal="center" vertical="center" wrapText="1"/>
    </xf>
    <xf numFmtId="0" fontId="39" fillId="10" borderId="40" xfId="0" applyFont="1" applyFill="1" applyBorder="1" applyAlignment="1">
      <alignment horizontal="center" vertical="center" wrapText="1"/>
    </xf>
    <xf numFmtId="0" fontId="39" fillId="10" borderId="16" xfId="0" applyFont="1" applyFill="1" applyBorder="1" applyAlignment="1">
      <alignment horizontal="center" vertical="center" wrapText="1"/>
    </xf>
    <xf numFmtId="0" fontId="39" fillId="10" borderId="2" xfId="0"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12" borderId="1" xfId="0" applyFont="1" applyFill="1" applyBorder="1" applyAlignment="1">
      <alignment horizontal="center" vertical="center"/>
    </xf>
    <xf numFmtId="0" fontId="39" fillId="12" borderId="2" xfId="0" applyFont="1" applyFill="1" applyBorder="1" applyAlignment="1">
      <alignment horizontal="center" vertical="center"/>
    </xf>
    <xf numFmtId="0" fontId="39" fillId="12" borderId="3" xfId="0" applyFont="1" applyFill="1" applyBorder="1" applyAlignment="1">
      <alignment horizontal="center" vertical="center"/>
    </xf>
    <xf numFmtId="0" fontId="39" fillId="12" borderId="1" xfId="0" applyFont="1" applyFill="1" applyBorder="1" applyAlignment="1">
      <alignment horizontal="center"/>
    </xf>
    <xf numFmtId="0" fontId="39" fillId="12" borderId="2" xfId="0" applyFont="1" applyFill="1" applyBorder="1" applyAlignment="1">
      <alignment horizontal="center"/>
    </xf>
    <xf numFmtId="0" fontId="39" fillId="12" borderId="3" xfId="0" applyFont="1" applyFill="1" applyBorder="1" applyAlignment="1">
      <alignment horizontal="center"/>
    </xf>
    <xf numFmtId="0" fontId="39" fillId="10" borderId="7" xfId="5" applyFont="1" applyFill="1" applyBorder="1" applyAlignment="1">
      <alignment horizontal="center" vertical="center" wrapText="1"/>
    </xf>
    <xf numFmtId="0" fontId="39" fillId="10" borderId="30" xfId="5" applyFont="1" applyFill="1" applyBorder="1" applyAlignment="1">
      <alignment horizontal="center" vertical="center" wrapText="1"/>
    </xf>
    <xf numFmtId="0" fontId="39" fillId="10" borderId="1" xfId="5" applyFont="1" applyFill="1" applyBorder="1" applyAlignment="1">
      <alignment horizontal="center" vertical="center" wrapText="1"/>
    </xf>
    <xf numFmtId="0" fontId="39" fillId="10" borderId="3" xfId="5" applyFont="1" applyFill="1" applyBorder="1" applyAlignment="1">
      <alignment horizontal="center" vertical="center" wrapText="1"/>
    </xf>
    <xf numFmtId="0" fontId="39" fillId="10" borderId="29" xfId="0" applyFont="1" applyFill="1" applyBorder="1" applyAlignment="1">
      <alignment horizontal="center" vertical="center" wrapText="1"/>
    </xf>
    <xf numFmtId="0" fontId="39" fillId="10" borderId="56" xfId="0" applyFont="1" applyFill="1" applyBorder="1" applyAlignment="1">
      <alignment horizontal="center" vertical="center" wrapText="1"/>
    </xf>
    <xf numFmtId="0" fontId="37" fillId="0" borderId="24" xfId="0" applyFont="1" applyBorder="1" applyAlignment="1">
      <alignment horizontal="center"/>
    </xf>
    <xf numFmtId="0" fontId="37" fillId="0" borderId="0" xfId="0" applyFont="1" applyAlignment="1">
      <alignment horizontal="center"/>
    </xf>
    <xf numFmtId="0" fontId="39" fillId="12" borderId="15" xfId="0" applyFont="1" applyFill="1" applyBorder="1" applyAlignment="1">
      <alignment horizontal="center" vertical="center"/>
    </xf>
    <xf numFmtId="0" fontId="39" fillId="12" borderId="48" xfId="0" applyFont="1" applyFill="1" applyBorder="1" applyAlignment="1">
      <alignment horizontal="center" vertical="center"/>
    </xf>
    <xf numFmtId="0" fontId="23" fillId="10" borderId="15" xfId="5" applyFont="1" applyFill="1" applyBorder="1" applyAlignment="1">
      <alignment horizontal="center" vertical="center" wrapText="1"/>
    </xf>
    <xf numFmtId="0" fontId="23" fillId="10" borderId="48" xfId="5" applyFont="1" applyFill="1" applyBorder="1" applyAlignment="1">
      <alignment horizontal="center" vertical="center" wrapText="1"/>
    </xf>
    <xf numFmtId="0" fontId="45" fillId="12" borderId="1" xfId="0" applyFont="1" applyFill="1" applyBorder="1" applyAlignment="1">
      <alignment horizontal="center" vertical="center"/>
    </xf>
    <xf numFmtId="0" fontId="45" fillId="12" borderId="3" xfId="0" applyFont="1" applyFill="1" applyBorder="1" applyAlignment="1">
      <alignment horizontal="center" vertical="center"/>
    </xf>
    <xf numFmtId="0" fontId="48" fillId="0" borderId="1"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39" fillId="10" borderId="49"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46" fillId="12" borderId="1" xfId="0" applyFont="1" applyFill="1" applyBorder="1" applyAlignment="1">
      <alignment horizontal="center" vertical="center" wrapText="1"/>
    </xf>
    <xf numFmtId="0" fontId="46" fillId="12" borderId="2" xfId="0" applyFont="1" applyFill="1" applyBorder="1" applyAlignment="1">
      <alignment horizontal="center" vertical="center" wrapText="1"/>
    </xf>
    <xf numFmtId="0" fontId="46" fillId="12" borderId="3" xfId="0" applyFont="1" applyFill="1" applyBorder="1" applyAlignment="1">
      <alignment horizontal="center" vertical="center" wrapText="1"/>
    </xf>
    <xf numFmtId="0" fontId="46" fillId="10" borderId="7" xfId="0" applyFont="1" applyFill="1" applyBorder="1" applyAlignment="1">
      <alignment horizontal="center" vertical="center" wrapText="1"/>
    </xf>
    <xf numFmtId="0" fontId="46" fillId="10" borderId="30" xfId="0" applyFont="1" applyFill="1" applyBorder="1" applyAlignment="1">
      <alignment horizontal="center" vertical="center" wrapText="1"/>
    </xf>
    <xf numFmtId="0" fontId="46" fillId="10" borderId="4" xfId="0" applyFont="1" applyFill="1" applyBorder="1" applyAlignment="1">
      <alignment horizontal="center" vertical="center" wrapText="1"/>
    </xf>
    <xf numFmtId="0" fontId="46" fillId="10" borderId="6" xfId="0" applyFont="1" applyFill="1" applyBorder="1" applyAlignment="1">
      <alignment horizontal="center" vertical="center" wrapText="1"/>
    </xf>
    <xf numFmtId="0" fontId="46" fillId="10" borderId="29" xfId="0" applyFont="1" applyFill="1" applyBorder="1" applyAlignment="1">
      <alignment horizontal="center" vertical="center" wrapText="1"/>
    </xf>
    <xf numFmtId="0" fontId="46" fillId="10" borderId="5" xfId="0" applyFont="1" applyFill="1" applyBorder="1" applyAlignment="1">
      <alignment horizontal="center" vertical="center" wrapText="1"/>
    </xf>
    <xf numFmtId="0" fontId="46" fillId="10" borderId="14" xfId="0" applyFont="1" applyFill="1" applyBorder="1" applyAlignment="1">
      <alignment horizontal="center" vertical="center" wrapText="1"/>
    </xf>
    <xf numFmtId="1" fontId="0" fillId="0" borderId="0" xfId="0" applyNumberFormat="1" applyAlignment="1">
      <alignment horizontal="center"/>
    </xf>
    <xf numFmtId="0" fontId="4" fillId="10" borderId="1"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cellXfs>
  <cellStyles count="12">
    <cellStyle name="Comma" xfId="1" builtinId="3"/>
    <cellStyle name="Comma 2" xfId="7" xr:uid="{46D4988A-B261-4706-8517-377A536279DC}"/>
    <cellStyle name="Comma 3 2" xfId="3" xr:uid="{00000000-0005-0000-0000-000001000000}"/>
    <cellStyle name="Hyperlink" xfId="2" builtinId="8"/>
    <cellStyle name="Hyperlink 2" xfId="6" xr:uid="{3D8A4EC0-7810-4293-8DEF-9A46E8C29AA3}"/>
    <cellStyle name="Normal" xfId="0" builtinId="0"/>
    <cellStyle name="Normal 2" xfId="4" xr:uid="{00000000-0005-0000-0000-000004000000}"/>
    <cellStyle name="Normal 3" xfId="11" xr:uid="{4B5A2837-83C1-4D6D-AA34-9CFF924D997C}"/>
    <cellStyle name="Normal 3 2" xfId="10" xr:uid="{DE597C8C-FF49-47BB-8D0A-530D859FEC75}"/>
    <cellStyle name="Normal_1demography_sec1_4data_LocCom2008" xfId="8" xr:uid="{ABE91B0E-AD05-4B64-BBE8-AB6FF1853E26}"/>
    <cellStyle name="Normal_4lifestyle_sec1_HANTS_2006 2" xfId="5" xr:uid="{27A565E3-95AE-4D2B-B4AF-5C7E920BC696}"/>
    <cellStyle name="Percent" xfId="9" builtinId="5"/>
  </cellStyles>
  <dxfs count="0"/>
  <tableStyles count="0" defaultTableStyle="TableStyleMedium9" defaultPivotStyle="PivotStyleLight16"/>
  <colors>
    <mruColors>
      <color rgb="FF002F6D"/>
      <color rgb="FF1ECAD3"/>
      <color rgb="FFD50057"/>
      <color rgb="FF7CA0C5"/>
      <color rgb="FFB628A5"/>
      <color rgb="FFC7C5E9"/>
      <color rgb="FF902082"/>
      <color rgb="FFA0A7D8"/>
      <color rgb="FFEBA3E2"/>
      <color rgb="FF534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5.xml"/><Relationship Id="rId1" Type="http://schemas.microsoft.com/office/2011/relationships/chartStyle" Target="style15.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6.xml"/><Relationship Id="rId1" Type="http://schemas.microsoft.com/office/2011/relationships/chartStyle" Target="style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GB" sz="1050">
                <a:latin typeface="+mn-lt"/>
              </a:rPr>
              <a:t>Population (persons) percentage change: Southampton and ONS comparator Local Authorities: Census 2011 and 2021</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9127888757566947"/>
        </c:manualLayout>
      </c:layout>
      <c:barChart>
        <c:barDir val="bar"/>
        <c:grouping val="clustered"/>
        <c:varyColors val="0"/>
        <c:ser>
          <c:idx val="0"/>
          <c:order val="0"/>
          <c:tx>
            <c:strRef>
              <c:f>'Population Census 2021 (full)'!$F$7</c:f>
              <c:strCache>
                <c:ptCount val="1"/>
                <c:pt idx="0">
                  <c:v>Percentage change</c:v>
                </c:pt>
              </c:strCache>
            </c:strRef>
          </c:tx>
          <c:spPr>
            <a:solidFill>
              <a:srgbClr val="002F6D"/>
            </a:solidFill>
          </c:spPr>
          <c:invertIfNegative val="0"/>
          <c:dPt>
            <c:idx val="1"/>
            <c:invertIfNegative val="0"/>
            <c:bubble3D val="0"/>
            <c:extLst>
              <c:ext xmlns:c16="http://schemas.microsoft.com/office/drawing/2014/chart" uri="{C3380CC4-5D6E-409C-BE32-E72D297353CC}">
                <c16:uniqueId val="{00000000-5B43-41EE-BBA4-BE969F96FCF9}"/>
              </c:ext>
            </c:extLst>
          </c:dPt>
          <c:dPt>
            <c:idx val="12"/>
            <c:invertIfNegative val="0"/>
            <c:bubble3D val="0"/>
            <c:extLst>
              <c:ext xmlns:c16="http://schemas.microsoft.com/office/drawing/2014/chart" uri="{C3380CC4-5D6E-409C-BE32-E72D297353CC}">
                <c16:uniqueId val="{00000001-5B43-41EE-BBA4-BE969F96FCF9}"/>
              </c:ext>
            </c:extLst>
          </c:dPt>
          <c:dPt>
            <c:idx val="13"/>
            <c:invertIfNegative val="0"/>
            <c:bubble3D val="0"/>
            <c:extLst>
              <c:ext xmlns:c16="http://schemas.microsoft.com/office/drawing/2014/chart" uri="{C3380CC4-5D6E-409C-BE32-E72D297353CC}">
                <c16:uniqueId val="{00000002-5B43-41EE-BBA4-BE969F96FCF9}"/>
              </c:ext>
            </c:extLst>
          </c:dPt>
          <c:dPt>
            <c:idx val="14"/>
            <c:invertIfNegative val="0"/>
            <c:bubble3D val="0"/>
            <c:extLst>
              <c:ext xmlns:c16="http://schemas.microsoft.com/office/drawing/2014/chart" uri="{C3380CC4-5D6E-409C-BE32-E72D297353CC}">
                <c16:uniqueId val="{00000003-5B43-41EE-BBA4-BE969F96FCF9}"/>
              </c:ext>
            </c:extLst>
          </c:dPt>
          <c:dLbls>
            <c:spPr>
              <a:noFill/>
              <a:ln>
                <a:noFill/>
              </a:ln>
              <a:effectLst/>
            </c:spPr>
            <c:txPr>
              <a:bodyPr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'Population Census 2021 (full)'!$B$8:$B$22</c:f>
              <c:strCache>
                <c:ptCount val="15"/>
                <c:pt idx="0">
                  <c:v>Coventry</c:v>
                </c:pt>
                <c:pt idx="1">
                  <c:v>Bath and North East Somerset</c:v>
                </c:pt>
                <c:pt idx="2">
                  <c:v>Newcastle upon Tyne</c:v>
                </c:pt>
                <c:pt idx="3">
                  <c:v>Bristol</c:v>
                </c:pt>
                <c:pt idx="4">
                  <c:v>Liverpool</c:v>
                </c:pt>
                <c:pt idx="5">
                  <c:v>Southampton</c:v>
                </c:pt>
                <c:pt idx="6">
                  <c:v>England</c:v>
                </c:pt>
                <c:pt idx="7">
                  <c:v>Sheffield</c:v>
                </c:pt>
                <c:pt idx="8">
                  <c:v>York</c:v>
                </c:pt>
                <c:pt idx="9">
                  <c:v>Leeds</c:v>
                </c:pt>
                <c:pt idx="10">
                  <c:v>Bournemouth</c:v>
                </c:pt>
                <c:pt idx="11">
                  <c:v>Hampshire</c:v>
                </c:pt>
                <c:pt idx="12">
                  <c:v>Portsmouth</c:v>
                </c:pt>
                <c:pt idx="13">
                  <c:v>Isle of Wight</c:v>
                </c:pt>
                <c:pt idx="14">
                  <c:v>Plymouth</c:v>
                </c:pt>
              </c:strCache>
            </c:strRef>
          </c:cat>
          <c:val>
            <c:numRef>
              <c:f>'Population Census 2021 (full)'!$F$8:$F$22</c:f>
              <c:numCache>
                <c:formatCode>0.0</c:formatCode>
                <c:ptCount val="15"/>
                <c:pt idx="0">
                  <c:v>19.695545179202423</c:v>
                </c:pt>
                <c:pt idx="1">
                  <c:v>11.556335787655668</c:v>
                </c:pt>
                <c:pt idx="2">
                  <c:v>9.5107735467222501</c:v>
                </c:pt>
                <c:pt idx="3">
                  <c:v>8.7877188639855781</c:v>
                </c:pt>
                <c:pt idx="4">
                  <c:v>7.3022951663218381</c:v>
                </c:pt>
                <c:pt idx="5">
                  <c:v>6.7501963002676435</c:v>
                </c:pt>
                <c:pt idx="6">
                  <c:v>6.6733033459155324</c:v>
                </c:pt>
                <c:pt idx="7">
                  <c:v>6.6068630608397356</c:v>
                </c:pt>
                <c:pt idx="8">
                  <c:v>6.5442739496392344</c:v>
                </c:pt>
                <c:pt idx="9">
                  <c:v>6.2943372123196069</c:v>
                </c:pt>
                <c:pt idx="10">
                  <c:v>6.0787722558599597</c:v>
                </c:pt>
                <c:pt idx="11">
                  <c:v>5.4195363745913614</c:v>
                </c:pt>
                <c:pt idx="12">
                  <c:v>4.6992041198501875</c:v>
                </c:pt>
                <c:pt idx="13">
                  <c:v>2.915416048891621</c:v>
                </c:pt>
                <c:pt idx="14">
                  <c:v>2.5177078132800799</c:v>
                </c:pt>
              </c:numCache>
            </c:numRef>
          </c:val>
          <c:extLst>
            <c:ext xmlns:c16="http://schemas.microsoft.com/office/drawing/2014/chart" uri="{C3380CC4-5D6E-409C-BE32-E72D297353CC}">
              <c16:uniqueId val="{00000004-5B43-41EE-BBA4-BE969F96FCF9}"/>
            </c:ext>
          </c:extLst>
        </c:ser>
        <c:dLbls>
          <c:showLegendKey val="0"/>
          <c:showVal val="0"/>
          <c:showCatName val="0"/>
          <c:showSerName val="0"/>
          <c:showPercent val="0"/>
          <c:showBubbleSize val="0"/>
        </c:dLbls>
        <c:gapWidth val="30"/>
        <c:axId val="729142736"/>
        <c:axId val="729143128"/>
      </c:barChart>
      <c:catAx>
        <c:axId val="729142736"/>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3128"/>
        <c:crosses val="autoZero"/>
        <c:auto val="1"/>
        <c:lblAlgn val="ctr"/>
        <c:lblOffset val="100"/>
        <c:tickLblSkip val="1"/>
        <c:tickMarkSkip val="1"/>
        <c:noMultiLvlLbl val="0"/>
      </c:catAx>
      <c:valAx>
        <c:axId val="729143128"/>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Density, hectares</a:t>
                </a:r>
              </a:p>
            </c:rich>
          </c:tx>
          <c:layout>
            <c:manualLayout>
              <c:xMode val="edge"/>
              <c:yMode val="edge"/>
              <c:x val="0.5245522391892794"/>
              <c:y val="0.88185224863692391"/>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273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0" i="0" baseline="0">
                <a:effectLst/>
              </a:rPr>
              <a:t>Percentage of males, who served in UK armed forces or reserves by age group: Southampton and wards. Census 2021</a:t>
            </a:r>
            <a:endParaRPr lang="en-GB"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'Veterans age group'!$Q$50</c:f>
              <c:strCache>
                <c:ptCount val="1"/>
                <c:pt idx="0">
                  <c:v>Aged 16 to 24 years</c:v>
                </c:pt>
              </c:strCache>
            </c:strRef>
          </c:tx>
          <c:spPr>
            <a:solidFill>
              <a:schemeClr val="accent1"/>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5-DE83-400E-BB25-8A46B9ACE2DF}"/>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DE83-400E-BB25-8A46B9ACE2DF}"/>
                </c:ext>
              </c:extLst>
            </c:dLbl>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9-DE83-400E-BB25-8A46B9ACE2DF}"/>
                </c:ext>
              </c:extLst>
            </c:dLbl>
            <c:dLbl>
              <c:idx val="1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7-DE83-400E-BB25-8A46B9ACE2DF}"/>
                </c:ext>
              </c:extLst>
            </c:dLbl>
            <c:dLbl>
              <c:idx val="1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DE83-400E-BB25-8A46B9ACE2DF}"/>
                </c:ext>
              </c:extLst>
            </c:dLbl>
            <c:dLbl>
              <c:idx val="1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A-DE83-400E-BB25-8A46B9ACE2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group'!$R$49:$AH$49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group'!$R$50:$AH$50</c:f>
              <c:numCache>
                <c:formatCode>0.0</c:formatCode>
                <c:ptCount val="17"/>
                <c:pt idx="0">
                  <c:v>12.615384615384615</c:v>
                </c:pt>
                <c:pt idx="1">
                  <c:v>1.791044776119403</c:v>
                </c:pt>
                <c:pt idx="2">
                  <c:v>7.333333333333333</c:v>
                </c:pt>
                <c:pt idx="3">
                  <c:v>0.99750623441396513</c:v>
                </c:pt>
                <c:pt idx="4">
                  <c:v>2.0833333333333335</c:v>
                </c:pt>
                <c:pt idx="5">
                  <c:v>2.3136246786632388</c:v>
                </c:pt>
                <c:pt idx="6">
                  <c:v>3.9877300613496933</c:v>
                </c:pt>
                <c:pt idx="7">
                  <c:v>0.22883295194508008</c:v>
                </c:pt>
                <c:pt idx="8">
                  <c:v>1.5503875968992247</c:v>
                </c:pt>
                <c:pt idx="9">
                  <c:v>1.1331444759206799</c:v>
                </c:pt>
                <c:pt idx="10">
                  <c:v>7.7205882352941169</c:v>
                </c:pt>
                <c:pt idx="11">
                  <c:v>1.3513513513513513</c:v>
                </c:pt>
                <c:pt idx="12">
                  <c:v>1.2461059190031152</c:v>
                </c:pt>
                <c:pt idx="13">
                  <c:v>1.3856812933025404</c:v>
                </c:pt>
                <c:pt idx="14">
                  <c:v>5.3097345132743365</c:v>
                </c:pt>
                <c:pt idx="15">
                  <c:v>0.72639225181598066</c:v>
                </c:pt>
                <c:pt idx="16">
                  <c:v>2.7888446215139444</c:v>
                </c:pt>
              </c:numCache>
            </c:numRef>
          </c:val>
          <c:extLst>
            <c:ext xmlns:c16="http://schemas.microsoft.com/office/drawing/2014/chart" uri="{C3380CC4-5D6E-409C-BE32-E72D297353CC}">
              <c16:uniqueId val="{00000000-DE83-400E-BB25-8A46B9ACE2DF}"/>
            </c:ext>
          </c:extLst>
        </c:ser>
        <c:ser>
          <c:idx val="1"/>
          <c:order val="1"/>
          <c:tx>
            <c:strRef>
              <c:f>'Veterans age group'!$Q$51</c:f>
              <c:strCache>
                <c:ptCount val="1"/>
                <c:pt idx="0">
                  <c:v>Aged 25 to 34 years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group'!$R$49:$AH$49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group'!$R$51:$AH$51</c:f>
              <c:numCache>
                <c:formatCode>0.0</c:formatCode>
                <c:ptCount val="17"/>
                <c:pt idx="0">
                  <c:v>12.615384615384615</c:v>
                </c:pt>
                <c:pt idx="1">
                  <c:v>4.7761194029850742</c:v>
                </c:pt>
                <c:pt idx="2">
                  <c:v>14.666666666666666</c:v>
                </c:pt>
                <c:pt idx="3">
                  <c:v>4.9875311720698257</c:v>
                </c:pt>
                <c:pt idx="4">
                  <c:v>4.4270833333333339</c:v>
                </c:pt>
                <c:pt idx="5">
                  <c:v>2.3136246786632388</c:v>
                </c:pt>
                <c:pt idx="6">
                  <c:v>12.883435582822086</c:v>
                </c:pt>
                <c:pt idx="7">
                  <c:v>6.4073226544622424</c:v>
                </c:pt>
                <c:pt idx="8">
                  <c:v>7.4935400516795863</c:v>
                </c:pt>
                <c:pt idx="9">
                  <c:v>5.0991501416430598</c:v>
                </c:pt>
                <c:pt idx="10">
                  <c:v>7.3529411764705879</c:v>
                </c:pt>
                <c:pt idx="11">
                  <c:v>6.7567567567567561</c:v>
                </c:pt>
                <c:pt idx="12">
                  <c:v>4.9844236760124607</c:v>
                </c:pt>
                <c:pt idx="13">
                  <c:v>5.0808314087759818</c:v>
                </c:pt>
                <c:pt idx="14">
                  <c:v>5.3097345132743365</c:v>
                </c:pt>
                <c:pt idx="15">
                  <c:v>7.9903147699757868</c:v>
                </c:pt>
                <c:pt idx="16">
                  <c:v>6.700470843897139</c:v>
                </c:pt>
              </c:numCache>
            </c:numRef>
          </c:val>
          <c:extLst>
            <c:ext xmlns:c16="http://schemas.microsoft.com/office/drawing/2014/chart" uri="{C3380CC4-5D6E-409C-BE32-E72D297353CC}">
              <c16:uniqueId val="{00000001-DE83-400E-BB25-8A46B9ACE2DF}"/>
            </c:ext>
          </c:extLst>
        </c:ser>
        <c:ser>
          <c:idx val="2"/>
          <c:order val="2"/>
          <c:tx>
            <c:strRef>
              <c:f>'Veterans age group'!$Q$52</c:f>
              <c:strCache>
                <c:ptCount val="1"/>
                <c:pt idx="0">
                  <c:v>Aged 35 to 49 years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group'!$R$49:$AH$49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group'!$R$52:$AH$52</c:f>
              <c:numCache>
                <c:formatCode>0.0</c:formatCode>
                <c:ptCount val="17"/>
                <c:pt idx="0">
                  <c:v>14.76923076923077</c:v>
                </c:pt>
                <c:pt idx="1">
                  <c:v>11.641791044776118</c:v>
                </c:pt>
                <c:pt idx="2">
                  <c:v>19.333333333333332</c:v>
                </c:pt>
                <c:pt idx="3">
                  <c:v>12.718204488778056</c:v>
                </c:pt>
                <c:pt idx="4">
                  <c:v>13.802083333333334</c:v>
                </c:pt>
                <c:pt idx="5">
                  <c:v>10.796915167095115</c:v>
                </c:pt>
                <c:pt idx="6">
                  <c:v>19.325153374233132</c:v>
                </c:pt>
                <c:pt idx="7">
                  <c:v>11.212814645308924</c:v>
                </c:pt>
                <c:pt idx="8">
                  <c:v>12.919896640826874</c:v>
                </c:pt>
                <c:pt idx="9">
                  <c:v>12.747875354107649</c:v>
                </c:pt>
                <c:pt idx="10">
                  <c:v>10.661764705882351</c:v>
                </c:pt>
                <c:pt idx="11">
                  <c:v>15.135135135135135</c:v>
                </c:pt>
                <c:pt idx="12">
                  <c:v>13.707165109034268</c:v>
                </c:pt>
                <c:pt idx="13">
                  <c:v>11.547344110854503</c:v>
                </c:pt>
                <c:pt idx="14">
                  <c:v>10.619469026548673</c:v>
                </c:pt>
                <c:pt idx="15">
                  <c:v>15.49636803874092</c:v>
                </c:pt>
                <c:pt idx="16">
                  <c:v>13.328504165157552</c:v>
                </c:pt>
              </c:numCache>
            </c:numRef>
          </c:val>
          <c:extLst>
            <c:ext xmlns:c16="http://schemas.microsoft.com/office/drawing/2014/chart" uri="{C3380CC4-5D6E-409C-BE32-E72D297353CC}">
              <c16:uniqueId val="{00000002-DE83-400E-BB25-8A46B9ACE2DF}"/>
            </c:ext>
          </c:extLst>
        </c:ser>
        <c:ser>
          <c:idx val="3"/>
          <c:order val="3"/>
          <c:tx>
            <c:strRef>
              <c:f>'Veterans age group'!$Q$53</c:f>
              <c:strCache>
                <c:ptCount val="1"/>
                <c:pt idx="0">
                  <c:v>Aged 50 to 64 years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group'!$R$49:$AH$49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group'!$R$53:$AH$53</c:f>
              <c:numCache>
                <c:formatCode>0.0</c:formatCode>
                <c:ptCount val="17"/>
                <c:pt idx="0">
                  <c:v>21.846153846153847</c:v>
                </c:pt>
                <c:pt idx="1">
                  <c:v>17.611940298507463</c:v>
                </c:pt>
                <c:pt idx="2">
                  <c:v>22</c:v>
                </c:pt>
                <c:pt idx="3">
                  <c:v>24.189526184538654</c:v>
                </c:pt>
                <c:pt idx="4">
                  <c:v>25.78125</c:v>
                </c:pt>
                <c:pt idx="5">
                  <c:v>23.136246786632391</c:v>
                </c:pt>
                <c:pt idx="6">
                  <c:v>23.619631901840492</c:v>
                </c:pt>
                <c:pt idx="7">
                  <c:v>22.425629290617849</c:v>
                </c:pt>
                <c:pt idx="8">
                  <c:v>29.715762273901809</c:v>
                </c:pt>
                <c:pt idx="9">
                  <c:v>28.61189801699717</c:v>
                </c:pt>
                <c:pt idx="10">
                  <c:v>16.176470588235293</c:v>
                </c:pt>
                <c:pt idx="11">
                  <c:v>21.081081081081081</c:v>
                </c:pt>
                <c:pt idx="12">
                  <c:v>24.610591900311526</c:v>
                </c:pt>
                <c:pt idx="13">
                  <c:v>28.406466512702078</c:v>
                </c:pt>
                <c:pt idx="14">
                  <c:v>26.548672566371685</c:v>
                </c:pt>
                <c:pt idx="15">
                  <c:v>26.876513317191282</c:v>
                </c:pt>
                <c:pt idx="16">
                  <c:v>24.176023180007245</c:v>
                </c:pt>
              </c:numCache>
            </c:numRef>
          </c:val>
          <c:extLst>
            <c:ext xmlns:c16="http://schemas.microsoft.com/office/drawing/2014/chart" uri="{C3380CC4-5D6E-409C-BE32-E72D297353CC}">
              <c16:uniqueId val="{00000003-DE83-400E-BB25-8A46B9ACE2DF}"/>
            </c:ext>
          </c:extLst>
        </c:ser>
        <c:ser>
          <c:idx val="4"/>
          <c:order val="4"/>
          <c:tx>
            <c:strRef>
              <c:f>'Veterans age group'!$Q$54</c:f>
              <c:strCache>
                <c:ptCount val="1"/>
                <c:pt idx="0">
                  <c:v>Aged 65 years and over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group'!$R$49:$AH$49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group'!$R$54:$AH$54</c:f>
              <c:numCache>
                <c:formatCode>0.0</c:formatCode>
                <c:ptCount val="17"/>
                <c:pt idx="0">
                  <c:v>38.153846153846153</c:v>
                </c:pt>
                <c:pt idx="1">
                  <c:v>64.179104477611943</c:v>
                </c:pt>
                <c:pt idx="2">
                  <c:v>36.666666666666664</c:v>
                </c:pt>
                <c:pt idx="3">
                  <c:v>57.107231920199503</c:v>
                </c:pt>
                <c:pt idx="4">
                  <c:v>53.90625</c:v>
                </c:pt>
                <c:pt idx="5">
                  <c:v>61.43958868894601</c:v>
                </c:pt>
                <c:pt idx="6">
                  <c:v>40.184049079754601</c:v>
                </c:pt>
                <c:pt idx="7">
                  <c:v>59.725400457665906</c:v>
                </c:pt>
                <c:pt idx="8">
                  <c:v>48.320413436692505</c:v>
                </c:pt>
                <c:pt idx="9">
                  <c:v>52.407932011331447</c:v>
                </c:pt>
                <c:pt idx="10">
                  <c:v>58.088235294117645</c:v>
                </c:pt>
                <c:pt idx="11">
                  <c:v>55.67567567567567</c:v>
                </c:pt>
                <c:pt idx="12">
                  <c:v>55.451713395638627</c:v>
                </c:pt>
                <c:pt idx="13">
                  <c:v>53.579676674364897</c:v>
                </c:pt>
                <c:pt idx="14">
                  <c:v>52.212389380530979</c:v>
                </c:pt>
                <c:pt idx="15">
                  <c:v>48.91041162227603</c:v>
                </c:pt>
                <c:pt idx="16">
                  <c:v>53.006157189424123</c:v>
                </c:pt>
              </c:numCache>
            </c:numRef>
          </c:val>
          <c:extLst>
            <c:ext xmlns:c16="http://schemas.microsoft.com/office/drawing/2014/chart" uri="{C3380CC4-5D6E-409C-BE32-E72D297353CC}">
              <c16:uniqueId val="{00000004-DE83-400E-BB25-8A46B9ACE2DF}"/>
            </c:ext>
          </c:extLst>
        </c:ser>
        <c:dLbls>
          <c:dLblPos val="ctr"/>
          <c:showLegendKey val="0"/>
          <c:showVal val="1"/>
          <c:showCatName val="0"/>
          <c:showSerName val="0"/>
          <c:showPercent val="0"/>
          <c:showBubbleSize val="0"/>
        </c:dLbls>
        <c:gapWidth val="30"/>
        <c:overlap val="100"/>
        <c:axId val="1158978591"/>
        <c:axId val="1158979551"/>
      </c:barChart>
      <c:catAx>
        <c:axId val="11589785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979551"/>
        <c:crosses val="autoZero"/>
        <c:auto val="1"/>
        <c:lblAlgn val="ctr"/>
        <c:lblOffset val="100"/>
        <c:noMultiLvlLbl val="0"/>
      </c:catAx>
      <c:valAx>
        <c:axId val="11589795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 of all males who served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97859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0" i="0" baseline="0">
                <a:effectLst/>
              </a:rPr>
              <a:t>Percentage of all people, who served in UK armed forces or reserves by age group: Southampton and wards. Census 2021</a:t>
            </a:r>
            <a:endParaRPr lang="en-GB"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'Veterans age group'!$Q$70</c:f>
              <c:strCache>
                <c:ptCount val="1"/>
                <c:pt idx="0">
                  <c:v>Aged 16 to 24 years</c:v>
                </c:pt>
              </c:strCache>
            </c:strRef>
          </c:tx>
          <c:spPr>
            <a:solidFill>
              <a:schemeClr val="accent1"/>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E561-47EC-96CE-F4A3AD66CC32}"/>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E561-47EC-96CE-F4A3AD66CC32}"/>
                </c:ext>
              </c:extLst>
            </c:dLbl>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E561-47EC-96CE-F4A3AD66CC32}"/>
                </c:ext>
              </c:extLst>
            </c:dLbl>
            <c:dLbl>
              <c:idx val="1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3-E561-47EC-96CE-F4A3AD66CC32}"/>
                </c:ext>
              </c:extLst>
            </c:dLbl>
            <c:dLbl>
              <c:idx val="14"/>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E561-47EC-96CE-F4A3AD66CC32}"/>
                </c:ext>
              </c:extLst>
            </c:dLbl>
            <c:dLbl>
              <c:idx val="1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5-E561-47EC-96CE-F4A3AD66CC3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group'!$R$69:$AH$69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group'!$R$70:$AH$70</c:f>
              <c:numCache>
                <c:formatCode>0.0</c:formatCode>
                <c:ptCount val="17"/>
                <c:pt idx="0">
                  <c:v>13.947368421052632</c:v>
                </c:pt>
                <c:pt idx="1">
                  <c:v>2.3622047244094486</c:v>
                </c:pt>
                <c:pt idx="2">
                  <c:v>10.169491525423728</c:v>
                </c:pt>
                <c:pt idx="3">
                  <c:v>1.3129102844638949</c:v>
                </c:pt>
                <c:pt idx="4">
                  <c:v>2.4498886414253898</c:v>
                </c:pt>
                <c:pt idx="5">
                  <c:v>2.6905829596412558</c:v>
                </c:pt>
                <c:pt idx="6">
                  <c:v>4.2105263157894735</c:v>
                </c:pt>
                <c:pt idx="7">
                  <c:v>0.38535645472061653</c:v>
                </c:pt>
                <c:pt idx="8">
                  <c:v>2.3094688221709005</c:v>
                </c:pt>
                <c:pt idx="9">
                  <c:v>0.96385542168674687</c:v>
                </c:pt>
                <c:pt idx="10">
                  <c:v>9.2651757188498411</c:v>
                </c:pt>
                <c:pt idx="11">
                  <c:v>1.9138755980861246</c:v>
                </c:pt>
                <c:pt idx="12">
                  <c:v>1.9230769230769229</c:v>
                </c:pt>
                <c:pt idx="13">
                  <c:v>1.8556701030927836</c:v>
                </c:pt>
                <c:pt idx="14">
                  <c:v>9.3283582089552226</c:v>
                </c:pt>
                <c:pt idx="15">
                  <c:v>0.82815734989648027</c:v>
                </c:pt>
                <c:pt idx="16">
                  <c:v>3.5018844221105527</c:v>
                </c:pt>
              </c:numCache>
            </c:numRef>
          </c:val>
          <c:extLst>
            <c:ext xmlns:c16="http://schemas.microsoft.com/office/drawing/2014/chart" uri="{C3380CC4-5D6E-409C-BE32-E72D297353CC}">
              <c16:uniqueId val="{00000006-E561-47EC-96CE-F4A3AD66CC32}"/>
            </c:ext>
          </c:extLst>
        </c:ser>
        <c:ser>
          <c:idx val="1"/>
          <c:order val="1"/>
          <c:tx>
            <c:strRef>
              <c:f>'Veterans age group'!$Q$71</c:f>
              <c:strCache>
                <c:ptCount val="1"/>
                <c:pt idx="0">
                  <c:v>Aged 25 to 34 years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group'!$R$69:$AH$69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group'!$R$71:$AH$71</c:f>
              <c:numCache>
                <c:formatCode>0.0</c:formatCode>
                <c:ptCount val="17"/>
                <c:pt idx="0">
                  <c:v>12.105263157894738</c:v>
                </c:pt>
                <c:pt idx="1">
                  <c:v>5.2493438320209975</c:v>
                </c:pt>
                <c:pt idx="2">
                  <c:v>15.254237288135593</c:v>
                </c:pt>
                <c:pt idx="3">
                  <c:v>6.1269146608315097</c:v>
                </c:pt>
                <c:pt idx="4">
                  <c:v>5.3452115812917596</c:v>
                </c:pt>
                <c:pt idx="5">
                  <c:v>4.0358744394618835</c:v>
                </c:pt>
                <c:pt idx="6">
                  <c:v>13.421052631578949</c:v>
                </c:pt>
                <c:pt idx="7">
                  <c:v>5.9730250481695562</c:v>
                </c:pt>
                <c:pt idx="8">
                  <c:v>7.3903002309468819</c:v>
                </c:pt>
                <c:pt idx="9">
                  <c:v>5.783132530120481</c:v>
                </c:pt>
                <c:pt idx="10">
                  <c:v>7.6677316293929714</c:v>
                </c:pt>
                <c:pt idx="11">
                  <c:v>6.4593301435406705</c:v>
                </c:pt>
                <c:pt idx="12">
                  <c:v>4.9450549450549453</c:v>
                </c:pt>
                <c:pt idx="13">
                  <c:v>5.1546391752577323</c:v>
                </c:pt>
                <c:pt idx="14">
                  <c:v>5.5970149253731343</c:v>
                </c:pt>
                <c:pt idx="15">
                  <c:v>8.9026915113871627</c:v>
                </c:pt>
                <c:pt idx="16">
                  <c:v>7.1136934673366836</c:v>
                </c:pt>
              </c:numCache>
            </c:numRef>
          </c:val>
          <c:extLst>
            <c:ext xmlns:c16="http://schemas.microsoft.com/office/drawing/2014/chart" uri="{C3380CC4-5D6E-409C-BE32-E72D297353CC}">
              <c16:uniqueId val="{00000007-E561-47EC-96CE-F4A3AD66CC32}"/>
            </c:ext>
          </c:extLst>
        </c:ser>
        <c:ser>
          <c:idx val="2"/>
          <c:order val="2"/>
          <c:tx>
            <c:strRef>
              <c:f>'Veterans age group'!$Q$72</c:f>
              <c:strCache>
                <c:ptCount val="1"/>
                <c:pt idx="0">
                  <c:v>Aged 35 to 49 years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group'!$R$69:$AH$69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group'!$R$72:$AH$72</c:f>
              <c:numCache>
                <c:formatCode>0.0</c:formatCode>
                <c:ptCount val="17"/>
                <c:pt idx="0">
                  <c:v>15.263157894736842</c:v>
                </c:pt>
                <c:pt idx="1">
                  <c:v>11.811023622047244</c:v>
                </c:pt>
                <c:pt idx="2">
                  <c:v>18.64406779661017</c:v>
                </c:pt>
                <c:pt idx="3">
                  <c:v>13.566739606126914</c:v>
                </c:pt>
                <c:pt idx="4">
                  <c:v>14.476614699331847</c:v>
                </c:pt>
                <c:pt idx="5">
                  <c:v>11.434977578475337</c:v>
                </c:pt>
                <c:pt idx="6">
                  <c:v>18.421052631578949</c:v>
                </c:pt>
                <c:pt idx="7">
                  <c:v>12.138728323699421</c:v>
                </c:pt>
                <c:pt idx="8">
                  <c:v>13.625866050808314</c:v>
                </c:pt>
                <c:pt idx="9">
                  <c:v>13.975903614457829</c:v>
                </c:pt>
                <c:pt idx="10">
                  <c:v>10.223642172523961</c:v>
                </c:pt>
                <c:pt idx="11">
                  <c:v>15.789473684210527</c:v>
                </c:pt>
                <c:pt idx="12">
                  <c:v>14.56043956043956</c:v>
                </c:pt>
                <c:pt idx="13">
                  <c:v>13.195876288659795</c:v>
                </c:pt>
                <c:pt idx="14">
                  <c:v>11.567164179104477</c:v>
                </c:pt>
                <c:pt idx="15">
                  <c:v>16.563146997929607</c:v>
                </c:pt>
                <c:pt idx="16">
                  <c:v>13.976130653266331</c:v>
                </c:pt>
              </c:numCache>
            </c:numRef>
          </c:val>
          <c:extLst>
            <c:ext xmlns:c16="http://schemas.microsoft.com/office/drawing/2014/chart" uri="{C3380CC4-5D6E-409C-BE32-E72D297353CC}">
              <c16:uniqueId val="{00000008-E561-47EC-96CE-F4A3AD66CC32}"/>
            </c:ext>
          </c:extLst>
        </c:ser>
        <c:ser>
          <c:idx val="3"/>
          <c:order val="3"/>
          <c:tx>
            <c:strRef>
              <c:f>'Veterans age group'!$Q$73</c:f>
              <c:strCache>
                <c:ptCount val="1"/>
                <c:pt idx="0">
                  <c:v>Aged 50 to 64 years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group'!$R$69:$AH$69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group'!$R$73:$AH$73</c:f>
              <c:numCache>
                <c:formatCode>0.0</c:formatCode>
                <c:ptCount val="17"/>
                <c:pt idx="0">
                  <c:v>21.315789473684212</c:v>
                </c:pt>
                <c:pt idx="1">
                  <c:v>17.84776902887139</c:v>
                </c:pt>
                <c:pt idx="2">
                  <c:v>19.774011299435028</c:v>
                </c:pt>
                <c:pt idx="3">
                  <c:v>23.632385120350108</c:v>
                </c:pt>
                <c:pt idx="4">
                  <c:v>25.389755011135858</c:v>
                </c:pt>
                <c:pt idx="5">
                  <c:v>23.318385650224215</c:v>
                </c:pt>
                <c:pt idx="6">
                  <c:v>24.736842105263158</c:v>
                </c:pt>
                <c:pt idx="7">
                  <c:v>21.965317919075144</c:v>
                </c:pt>
                <c:pt idx="8">
                  <c:v>29.330254041570438</c:v>
                </c:pt>
                <c:pt idx="9">
                  <c:v>27.710843373493972</c:v>
                </c:pt>
                <c:pt idx="10">
                  <c:v>15.654952076677317</c:v>
                </c:pt>
                <c:pt idx="11">
                  <c:v>22.009569377990431</c:v>
                </c:pt>
                <c:pt idx="12">
                  <c:v>25.274725274725274</c:v>
                </c:pt>
                <c:pt idx="13">
                  <c:v>28.041237113402065</c:v>
                </c:pt>
                <c:pt idx="14">
                  <c:v>24.253731343283579</c:v>
                </c:pt>
                <c:pt idx="15">
                  <c:v>26.293995859213251</c:v>
                </c:pt>
                <c:pt idx="16">
                  <c:v>23.885050251256281</c:v>
                </c:pt>
              </c:numCache>
            </c:numRef>
          </c:val>
          <c:extLst>
            <c:ext xmlns:c16="http://schemas.microsoft.com/office/drawing/2014/chart" uri="{C3380CC4-5D6E-409C-BE32-E72D297353CC}">
              <c16:uniqueId val="{00000009-E561-47EC-96CE-F4A3AD66CC32}"/>
            </c:ext>
          </c:extLst>
        </c:ser>
        <c:ser>
          <c:idx val="4"/>
          <c:order val="4"/>
          <c:tx>
            <c:strRef>
              <c:f>'Veterans age group'!$Q$74</c:f>
              <c:strCache>
                <c:ptCount val="1"/>
                <c:pt idx="0">
                  <c:v>Aged 65 years and over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group'!$R$69:$AH$69</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group'!$R$74:$AH$74</c:f>
              <c:numCache>
                <c:formatCode>0.0</c:formatCode>
                <c:ptCount val="17"/>
                <c:pt idx="0">
                  <c:v>37.368421052631582</c:v>
                </c:pt>
                <c:pt idx="1">
                  <c:v>62.729658792650916</c:v>
                </c:pt>
                <c:pt idx="2">
                  <c:v>36.158192090395481</c:v>
                </c:pt>
                <c:pt idx="3">
                  <c:v>55.36105032822757</c:v>
                </c:pt>
                <c:pt idx="4">
                  <c:v>52.338530066815139</c:v>
                </c:pt>
                <c:pt idx="5">
                  <c:v>58.520179372197312</c:v>
                </c:pt>
                <c:pt idx="6">
                  <c:v>39.210526315789473</c:v>
                </c:pt>
                <c:pt idx="7">
                  <c:v>59.537572254335252</c:v>
                </c:pt>
                <c:pt idx="8">
                  <c:v>47.344110854503462</c:v>
                </c:pt>
                <c:pt idx="9">
                  <c:v>51.566265060240958</c:v>
                </c:pt>
                <c:pt idx="10">
                  <c:v>57.188498402555915</c:v>
                </c:pt>
                <c:pt idx="11">
                  <c:v>53.827751196172251</c:v>
                </c:pt>
                <c:pt idx="12">
                  <c:v>53.296703296703292</c:v>
                </c:pt>
                <c:pt idx="13">
                  <c:v>51.75257731958763</c:v>
                </c:pt>
                <c:pt idx="14">
                  <c:v>49.253731343283576</c:v>
                </c:pt>
                <c:pt idx="15">
                  <c:v>47.412008281573499</c:v>
                </c:pt>
                <c:pt idx="16">
                  <c:v>51.52324120603015</c:v>
                </c:pt>
              </c:numCache>
            </c:numRef>
          </c:val>
          <c:extLst>
            <c:ext xmlns:c16="http://schemas.microsoft.com/office/drawing/2014/chart" uri="{C3380CC4-5D6E-409C-BE32-E72D297353CC}">
              <c16:uniqueId val="{0000000A-E561-47EC-96CE-F4A3AD66CC32}"/>
            </c:ext>
          </c:extLst>
        </c:ser>
        <c:dLbls>
          <c:dLblPos val="ctr"/>
          <c:showLegendKey val="0"/>
          <c:showVal val="1"/>
          <c:showCatName val="0"/>
          <c:showSerName val="0"/>
          <c:showPercent val="0"/>
          <c:showBubbleSize val="0"/>
        </c:dLbls>
        <c:gapWidth val="30"/>
        <c:overlap val="100"/>
        <c:axId val="1158978591"/>
        <c:axId val="1158979551"/>
      </c:barChart>
      <c:catAx>
        <c:axId val="11589785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979551"/>
        <c:crosses val="autoZero"/>
        <c:auto val="1"/>
        <c:lblAlgn val="ctr"/>
        <c:lblOffset val="100"/>
        <c:noMultiLvlLbl val="0"/>
      </c:catAx>
      <c:valAx>
        <c:axId val="11589795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 of all people who served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97859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Ethnicity of people aged 16 and over who have previously served in UK armed forces - Southampton ONS comparators: Census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'Veterans LA ethnicity'!$C$26</c:f>
              <c:strCache>
                <c:ptCount val="1"/>
                <c:pt idx="0">
                  <c:v>White ethnic group</c:v>
                </c:pt>
              </c:strCache>
            </c:strRef>
          </c:tx>
          <c:spPr>
            <a:solidFill>
              <a:srgbClr val="002F6D"/>
            </a:solidFill>
            <a:ln>
              <a:noFill/>
            </a:ln>
            <a:effectLst/>
          </c:spPr>
          <c:invertIfNegative val="0"/>
          <c:dPt>
            <c:idx val="3"/>
            <c:invertIfNegative val="0"/>
            <c:bubble3D val="0"/>
            <c:spPr>
              <a:solidFill>
                <a:srgbClr val="D50057"/>
              </a:solidFill>
              <a:ln>
                <a:noFill/>
              </a:ln>
              <a:effectLst/>
            </c:spPr>
            <c:extLst>
              <c:ext xmlns:c16="http://schemas.microsoft.com/office/drawing/2014/chart" uri="{C3380CC4-5D6E-409C-BE32-E72D297353CC}">
                <c16:uniqueId val="{00000009-55A4-4841-A0E4-9C73D8303788}"/>
              </c:ext>
            </c:extLst>
          </c:dPt>
          <c:dPt>
            <c:idx val="6"/>
            <c:invertIfNegative val="0"/>
            <c:bubble3D val="0"/>
            <c:spPr>
              <a:solidFill>
                <a:srgbClr val="1ECAD3"/>
              </a:solidFill>
              <a:ln>
                <a:noFill/>
              </a:ln>
              <a:effectLst/>
            </c:spPr>
            <c:extLst>
              <c:ext xmlns:c16="http://schemas.microsoft.com/office/drawing/2014/chart" uri="{C3380CC4-5D6E-409C-BE32-E72D297353CC}">
                <c16:uniqueId val="{0000000B-55A4-4841-A0E4-9C73D830378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LA ethnicity'!$B$27:$B$41</c:f>
              <c:strCache>
                <c:ptCount val="15"/>
                <c:pt idx="0">
                  <c:v>Coventry</c:v>
                </c:pt>
                <c:pt idx="1">
                  <c:v>Bristol</c:v>
                </c:pt>
                <c:pt idx="2">
                  <c:v>Hampshire</c:v>
                </c:pt>
                <c:pt idx="3">
                  <c:v>Southampton</c:v>
                </c:pt>
                <c:pt idx="4">
                  <c:v>Leeds</c:v>
                </c:pt>
                <c:pt idx="5">
                  <c:v>Liverpool</c:v>
                </c:pt>
                <c:pt idx="6">
                  <c:v>England</c:v>
                </c:pt>
                <c:pt idx="7">
                  <c:v>Sheffield</c:v>
                </c:pt>
                <c:pt idx="8">
                  <c:v>Portsmouth</c:v>
                </c:pt>
                <c:pt idx="9">
                  <c:v>Newcastle upon Tyne</c:v>
                </c:pt>
                <c:pt idx="10">
                  <c:v>Bournemouth, Christchurch and Poole</c:v>
                </c:pt>
                <c:pt idx="11">
                  <c:v>Bath and North East Somerset</c:v>
                </c:pt>
                <c:pt idx="12">
                  <c:v>York</c:v>
                </c:pt>
                <c:pt idx="13">
                  <c:v>Plymouth</c:v>
                </c:pt>
                <c:pt idx="14">
                  <c:v>Isle of Wight</c:v>
                </c:pt>
              </c:strCache>
            </c:strRef>
          </c:cat>
          <c:val>
            <c:numRef>
              <c:f>'Veterans LA ethnicity'!$C$27:$C$41</c:f>
              <c:numCache>
                <c:formatCode>0.0</c:formatCode>
                <c:ptCount val="15"/>
                <c:pt idx="0">
                  <c:v>92.43937232524965</c:v>
                </c:pt>
                <c:pt idx="1">
                  <c:v>94.963649773469612</c:v>
                </c:pt>
                <c:pt idx="2">
                  <c:v>95.091806946225418</c:v>
                </c:pt>
                <c:pt idx="3">
                  <c:v>95.280050346129642</c:v>
                </c:pt>
                <c:pt idx="4">
                  <c:v>95.564377787580256</c:v>
                </c:pt>
                <c:pt idx="5">
                  <c:v>95.914798919090771</c:v>
                </c:pt>
                <c:pt idx="6">
                  <c:v>96.214086445726281</c:v>
                </c:pt>
                <c:pt idx="7">
                  <c:v>96.24961808738162</c:v>
                </c:pt>
                <c:pt idx="8">
                  <c:v>96.30308256089674</c:v>
                </c:pt>
                <c:pt idx="9">
                  <c:v>96.443466172381846</c:v>
                </c:pt>
                <c:pt idx="10">
                  <c:v>97.97433316557624</c:v>
                </c:pt>
                <c:pt idx="11">
                  <c:v>98.207579378627514</c:v>
                </c:pt>
                <c:pt idx="12">
                  <c:v>98.225893824485368</c:v>
                </c:pt>
                <c:pt idx="13">
                  <c:v>98.435448577680518</c:v>
                </c:pt>
                <c:pt idx="14">
                  <c:v>98.929812369701182</c:v>
                </c:pt>
              </c:numCache>
            </c:numRef>
          </c:val>
          <c:extLst>
            <c:ext xmlns:c16="http://schemas.microsoft.com/office/drawing/2014/chart" uri="{C3380CC4-5D6E-409C-BE32-E72D297353CC}">
              <c16:uniqueId val="{00000007-55A4-4841-A0E4-9C73D8303788}"/>
            </c:ext>
          </c:extLst>
        </c:ser>
        <c:ser>
          <c:idx val="1"/>
          <c:order val="1"/>
          <c:tx>
            <c:strRef>
              <c:f>'Veterans LA ethnicity'!$D$26</c:f>
              <c:strCache>
                <c:ptCount val="1"/>
                <c:pt idx="0">
                  <c:v>Other than white</c:v>
                </c:pt>
              </c:strCache>
            </c:strRef>
          </c:tx>
          <c:spPr>
            <a:solidFill>
              <a:srgbClr val="7CA0C5"/>
            </a:solidFill>
            <a:ln>
              <a:noFill/>
            </a:ln>
            <a:effectLst/>
          </c:spPr>
          <c:invertIfNegative val="0"/>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A-55A4-4841-A0E4-9C73D8303788}"/>
              </c:ext>
            </c:extLst>
          </c:dPt>
          <c:dPt>
            <c:idx val="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C-55A4-4841-A0E4-9C73D830378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LA ethnicity'!$B$27:$B$41</c:f>
              <c:strCache>
                <c:ptCount val="15"/>
                <c:pt idx="0">
                  <c:v>Coventry</c:v>
                </c:pt>
                <c:pt idx="1">
                  <c:v>Bristol</c:v>
                </c:pt>
                <c:pt idx="2">
                  <c:v>Hampshire</c:v>
                </c:pt>
                <c:pt idx="3">
                  <c:v>Southampton</c:v>
                </c:pt>
                <c:pt idx="4">
                  <c:v>Leeds</c:v>
                </c:pt>
                <c:pt idx="5">
                  <c:v>Liverpool</c:v>
                </c:pt>
                <c:pt idx="6">
                  <c:v>England</c:v>
                </c:pt>
                <c:pt idx="7">
                  <c:v>Sheffield</c:v>
                </c:pt>
                <c:pt idx="8">
                  <c:v>Portsmouth</c:v>
                </c:pt>
                <c:pt idx="9">
                  <c:v>Newcastle upon Tyne</c:v>
                </c:pt>
                <c:pt idx="10">
                  <c:v>Bournemouth, Christchurch and Poole</c:v>
                </c:pt>
                <c:pt idx="11">
                  <c:v>Bath and North East Somerset</c:v>
                </c:pt>
                <c:pt idx="12">
                  <c:v>York</c:v>
                </c:pt>
                <c:pt idx="13">
                  <c:v>Plymouth</c:v>
                </c:pt>
                <c:pt idx="14">
                  <c:v>Isle of Wight</c:v>
                </c:pt>
              </c:strCache>
            </c:strRef>
          </c:cat>
          <c:val>
            <c:numRef>
              <c:f>'Veterans LA ethnicity'!$D$27:$D$41</c:f>
              <c:numCache>
                <c:formatCode>0.0</c:formatCode>
                <c:ptCount val="15"/>
                <c:pt idx="0">
                  <c:v>7.5606276747503571</c:v>
                </c:pt>
                <c:pt idx="1">
                  <c:v>5.0363502265303977</c:v>
                </c:pt>
                <c:pt idx="2">
                  <c:v>4.908193053774589</c:v>
                </c:pt>
                <c:pt idx="3">
                  <c:v>4.7199496538703585</c:v>
                </c:pt>
                <c:pt idx="4">
                  <c:v>4.4356222124197418</c:v>
                </c:pt>
                <c:pt idx="5">
                  <c:v>4.0852010809092354</c:v>
                </c:pt>
                <c:pt idx="6">
                  <c:v>3.7859135542737188</c:v>
                </c:pt>
                <c:pt idx="7">
                  <c:v>3.7503819126183933</c:v>
                </c:pt>
                <c:pt idx="8">
                  <c:v>3.6969174391032551</c:v>
                </c:pt>
                <c:pt idx="9">
                  <c:v>3.5565338276181651</c:v>
                </c:pt>
                <c:pt idx="10">
                  <c:v>2.0256668344237543</c:v>
                </c:pt>
                <c:pt idx="11">
                  <c:v>1.792420621372482</c:v>
                </c:pt>
                <c:pt idx="12">
                  <c:v>1.7741061755146261</c:v>
                </c:pt>
                <c:pt idx="13">
                  <c:v>1.5645514223194747</c:v>
                </c:pt>
                <c:pt idx="14">
                  <c:v>1.0701876302988185</c:v>
                </c:pt>
              </c:numCache>
            </c:numRef>
          </c:val>
          <c:extLst>
            <c:ext xmlns:c16="http://schemas.microsoft.com/office/drawing/2014/chart" uri="{C3380CC4-5D6E-409C-BE32-E72D297353CC}">
              <c16:uniqueId val="{00000008-55A4-4841-A0E4-9C73D8303788}"/>
            </c:ext>
          </c:extLst>
        </c:ser>
        <c:dLbls>
          <c:dLblPos val="ctr"/>
          <c:showLegendKey val="0"/>
          <c:showVal val="1"/>
          <c:showCatName val="0"/>
          <c:showSerName val="0"/>
          <c:showPercent val="0"/>
          <c:showBubbleSize val="0"/>
        </c:dLbls>
        <c:gapWidth val="30"/>
        <c:overlap val="100"/>
        <c:axId val="1153049679"/>
        <c:axId val="1153048719"/>
      </c:barChart>
      <c:catAx>
        <c:axId val="1153049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3048719"/>
        <c:crosses val="autoZero"/>
        <c:auto val="1"/>
        <c:lblAlgn val="ctr"/>
        <c:lblOffset val="100"/>
        <c:noMultiLvlLbl val="0"/>
      </c:catAx>
      <c:valAx>
        <c:axId val="115304871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people who served in the UK armed forces aged 16 and over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304967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Ethnicity of people aged 16 and over who have previously served in UK armed forces - Southampton and wards: Census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1"/>
          <c:order val="0"/>
          <c:tx>
            <c:strRef>
              <c:f>'Veterans wards ethnicity'!$C$47</c:f>
              <c:strCache>
                <c:ptCount val="1"/>
                <c:pt idx="0">
                  <c:v>White British</c:v>
                </c:pt>
              </c:strCache>
            </c:strRef>
          </c:tx>
          <c:spPr>
            <a:solidFill>
              <a:srgbClr val="7CA0C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ethnicity'!$C$48:$C$64</c:f>
              <c:numCache>
                <c:formatCode>0.0</c:formatCode>
                <c:ptCount val="17"/>
                <c:pt idx="0">
                  <c:v>96.887966804979243</c:v>
                </c:pt>
                <c:pt idx="1">
                  <c:v>96.610169491525426</c:v>
                </c:pt>
                <c:pt idx="2">
                  <c:v>96.514161220043576</c:v>
                </c:pt>
                <c:pt idx="3">
                  <c:v>95.551257253384918</c:v>
                </c:pt>
                <c:pt idx="4">
                  <c:v>94.988610478359917</c:v>
                </c:pt>
                <c:pt idx="5">
                  <c:v>94.642857142857139</c:v>
                </c:pt>
                <c:pt idx="6">
                  <c:v>94.57202505219206</c:v>
                </c:pt>
                <c:pt idx="7">
                  <c:v>92.660550458715591</c:v>
                </c:pt>
                <c:pt idx="8">
                  <c:v>92.305266477451909</c:v>
                </c:pt>
                <c:pt idx="9">
                  <c:v>92.142857142857139</c:v>
                </c:pt>
                <c:pt idx="10">
                  <c:v>92.098092643051771</c:v>
                </c:pt>
                <c:pt idx="11">
                  <c:v>90.740740740740748</c:v>
                </c:pt>
                <c:pt idx="12">
                  <c:v>89.710610932475888</c:v>
                </c:pt>
                <c:pt idx="13">
                  <c:v>87.12121212121211</c:v>
                </c:pt>
                <c:pt idx="14">
                  <c:v>85.449735449735456</c:v>
                </c:pt>
                <c:pt idx="15">
                  <c:v>85.066666666666663</c:v>
                </c:pt>
                <c:pt idx="16">
                  <c:v>76.13636363636364</c:v>
                </c:pt>
              </c:numCache>
            </c:numRef>
          </c:val>
          <c:extLst>
            <c:ext xmlns:c16="http://schemas.microsoft.com/office/drawing/2014/chart" uri="{C3380CC4-5D6E-409C-BE32-E72D297353CC}">
              <c16:uniqueId val="{00000001-25B9-45B1-B80C-B9F91B693AFE}"/>
            </c:ext>
          </c:extLst>
        </c:ser>
        <c:ser>
          <c:idx val="2"/>
          <c:order val="1"/>
          <c:tx>
            <c:strRef>
              <c:f>'Veterans wards ethnicity'!$D$47</c:f>
              <c:strCache>
                <c:ptCount val="1"/>
                <c:pt idx="0">
                  <c:v>Gypsy or Irish Traveller, Roma or Other White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ethnicity'!$D$48:$D$64</c:f>
              <c:numCache>
                <c:formatCode>0.0</c:formatCode>
                <c:ptCount val="17"/>
                <c:pt idx="0">
                  <c:v>0.82987551867219911</c:v>
                </c:pt>
                <c:pt idx="1">
                  <c:v>0.96852300242130751</c:v>
                </c:pt>
                <c:pt idx="2">
                  <c:v>1.0893246187363834</c:v>
                </c:pt>
                <c:pt idx="3">
                  <c:v>0.77369439071566737</c:v>
                </c:pt>
                <c:pt idx="4">
                  <c:v>0.68337129840546706</c:v>
                </c:pt>
                <c:pt idx="5">
                  <c:v>1.1160714285714284</c:v>
                </c:pt>
                <c:pt idx="6">
                  <c:v>1.4613778705636744</c:v>
                </c:pt>
                <c:pt idx="7">
                  <c:v>2.2935779816513762</c:v>
                </c:pt>
                <c:pt idx="8">
                  <c:v>2.239041311888994</c:v>
                </c:pt>
                <c:pt idx="9">
                  <c:v>2.6190476190476191</c:v>
                </c:pt>
                <c:pt idx="10">
                  <c:v>3.542234332425068</c:v>
                </c:pt>
                <c:pt idx="11">
                  <c:v>2.3809523809523809</c:v>
                </c:pt>
                <c:pt idx="12">
                  <c:v>3.536977491961415</c:v>
                </c:pt>
                <c:pt idx="13">
                  <c:v>3.7878787878787876</c:v>
                </c:pt>
                <c:pt idx="14">
                  <c:v>2.3809523809523809</c:v>
                </c:pt>
                <c:pt idx="15">
                  <c:v>5.8666666666666663</c:v>
                </c:pt>
                <c:pt idx="16">
                  <c:v>8.5227272727272734</c:v>
                </c:pt>
              </c:numCache>
            </c:numRef>
          </c:val>
          <c:extLst>
            <c:ext xmlns:c16="http://schemas.microsoft.com/office/drawing/2014/chart" uri="{C3380CC4-5D6E-409C-BE32-E72D297353CC}">
              <c16:uniqueId val="{00000002-25B9-45B1-B80C-B9F91B693AFE}"/>
            </c:ext>
          </c:extLst>
        </c:ser>
        <c:ser>
          <c:idx val="3"/>
          <c:order val="2"/>
          <c:tx>
            <c:strRef>
              <c:f>'Veterans wards ethnicity'!$E$47</c:f>
              <c:strCache>
                <c:ptCount val="1"/>
                <c:pt idx="0">
                  <c:v>Irish</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ethnicity'!$E$48:$E$64</c:f>
              <c:numCache>
                <c:formatCode>0.0</c:formatCode>
                <c:ptCount val="17"/>
                <c:pt idx="0">
                  <c:v>0.41493775933609955</c:v>
                </c:pt>
                <c:pt idx="1">
                  <c:v>0.72639225181598066</c:v>
                </c:pt>
                <c:pt idx="2">
                  <c:v>0.65359477124183007</c:v>
                </c:pt>
                <c:pt idx="3">
                  <c:v>0.96711798839458418</c:v>
                </c:pt>
                <c:pt idx="4">
                  <c:v>0.45558086560364469</c:v>
                </c:pt>
                <c:pt idx="5">
                  <c:v>1.1160714285714284</c:v>
                </c:pt>
                <c:pt idx="6">
                  <c:v>0.62630480167014613</c:v>
                </c:pt>
                <c:pt idx="7">
                  <c:v>1.3761467889908257</c:v>
                </c:pt>
                <c:pt idx="8">
                  <c:v>0.86723431094292014</c:v>
                </c:pt>
                <c:pt idx="9">
                  <c:v>0.47619047619047616</c:v>
                </c:pt>
                <c:pt idx="10">
                  <c:v>0.81743869209809261</c:v>
                </c:pt>
                <c:pt idx="11">
                  <c:v>1.3227513227513228</c:v>
                </c:pt>
                <c:pt idx="12">
                  <c:v>0.96463022508038587</c:v>
                </c:pt>
                <c:pt idx="13">
                  <c:v>0.75757575757575757</c:v>
                </c:pt>
                <c:pt idx="14">
                  <c:v>0.79365079365079372</c:v>
                </c:pt>
                <c:pt idx="15">
                  <c:v>1.6</c:v>
                </c:pt>
                <c:pt idx="16">
                  <c:v>1.1363636363636365</c:v>
                </c:pt>
              </c:numCache>
            </c:numRef>
          </c:val>
          <c:extLst>
            <c:ext xmlns:c16="http://schemas.microsoft.com/office/drawing/2014/chart" uri="{C3380CC4-5D6E-409C-BE32-E72D297353CC}">
              <c16:uniqueId val="{00000003-25B9-45B1-B80C-B9F91B693AFE}"/>
            </c:ext>
          </c:extLst>
        </c:ser>
        <c:ser>
          <c:idx val="4"/>
          <c:order val="3"/>
          <c:tx>
            <c:strRef>
              <c:f>'Veterans wards ethnicity'!$F$47</c:f>
              <c:strCache>
                <c:ptCount val="1"/>
                <c:pt idx="0">
                  <c:v>Asian, Asian British</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ethnicity'!$F$48:$F$64</c:f>
              <c:numCache>
                <c:formatCode>0.0</c:formatCode>
                <c:ptCount val="17"/>
                <c:pt idx="0">
                  <c:v>0.41493775933609955</c:v>
                </c:pt>
                <c:pt idx="1">
                  <c:v>0.48426150121065376</c:v>
                </c:pt>
                <c:pt idx="2">
                  <c:v>0.4357298474945534</c:v>
                </c:pt>
                <c:pt idx="3">
                  <c:v>0.19342359767891684</c:v>
                </c:pt>
                <c:pt idx="4">
                  <c:v>1.1389521640091116</c:v>
                </c:pt>
                <c:pt idx="5">
                  <c:v>1.1160714285714284</c:v>
                </c:pt>
                <c:pt idx="6">
                  <c:v>0.20876826722338204</c:v>
                </c:pt>
                <c:pt idx="7">
                  <c:v>1.6055045871559632</c:v>
                </c:pt>
                <c:pt idx="8">
                  <c:v>1.4506464837590665</c:v>
                </c:pt>
                <c:pt idx="9">
                  <c:v>0.47619047619047616</c:v>
                </c:pt>
                <c:pt idx="10">
                  <c:v>1.0899182561307903</c:v>
                </c:pt>
                <c:pt idx="11">
                  <c:v>2.6455026455026456</c:v>
                </c:pt>
                <c:pt idx="12">
                  <c:v>2.572347266881029</c:v>
                </c:pt>
                <c:pt idx="13">
                  <c:v>3.0303030303030303</c:v>
                </c:pt>
                <c:pt idx="14">
                  <c:v>4.4973544973544977</c:v>
                </c:pt>
                <c:pt idx="15">
                  <c:v>2.9333333333333331</c:v>
                </c:pt>
                <c:pt idx="16">
                  <c:v>3.9772727272727271</c:v>
                </c:pt>
              </c:numCache>
            </c:numRef>
          </c:val>
          <c:extLst>
            <c:ext xmlns:c16="http://schemas.microsoft.com/office/drawing/2014/chart" uri="{C3380CC4-5D6E-409C-BE32-E72D297353CC}">
              <c16:uniqueId val="{00000004-25B9-45B1-B80C-B9F91B693AFE}"/>
            </c:ext>
          </c:extLst>
        </c:ser>
        <c:ser>
          <c:idx val="5"/>
          <c:order val="4"/>
          <c:tx>
            <c:strRef>
              <c:f>'Veterans wards ethnicity'!$G$47</c:f>
              <c:strCache>
                <c:ptCount val="1"/>
                <c:pt idx="0">
                  <c:v>Black, Black British, Caribbean or African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ethnicity'!$G$48:$G$64</c:f>
              <c:numCache>
                <c:formatCode>0.0</c:formatCode>
                <c:ptCount val="17"/>
                <c:pt idx="0">
                  <c:v>0.62240663900414939</c:v>
                </c:pt>
                <c:pt idx="1">
                  <c:v>0.96852300242130751</c:v>
                </c:pt>
                <c:pt idx="2">
                  <c:v>0.8714596949891068</c:v>
                </c:pt>
                <c:pt idx="3">
                  <c:v>1.1605415860735009</c:v>
                </c:pt>
                <c:pt idx="4">
                  <c:v>1.3667425968109341</c:v>
                </c:pt>
                <c:pt idx="5">
                  <c:v>1.3392857142857142</c:v>
                </c:pt>
                <c:pt idx="6">
                  <c:v>1.6701461377870563</c:v>
                </c:pt>
                <c:pt idx="7">
                  <c:v>1.1467889908256881</c:v>
                </c:pt>
                <c:pt idx="8">
                  <c:v>1.5925575528224534</c:v>
                </c:pt>
                <c:pt idx="9">
                  <c:v>3.5714285714285712</c:v>
                </c:pt>
                <c:pt idx="10">
                  <c:v>0.54495912806539515</c:v>
                </c:pt>
                <c:pt idx="11">
                  <c:v>0.79365079365079372</c:v>
                </c:pt>
                <c:pt idx="12">
                  <c:v>1.9292604501607717</c:v>
                </c:pt>
                <c:pt idx="13">
                  <c:v>2.6515151515151514</c:v>
                </c:pt>
                <c:pt idx="14">
                  <c:v>2.6455026455026456</c:v>
                </c:pt>
                <c:pt idx="15">
                  <c:v>2.6666666666666665</c:v>
                </c:pt>
                <c:pt idx="16">
                  <c:v>3.4090909090909092</c:v>
                </c:pt>
              </c:numCache>
            </c:numRef>
          </c:val>
          <c:extLst>
            <c:ext xmlns:c16="http://schemas.microsoft.com/office/drawing/2014/chart" uri="{C3380CC4-5D6E-409C-BE32-E72D297353CC}">
              <c16:uniqueId val="{00000005-25B9-45B1-B80C-B9F91B693AFE}"/>
            </c:ext>
          </c:extLst>
        </c:ser>
        <c:ser>
          <c:idx val="6"/>
          <c:order val="5"/>
          <c:tx>
            <c:strRef>
              <c:f>'Veterans wards ethnicity'!$H$47</c:f>
              <c:strCache>
                <c:ptCount val="1"/>
                <c:pt idx="0">
                  <c:v>Mixed or Multiple ethnic groups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ethnicity'!$H$48:$H$64</c:f>
              <c:numCache>
                <c:formatCode>0.0</c:formatCode>
                <c:ptCount val="17"/>
                <c:pt idx="0">
                  <c:v>0.62240663900414939</c:v>
                </c:pt>
                <c:pt idx="1">
                  <c:v>0.24213075060532688</c:v>
                </c:pt>
                <c:pt idx="2">
                  <c:v>0.4357298474945534</c:v>
                </c:pt>
                <c:pt idx="3">
                  <c:v>1.3539651837524178</c:v>
                </c:pt>
                <c:pt idx="4">
                  <c:v>1.3667425968109341</c:v>
                </c:pt>
                <c:pt idx="5">
                  <c:v>0.4464285714285714</c:v>
                </c:pt>
                <c:pt idx="6">
                  <c:v>1.2526096033402923</c:v>
                </c:pt>
                <c:pt idx="7">
                  <c:v>0.68807339449541283</c:v>
                </c:pt>
                <c:pt idx="8">
                  <c:v>1.1510564490696942</c:v>
                </c:pt>
                <c:pt idx="9">
                  <c:v>0.7142857142857143</c:v>
                </c:pt>
                <c:pt idx="10">
                  <c:v>1.0899182561307903</c:v>
                </c:pt>
                <c:pt idx="11">
                  <c:v>1.5873015873015874</c:v>
                </c:pt>
                <c:pt idx="12">
                  <c:v>0.96463022508038587</c:v>
                </c:pt>
                <c:pt idx="13">
                  <c:v>1.8939393939393938</c:v>
                </c:pt>
                <c:pt idx="14">
                  <c:v>1.8518518518518519</c:v>
                </c:pt>
                <c:pt idx="15">
                  <c:v>1.6</c:v>
                </c:pt>
                <c:pt idx="16">
                  <c:v>5.1136363636363633</c:v>
                </c:pt>
              </c:numCache>
            </c:numRef>
          </c:val>
          <c:extLst>
            <c:ext xmlns:c16="http://schemas.microsoft.com/office/drawing/2014/chart" uri="{C3380CC4-5D6E-409C-BE32-E72D297353CC}">
              <c16:uniqueId val="{00000007-25B9-45B1-B80C-B9F91B693AFE}"/>
            </c:ext>
          </c:extLst>
        </c:ser>
        <c:ser>
          <c:idx val="0"/>
          <c:order val="6"/>
          <c:tx>
            <c:strRef>
              <c:f>'Veterans wards ethnicity'!$I$47</c:f>
              <c:strCache>
                <c:ptCount val="1"/>
                <c:pt idx="0">
                  <c:v>Other ethnic group</c:v>
                </c:pt>
              </c:strCache>
            </c:strRef>
          </c:tx>
          <c:spPr>
            <a:solidFill>
              <a:schemeClr val="accent1"/>
            </a:solidFill>
            <a:ln>
              <a:noFill/>
            </a:ln>
            <a:effectLst/>
          </c:spPr>
          <c:invertIfNegative val="0"/>
          <c:dLbls>
            <c:dLbl>
              <c:idx val="0"/>
              <c:layout>
                <c:manualLayout>
                  <c:x val="9.2096923672680287E-3"/>
                  <c:y val="-1.952019534845583E-1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68-449B-9085-51268E05B193}"/>
                </c:ext>
              </c:extLst>
            </c:dLbl>
            <c:dLbl>
              <c:idx val="1"/>
              <c:layout>
                <c:manualLayout>
                  <c:x val="8.061264887723537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68-449B-9085-51268E05B193}"/>
                </c:ext>
              </c:extLst>
            </c:dLbl>
            <c:dLbl>
              <c:idx val="2"/>
              <c:layout>
                <c:manualLayout>
                  <c:x val="1.3819311236097491E-2"/>
                  <c:y val="-9.760097674227915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68-449B-9085-51268E05B193}"/>
                </c:ext>
              </c:extLst>
            </c:dLbl>
            <c:dLbl>
              <c:idx val="3"/>
              <c:layout>
                <c:manualLayout>
                  <c:x val="1.036448342707311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68-449B-9085-51268E05B193}"/>
                </c:ext>
              </c:extLst>
            </c:dLbl>
            <c:dLbl>
              <c:idx val="4"/>
              <c:layout>
                <c:manualLayout>
                  <c:x val="6.909655618048745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68-449B-9085-51268E05B193}"/>
                </c:ext>
              </c:extLst>
            </c:dLbl>
            <c:dLbl>
              <c:idx val="5"/>
              <c:layout>
                <c:manualLayout>
                  <c:x val="1.7274139045121865E-2"/>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68-449B-9085-51268E05B193}"/>
                </c:ext>
              </c:extLst>
            </c:dLbl>
            <c:dLbl>
              <c:idx val="6"/>
              <c:layout>
                <c:manualLayout>
                  <c:x val="1.0364483427073119E-2"/>
                  <c:y val="0"/>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68-449B-9085-51268E05B193}"/>
                </c:ext>
              </c:extLst>
            </c:dLbl>
            <c:dLbl>
              <c:idx val="7"/>
              <c:layout>
                <c:manualLayout>
                  <c:x val="1.2667701966422701E-2"/>
                  <c:y val="-2.6618755701024845E-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68-449B-9085-51268E05B193}"/>
                </c:ext>
              </c:extLst>
            </c:dLbl>
            <c:dLbl>
              <c:idx val="15"/>
              <c:layout>
                <c:manualLayout>
                  <c:x val="1.3819311236097491E-2"/>
                  <c:y val="-4.8800488371139576E-1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68-449B-9085-51268E05B19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wards ethnicity'!$B$48:$B$64</c:f>
              <c:strCache>
                <c:ptCount val="17"/>
                <c:pt idx="0">
                  <c:v>Sholing</c:v>
                </c:pt>
                <c:pt idx="1">
                  <c:v>Peartree</c:v>
                </c:pt>
                <c:pt idx="2">
                  <c:v>Bitterne</c:v>
                </c:pt>
                <c:pt idx="3">
                  <c:v>Harefield</c:v>
                </c:pt>
                <c:pt idx="4">
                  <c:v>Coxford</c:v>
                </c:pt>
                <c:pt idx="5">
                  <c:v>Bitterne Park</c:v>
                </c:pt>
                <c:pt idx="6">
                  <c:v>Woolston</c:v>
                </c:pt>
                <c:pt idx="7">
                  <c:v>Millbrook</c:v>
                </c:pt>
                <c:pt idx="8">
                  <c:v>Southampton</c:v>
                </c:pt>
                <c:pt idx="9">
                  <c:v>Redbridge</c:v>
                </c:pt>
                <c:pt idx="10">
                  <c:v>Shirley</c:v>
                </c:pt>
                <c:pt idx="11">
                  <c:v>Bassett</c:v>
                </c:pt>
                <c:pt idx="12">
                  <c:v>Portswood</c:v>
                </c:pt>
                <c:pt idx="13">
                  <c:v>Swaythling</c:v>
                </c:pt>
                <c:pt idx="14">
                  <c:v>Bargate</c:v>
                </c:pt>
                <c:pt idx="15">
                  <c:v>Freemantle</c:v>
                </c:pt>
                <c:pt idx="16">
                  <c:v>Bevois</c:v>
                </c:pt>
              </c:strCache>
            </c:strRef>
          </c:cat>
          <c:val>
            <c:numRef>
              <c:f>'Veterans wards ethnicity'!$I$48:$I$64</c:f>
              <c:numCache>
                <c:formatCode>0.0</c:formatCode>
                <c:ptCount val="17"/>
                <c:pt idx="0">
                  <c:v>0.20746887966804978</c:v>
                </c:pt>
                <c:pt idx="1">
                  <c:v>0</c:v>
                </c:pt>
                <c:pt idx="2">
                  <c:v>0</c:v>
                </c:pt>
                <c:pt idx="3">
                  <c:v>0</c:v>
                </c:pt>
                <c:pt idx="4">
                  <c:v>0</c:v>
                </c:pt>
                <c:pt idx="5">
                  <c:v>0.2232142857142857</c:v>
                </c:pt>
                <c:pt idx="6">
                  <c:v>0.20876826722338204</c:v>
                </c:pt>
                <c:pt idx="7">
                  <c:v>0.2293577981651376</c:v>
                </c:pt>
                <c:pt idx="8">
                  <c:v>0.39419741406496372</c:v>
                </c:pt>
                <c:pt idx="9">
                  <c:v>0</c:v>
                </c:pt>
                <c:pt idx="10">
                  <c:v>0.81743869209809261</c:v>
                </c:pt>
                <c:pt idx="11">
                  <c:v>0.52910052910052918</c:v>
                </c:pt>
                <c:pt idx="12">
                  <c:v>0.32154340836012862</c:v>
                </c:pt>
                <c:pt idx="13">
                  <c:v>0.75757575757575757</c:v>
                </c:pt>
                <c:pt idx="14">
                  <c:v>2.3809523809523809</c:v>
                </c:pt>
                <c:pt idx="15">
                  <c:v>0.26666666666666666</c:v>
                </c:pt>
                <c:pt idx="16">
                  <c:v>1.7045454545454546</c:v>
                </c:pt>
              </c:numCache>
            </c:numRef>
          </c:val>
          <c:extLst>
            <c:ext xmlns:c16="http://schemas.microsoft.com/office/drawing/2014/chart" uri="{C3380CC4-5D6E-409C-BE32-E72D297353CC}">
              <c16:uniqueId val="{00000008-25B9-45B1-B80C-B9F91B693AFE}"/>
            </c:ext>
          </c:extLst>
        </c:ser>
        <c:dLbls>
          <c:dLblPos val="ctr"/>
          <c:showLegendKey val="0"/>
          <c:showVal val="1"/>
          <c:showCatName val="0"/>
          <c:showSerName val="0"/>
          <c:showPercent val="0"/>
          <c:showBubbleSize val="0"/>
        </c:dLbls>
        <c:gapWidth val="30"/>
        <c:overlap val="100"/>
        <c:axId val="1153049679"/>
        <c:axId val="1153048719"/>
      </c:barChart>
      <c:catAx>
        <c:axId val="1153049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3048719"/>
        <c:crosses val="autoZero"/>
        <c:auto val="1"/>
        <c:lblAlgn val="ctr"/>
        <c:lblOffset val="100"/>
        <c:noMultiLvlLbl val="0"/>
      </c:catAx>
      <c:valAx>
        <c:axId val="1153048719"/>
        <c:scaling>
          <c:orientation val="minMax"/>
          <c:min val="0.7000000000000000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people who served in the UK armed forces aged 16 and over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304967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23268939143159"/>
          <c:y val="0.18820374818563668"/>
          <c:w val="0.7682646062726135"/>
          <c:h val="0.66072176336848609"/>
        </c:manualLayout>
      </c:layout>
      <c:barChart>
        <c:barDir val="bar"/>
        <c:grouping val="clustered"/>
        <c:varyColors val="0"/>
        <c:ser>
          <c:idx val="1"/>
          <c:order val="0"/>
          <c:tx>
            <c:strRef>
              <c:f>'Veteran HH'!$L$4</c:f>
              <c:strCache>
                <c:ptCount val="1"/>
                <c:pt idx="0">
                  <c:v>1 or more people in the household previously served in UK armed forces</c:v>
                </c:pt>
              </c:strCache>
            </c:strRef>
          </c:tx>
          <c:spPr>
            <a:solidFill>
              <a:srgbClr val="002F6D"/>
            </a:solidFill>
            <a:ln>
              <a:noFill/>
            </a:ln>
            <a:effectLst/>
          </c:spPr>
          <c:invertIfNegative val="0"/>
          <c:dPt>
            <c:idx val="1"/>
            <c:invertIfNegative val="0"/>
            <c:bubble3D val="0"/>
            <c:spPr>
              <a:solidFill>
                <a:srgbClr val="7CA0C5"/>
              </a:solidFill>
              <a:ln>
                <a:noFill/>
              </a:ln>
              <a:effectLst/>
            </c:spPr>
            <c:extLst>
              <c:ext xmlns:c16="http://schemas.microsoft.com/office/drawing/2014/chart" uri="{C3380CC4-5D6E-409C-BE32-E72D297353CC}">
                <c16:uniqueId val="{00000001-8BFE-4B4F-ACCC-47FE89551306}"/>
              </c:ext>
            </c:extLst>
          </c:dPt>
          <c:dPt>
            <c:idx val="2"/>
            <c:invertIfNegative val="0"/>
            <c:bubble3D val="0"/>
            <c:spPr>
              <a:solidFill>
                <a:srgbClr val="7CA0C5"/>
              </a:solidFill>
              <a:ln>
                <a:noFill/>
              </a:ln>
              <a:effectLst/>
            </c:spPr>
            <c:extLst>
              <c:ext xmlns:c16="http://schemas.microsoft.com/office/drawing/2014/chart" uri="{C3380CC4-5D6E-409C-BE32-E72D297353CC}">
                <c16:uniqueId val="{00000003-8BFE-4B4F-ACCC-47FE89551306}"/>
              </c:ext>
            </c:extLst>
          </c:dPt>
          <c:dPt>
            <c:idx val="6"/>
            <c:invertIfNegative val="0"/>
            <c:bubble3D val="0"/>
            <c:spPr>
              <a:solidFill>
                <a:srgbClr val="1ECAD3"/>
              </a:solidFill>
              <a:ln>
                <a:noFill/>
              </a:ln>
              <a:effectLst/>
            </c:spPr>
            <c:extLst>
              <c:ext xmlns:c16="http://schemas.microsoft.com/office/drawing/2014/chart" uri="{C3380CC4-5D6E-409C-BE32-E72D297353CC}">
                <c16:uniqueId val="{00000005-8BFE-4B4F-ACCC-47FE89551306}"/>
              </c:ext>
            </c:extLst>
          </c:dPt>
          <c:dPt>
            <c:idx val="9"/>
            <c:invertIfNegative val="0"/>
            <c:bubble3D val="0"/>
            <c:spPr>
              <a:solidFill>
                <a:srgbClr val="D50057"/>
              </a:solidFill>
              <a:ln>
                <a:noFill/>
              </a:ln>
              <a:effectLst/>
            </c:spPr>
            <c:extLst>
              <c:ext xmlns:c16="http://schemas.microsoft.com/office/drawing/2014/chart" uri="{C3380CC4-5D6E-409C-BE32-E72D297353CC}">
                <c16:uniqueId val="{00000007-8BFE-4B4F-ACCC-47FE89551306}"/>
              </c:ext>
            </c:extLst>
          </c:dPt>
          <c:dLbls>
            <c:dLbl>
              <c:idx val="7"/>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8-8BFE-4B4F-ACCC-47FE89551306}"/>
                </c:ext>
              </c:extLst>
            </c:dLbl>
            <c:dLbl>
              <c:idx val="8"/>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9-8BFE-4B4F-ACCC-47FE89551306}"/>
                </c:ext>
              </c:extLst>
            </c:dLbl>
            <c:dLbl>
              <c:idx val="9"/>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8BFE-4B4F-ACCC-47FE8955130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'Veteran HH'!$Q$6:$Q$20</c:f>
                <c:numCache>
                  <c:formatCode>General</c:formatCode>
                  <c:ptCount val="15"/>
                  <c:pt idx="0">
                    <c:v>0.20696974200610008</c:v>
                  </c:pt>
                  <c:pt idx="1">
                    <c:v>8.1913361398367357E-2</c:v>
                  </c:pt>
                  <c:pt idx="2">
                    <c:v>0.23731619698601314</c:v>
                  </c:pt>
                  <c:pt idx="3">
                    <c:v>0.203423403656668</c:v>
                  </c:pt>
                  <c:pt idx="4">
                    <c:v>0.13274790106257939</c:v>
                  </c:pt>
                  <c:pt idx="5">
                    <c:v>0.18489420772250575</c:v>
                  </c:pt>
                  <c:pt idx="6">
                    <c:v>1.0324868271384346E-2</c:v>
                  </c:pt>
                  <c:pt idx="7">
                    <c:v>0.17928098262975833</c:v>
                  </c:pt>
                  <c:pt idx="8">
                    <c:v>0.14080001405062781</c:v>
                  </c:pt>
                  <c:pt idx="9">
                    <c:v>0.14580920795986696</c:v>
                  </c:pt>
                  <c:pt idx="10">
                    <c:v>0.10060392526458539</c:v>
                  </c:pt>
                  <c:pt idx="11">
                    <c:v>7.8228872533244953E-2</c:v>
                  </c:pt>
                  <c:pt idx="12">
                    <c:v>9.2647201626306241E-2</c:v>
                  </c:pt>
                  <c:pt idx="13">
                    <c:v>0.11753128235722698</c:v>
                  </c:pt>
                  <c:pt idx="14">
                    <c:v>9.5378610466453573E-2</c:v>
                  </c:pt>
                </c:numCache>
              </c:numRef>
            </c:plus>
            <c:minus>
              <c:numRef>
                <c:f>'Veteran HH'!$P$6:$P$20</c:f>
                <c:numCache>
                  <c:formatCode>General</c:formatCode>
                  <c:ptCount val="15"/>
                  <c:pt idx="0">
                    <c:v>0.20461101650943903</c:v>
                  </c:pt>
                  <c:pt idx="1">
                    <c:v>8.1410472600964567E-2</c:v>
                  </c:pt>
                  <c:pt idx="2">
                    <c:v>0.23261815554507415</c:v>
                  </c:pt>
                  <c:pt idx="3">
                    <c:v>0.19986984148089171</c:v>
                  </c:pt>
                  <c:pt idx="4">
                    <c:v>0.1309185192741964</c:v>
                  </c:pt>
                  <c:pt idx="5">
                    <c:v>0.18112820928780948</c:v>
                  </c:pt>
                  <c:pt idx="6">
                    <c:v>1.0310766028986507E-2</c:v>
                  </c:pt>
                  <c:pt idx="7">
                    <c:v>0.17510880452761413</c:v>
                  </c:pt>
                  <c:pt idx="8">
                    <c:v>0.1380884603963537</c:v>
                  </c:pt>
                  <c:pt idx="9">
                    <c:v>0.142495422327511</c:v>
                  </c:pt>
                  <c:pt idx="10">
                    <c:v>9.8963721380823877E-2</c:v>
                  </c:pt>
                  <c:pt idx="11">
                    <c:v>7.7232024223222062E-2</c:v>
                  </c:pt>
                  <c:pt idx="12">
                    <c:v>9.1169628860157559E-2</c:v>
                  </c:pt>
                  <c:pt idx="13">
                    <c:v>0.11495189811630357</c:v>
                  </c:pt>
                  <c:pt idx="14">
                    <c:v>9.356128729033486E-2</c:v>
                  </c:pt>
                </c:numCache>
              </c:numRef>
            </c:minus>
            <c:spPr>
              <a:noFill/>
              <a:ln w="9525" cap="flat" cmpd="sng" algn="ctr">
                <a:solidFill>
                  <a:schemeClr val="tx1">
                    <a:lumMod val="65000"/>
                    <a:lumOff val="35000"/>
                  </a:schemeClr>
                </a:solidFill>
                <a:round/>
              </a:ln>
              <a:effectLst/>
            </c:spPr>
          </c:errBars>
          <c:cat>
            <c:strRef>
              <c:f>'Veteran HH'!$B$6:$B$20</c:f>
              <c:strCache>
                <c:ptCount val="15"/>
                <c:pt idx="0">
                  <c:v>Plymouth</c:v>
                </c:pt>
                <c:pt idx="1">
                  <c:v>Hampshire</c:v>
                </c:pt>
                <c:pt idx="2">
                  <c:v>Isle of Wight</c:v>
                </c:pt>
                <c:pt idx="3">
                  <c:v>Portsmouth</c:v>
                </c:pt>
                <c:pt idx="4">
                  <c:v>Bournemouth, Christchurch and Poole</c:v>
                </c:pt>
                <c:pt idx="5">
                  <c:v>York</c:v>
                </c:pt>
                <c:pt idx="6">
                  <c:v>England</c:v>
                </c:pt>
                <c:pt idx="7">
                  <c:v>Bath and North East Somerset</c:v>
                </c:pt>
                <c:pt idx="8">
                  <c:v>Newcastle upon Tyne</c:v>
                </c:pt>
                <c:pt idx="9">
                  <c:v>Southampton</c:v>
                </c:pt>
                <c:pt idx="10">
                  <c:v>Liverpool</c:v>
                </c:pt>
                <c:pt idx="11">
                  <c:v>Leeds</c:v>
                </c:pt>
                <c:pt idx="12">
                  <c:v>Sheffield</c:v>
                </c:pt>
                <c:pt idx="13">
                  <c:v>Coventry</c:v>
                </c:pt>
                <c:pt idx="14">
                  <c:v>Bristol</c:v>
                </c:pt>
              </c:strCache>
            </c:strRef>
          </c:cat>
          <c:val>
            <c:numRef>
              <c:f>'Veteran HH'!$M$6:$M$20</c:f>
              <c:numCache>
                <c:formatCode>_-* #,##0.0_-;\-* #,##0.0_-;_-* "-"??_-;_-@_-</c:formatCode>
                <c:ptCount val="15"/>
                <c:pt idx="0">
                  <c:v>14.828167145313769</c:v>
                </c:pt>
                <c:pt idx="1">
                  <c:v>11.532041388956479</c:v>
                </c:pt>
                <c:pt idx="2">
                  <c:v>10.388267078348129</c:v>
                </c:pt>
                <c:pt idx="3">
                  <c:v>10.14914978817248</c:v>
                </c:pt>
                <c:pt idx="4">
                  <c:v>8.6055153530217083</c:v>
                </c:pt>
                <c:pt idx="5">
                  <c:v>8.1079816052141958</c:v>
                </c:pt>
                <c:pt idx="6">
                  <c:v>6.9823052783773401</c:v>
                </c:pt>
                <c:pt idx="7">
                  <c:v>6.9615141955835966</c:v>
                </c:pt>
                <c:pt idx="8">
                  <c:v>6.6588490134284477</c:v>
                </c:pt>
                <c:pt idx="9">
                  <c:v>5.8783275165948128</c:v>
                </c:pt>
                <c:pt idx="10">
                  <c:v>5.7029529276250797</c:v>
                </c:pt>
                <c:pt idx="11">
                  <c:v>5.6948735595156164</c:v>
                </c:pt>
                <c:pt idx="12">
                  <c:v>5.3908169864194866</c:v>
                </c:pt>
                <c:pt idx="13">
                  <c:v>4.9642534982369035</c:v>
                </c:pt>
                <c:pt idx="14">
                  <c:v>4.6698393813206422</c:v>
                </c:pt>
              </c:numCache>
            </c:numRef>
          </c:val>
          <c:extLst>
            <c:ext xmlns:c16="http://schemas.microsoft.com/office/drawing/2014/chart" uri="{C3380CC4-5D6E-409C-BE32-E72D297353CC}">
              <c16:uniqueId val="{0000000A-8BFE-4B4F-ACCC-47FE89551306}"/>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mn-lt"/>
                <a:ea typeface="Arial"/>
                <a:cs typeface="Arial"/>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23268939143159"/>
          <c:y val="0.18820374818563668"/>
          <c:w val="0.7682646062726135"/>
          <c:h val="0.66072176336848609"/>
        </c:manualLayout>
      </c:layout>
      <c:barChart>
        <c:barDir val="bar"/>
        <c:grouping val="clustered"/>
        <c:varyColors val="0"/>
        <c:ser>
          <c:idx val="1"/>
          <c:order val="0"/>
          <c:tx>
            <c:strRef>
              <c:f>'Veteran HH wards'!$K$5</c:f>
              <c:strCache>
                <c:ptCount val="1"/>
                <c:pt idx="0">
                  <c:v>1 or more people in the household previously served in UK armed forces</c:v>
                </c:pt>
              </c:strCache>
            </c:strRef>
          </c:tx>
          <c:spPr>
            <a:solidFill>
              <a:srgbClr val="002F6D"/>
            </a:solidFill>
            <a:ln>
              <a:noFill/>
            </a:ln>
            <a:effectLst/>
          </c:spPr>
          <c:invertIfNegative val="0"/>
          <c:dPt>
            <c:idx val="1"/>
            <c:invertIfNegative val="0"/>
            <c:bubble3D val="0"/>
            <c:spPr>
              <a:solidFill>
                <a:srgbClr val="002F6D"/>
              </a:solidFill>
              <a:ln>
                <a:noFill/>
              </a:ln>
              <a:effectLst/>
            </c:spPr>
            <c:extLst>
              <c:ext xmlns:c16="http://schemas.microsoft.com/office/drawing/2014/chart" uri="{C3380CC4-5D6E-409C-BE32-E72D297353CC}">
                <c16:uniqueId val="{00000001-5AD8-48E6-BF50-425E31692B87}"/>
              </c:ext>
            </c:extLst>
          </c:dPt>
          <c:dPt>
            <c:idx val="2"/>
            <c:invertIfNegative val="0"/>
            <c:bubble3D val="0"/>
            <c:spPr>
              <a:solidFill>
                <a:srgbClr val="002F6D"/>
              </a:solidFill>
              <a:ln>
                <a:noFill/>
              </a:ln>
              <a:effectLst/>
            </c:spPr>
            <c:extLst>
              <c:ext xmlns:c16="http://schemas.microsoft.com/office/drawing/2014/chart" uri="{C3380CC4-5D6E-409C-BE32-E72D297353CC}">
                <c16:uniqueId val="{00000003-5AD8-48E6-BF50-425E31692B87}"/>
              </c:ext>
            </c:extLst>
          </c:dPt>
          <c:dPt>
            <c:idx val="6"/>
            <c:invertIfNegative val="0"/>
            <c:bubble3D val="0"/>
            <c:spPr>
              <a:solidFill>
                <a:srgbClr val="002F6D"/>
              </a:solidFill>
              <a:ln>
                <a:noFill/>
              </a:ln>
              <a:effectLst/>
            </c:spPr>
            <c:extLst>
              <c:ext xmlns:c16="http://schemas.microsoft.com/office/drawing/2014/chart" uri="{C3380CC4-5D6E-409C-BE32-E72D297353CC}">
                <c16:uniqueId val="{00000005-5AD8-48E6-BF50-425E31692B87}"/>
              </c:ext>
            </c:extLst>
          </c:dPt>
          <c:dPt>
            <c:idx val="9"/>
            <c:invertIfNegative val="0"/>
            <c:bubble3D val="0"/>
            <c:spPr>
              <a:solidFill>
                <a:srgbClr val="002F6D"/>
              </a:solidFill>
              <a:ln>
                <a:noFill/>
              </a:ln>
              <a:effectLst/>
            </c:spPr>
            <c:extLst>
              <c:ext xmlns:c16="http://schemas.microsoft.com/office/drawing/2014/chart" uri="{C3380CC4-5D6E-409C-BE32-E72D297353CC}">
                <c16:uniqueId val="{00000007-5AD8-48E6-BF50-425E31692B87}"/>
              </c:ext>
            </c:extLst>
          </c:dPt>
          <c:dPt>
            <c:idx val="11"/>
            <c:invertIfNegative val="0"/>
            <c:bubble3D val="0"/>
            <c:spPr>
              <a:solidFill>
                <a:srgbClr val="D50057"/>
              </a:solidFill>
              <a:ln>
                <a:noFill/>
              </a:ln>
              <a:effectLst/>
            </c:spPr>
            <c:extLst>
              <c:ext xmlns:c16="http://schemas.microsoft.com/office/drawing/2014/chart" uri="{C3380CC4-5D6E-409C-BE32-E72D297353CC}">
                <c16:uniqueId val="{00000008-46B7-47BA-9411-0326EF422A2F}"/>
              </c:ext>
            </c:extLst>
          </c:dPt>
          <c:dLbls>
            <c:dLbl>
              <c:idx val="7"/>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8-5AD8-48E6-BF50-425E31692B87}"/>
                </c:ext>
              </c:extLst>
            </c:dLbl>
            <c:dLbl>
              <c:idx val="8"/>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9-5AD8-48E6-BF50-425E31692B87}"/>
                </c:ext>
              </c:extLst>
            </c:dLbl>
            <c:dLbl>
              <c:idx val="9"/>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5AD8-48E6-BF50-425E31692B8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'Veteran HH wards'!$B$7:$B$23</c:f>
              <c:strCache>
                <c:ptCount val="17"/>
                <c:pt idx="0">
                  <c:v>Harefield</c:v>
                </c:pt>
                <c:pt idx="1">
                  <c:v>Sholing</c:v>
                </c:pt>
                <c:pt idx="2">
                  <c:v>Bitterne</c:v>
                </c:pt>
                <c:pt idx="3">
                  <c:v>Coxford</c:v>
                </c:pt>
                <c:pt idx="4">
                  <c:v>Bitterne Park</c:v>
                </c:pt>
                <c:pt idx="5">
                  <c:v>Bassett</c:v>
                </c:pt>
                <c:pt idx="6">
                  <c:v>Peartree</c:v>
                </c:pt>
                <c:pt idx="7">
                  <c:v>Woolston</c:v>
                </c:pt>
                <c:pt idx="8">
                  <c:v>Millbrook</c:v>
                </c:pt>
                <c:pt idx="9">
                  <c:v>Redbridge</c:v>
                </c:pt>
                <c:pt idx="10">
                  <c:v>Shirley</c:v>
                </c:pt>
                <c:pt idx="11">
                  <c:v>Southampton</c:v>
                </c:pt>
                <c:pt idx="12">
                  <c:v>Swaythling</c:v>
                </c:pt>
                <c:pt idx="13">
                  <c:v>Portswood</c:v>
                </c:pt>
                <c:pt idx="14">
                  <c:v>Freemantle</c:v>
                </c:pt>
                <c:pt idx="15">
                  <c:v>Bargate</c:v>
                </c:pt>
                <c:pt idx="16">
                  <c:v>Bevois</c:v>
                </c:pt>
              </c:strCache>
            </c:strRef>
          </c:cat>
          <c:val>
            <c:numRef>
              <c:f>'Veteran HH wards'!$L$7:$L$23</c:f>
              <c:numCache>
                <c:formatCode>0.0</c:formatCode>
                <c:ptCount val="17"/>
                <c:pt idx="0">
                  <c:v>8.0396296897839861</c:v>
                </c:pt>
                <c:pt idx="1">
                  <c:v>7.5315840621963073</c:v>
                </c:pt>
                <c:pt idx="2">
                  <c:v>7.1868916288124591</c:v>
                </c:pt>
                <c:pt idx="3">
                  <c:v>7.1801786617225689</c:v>
                </c:pt>
                <c:pt idx="4">
                  <c:v>7.1522309711286089</c:v>
                </c:pt>
                <c:pt idx="5">
                  <c:v>6.7547169811320753</c:v>
                </c:pt>
                <c:pt idx="6">
                  <c:v>6.434811827956989</c:v>
                </c:pt>
                <c:pt idx="7">
                  <c:v>6.3406848520023216</c:v>
                </c:pt>
                <c:pt idx="8">
                  <c:v>6.335797254487856</c:v>
                </c:pt>
                <c:pt idx="9">
                  <c:v>6.0329341317365275</c:v>
                </c:pt>
                <c:pt idx="10">
                  <c:v>5.8804258804258804</c:v>
                </c:pt>
                <c:pt idx="11">
                  <c:v>5.8783275165948128</c:v>
                </c:pt>
                <c:pt idx="12">
                  <c:v>5.4313099041533546</c:v>
                </c:pt>
                <c:pt idx="13">
                  <c:v>4.8178613396004701</c:v>
                </c:pt>
                <c:pt idx="14">
                  <c:v>4.7339645286038143</c:v>
                </c:pt>
                <c:pt idx="15">
                  <c:v>3.5571844346232622</c:v>
                </c:pt>
                <c:pt idx="16">
                  <c:v>2.3711340206185567</c:v>
                </c:pt>
              </c:numCache>
            </c:numRef>
          </c:val>
          <c:extLst>
            <c:ext xmlns:c16="http://schemas.microsoft.com/office/drawing/2014/chart" uri="{C3380CC4-5D6E-409C-BE32-E72D297353CC}">
              <c16:uniqueId val="{0000000A-5AD8-48E6-BF50-425E31692B87}"/>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1000" b="0" i="0" u="none" strike="noStrike" kern="1200" baseline="0">
                <a:solidFill>
                  <a:srgbClr val="000000"/>
                </a:solidFill>
                <a:latin typeface="+mn-lt"/>
                <a:ea typeface="Arial"/>
                <a:cs typeface="Arial"/>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all households</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88104810284496"/>
          <c:y val="0.18820374818563668"/>
          <c:w val="0.63261614137625088"/>
          <c:h val="0.66072176336848609"/>
        </c:manualLayout>
      </c:layout>
      <c:barChart>
        <c:barDir val="bar"/>
        <c:grouping val="clustered"/>
        <c:varyColors val="0"/>
        <c:ser>
          <c:idx val="1"/>
          <c:order val="0"/>
          <c:tx>
            <c:strRef>
              <c:f>'Veterans general health'!$J$7</c:f>
              <c:strCache>
                <c:ptCount val="1"/>
                <c:pt idx="0">
                  <c:v>Previously served in both regular and or reserve UK armed forces</c:v>
                </c:pt>
              </c:strCache>
            </c:strRef>
          </c:tx>
          <c:spPr>
            <a:solidFill>
              <a:srgbClr val="002F6D"/>
            </a:solidFill>
            <a:ln>
              <a:noFill/>
            </a:ln>
            <a:effectLst/>
          </c:spPr>
          <c:invertIfNegative val="0"/>
          <c:dPt>
            <c:idx val="0"/>
            <c:invertIfNegative val="0"/>
            <c:bubble3D val="0"/>
            <c:spPr>
              <a:solidFill>
                <a:srgbClr val="7CA0C5"/>
              </a:solidFill>
              <a:ln>
                <a:noFill/>
              </a:ln>
              <a:effectLst/>
            </c:spPr>
            <c:extLst>
              <c:ext xmlns:c16="http://schemas.microsoft.com/office/drawing/2014/chart" uri="{C3380CC4-5D6E-409C-BE32-E72D297353CC}">
                <c16:uniqueId val="{0000000D-DA88-430E-81A6-D035282176C9}"/>
              </c:ext>
            </c:extLst>
          </c:dPt>
          <c:dPt>
            <c:idx val="1"/>
            <c:invertIfNegative val="0"/>
            <c:bubble3D val="0"/>
            <c:spPr>
              <a:solidFill>
                <a:srgbClr val="7CA0C5"/>
              </a:solidFill>
              <a:ln>
                <a:noFill/>
              </a:ln>
              <a:effectLst/>
            </c:spPr>
            <c:extLst>
              <c:ext xmlns:c16="http://schemas.microsoft.com/office/drawing/2014/chart" uri="{C3380CC4-5D6E-409C-BE32-E72D297353CC}">
                <c16:uniqueId val="{00000001-60B2-48ED-B4B8-06C96FAED53C}"/>
              </c:ext>
            </c:extLst>
          </c:dPt>
          <c:dPt>
            <c:idx val="2"/>
            <c:invertIfNegative val="0"/>
            <c:bubble3D val="0"/>
            <c:spPr>
              <a:solidFill>
                <a:srgbClr val="002F6D"/>
              </a:solidFill>
              <a:ln>
                <a:noFill/>
              </a:ln>
              <a:effectLst/>
            </c:spPr>
            <c:extLst>
              <c:ext xmlns:c16="http://schemas.microsoft.com/office/drawing/2014/chart" uri="{C3380CC4-5D6E-409C-BE32-E72D297353CC}">
                <c16:uniqueId val="{00000003-60B2-48ED-B4B8-06C96FAED53C}"/>
              </c:ext>
            </c:extLst>
          </c:dPt>
          <c:dPt>
            <c:idx val="5"/>
            <c:invertIfNegative val="0"/>
            <c:bubble3D val="0"/>
            <c:spPr>
              <a:solidFill>
                <a:srgbClr val="002F6D"/>
              </a:solidFill>
              <a:ln>
                <a:noFill/>
              </a:ln>
              <a:effectLst/>
            </c:spPr>
            <c:extLst>
              <c:ext xmlns:c16="http://schemas.microsoft.com/office/drawing/2014/chart" uri="{C3380CC4-5D6E-409C-BE32-E72D297353CC}">
                <c16:uniqueId val="{0000000C-DA88-430E-81A6-D035282176C9}"/>
              </c:ext>
            </c:extLst>
          </c:dPt>
          <c:dPt>
            <c:idx val="6"/>
            <c:invertIfNegative val="0"/>
            <c:bubble3D val="0"/>
            <c:spPr>
              <a:solidFill>
                <a:srgbClr val="1ECAD3"/>
              </a:solidFill>
              <a:ln>
                <a:noFill/>
              </a:ln>
              <a:effectLst/>
            </c:spPr>
            <c:extLst>
              <c:ext xmlns:c16="http://schemas.microsoft.com/office/drawing/2014/chart" uri="{C3380CC4-5D6E-409C-BE32-E72D297353CC}">
                <c16:uniqueId val="{00000005-60B2-48ED-B4B8-06C96FAED53C}"/>
              </c:ext>
            </c:extLst>
          </c:dPt>
          <c:dPt>
            <c:idx val="7"/>
            <c:invertIfNegative val="0"/>
            <c:bubble3D val="0"/>
            <c:spPr>
              <a:solidFill>
                <a:srgbClr val="D50057"/>
              </a:solidFill>
              <a:ln>
                <a:noFill/>
              </a:ln>
              <a:effectLst/>
            </c:spPr>
            <c:extLst>
              <c:ext xmlns:c16="http://schemas.microsoft.com/office/drawing/2014/chart" uri="{C3380CC4-5D6E-409C-BE32-E72D297353CC}">
                <c16:uniqueId val="{00000010-C127-43EA-9AF3-0B0AB3CECE1C}"/>
              </c:ext>
            </c:extLst>
          </c:dPt>
          <c:dPt>
            <c:idx val="8"/>
            <c:invertIfNegative val="0"/>
            <c:bubble3D val="0"/>
            <c:spPr>
              <a:solidFill>
                <a:srgbClr val="002F6D"/>
              </a:solidFill>
              <a:ln>
                <a:noFill/>
              </a:ln>
              <a:effectLst/>
            </c:spPr>
            <c:extLst>
              <c:ext xmlns:c16="http://schemas.microsoft.com/office/drawing/2014/chart" uri="{C3380CC4-5D6E-409C-BE32-E72D297353CC}">
                <c16:uniqueId val="{00000007-60B2-48ED-B4B8-06C96FAED53C}"/>
              </c:ext>
            </c:extLst>
          </c:dPt>
          <c:dPt>
            <c:idx val="9"/>
            <c:invertIfNegative val="0"/>
            <c:bubble3D val="0"/>
            <c:spPr>
              <a:solidFill>
                <a:srgbClr val="002F6D"/>
              </a:solidFill>
              <a:ln>
                <a:noFill/>
              </a:ln>
              <a:effectLst/>
            </c:spPr>
            <c:extLst>
              <c:ext xmlns:c16="http://schemas.microsoft.com/office/drawing/2014/chart" uri="{C3380CC4-5D6E-409C-BE32-E72D297353CC}">
                <c16:uniqueId val="{00000009-60B2-48ED-B4B8-06C96FAED53C}"/>
              </c:ext>
            </c:extLst>
          </c:dPt>
          <c:dPt>
            <c:idx val="10"/>
            <c:invertIfNegative val="0"/>
            <c:bubble3D val="0"/>
            <c:spPr>
              <a:solidFill>
                <a:srgbClr val="002F6D"/>
              </a:solidFill>
              <a:ln>
                <a:noFill/>
              </a:ln>
              <a:effectLst/>
            </c:spPr>
            <c:extLst>
              <c:ext xmlns:c16="http://schemas.microsoft.com/office/drawing/2014/chart" uri="{C3380CC4-5D6E-409C-BE32-E72D297353CC}">
                <c16:uniqueId val="{0000000C-60B2-48ED-B4B8-06C96FAED53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general health'!$B$9:$B$23</c:f>
              <c:strCache>
                <c:ptCount val="15"/>
                <c:pt idx="0">
                  <c:v>Isle of Wight</c:v>
                </c:pt>
                <c:pt idx="1">
                  <c:v>Hampshire</c:v>
                </c:pt>
                <c:pt idx="2">
                  <c:v>Plymouth</c:v>
                </c:pt>
                <c:pt idx="3">
                  <c:v>Portsmouth</c:v>
                </c:pt>
                <c:pt idx="4">
                  <c:v>Bath and North East Somerset</c:v>
                </c:pt>
                <c:pt idx="5">
                  <c:v>York</c:v>
                </c:pt>
                <c:pt idx="6">
                  <c:v>England</c:v>
                </c:pt>
                <c:pt idx="7">
                  <c:v>Southampton</c:v>
                </c:pt>
                <c:pt idx="8">
                  <c:v>Bournemouth, Christchurch and Poole</c:v>
                </c:pt>
                <c:pt idx="9">
                  <c:v>Leeds</c:v>
                </c:pt>
                <c:pt idx="10">
                  <c:v>Bristol</c:v>
                </c:pt>
                <c:pt idx="11">
                  <c:v>Newcastle upon Tyne</c:v>
                </c:pt>
                <c:pt idx="12">
                  <c:v>Coventry</c:v>
                </c:pt>
                <c:pt idx="13">
                  <c:v>Liverpool</c:v>
                </c:pt>
                <c:pt idx="14">
                  <c:v>Sheffield</c:v>
                </c:pt>
              </c:strCache>
            </c:strRef>
          </c:cat>
          <c:val>
            <c:numRef>
              <c:f>'Veterans general health'!$K$9:$K$23</c:f>
              <c:numCache>
                <c:formatCode>0.0</c:formatCode>
                <c:ptCount val="15"/>
                <c:pt idx="0">
                  <c:v>61.579093689185434</c:v>
                </c:pt>
                <c:pt idx="1">
                  <c:v>70.038740655862924</c:v>
                </c:pt>
                <c:pt idx="2">
                  <c:v>68.067180917993326</c:v>
                </c:pt>
                <c:pt idx="3">
                  <c:v>66.910972192282813</c:v>
                </c:pt>
                <c:pt idx="4">
                  <c:v>65.790372140662342</c:v>
                </c:pt>
                <c:pt idx="5">
                  <c:v>65.438786565547119</c:v>
                </c:pt>
                <c:pt idx="6">
                  <c:v>64.479125965815015</c:v>
                </c:pt>
                <c:pt idx="7">
                  <c:v>64.062254362521614</c:v>
                </c:pt>
                <c:pt idx="8">
                  <c:v>63.225116396124328</c:v>
                </c:pt>
                <c:pt idx="9">
                  <c:v>61.516592323905691</c:v>
                </c:pt>
                <c:pt idx="10">
                  <c:v>60.815509429986307</c:v>
                </c:pt>
                <c:pt idx="11">
                  <c:v>60.354412786657399</c:v>
                </c:pt>
                <c:pt idx="12">
                  <c:v>60.310895607529943</c:v>
                </c:pt>
                <c:pt idx="13">
                  <c:v>58.251192368839426</c:v>
                </c:pt>
                <c:pt idx="14">
                  <c:v>55.923012296647059</c:v>
                </c:pt>
              </c:numCache>
            </c:numRef>
          </c:val>
          <c:extLst>
            <c:ext xmlns:c16="http://schemas.microsoft.com/office/drawing/2014/chart" uri="{C3380CC4-5D6E-409C-BE32-E72D297353CC}">
              <c16:uniqueId val="{0000000B-60B2-48ED-B4B8-06C96FAED53C}"/>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aged 16 and over, who are of good health </a:t>
                </a:r>
              </a:p>
            </c:rich>
          </c:tx>
          <c:layout>
            <c:manualLayout>
              <c:xMode val="edge"/>
              <c:yMode val="edge"/>
              <c:x val="0.50050916532629686"/>
              <c:y val="0.90773152702886439"/>
            </c:manualLayout>
          </c:layout>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88104810284496"/>
          <c:y val="0.18820374818563668"/>
          <c:w val="0.63261614137625088"/>
          <c:h val="0.66072176336848609"/>
        </c:manualLayout>
      </c:layout>
      <c:barChart>
        <c:barDir val="bar"/>
        <c:grouping val="clustered"/>
        <c:varyColors val="0"/>
        <c:ser>
          <c:idx val="1"/>
          <c:order val="0"/>
          <c:tx>
            <c:strRef>
              <c:f>'Veterans general health'!$J$28</c:f>
              <c:strCache>
                <c:ptCount val="1"/>
                <c:pt idx="0">
                  <c:v>Previously served in both regular and or reserve UK armed forces</c:v>
                </c:pt>
              </c:strCache>
            </c:strRef>
          </c:tx>
          <c:spPr>
            <a:solidFill>
              <a:srgbClr val="002F6D"/>
            </a:solidFill>
            <a:ln>
              <a:noFill/>
            </a:ln>
            <a:effectLst/>
          </c:spPr>
          <c:invertIfNegative val="0"/>
          <c:dPt>
            <c:idx val="0"/>
            <c:invertIfNegative val="0"/>
            <c:bubble3D val="0"/>
            <c:spPr>
              <a:solidFill>
                <a:srgbClr val="7CA0C5"/>
              </a:solidFill>
              <a:ln>
                <a:noFill/>
              </a:ln>
              <a:effectLst/>
            </c:spPr>
            <c:extLst>
              <c:ext xmlns:c16="http://schemas.microsoft.com/office/drawing/2014/chart" uri="{C3380CC4-5D6E-409C-BE32-E72D297353CC}">
                <c16:uniqueId val="{0000000E-7D52-4A46-9F06-B71F26703BE0}"/>
              </c:ext>
            </c:extLst>
          </c:dPt>
          <c:dPt>
            <c:idx val="1"/>
            <c:invertIfNegative val="0"/>
            <c:bubble3D val="0"/>
            <c:spPr>
              <a:solidFill>
                <a:srgbClr val="7CA0C5"/>
              </a:solidFill>
              <a:ln>
                <a:noFill/>
              </a:ln>
              <a:effectLst/>
            </c:spPr>
            <c:extLst>
              <c:ext xmlns:c16="http://schemas.microsoft.com/office/drawing/2014/chart" uri="{C3380CC4-5D6E-409C-BE32-E72D297353CC}">
                <c16:uniqueId val="{00000001-85F0-453C-AE77-ADAA2E3C9809}"/>
              </c:ext>
            </c:extLst>
          </c:dPt>
          <c:dPt>
            <c:idx val="2"/>
            <c:invertIfNegative val="0"/>
            <c:bubble3D val="0"/>
            <c:spPr>
              <a:solidFill>
                <a:srgbClr val="002F6D"/>
              </a:solidFill>
              <a:ln>
                <a:noFill/>
              </a:ln>
              <a:effectLst/>
            </c:spPr>
            <c:extLst>
              <c:ext xmlns:c16="http://schemas.microsoft.com/office/drawing/2014/chart" uri="{C3380CC4-5D6E-409C-BE32-E72D297353CC}">
                <c16:uniqueId val="{00000003-85F0-453C-AE77-ADAA2E3C9809}"/>
              </c:ext>
            </c:extLst>
          </c:dPt>
          <c:dPt>
            <c:idx val="6"/>
            <c:invertIfNegative val="0"/>
            <c:bubble3D val="0"/>
            <c:spPr>
              <a:solidFill>
                <a:srgbClr val="002F6D"/>
              </a:solidFill>
              <a:ln>
                <a:noFill/>
              </a:ln>
              <a:effectLst/>
            </c:spPr>
            <c:extLst>
              <c:ext xmlns:c16="http://schemas.microsoft.com/office/drawing/2014/chart" uri="{C3380CC4-5D6E-409C-BE32-E72D297353CC}">
                <c16:uniqueId val="{00000005-85F0-453C-AE77-ADAA2E3C9809}"/>
              </c:ext>
            </c:extLst>
          </c:dPt>
          <c:dPt>
            <c:idx val="8"/>
            <c:invertIfNegative val="0"/>
            <c:bubble3D val="0"/>
            <c:spPr>
              <a:solidFill>
                <a:srgbClr val="002F6D"/>
              </a:solidFill>
              <a:ln>
                <a:noFill/>
              </a:ln>
              <a:effectLst/>
            </c:spPr>
            <c:extLst>
              <c:ext xmlns:c16="http://schemas.microsoft.com/office/drawing/2014/chart" uri="{C3380CC4-5D6E-409C-BE32-E72D297353CC}">
                <c16:uniqueId val="{00000007-85F0-453C-AE77-ADAA2E3C9809}"/>
              </c:ext>
            </c:extLst>
          </c:dPt>
          <c:dPt>
            <c:idx val="9"/>
            <c:invertIfNegative val="0"/>
            <c:bubble3D val="0"/>
            <c:spPr>
              <a:solidFill>
                <a:srgbClr val="D50057"/>
              </a:solidFill>
              <a:ln>
                <a:noFill/>
              </a:ln>
              <a:effectLst/>
            </c:spPr>
            <c:extLst>
              <c:ext xmlns:c16="http://schemas.microsoft.com/office/drawing/2014/chart" uri="{C3380CC4-5D6E-409C-BE32-E72D297353CC}">
                <c16:uniqueId val="{00000009-85F0-453C-AE77-ADAA2E3C9809}"/>
              </c:ext>
            </c:extLst>
          </c:dPt>
          <c:dPt>
            <c:idx val="10"/>
            <c:invertIfNegative val="0"/>
            <c:bubble3D val="0"/>
            <c:spPr>
              <a:solidFill>
                <a:srgbClr val="1ECAD3"/>
              </a:solidFill>
              <a:ln>
                <a:noFill/>
              </a:ln>
              <a:effectLst/>
            </c:spPr>
            <c:extLst>
              <c:ext xmlns:c16="http://schemas.microsoft.com/office/drawing/2014/chart" uri="{C3380CC4-5D6E-409C-BE32-E72D297353CC}">
                <c16:uniqueId val="{0000000B-85F0-453C-AE77-ADAA2E3C9809}"/>
              </c:ext>
            </c:extLst>
          </c:dPt>
          <c:dPt>
            <c:idx val="12"/>
            <c:invertIfNegative val="0"/>
            <c:bubble3D val="0"/>
            <c:spPr>
              <a:solidFill>
                <a:srgbClr val="002F6D"/>
              </a:solidFill>
              <a:ln>
                <a:noFill/>
              </a:ln>
              <a:effectLst/>
            </c:spPr>
            <c:extLst>
              <c:ext xmlns:c16="http://schemas.microsoft.com/office/drawing/2014/chart" uri="{C3380CC4-5D6E-409C-BE32-E72D297353CC}">
                <c16:uniqueId val="{0000000D-85F0-453C-AE77-ADAA2E3C980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general health'!$B$30:$B$44</c:f>
              <c:strCache>
                <c:ptCount val="15"/>
                <c:pt idx="0">
                  <c:v>Hampshire</c:v>
                </c:pt>
                <c:pt idx="1">
                  <c:v>Isle of Wight</c:v>
                </c:pt>
                <c:pt idx="2">
                  <c:v>Sheffield</c:v>
                </c:pt>
                <c:pt idx="3">
                  <c:v>Liverpool</c:v>
                </c:pt>
                <c:pt idx="4">
                  <c:v>Coventry</c:v>
                </c:pt>
                <c:pt idx="5">
                  <c:v>Newcastle upon Tyne</c:v>
                </c:pt>
                <c:pt idx="6">
                  <c:v>Bristol</c:v>
                </c:pt>
                <c:pt idx="7">
                  <c:v>Leeds</c:v>
                </c:pt>
                <c:pt idx="8">
                  <c:v>Bournemouth, Christchurch and Poole</c:v>
                </c:pt>
                <c:pt idx="9">
                  <c:v>Southampton</c:v>
                </c:pt>
                <c:pt idx="10">
                  <c:v>England</c:v>
                </c:pt>
                <c:pt idx="11">
                  <c:v>York</c:v>
                </c:pt>
                <c:pt idx="12">
                  <c:v>Bath and North East Somerset</c:v>
                </c:pt>
                <c:pt idx="13">
                  <c:v>Portsmouth</c:v>
                </c:pt>
                <c:pt idx="14">
                  <c:v>Plymouth</c:v>
                </c:pt>
              </c:strCache>
            </c:strRef>
          </c:cat>
          <c:val>
            <c:numRef>
              <c:f>'Veterans general health'!$K$30:$K$44</c:f>
              <c:numCache>
                <c:formatCode>0.0</c:formatCode>
                <c:ptCount val="15"/>
                <c:pt idx="0">
                  <c:v>29.961259344137066</c:v>
                </c:pt>
                <c:pt idx="1">
                  <c:v>38.420906310814566</c:v>
                </c:pt>
                <c:pt idx="2">
                  <c:v>44.076987703352934</c:v>
                </c:pt>
                <c:pt idx="3">
                  <c:v>41.748807631160574</c:v>
                </c:pt>
                <c:pt idx="4">
                  <c:v>39.68910439247005</c:v>
                </c:pt>
                <c:pt idx="5">
                  <c:v>39.622422978920547</c:v>
                </c:pt>
                <c:pt idx="6">
                  <c:v>39.195026867558738</c:v>
                </c:pt>
                <c:pt idx="7">
                  <c:v>38.483407676094309</c:v>
                </c:pt>
                <c:pt idx="8">
                  <c:v>36.774883603875679</c:v>
                </c:pt>
                <c:pt idx="9">
                  <c:v>35.906304040245246</c:v>
                </c:pt>
                <c:pt idx="10">
                  <c:v>35.520816489534639</c:v>
                </c:pt>
                <c:pt idx="11">
                  <c:v>34.574756229685804</c:v>
                </c:pt>
                <c:pt idx="12">
                  <c:v>34.209627859337658</c:v>
                </c:pt>
                <c:pt idx="13">
                  <c:v>33.08902780771718</c:v>
                </c:pt>
                <c:pt idx="14">
                  <c:v>31.93828984080092</c:v>
                </c:pt>
              </c:numCache>
            </c:numRef>
          </c:val>
          <c:extLst>
            <c:ext xmlns:c16="http://schemas.microsoft.com/office/drawing/2014/chart" uri="{C3380CC4-5D6E-409C-BE32-E72D297353CC}">
              <c16:uniqueId val="{0000000C-85F0-453C-AE77-ADAA2E3C9809}"/>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aged 16 and over</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77697206826918"/>
          <c:y val="0.16767277165585273"/>
          <c:w val="0.77472025256526633"/>
          <c:h val="0.68125259089644141"/>
        </c:manualLayout>
      </c:layout>
      <c:barChart>
        <c:barDir val="bar"/>
        <c:grouping val="clustered"/>
        <c:varyColors val="0"/>
        <c:ser>
          <c:idx val="1"/>
          <c:order val="0"/>
          <c:tx>
            <c:strRef>
              <c:f>'Veterans health wards'!$J$5</c:f>
              <c:strCache>
                <c:ptCount val="1"/>
                <c:pt idx="0">
                  <c:v>Previously served in both regular and or reserve UK armed forces</c:v>
                </c:pt>
              </c:strCache>
            </c:strRef>
          </c:tx>
          <c:spPr>
            <a:solidFill>
              <a:srgbClr val="002F6D"/>
            </a:solidFill>
            <a:ln>
              <a:noFill/>
            </a:ln>
            <a:effectLst/>
          </c:spPr>
          <c:invertIfNegative val="0"/>
          <c:dPt>
            <c:idx val="1"/>
            <c:invertIfNegative val="0"/>
            <c:bubble3D val="0"/>
            <c:spPr>
              <a:solidFill>
                <a:srgbClr val="002F6D"/>
              </a:solidFill>
              <a:ln>
                <a:noFill/>
              </a:ln>
              <a:effectLst/>
            </c:spPr>
            <c:extLst>
              <c:ext xmlns:c16="http://schemas.microsoft.com/office/drawing/2014/chart" uri="{C3380CC4-5D6E-409C-BE32-E72D297353CC}">
                <c16:uniqueId val="{00000001-4238-4AF5-AAB6-B0AF7FD68350}"/>
              </c:ext>
            </c:extLst>
          </c:dPt>
          <c:dPt>
            <c:idx val="2"/>
            <c:invertIfNegative val="0"/>
            <c:bubble3D val="0"/>
            <c:spPr>
              <a:solidFill>
                <a:srgbClr val="002F6D"/>
              </a:solidFill>
              <a:ln>
                <a:noFill/>
              </a:ln>
              <a:effectLst/>
            </c:spPr>
            <c:extLst>
              <c:ext xmlns:c16="http://schemas.microsoft.com/office/drawing/2014/chart" uri="{C3380CC4-5D6E-409C-BE32-E72D297353CC}">
                <c16:uniqueId val="{00000003-4238-4AF5-AAB6-B0AF7FD68350}"/>
              </c:ext>
            </c:extLst>
          </c:dPt>
          <c:dPt>
            <c:idx val="6"/>
            <c:invertIfNegative val="0"/>
            <c:bubble3D val="0"/>
            <c:spPr>
              <a:solidFill>
                <a:srgbClr val="002F6D"/>
              </a:solidFill>
              <a:ln>
                <a:noFill/>
              </a:ln>
              <a:effectLst/>
            </c:spPr>
            <c:extLst>
              <c:ext xmlns:c16="http://schemas.microsoft.com/office/drawing/2014/chart" uri="{C3380CC4-5D6E-409C-BE32-E72D297353CC}">
                <c16:uniqueId val="{00000005-4238-4AF5-AAB6-B0AF7FD68350}"/>
              </c:ext>
            </c:extLst>
          </c:dPt>
          <c:dPt>
            <c:idx val="8"/>
            <c:invertIfNegative val="0"/>
            <c:bubble3D val="0"/>
            <c:spPr>
              <a:solidFill>
                <a:srgbClr val="002F6D"/>
              </a:solidFill>
              <a:ln>
                <a:noFill/>
              </a:ln>
              <a:effectLst/>
            </c:spPr>
            <c:extLst>
              <c:ext xmlns:c16="http://schemas.microsoft.com/office/drawing/2014/chart" uri="{C3380CC4-5D6E-409C-BE32-E72D297353CC}">
                <c16:uniqueId val="{00000007-4238-4AF5-AAB6-B0AF7FD68350}"/>
              </c:ext>
            </c:extLst>
          </c:dPt>
          <c:dPt>
            <c:idx val="9"/>
            <c:invertIfNegative val="0"/>
            <c:bubble3D val="0"/>
            <c:spPr>
              <a:solidFill>
                <a:srgbClr val="D50057"/>
              </a:solidFill>
              <a:ln>
                <a:noFill/>
              </a:ln>
              <a:effectLst/>
            </c:spPr>
            <c:extLst>
              <c:ext xmlns:c16="http://schemas.microsoft.com/office/drawing/2014/chart" uri="{C3380CC4-5D6E-409C-BE32-E72D297353CC}">
                <c16:uniqueId val="{00000009-4238-4AF5-AAB6-B0AF7FD68350}"/>
              </c:ext>
            </c:extLst>
          </c:dPt>
          <c:dPt>
            <c:idx val="10"/>
            <c:invertIfNegative val="0"/>
            <c:bubble3D val="0"/>
            <c:spPr>
              <a:solidFill>
                <a:srgbClr val="002F6D"/>
              </a:solidFill>
              <a:ln>
                <a:noFill/>
              </a:ln>
              <a:effectLst/>
            </c:spPr>
            <c:extLst>
              <c:ext xmlns:c16="http://schemas.microsoft.com/office/drawing/2014/chart" uri="{C3380CC4-5D6E-409C-BE32-E72D297353CC}">
                <c16:uniqueId val="{0000000B-4238-4AF5-AAB6-B0AF7FD6835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health wards'!$B$7:$B$23</c:f>
              <c:strCache>
                <c:ptCount val="17"/>
                <c:pt idx="0">
                  <c:v>Bargate</c:v>
                </c:pt>
                <c:pt idx="1">
                  <c:v>Freemantle</c:v>
                </c:pt>
                <c:pt idx="2">
                  <c:v>Bitterne Park</c:v>
                </c:pt>
                <c:pt idx="3">
                  <c:v>Bevois</c:v>
                </c:pt>
                <c:pt idx="4">
                  <c:v>Bassett</c:v>
                </c:pt>
                <c:pt idx="5">
                  <c:v>Shirley</c:v>
                </c:pt>
                <c:pt idx="6">
                  <c:v>Millbrook</c:v>
                </c:pt>
                <c:pt idx="7">
                  <c:v>Swaythling</c:v>
                </c:pt>
                <c:pt idx="8">
                  <c:v>Sholing</c:v>
                </c:pt>
                <c:pt idx="9">
                  <c:v>Southampton</c:v>
                </c:pt>
                <c:pt idx="10">
                  <c:v>Woolston</c:v>
                </c:pt>
                <c:pt idx="11">
                  <c:v>Redbridge</c:v>
                </c:pt>
                <c:pt idx="12">
                  <c:v>Portswood</c:v>
                </c:pt>
                <c:pt idx="13">
                  <c:v>Harefield</c:v>
                </c:pt>
                <c:pt idx="14">
                  <c:v>Peartree</c:v>
                </c:pt>
                <c:pt idx="15">
                  <c:v>Coxford</c:v>
                </c:pt>
                <c:pt idx="16">
                  <c:v>Bitterne</c:v>
                </c:pt>
              </c:strCache>
            </c:strRef>
          </c:cat>
          <c:val>
            <c:numRef>
              <c:f>'Veterans health wards'!$K$7:$K$23</c:f>
              <c:numCache>
                <c:formatCode>0.0</c:formatCode>
                <c:ptCount val="17"/>
                <c:pt idx="0">
                  <c:v>69.841269841269849</c:v>
                </c:pt>
                <c:pt idx="1">
                  <c:v>69.599999999999994</c:v>
                </c:pt>
                <c:pt idx="2">
                  <c:v>67.1875</c:v>
                </c:pt>
                <c:pt idx="3">
                  <c:v>66.477272727272734</c:v>
                </c:pt>
                <c:pt idx="4">
                  <c:v>65.873015873015873</c:v>
                </c:pt>
                <c:pt idx="5">
                  <c:v>65.667574931880111</c:v>
                </c:pt>
                <c:pt idx="6">
                  <c:v>64.908256880733944</c:v>
                </c:pt>
                <c:pt idx="7">
                  <c:v>64.772727272727266</c:v>
                </c:pt>
                <c:pt idx="8">
                  <c:v>64.315352697095435</c:v>
                </c:pt>
                <c:pt idx="9">
                  <c:v>64.254178492589091</c:v>
                </c:pt>
                <c:pt idx="10">
                  <c:v>64.091858037578291</c:v>
                </c:pt>
                <c:pt idx="11">
                  <c:v>62.619047619047613</c:v>
                </c:pt>
                <c:pt idx="12">
                  <c:v>62.057877813504824</c:v>
                </c:pt>
                <c:pt idx="13">
                  <c:v>61.895551257253388</c:v>
                </c:pt>
                <c:pt idx="14">
                  <c:v>61.743341404358354</c:v>
                </c:pt>
                <c:pt idx="15">
                  <c:v>60.364464692482919</c:v>
                </c:pt>
                <c:pt idx="16">
                  <c:v>59.694989106753816</c:v>
                </c:pt>
              </c:numCache>
            </c:numRef>
          </c:val>
          <c:extLst>
            <c:ext xmlns:c16="http://schemas.microsoft.com/office/drawing/2014/chart" uri="{C3380CC4-5D6E-409C-BE32-E72D297353CC}">
              <c16:uniqueId val="{0000000C-4238-4AF5-AAB6-B0AF7FD68350}"/>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who are aged 16 and over</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9744233402957"/>
          <c:y val="0.18820374818563668"/>
          <c:w val="0.79699970255897357"/>
          <c:h val="0.66072176336848609"/>
        </c:manualLayout>
      </c:layout>
      <c:barChart>
        <c:barDir val="bar"/>
        <c:grouping val="clustered"/>
        <c:varyColors val="0"/>
        <c:ser>
          <c:idx val="1"/>
          <c:order val="0"/>
          <c:tx>
            <c:strRef>
              <c:f>'Veterans health wards'!$X$5</c:f>
              <c:strCache>
                <c:ptCount val="1"/>
                <c:pt idx="0">
                  <c:v>Previously served in regular and or reserve UK armed forces</c:v>
                </c:pt>
              </c:strCache>
            </c:strRef>
          </c:tx>
          <c:spPr>
            <a:solidFill>
              <a:srgbClr val="002F6D"/>
            </a:solidFill>
            <a:ln>
              <a:noFill/>
            </a:ln>
            <a:effectLst/>
          </c:spPr>
          <c:invertIfNegative val="0"/>
          <c:dPt>
            <c:idx val="1"/>
            <c:invertIfNegative val="0"/>
            <c:bubble3D val="0"/>
            <c:spPr>
              <a:solidFill>
                <a:srgbClr val="002F6D"/>
              </a:solidFill>
              <a:ln>
                <a:noFill/>
              </a:ln>
              <a:effectLst/>
            </c:spPr>
            <c:extLst>
              <c:ext xmlns:c16="http://schemas.microsoft.com/office/drawing/2014/chart" uri="{C3380CC4-5D6E-409C-BE32-E72D297353CC}">
                <c16:uniqueId val="{00000001-717B-416A-AE07-13D6EA76DA1A}"/>
              </c:ext>
            </c:extLst>
          </c:dPt>
          <c:dPt>
            <c:idx val="2"/>
            <c:invertIfNegative val="0"/>
            <c:bubble3D val="0"/>
            <c:spPr>
              <a:solidFill>
                <a:srgbClr val="002F6D"/>
              </a:solidFill>
              <a:ln>
                <a:noFill/>
              </a:ln>
              <a:effectLst/>
            </c:spPr>
            <c:extLst>
              <c:ext xmlns:c16="http://schemas.microsoft.com/office/drawing/2014/chart" uri="{C3380CC4-5D6E-409C-BE32-E72D297353CC}">
                <c16:uniqueId val="{00000003-717B-416A-AE07-13D6EA76DA1A}"/>
              </c:ext>
            </c:extLst>
          </c:dPt>
          <c:dPt>
            <c:idx val="6"/>
            <c:invertIfNegative val="0"/>
            <c:bubble3D val="0"/>
            <c:spPr>
              <a:solidFill>
                <a:srgbClr val="D50057"/>
              </a:solidFill>
              <a:ln>
                <a:noFill/>
              </a:ln>
              <a:effectLst/>
            </c:spPr>
            <c:extLst>
              <c:ext xmlns:c16="http://schemas.microsoft.com/office/drawing/2014/chart" uri="{C3380CC4-5D6E-409C-BE32-E72D297353CC}">
                <c16:uniqueId val="{00000005-717B-416A-AE07-13D6EA76DA1A}"/>
              </c:ext>
            </c:extLst>
          </c:dPt>
          <c:dPt>
            <c:idx val="8"/>
            <c:invertIfNegative val="0"/>
            <c:bubble3D val="0"/>
            <c:spPr>
              <a:solidFill>
                <a:srgbClr val="002F6D"/>
              </a:solidFill>
              <a:ln>
                <a:noFill/>
              </a:ln>
              <a:effectLst/>
            </c:spPr>
            <c:extLst>
              <c:ext xmlns:c16="http://schemas.microsoft.com/office/drawing/2014/chart" uri="{C3380CC4-5D6E-409C-BE32-E72D297353CC}">
                <c16:uniqueId val="{00000007-717B-416A-AE07-13D6EA76DA1A}"/>
              </c:ext>
            </c:extLst>
          </c:dPt>
          <c:dPt>
            <c:idx val="9"/>
            <c:invertIfNegative val="0"/>
            <c:bubble3D val="0"/>
            <c:spPr>
              <a:solidFill>
                <a:srgbClr val="002F6D"/>
              </a:solidFill>
              <a:ln>
                <a:noFill/>
              </a:ln>
              <a:effectLst/>
            </c:spPr>
            <c:extLst>
              <c:ext xmlns:c16="http://schemas.microsoft.com/office/drawing/2014/chart" uri="{C3380CC4-5D6E-409C-BE32-E72D297353CC}">
                <c16:uniqueId val="{00000009-717B-416A-AE07-13D6EA76DA1A}"/>
              </c:ext>
            </c:extLst>
          </c:dPt>
          <c:dPt>
            <c:idx val="10"/>
            <c:invertIfNegative val="0"/>
            <c:bubble3D val="0"/>
            <c:spPr>
              <a:solidFill>
                <a:srgbClr val="002F6D"/>
              </a:solidFill>
              <a:ln>
                <a:noFill/>
              </a:ln>
              <a:effectLst/>
            </c:spPr>
            <c:extLst>
              <c:ext xmlns:c16="http://schemas.microsoft.com/office/drawing/2014/chart" uri="{C3380CC4-5D6E-409C-BE32-E72D297353CC}">
                <c16:uniqueId val="{0000000B-717B-416A-AE07-13D6EA76DA1A}"/>
              </c:ext>
            </c:extLst>
          </c:dPt>
          <c:dPt>
            <c:idx val="12"/>
            <c:invertIfNegative val="0"/>
            <c:bubble3D val="0"/>
            <c:spPr>
              <a:solidFill>
                <a:srgbClr val="002F6D"/>
              </a:solidFill>
              <a:ln>
                <a:noFill/>
              </a:ln>
              <a:effectLst/>
            </c:spPr>
            <c:extLst>
              <c:ext xmlns:c16="http://schemas.microsoft.com/office/drawing/2014/chart" uri="{C3380CC4-5D6E-409C-BE32-E72D297353CC}">
                <c16:uniqueId val="{0000000D-717B-416A-AE07-13D6EA76DA1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health wards'!$P$7:$P$23</c:f>
              <c:strCache>
                <c:ptCount val="17"/>
                <c:pt idx="0">
                  <c:v>Coxford</c:v>
                </c:pt>
                <c:pt idx="1">
                  <c:v>Bitterne</c:v>
                </c:pt>
                <c:pt idx="2">
                  <c:v>Portswood</c:v>
                </c:pt>
                <c:pt idx="3">
                  <c:v>Harefield</c:v>
                </c:pt>
                <c:pt idx="4">
                  <c:v>Peartree</c:v>
                </c:pt>
                <c:pt idx="5">
                  <c:v>Redbridge</c:v>
                </c:pt>
                <c:pt idx="6">
                  <c:v>Southampton</c:v>
                </c:pt>
                <c:pt idx="7">
                  <c:v>Woolston</c:v>
                </c:pt>
                <c:pt idx="8">
                  <c:v>Sholing</c:v>
                </c:pt>
                <c:pt idx="9">
                  <c:v>Swaythling</c:v>
                </c:pt>
                <c:pt idx="10">
                  <c:v>Bassett</c:v>
                </c:pt>
                <c:pt idx="11">
                  <c:v>Bevois</c:v>
                </c:pt>
                <c:pt idx="12">
                  <c:v>Millbrook</c:v>
                </c:pt>
                <c:pt idx="13">
                  <c:v>Shirley</c:v>
                </c:pt>
                <c:pt idx="14">
                  <c:v>Bitterne Park</c:v>
                </c:pt>
                <c:pt idx="15">
                  <c:v>Freemantle</c:v>
                </c:pt>
                <c:pt idx="16">
                  <c:v>Bargate</c:v>
                </c:pt>
              </c:strCache>
            </c:strRef>
          </c:cat>
          <c:val>
            <c:numRef>
              <c:f>'Veterans health wards'!$Y$7:$Y$23</c:f>
              <c:numCache>
                <c:formatCode>0.0</c:formatCode>
                <c:ptCount val="17"/>
                <c:pt idx="0">
                  <c:v>40.318906605922557</c:v>
                </c:pt>
                <c:pt idx="1">
                  <c:v>40.305010893246191</c:v>
                </c:pt>
                <c:pt idx="2">
                  <c:v>39.228295819935695</c:v>
                </c:pt>
                <c:pt idx="3">
                  <c:v>38.49129593810445</c:v>
                </c:pt>
                <c:pt idx="4">
                  <c:v>38.256658595641646</c:v>
                </c:pt>
                <c:pt idx="5">
                  <c:v>36.904761904761905</c:v>
                </c:pt>
                <c:pt idx="6">
                  <c:v>36.013875748975089</c:v>
                </c:pt>
                <c:pt idx="7">
                  <c:v>35.908141962421709</c:v>
                </c:pt>
                <c:pt idx="8">
                  <c:v>35.684647302904565</c:v>
                </c:pt>
                <c:pt idx="9">
                  <c:v>35.227272727272727</c:v>
                </c:pt>
                <c:pt idx="10">
                  <c:v>34.920634920634924</c:v>
                </c:pt>
                <c:pt idx="11">
                  <c:v>34.659090909090907</c:v>
                </c:pt>
                <c:pt idx="12">
                  <c:v>34.633027522935777</c:v>
                </c:pt>
                <c:pt idx="13">
                  <c:v>34.332425068119889</c:v>
                </c:pt>
                <c:pt idx="14">
                  <c:v>33.482142857142854</c:v>
                </c:pt>
                <c:pt idx="15">
                  <c:v>30.933333333333334</c:v>
                </c:pt>
                <c:pt idx="16">
                  <c:v>30.68783068783069</c:v>
                </c:pt>
              </c:numCache>
            </c:numRef>
          </c:val>
          <c:extLst>
            <c:ext xmlns:c16="http://schemas.microsoft.com/office/drawing/2014/chart" uri="{C3380CC4-5D6E-409C-BE32-E72D297353CC}">
              <c16:uniqueId val="{0000000E-717B-416A-AE07-13D6EA76DA1A}"/>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who aged 16 and over</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GB" sz="1050">
                <a:latin typeface="+mn-lt"/>
              </a:rPr>
              <a:t>Population (Males) percentage change: Southampton and ONS comparator Local Authorities: Census 2011 and 2021</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9127888757566947"/>
        </c:manualLayout>
      </c:layout>
      <c:barChart>
        <c:barDir val="bar"/>
        <c:grouping val="clustered"/>
        <c:varyColors val="0"/>
        <c:ser>
          <c:idx val="0"/>
          <c:order val="0"/>
          <c:tx>
            <c:strRef>
              <c:f>'Population Census 2021 (full)'!$L$7</c:f>
              <c:strCache>
                <c:ptCount val="1"/>
                <c:pt idx="0">
                  <c:v>Percentage change</c:v>
                </c:pt>
              </c:strCache>
            </c:strRef>
          </c:tx>
          <c:spPr>
            <a:solidFill>
              <a:srgbClr val="002F6D"/>
            </a:solidFill>
          </c:spPr>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'Population Census 2021 (full)'!$H$8:$H$22</c:f>
              <c:strCache>
                <c:ptCount val="15"/>
                <c:pt idx="0">
                  <c:v>Coventry</c:v>
                </c:pt>
                <c:pt idx="1">
                  <c:v>Bath and North East Somerset</c:v>
                </c:pt>
                <c:pt idx="2">
                  <c:v>Newcastle upon Tyne</c:v>
                </c:pt>
                <c:pt idx="3">
                  <c:v>Bristol</c:v>
                </c:pt>
                <c:pt idx="4">
                  <c:v>Liverpool</c:v>
                </c:pt>
                <c:pt idx="5">
                  <c:v>Southampton</c:v>
                </c:pt>
                <c:pt idx="6">
                  <c:v>England</c:v>
                </c:pt>
                <c:pt idx="7">
                  <c:v>Sheffield</c:v>
                </c:pt>
                <c:pt idx="8">
                  <c:v>York</c:v>
                </c:pt>
                <c:pt idx="9">
                  <c:v>Leeds</c:v>
                </c:pt>
                <c:pt idx="10">
                  <c:v>Bournemouth</c:v>
                </c:pt>
                <c:pt idx="11">
                  <c:v>Hampshire</c:v>
                </c:pt>
                <c:pt idx="12">
                  <c:v>Portsmouth</c:v>
                </c:pt>
                <c:pt idx="13">
                  <c:v>Isle of Wight</c:v>
                </c:pt>
                <c:pt idx="14">
                  <c:v>Plymouth</c:v>
                </c:pt>
              </c:strCache>
            </c:strRef>
          </c:cat>
          <c:val>
            <c:numRef>
              <c:f>'Population Census 2021 (full)'!$L$8:$L$22</c:f>
              <c:numCache>
                <c:formatCode>0.0</c:formatCode>
                <c:ptCount val="15"/>
                <c:pt idx="0">
                  <c:v>140.69571947900343</c:v>
                </c:pt>
                <c:pt idx="1">
                  <c:v>128.13109954456735</c:v>
                </c:pt>
                <c:pt idx="2">
                  <c:v>118.80678333547274</c:v>
                </c:pt>
                <c:pt idx="3">
                  <c:v>118.64355074130219</c:v>
                </c:pt>
                <c:pt idx="4">
                  <c:v>117.1413943761579</c:v>
                </c:pt>
                <c:pt idx="5">
                  <c:v>111.69162766945996</c:v>
                </c:pt>
                <c:pt idx="6">
                  <c:v>116.92361407438402</c:v>
                </c:pt>
                <c:pt idx="7">
                  <c:v>116.09764506108317</c:v>
                </c:pt>
                <c:pt idx="8">
                  <c:v>119.2241361397968</c:v>
                </c:pt>
                <c:pt idx="9">
                  <c:v>117.09975946838436</c:v>
                </c:pt>
                <c:pt idx="10">
                  <c:v>112.99214321668526</c:v>
                </c:pt>
                <c:pt idx="11">
                  <c:v>115.40148045238458</c:v>
                </c:pt>
                <c:pt idx="12">
                  <c:v>108.03286789856688</c:v>
                </c:pt>
                <c:pt idx="13">
                  <c:v>111.04651162790698</c:v>
                </c:pt>
                <c:pt idx="14">
                  <c:v>107.47608222032775</c:v>
                </c:pt>
              </c:numCache>
            </c:numRef>
          </c:val>
          <c:extLst>
            <c:ext xmlns:c16="http://schemas.microsoft.com/office/drawing/2014/chart" uri="{C3380CC4-5D6E-409C-BE32-E72D297353CC}">
              <c16:uniqueId val="{00000000-45A6-488C-A960-F152FF7BEA44}"/>
            </c:ext>
          </c:extLst>
        </c:ser>
        <c:dLbls>
          <c:dLblPos val="outEnd"/>
          <c:showLegendKey val="0"/>
          <c:showVal val="1"/>
          <c:showCatName val="0"/>
          <c:showSerName val="0"/>
          <c:showPercent val="0"/>
          <c:showBubbleSize val="0"/>
        </c:dLbls>
        <c:gapWidth val="30"/>
        <c:axId val="729142736"/>
        <c:axId val="729143128"/>
      </c:barChart>
      <c:catAx>
        <c:axId val="729142736"/>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3128"/>
        <c:crosses val="autoZero"/>
        <c:auto val="1"/>
        <c:lblAlgn val="ctr"/>
        <c:lblOffset val="100"/>
        <c:tickLblSkip val="1"/>
        <c:tickMarkSkip val="1"/>
        <c:noMultiLvlLbl val="0"/>
      </c:catAx>
      <c:valAx>
        <c:axId val="729143128"/>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Density, hectares</a:t>
                </a:r>
              </a:p>
            </c:rich>
          </c:tx>
          <c:layout>
            <c:manualLayout>
              <c:xMode val="edge"/>
              <c:yMode val="edge"/>
              <c:x val="0.5245522391892794"/>
              <c:y val="0.88185224863692391"/>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273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People who have previously served in UK armed forces or were in the reserves or both by disability (Equality Act) - Southampton and wards: Census 2021</a:t>
            </a:r>
          </a:p>
        </c:rich>
      </c:tx>
      <c:layout>
        <c:manualLayout>
          <c:xMode val="edge"/>
          <c:yMode val="edge"/>
          <c:x val="0.11157151852640625"/>
          <c:y val="1.5440047811076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'Veterans disability wards'!$C$25</c:f>
              <c:strCache>
                <c:ptCount val="1"/>
                <c:pt idx="0">
                  <c:v>Disabled under the Equality Act</c:v>
                </c:pt>
              </c:strCache>
            </c:strRef>
          </c:tx>
          <c:spPr>
            <a:solidFill>
              <a:srgbClr val="002F6D"/>
            </a:solidFill>
            <a:ln>
              <a:noFill/>
            </a:ln>
            <a:effectLst/>
          </c:spPr>
          <c:invertIfNegative val="0"/>
          <c:dPt>
            <c:idx val="9"/>
            <c:invertIfNegative val="0"/>
            <c:bubble3D val="0"/>
            <c:spPr>
              <a:solidFill>
                <a:srgbClr val="D50057"/>
              </a:solidFill>
              <a:ln>
                <a:noFill/>
              </a:ln>
              <a:effectLst/>
            </c:spPr>
            <c:extLst>
              <c:ext xmlns:c16="http://schemas.microsoft.com/office/drawing/2014/chart" uri="{C3380CC4-5D6E-409C-BE32-E72D297353CC}">
                <c16:uniqueId val="{00000002-4ABA-46D0-B887-490EC4B44DE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disability wards'!$B$26:$B$42</c:f>
              <c:strCache>
                <c:ptCount val="17"/>
                <c:pt idx="0">
                  <c:v>Bitterne</c:v>
                </c:pt>
                <c:pt idx="1">
                  <c:v>Redbridge</c:v>
                </c:pt>
                <c:pt idx="2">
                  <c:v>Coxford</c:v>
                </c:pt>
                <c:pt idx="3">
                  <c:v>Bevois</c:v>
                </c:pt>
                <c:pt idx="4">
                  <c:v>Portswood</c:v>
                </c:pt>
                <c:pt idx="5">
                  <c:v>Peartree</c:v>
                </c:pt>
                <c:pt idx="6">
                  <c:v>Woolston</c:v>
                </c:pt>
                <c:pt idx="7">
                  <c:v>Harefield</c:v>
                </c:pt>
                <c:pt idx="8">
                  <c:v>Sholing</c:v>
                </c:pt>
                <c:pt idx="9">
                  <c:v>Southampton</c:v>
                </c:pt>
                <c:pt idx="10">
                  <c:v>Bargate</c:v>
                </c:pt>
                <c:pt idx="11">
                  <c:v>Millbrook</c:v>
                </c:pt>
                <c:pt idx="12">
                  <c:v>Freemantle</c:v>
                </c:pt>
                <c:pt idx="13">
                  <c:v>Shirley</c:v>
                </c:pt>
                <c:pt idx="14">
                  <c:v>Bassett</c:v>
                </c:pt>
                <c:pt idx="15">
                  <c:v>Bitterne Park</c:v>
                </c:pt>
                <c:pt idx="16">
                  <c:v>Swaythling</c:v>
                </c:pt>
              </c:strCache>
            </c:strRef>
          </c:cat>
          <c:val>
            <c:numRef>
              <c:f>'Veterans disability wards'!$C$26:$C$42</c:f>
              <c:numCache>
                <c:formatCode>0.0</c:formatCode>
                <c:ptCount val="17"/>
                <c:pt idx="0">
                  <c:v>37.037037037037038</c:v>
                </c:pt>
                <c:pt idx="1">
                  <c:v>34.84486873508353</c:v>
                </c:pt>
                <c:pt idx="2">
                  <c:v>34.772727272727273</c:v>
                </c:pt>
                <c:pt idx="3">
                  <c:v>34.07821229050279</c:v>
                </c:pt>
                <c:pt idx="4">
                  <c:v>33.439490445859875</c:v>
                </c:pt>
                <c:pt idx="5">
                  <c:v>33.333333333333336</c:v>
                </c:pt>
                <c:pt idx="6">
                  <c:v>32.567849686847602</c:v>
                </c:pt>
                <c:pt idx="7">
                  <c:v>32.307692307692307</c:v>
                </c:pt>
                <c:pt idx="8">
                  <c:v>32.091097308488614</c:v>
                </c:pt>
                <c:pt idx="9">
                  <c:v>31.405218484753224</c:v>
                </c:pt>
                <c:pt idx="10">
                  <c:v>29.736842105263158</c:v>
                </c:pt>
                <c:pt idx="11">
                  <c:v>29.723502304147466</c:v>
                </c:pt>
                <c:pt idx="12">
                  <c:v>29.708222811671089</c:v>
                </c:pt>
                <c:pt idx="13">
                  <c:v>29.508196721311474</c:v>
                </c:pt>
                <c:pt idx="14">
                  <c:v>27.821522309711284</c:v>
                </c:pt>
                <c:pt idx="15">
                  <c:v>25.714285714285715</c:v>
                </c:pt>
                <c:pt idx="16">
                  <c:v>23.39622641509434</c:v>
                </c:pt>
              </c:numCache>
            </c:numRef>
          </c:val>
          <c:extLst>
            <c:ext xmlns:c16="http://schemas.microsoft.com/office/drawing/2014/chart" uri="{C3380CC4-5D6E-409C-BE32-E72D297353CC}">
              <c16:uniqueId val="{00000000-4ABA-46D0-B887-490EC4B44DE2}"/>
            </c:ext>
          </c:extLst>
        </c:ser>
        <c:ser>
          <c:idx val="1"/>
          <c:order val="1"/>
          <c:tx>
            <c:strRef>
              <c:f>'Veterans disability wards'!$D$25</c:f>
              <c:strCache>
                <c:ptCount val="1"/>
                <c:pt idx="0">
                  <c:v>NOT disabled under the Equality Act</c:v>
                </c:pt>
              </c:strCache>
            </c:strRef>
          </c:tx>
          <c:spPr>
            <a:solidFill>
              <a:srgbClr val="7CA0C5"/>
            </a:solidFill>
            <a:ln>
              <a:noFill/>
            </a:ln>
            <a:effectLst/>
          </c:spPr>
          <c:invertIfNegative val="0"/>
          <c:dPt>
            <c:idx val="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4ABA-46D0-B887-490EC4B44DE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disability wards'!$B$26:$B$42</c:f>
              <c:strCache>
                <c:ptCount val="17"/>
                <c:pt idx="0">
                  <c:v>Bitterne</c:v>
                </c:pt>
                <c:pt idx="1">
                  <c:v>Redbridge</c:v>
                </c:pt>
                <c:pt idx="2">
                  <c:v>Coxford</c:v>
                </c:pt>
                <c:pt idx="3">
                  <c:v>Bevois</c:v>
                </c:pt>
                <c:pt idx="4">
                  <c:v>Portswood</c:v>
                </c:pt>
                <c:pt idx="5">
                  <c:v>Peartree</c:v>
                </c:pt>
                <c:pt idx="6">
                  <c:v>Woolston</c:v>
                </c:pt>
                <c:pt idx="7">
                  <c:v>Harefield</c:v>
                </c:pt>
                <c:pt idx="8">
                  <c:v>Sholing</c:v>
                </c:pt>
                <c:pt idx="9">
                  <c:v>Southampton</c:v>
                </c:pt>
                <c:pt idx="10">
                  <c:v>Bargate</c:v>
                </c:pt>
                <c:pt idx="11">
                  <c:v>Millbrook</c:v>
                </c:pt>
                <c:pt idx="12">
                  <c:v>Freemantle</c:v>
                </c:pt>
                <c:pt idx="13">
                  <c:v>Shirley</c:v>
                </c:pt>
                <c:pt idx="14">
                  <c:v>Bassett</c:v>
                </c:pt>
                <c:pt idx="15">
                  <c:v>Bitterne Park</c:v>
                </c:pt>
                <c:pt idx="16">
                  <c:v>Swaythling</c:v>
                </c:pt>
              </c:strCache>
            </c:strRef>
          </c:cat>
          <c:val>
            <c:numRef>
              <c:f>'Veterans disability wards'!$D$26:$D$42</c:f>
              <c:numCache>
                <c:formatCode>0.0</c:formatCode>
                <c:ptCount val="17"/>
                <c:pt idx="0">
                  <c:v>62.962962962962962</c:v>
                </c:pt>
                <c:pt idx="1">
                  <c:v>65.155131264916463</c:v>
                </c:pt>
                <c:pt idx="2">
                  <c:v>65.22727272727272</c:v>
                </c:pt>
                <c:pt idx="3">
                  <c:v>65.92178770949721</c:v>
                </c:pt>
                <c:pt idx="4">
                  <c:v>66.560509554140125</c:v>
                </c:pt>
                <c:pt idx="5">
                  <c:v>66.666666666666671</c:v>
                </c:pt>
                <c:pt idx="6">
                  <c:v>67.432150313152405</c:v>
                </c:pt>
                <c:pt idx="7">
                  <c:v>67.692307692307693</c:v>
                </c:pt>
                <c:pt idx="8">
                  <c:v>67.908902691511386</c:v>
                </c:pt>
                <c:pt idx="9">
                  <c:v>68.59478151524678</c:v>
                </c:pt>
                <c:pt idx="10">
                  <c:v>70.26315789473685</c:v>
                </c:pt>
                <c:pt idx="11">
                  <c:v>70.276497695852541</c:v>
                </c:pt>
                <c:pt idx="12">
                  <c:v>70.291777188328908</c:v>
                </c:pt>
                <c:pt idx="13">
                  <c:v>70.491803278688522</c:v>
                </c:pt>
                <c:pt idx="14">
                  <c:v>72.178477690288716</c:v>
                </c:pt>
                <c:pt idx="15">
                  <c:v>74.285714285714292</c:v>
                </c:pt>
                <c:pt idx="16">
                  <c:v>76.603773584905667</c:v>
                </c:pt>
              </c:numCache>
            </c:numRef>
          </c:val>
          <c:extLst>
            <c:ext xmlns:c16="http://schemas.microsoft.com/office/drawing/2014/chart" uri="{C3380CC4-5D6E-409C-BE32-E72D297353CC}">
              <c16:uniqueId val="{00000001-4ABA-46D0-B887-490EC4B44DE2}"/>
            </c:ext>
          </c:extLst>
        </c:ser>
        <c:dLbls>
          <c:showLegendKey val="0"/>
          <c:showVal val="0"/>
          <c:showCatName val="0"/>
          <c:showSerName val="0"/>
          <c:showPercent val="0"/>
          <c:showBubbleSize val="0"/>
        </c:dLbls>
        <c:gapWidth val="35"/>
        <c:overlap val="100"/>
        <c:axId val="1071952288"/>
        <c:axId val="1093768992"/>
      </c:barChart>
      <c:catAx>
        <c:axId val="1071952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3768992"/>
        <c:crosses val="autoZero"/>
        <c:auto val="1"/>
        <c:lblAlgn val="ctr"/>
        <c:lblOffset val="100"/>
        <c:noMultiLvlLbl val="0"/>
      </c:catAx>
      <c:valAx>
        <c:axId val="1093768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all people in armed services,</a:t>
                </a:r>
                <a:r>
                  <a:rPr lang="en-GB" baseline="0"/>
                  <a:t> reserves or both</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19522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Occupation of those people who previously served in UK regular armed forces or in UK reserve armed forces or both - Southampton and wards: Census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'Veterans occupation wards'!$C$47</c:f>
              <c:strCache>
                <c:ptCount val="1"/>
                <c:pt idx="0">
                  <c:v>1. Managers, directors and senior officials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wards'!$C$48:$C$64</c:f>
              <c:numCache>
                <c:formatCode>0.0</c:formatCode>
                <c:ptCount val="17"/>
                <c:pt idx="0">
                  <c:v>23.484848484848484</c:v>
                </c:pt>
                <c:pt idx="1">
                  <c:v>18.072289156626507</c:v>
                </c:pt>
                <c:pt idx="2">
                  <c:v>14.594594594594595</c:v>
                </c:pt>
                <c:pt idx="3">
                  <c:v>14.285714285714285</c:v>
                </c:pt>
                <c:pt idx="4">
                  <c:v>13.364055299539171</c:v>
                </c:pt>
                <c:pt idx="5">
                  <c:v>12.878787878787879</c:v>
                </c:pt>
                <c:pt idx="6">
                  <c:v>12</c:v>
                </c:pt>
                <c:pt idx="7">
                  <c:v>11.872146118721462</c:v>
                </c:pt>
                <c:pt idx="8">
                  <c:v>11.76470588235294</c:v>
                </c:pt>
                <c:pt idx="9">
                  <c:v>11.6</c:v>
                </c:pt>
                <c:pt idx="10">
                  <c:v>10.824742268041238</c:v>
                </c:pt>
                <c:pt idx="11">
                  <c:v>10.160427807486631</c:v>
                </c:pt>
                <c:pt idx="12">
                  <c:v>8.5714285714285712</c:v>
                </c:pt>
                <c:pt idx="13">
                  <c:v>8.0459770114942533</c:v>
                </c:pt>
                <c:pt idx="14">
                  <c:v>7.558139534883721</c:v>
                </c:pt>
                <c:pt idx="15">
                  <c:v>6.3218390804597702</c:v>
                </c:pt>
                <c:pt idx="16">
                  <c:v>6.2146892655367232</c:v>
                </c:pt>
              </c:numCache>
            </c:numRef>
          </c:val>
          <c:extLst>
            <c:ext xmlns:c16="http://schemas.microsoft.com/office/drawing/2014/chart" uri="{C3380CC4-5D6E-409C-BE32-E72D297353CC}">
              <c16:uniqueId val="{00000000-D564-4214-ABB0-E2ECA0E60470}"/>
            </c:ext>
          </c:extLst>
        </c:ser>
        <c:ser>
          <c:idx val="1"/>
          <c:order val="1"/>
          <c:tx>
            <c:strRef>
              <c:f>'Veterans occupation wards'!$D$47</c:f>
              <c:strCache>
                <c:ptCount val="1"/>
                <c:pt idx="0">
                  <c:v>2. Professional occupations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wards'!$D$48:$D$64</c:f>
              <c:numCache>
                <c:formatCode>0.0</c:formatCode>
                <c:ptCount val="17"/>
                <c:pt idx="0">
                  <c:v>29.545454545454543</c:v>
                </c:pt>
                <c:pt idx="1">
                  <c:v>12.048192771084338</c:v>
                </c:pt>
                <c:pt idx="2">
                  <c:v>13.513513513513512</c:v>
                </c:pt>
                <c:pt idx="3">
                  <c:v>16.883116883116884</c:v>
                </c:pt>
                <c:pt idx="4">
                  <c:v>10.138248847926267</c:v>
                </c:pt>
                <c:pt idx="5">
                  <c:v>17.045454545454543</c:v>
                </c:pt>
                <c:pt idx="6">
                  <c:v>12</c:v>
                </c:pt>
                <c:pt idx="7">
                  <c:v>17.808219178082194</c:v>
                </c:pt>
                <c:pt idx="8">
                  <c:v>23.52941176470588</c:v>
                </c:pt>
                <c:pt idx="9">
                  <c:v>15.420560747663552</c:v>
                </c:pt>
                <c:pt idx="10">
                  <c:v>16.494845360824744</c:v>
                </c:pt>
                <c:pt idx="11">
                  <c:v>15.508021390374331</c:v>
                </c:pt>
                <c:pt idx="12">
                  <c:v>12.38095238095238</c:v>
                </c:pt>
                <c:pt idx="13">
                  <c:v>12.64367816091954</c:v>
                </c:pt>
                <c:pt idx="14">
                  <c:v>12.790697674418604</c:v>
                </c:pt>
                <c:pt idx="15">
                  <c:v>11.494252873563218</c:v>
                </c:pt>
                <c:pt idx="16">
                  <c:v>15.819209039548022</c:v>
                </c:pt>
              </c:numCache>
            </c:numRef>
          </c:val>
          <c:extLst>
            <c:ext xmlns:c16="http://schemas.microsoft.com/office/drawing/2014/chart" uri="{C3380CC4-5D6E-409C-BE32-E72D297353CC}">
              <c16:uniqueId val="{00000001-D564-4214-ABB0-E2ECA0E60470}"/>
            </c:ext>
          </c:extLst>
        </c:ser>
        <c:ser>
          <c:idx val="2"/>
          <c:order val="2"/>
          <c:tx>
            <c:strRef>
              <c:f>'Veterans occupation wards'!$E$47</c:f>
              <c:strCache>
                <c:ptCount val="1"/>
                <c:pt idx="0">
                  <c:v>3. Associate professional and technical occupations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wards'!$E$48:$E$64</c:f>
              <c:numCache>
                <c:formatCode>0.0</c:formatCode>
                <c:ptCount val="17"/>
                <c:pt idx="0">
                  <c:v>12.878787878787879</c:v>
                </c:pt>
                <c:pt idx="1">
                  <c:v>10.843373493975903</c:v>
                </c:pt>
                <c:pt idx="2">
                  <c:v>13.513513513513512</c:v>
                </c:pt>
                <c:pt idx="3">
                  <c:v>10.38961038961039</c:v>
                </c:pt>
                <c:pt idx="4">
                  <c:v>17.050691244239633</c:v>
                </c:pt>
                <c:pt idx="5">
                  <c:v>17.424242424242422</c:v>
                </c:pt>
                <c:pt idx="6">
                  <c:v>17</c:v>
                </c:pt>
                <c:pt idx="7">
                  <c:v>10.95890410958904</c:v>
                </c:pt>
                <c:pt idx="8">
                  <c:v>13.725490196078431</c:v>
                </c:pt>
                <c:pt idx="9">
                  <c:v>13.6</c:v>
                </c:pt>
                <c:pt idx="10">
                  <c:v>20.103092783505154</c:v>
                </c:pt>
                <c:pt idx="11">
                  <c:v>16.577540106951872</c:v>
                </c:pt>
                <c:pt idx="12">
                  <c:v>12.857142857142856</c:v>
                </c:pt>
                <c:pt idx="13">
                  <c:v>9.1954022988505741</c:v>
                </c:pt>
                <c:pt idx="14">
                  <c:v>11.046511627906977</c:v>
                </c:pt>
                <c:pt idx="15">
                  <c:v>10.344827586206897</c:v>
                </c:pt>
                <c:pt idx="16">
                  <c:v>14.689265536723164</c:v>
                </c:pt>
              </c:numCache>
            </c:numRef>
          </c:val>
          <c:extLst>
            <c:ext xmlns:c16="http://schemas.microsoft.com/office/drawing/2014/chart" uri="{C3380CC4-5D6E-409C-BE32-E72D297353CC}">
              <c16:uniqueId val="{00000002-D564-4214-ABB0-E2ECA0E60470}"/>
            </c:ext>
          </c:extLst>
        </c:ser>
        <c:ser>
          <c:idx val="3"/>
          <c:order val="3"/>
          <c:tx>
            <c:strRef>
              <c:f>'Veterans occupation wards'!$F$47</c:f>
              <c:strCache>
                <c:ptCount val="1"/>
                <c:pt idx="0">
                  <c:v>4. Administrative and secretarial occupations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wards'!$F$48:$F$64</c:f>
              <c:numCache>
                <c:formatCode>0.0</c:formatCode>
                <c:ptCount val="17"/>
                <c:pt idx="0">
                  <c:v>4.545454545454545</c:v>
                </c:pt>
                <c:pt idx="1">
                  <c:v>8.4337349397590362</c:v>
                </c:pt>
                <c:pt idx="2">
                  <c:v>3.243243243243243</c:v>
                </c:pt>
                <c:pt idx="3">
                  <c:v>5.1948051948051948</c:v>
                </c:pt>
                <c:pt idx="4">
                  <c:v>5.9907834101382491</c:v>
                </c:pt>
                <c:pt idx="5">
                  <c:v>5.3030303030303028</c:v>
                </c:pt>
                <c:pt idx="6">
                  <c:v>4</c:v>
                </c:pt>
                <c:pt idx="7">
                  <c:v>3.6529680365296806</c:v>
                </c:pt>
                <c:pt idx="8">
                  <c:v>4.9019607843137258</c:v>
                </c:pt>
                <c:pt idx="9">
                  <c:v>5.3348909657320869</c:v>
                </c:pt>
                <c:pt idx="10">
                  <c:v>3.6082474226804124</c:v>
                </c:pt>
                <c:pt idx="11">
                  <c:v>8.0213903743315509</c:v>
                </c:pt>
                <c:pt idx="12">
                  <c:v>2.8571428571428572</c:v>
                </c:pt>
                <c:pt idx="13">
                  <c:v>6.8965517241379315</c:v>
                </c:pt>
                <c:pt idx="14">
                  <c:v>8.720930232558139</c:v>
                </c:pt>
                <c:pt idx="15">
                  <c:v>4.5977011494252871</c:v>
                </c:pt>
                <c:pt idx="16">
                  <c:v>5.0847457627118642</c:v>
                </c:pt>
              </c:numCache>
            </c:numRef>
          </c:val>
          <c:extLst>
            <c:ext xmlns:c16="http://schemas.microsoft.com/office/drawing/2014/chart" uri="{C3380CC4-5D6E-409C-BE32-E72D297353CC}">
              <c16:uniqueId val="{00000003-D564-4214-ABB0-E2ECA0E60470}"/>
            </c:ext>
          </c:extLst>
        </c:ser>
        <c:ser>
          <c:idx val="4"/>
          <c:order val="4"/>
          <c:tx>
            <c:strRef>
              <c:f>'Veterans occupation wards'!$G$47</c:f>
              <c:strCache>
                <c:ptCount val="1"/>
                <c:pt idx="0">
                  <c:v>5. Skilled trades occupations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wards'!$G$48:$G$64</c:f>
              <c:numCache>
                <c:formatCode>0.0</c:formatCode>
                <c:ptCount val="17"/>
                <c:pt idx="0">
                  <c:v>8.3333333333333321</c:v>
                </c:pt>
                <c:pt idx="1">
                  <c:v>12.048192771084338</c:v>
                </c:pt>
                <c:pt idx="2">
                  <c:v>17.837837837837839</c:v>
                </c:pt>
                <c:pt idx="3">
                  <c:v>10.38961038961039</c:v>
                </c:pt>
                <c:pt idx="4">
                  <c:v>17.050691244239633</c:v>
                </c:pt>
                <c:pt idx="5">
                  <c:v>10.984848484848484</c:v>
                </c:pt>
                <c:pt idx="6">
                  <c:v>14</c:v>
                </c:pt>
                <c:pt idx="7">
                  <c:v>19.178082191780824</c:v>
                </c:pt>
                <c:pt idx="8">
                  <c:v>8.8235294117647065</c:v>
                </c:pt>
                <c:pt idx="9">
                  <c:v>14.7</c:v>
                </c:pt>
                <c:pt idx="10">
                  <c:v>15.979381443298969</c:v>
                </c:pt>
                <c:pt idx="11">
                  <c:v>17.112299465240639</c:v>
                </c:pt>
                <c:pt idx="12">
                  <c:v>20</c:v>
                </c:pt>
                <c:pt idx="13">
                  <c:v>13.218390804597702</c:v>
                </c:pt>
                <c:pt idx="14">
                  <c:v>12.790697674418604</c:v>
                </c:pt>
                <c:pt idx="15">
                  <c:v>20.689655172413794</c:v>
                </c:pt>
                <c:pt idx="16">
                  <c:v>10.169491525423728</c:v>
                </c:pt>
              </c:numCache>
            </c:numRef>
          </c:val>
          <c:extLst>
            <c:ext xmlns:c16="http://schemas.microsoft.com/office/drawing/2014/chart" uri="{C3380CC4-5D6E-409C-BE32-E72D297353CC}">
              <c16:uniqueId val="{00000004-D564-4214-ABB0-E2ECA0E60470}"/>
            </c:ext>
          </c:extLst>
        </c:ser>
        <c:ser>
          <c:idx val="5"/>
          <c:order val="5"/>
          <c:tx>
            <c:strRef>
              <c:f>'Veterans occupation wards'!$H$47</c:f>
              <c:strCache>
                <c:ptCount val="1"/>
                <c:pt idx="0">
                  <c:v>6. Caring, leisure and other service occupations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wards'!$H$48:$H$64</c:f>
              <c:numCache>
                <c:formatCode>0.0</c:formatCode>
                <c:ptCount val="17"/>
                <c:pt idx="0">
                  <c:v>1.5151515151515151</c:v>
                </c:pt>
                <c:pt idx="1">
                  <c:v>7.2289156626506026</c:v>
                </c:pt>
                <c:pt idx="2">
                  <c:v>5.4054054054054053</c:v>
                </c:pt>
                <c:pt idx="3">
                  <c:v>5.8441558441558437</c:v>
                </c:pt>
                <c:pt idx="4">
                  <c:v>5.0691244239631335</c:v>
                </c:pt>
                <c:pt idx="5">
                  <c:v>6.0606060606060606</c:v>
                </c:pt>
                <c:pt idx="6">
                  <c:v>3</c:v>
                </c:pt>
                <c:pt idx="7">
                  <c:v>7.3059360730593612</c:v>
                </c:pt>
                <c:pt idx="8">
                  <c:v>12.745098039215685</c:v>
                </c:pt>
                <c:pt idx="9">
                  <c:v>6.5031152647975077</c:v>
                </c:pt>
                <c:pt idx="10">
                  <c:v>7.2164948453608249</c:v>
                </c:pt>
                <c:pt idx="11">
                  <c:v>6.4171122994652405</c:v>
                </c:pt>
                <c:pt idx="12">
                  <c:v>8.0952380952380949</c:v>
                </c:pt>
                <c:pt idx="13">
                  <c:v>11.494252873563218</c:v>
                </c:pt>
                <c:pt idx="14">
                  <c:v>5.8139534883720927</c:v>
                </c:pt>
                <c:pt idx="15">
                  <c:v>5.1724137931034484</c:v>
                </c:pt>
                <c:pt idx="16">
                  <c:v>5.6497175141242941</c:v>
                </c:pt>
              </c:numCache>
            </c:numRef>
          </c:val>
          <c:extLst>
            <c:ext xmlns:c16="http://schemas.microsoft.com/office/drawing/2014/chart" uri="{C3380CC4-5D6E-409C-BE32-E72D297353CC}">
              <c16:uniqueId val="{00000005-D564-4214-ABB0-E2ECA0E60470}"/>
            </c:ext>
          </c:extLst>
        </c:ser>
        <c:ser>
          <c:idx val="6"/>
          <c:order val="6"/>
          <c:tx>
            <c:strRef>
              <c:f>'Veterans occupation wards'!$I$47</c:f>
              <c:strCache>
                <c:ptCount val="1"/>
                <c:pt idx="0">
                  <c:v>7. Sales and customer service occupations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wards'!$I$48:$I$64</c:f>
              <c:numCache>
                <c:formatCode>0.0</c:formatCode>
                <c:ptCount val="17"/>
                <c:pt idx="0">
                  <c:v>0.75757575757575757</c:v>
                </c:pt>
                <c:pt idx="1">
                  <c:v>6.024096385542169</c:v>
                </c:pt>
                <c:pt idx="2">
                  <c:v>4.3243243243243237</c:v>
                </c:pt>
                <c:pt idx="3">
                  <c:v>5.8441558441558437</c:v>
                </c:pt>
                <c:pt idx="4">
                  <c:v>4.1474654377880187</c:v>
                </c:pt>
                <c:pt idx="5">
                  <c:v>4.545454545454545</c:v>
                </c:pt>
                <c:pt idx="6">
                  <c:v>4</c:v>
                </c:pt>
                <c:pt idx="7">
                  <c:v>3.1963470319634704</c:v>
                </c:pt>
                <c:pt idx="8">
                  <c:v>0.98039215686274506</c:v>
                </c:pt>
                <c:pt idx="9">
                  <c:v>3.8</c:v>
                </c:pt>
                <c:pt idx="10">
                  <c:v>4.123711340206186</c:v>
                </c:pt>
                <c:pt idx="11">
                  <c:v>2.1390374331550799</c:v>
                </c:pt>
                <c:pt idx="12">
                  <c:v>3.333333333333333</c:v>
                </c:pt>
                <c:pt idx="13">
                  <c:v>2.8735632183908044</c:v>
                </c:pt>
                <c:pt idx="14">
                  <c:v>4.0697674418604652</c:v>
                </c:pt>
                <c:pt idx="15">
                  <c:v>5.1724137931034484</c:v>
                </c:pt>
                <c:pt idx="16">
                  <c:v>5.6497175141242941</c:v>
                </c:pt>
              </c:numCache>
            </c:numRef>
          </c:val>
          <c:extLst>
            <c:ext xmlns:c16="http://schemas.microsoft.com/office/drawing/2014/chart" uri="{C3380CC4-5D6E-409C-BE32-E72D297353CC}">
              <c16:uniqueId val="{00000006-D564-4214-ABB0-E2ECA0E60470}"/>
            </c:ext>
          </c:extLst>
        </c:ser>
        <c:ser>
          <c:idx val="7"/>
          <c:order val="7"/>
          <c:tx>
            <c:strRef>
              <c:f>'Veterans occupation wards'!$J$47</c:f>
              <c:strCache>
                <c:ptCount val="1"/>
                <c:pt idx="0">
                  <c:v>8. Process, plant and machine operatives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wards'!$J$48:$J$64</c:f>
              <c:numCache>
                <c:formatCode>0.0</c:formatCode>
                <c:ptCount val="17"/>
                <c:pt idx="0">
                  <c:v>12.878787878787879</c:v>
                </c:pt>
                <c:pt idx="1">
                  <c:v>9.6385542168674707</c:v>
                </c:pt>
                <c:pt idx="2">
                  <c:v>18.918918918918919</c:v>
                </c:pt>
                <c:pt idx="3">
                  <c:v>20.129870129870131</c:v>
                </c:pt>
                <c:pt idx="4">
                  <c:v>14.746543778801843</c:v>
                </c:pt>
                <c:pt idx="5">
                  <c:v>13.257575757575758</c:v>
                </c:pt>
                <c:pt idx="6">
                  <c:v>24</c:v>
                </c:pt>
                <c:pt idx="7">
                  <c:v>13.698630136986301</c:v>
                </c:pt>
                <c:pt idx="8">
                  <c:v>15.686274509803921</c:v>
                </c:pt>
                <c:pt idx="9">
                  <c:v>17.5</c:v>
                </c:pt>
                <c:pt idx="10">
                  <c:v>16.494845360824744</c:v>
                </c:pt>
                <c:pt idx="11">
                  <c:v>15.508021390374331</c:v>
                </c:pt>
                <c:pt idx="12">
                  <c:v>19.523809523809522</c:v>
                </c:pt>
                <c:pt idx="13">
                  <c:v>22.988505747126435</c:v>
                </c:pt>
                <c:pt idx="14">
                  <c:v>19.186046511627907</c:v>
                </c:pt>
                <c:pt idx="15">
                  <c:v>22.988505747126435</c:v>
                </c:pt>
                <c:pt idx="16">
                  <c:v>19.774011299435028</c:v>
                </c:pt>
              </c:numCache>
            </c:numRef>
          </c:val>
          <c:extLst>
            <c:ext xmlns:c16="http://schemas.microsoft.com/office/drawing/2014/chart" uri="{C3380CC4-5D6E-409C-BE32-E72D297353CC}">
              <c16:uniqueId val="{00000007-D564-4214-ABB0-E2ECA0E60470}"/>
            </c:ext>
          </c:extLst>
        </c:ser>
        <c:ser>
          <c:idx val="8"/>
          <c:order val="8"/>
          <c:tx>
            <c:strRef>
              <c:f>'Veterans occupation wards'!$K$47</c:f>
              <c:strCache>
                <c:ptCount val="1"/>
                <c:pt idx="0">
                  <c:v>9. Elementary occupations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occupation wards'!$B$48:$B$64</c:f>
              <c:strCache>
                <c:ptCount val="17"/>
                <c:pt idx="0">
                  <c:v>Bassett</c:v>
                </c:pt>
                <c:pt idx="1">
                  <c:v>Bevois</c:v>
                </c:pt>
                <c:pt idx="2">
                  <c:v>Harefield</c:v>
                </c:pt>
                <c:pt idx="3">
                  <c:v>Shirley</c:v>
                </c:pt>
                <c:pt idx="4">
                  <c:v>Woolston</c:v>
                </c:pt>
                <c:pt idx="5">
                  <c:v>Bargate</c:v>
                </c:pt>
                <c:pt idx="6">
                  <c:v>Swaythling</c:v>
                </c:pt>
                <c:pt idx="7">
                  <c:v>Millbrook</c:v>
                </c:pt>
                <c:pt idx="8">
                  <c:v>Portswood</c:v>
                </c:pt>
                <c:pt idx="9">
                  <c:v>Southampton</c:v>
                </c:pt>
                <c:pt idx="10">
                  <c:v>Bitterne Park</c:v>
                </c:pt>
                <c:pt idx="11">
                  <c:v>Peartree</c:v>
                </c:pt>
                <c:pt idx="12">
                  <c:v>Sholing</c:v>
                </c:pt>
                <c:pt idx="13">
                  <c:v>Bitterne</c:v>
                </c:pt>
                <c:pt idx="14">
                  <c:v>Coxford</c:v>
                </c:pt>
                <c:pt idx="15">
                  <c:v>Redbridge</c:v>
                </c:pt>
                <c:pt idx="16">
                  <c:v>Freemantle</c:v>
                </c:pt>
              </c:strCache>
            </c:strRef>
          </c:cat>
          <c:val>
            <c:numRef>
              <c:f>'Veterans occupation wards'!$K$48:$K$64</c:f>
              <c:numCache>
                <c:formatCode>0.0</c:formatCode>
                <c:ptCount val="17"/>
                <c:pt idx="0">
                  <c:v>6.0606060606060606</c:v>
                </c:pt>
                <c:pt idx="1">
                  <c:v>15.66265060240964</c:v>
                </c:pt>
                <c:pt idx="2">
                  <c:v>8.6486486486486474</c:v>
                </c:pt>
                <c:pt idx="3">
                  <c:v>11.038961038961039</c:v>
                </c:pt>
                <c:pt idx="4">
                  <c:v>12.442396313364055</c:v>
                </c:pt>
                <c:pt idx="5">
                  <c:v>12.5</c:v>
                </c:pt>
                <c:pt idx="6">
                  <c:v>10</c:v>
                </c:pt>
                <c:pt idx="7">
                  <c:v>12.328767123287671</c:v>
                </c:pt>
                <c:pt idx="8">
                  <c:v>7.8431372549019605</c:v>
                </c:pt>
                <c:pt idx="9">
                  <c:v>11.6</c:v>
                </c:pt>
                <c:pt idx="10">
                  <c:v>5.1546391752577323</c:v>
                </c:pt>
                <c:pt idx="11">
                  <c:v>8.5561497326203195</c:v>
                </c:pt>
                <c:pt idx="12">
                  <c:v>12.38095238095238</c:v>
                </c:pt>
                <c:pt idx="13">
                  <c:v>12.64367816091954</c:v>
                </c:pt>
                <c:pt idx="14">
                  <c:v>18.02325581395349</c:v>
                </c:pt>
                <c:pt idx="15">
                  <c:v>13.218390804597702</c:v>
                </c:pt>
                <c:pt idx="16">
                  <c:v>16.949152542372882</c:v>
                </c:pt>
              </c:numCache>
            </c:numRef>
          </c:val>
          <c:extLst>
            <c:ext xmlns:c16="http://schemas.microsoft.com/office/drawing/2014/chart" uri="{C3380CC4-5D6E-409C-BE32-E72D297353CC}">
              <c16:uniqueId val="{00000008-D564-4214-ABB0-E2ECA0E60470}"/>
            </c:ext>
          </c:extLst>
        </c:ser>
        <c:dLbls>
          <c:dLblPos val="ctr"/>
          <c:showLegendKey val="0"/>
          <c:showVal val="1"/>
          <c:showCatName val="0"/>
          <c:showSerName val="0"/>
          <c:showPercent val="0"/>
          <c:showBubbleSize val="0"/>
        </c:dLbls>
        <c:gapWidth val="30"/>
        <c:overlap val="100"/>
        <c:axId val="1725659072"/>
        <c:axId val="1725660512"/>
      </c:barChart>
      <c:catAx>
        <c:axId val="1725659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660512"/>
        <c:crosses val="autoZero"/>
        <c:auto val="1"/>
        <c:lblAlgn val="ctr"/>
        <c:lblOffset val="100"/>
        <c:noMultiLvlLbl val="0"/>
      </c:catAx>
      <c:valAx>
        <c:axId val="17256605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people who previously served in UK</a:t>
                </a:r>
                <a:r>
                  <a:rPr lang="en-GB" baseline="0"/>
                  <a:t> regular armed forces or reserves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56590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Control!$B$23</c:f>
          <c:strCache>
            <c:ptCount val="1"/>
            <c:pt idx="0">
              <c:v>Population pyramid for Southampton LA (HCC Resident Population): 2018 and 2025 projection</c:v>
            </c:pt>
          </c:strCache>
        </c:strRef>
      </c:tx>
      <c:overlay val="1"/>
      <c:txPr>
        <a:bodyPr/>
        <a:lstStyle/>
        <a:p>
          <a:pPr>
            <a:defRPr sz="1200"/>
          </a:pPr>
          <a:endParaRPr lang="en-US"/>
        </a:p>
      </c:txPr>
    </c:title>
    <c:autoTitleDeleted val="0"/>
    <c:plotArea>
      <c:layout>
        <c:manualLayout>
          <c:layoutTarget val="inner"/>
          <c:xMode val="edge"/>
          <c:yMode val="edge"/>
          <c:x val="0.13766377763930587"/>
          <c:y val="9.6126373747969882E-2"/>
          <c:w val="0.80948326063558662"/>
          <c:h val="0.72050298097223509"/>
        </c:manualLayout>
      </c:layout>
      <c:barChart>
        <c:barDir val="bar"/>
        <c:grouping val="clustered"/>
        <c:varyColors val="0"/>
        <c:ser>
          <c:idx val="0"/>
          <c:order val="0"/>
          <c:tx>
            <c:strRef>
              <c:f>'Chart Data'!$AG$5</c:f>
              <c:strCache>
                <c:ptCount val="1"/>
                <c:pt idx="0">
                  <c:v>Male - 2021</c:v>
                </c:pt>
              </c:strCache>
            </c:strRef>
          </c:tx>
          <c:spPr>
            <a:solidFill>
              <a:srgbClr val="002F6D"/>
            </a:solidFill>
          </c:spPr>
          <c:invertIfNegative val="0"/>
          <c:cat>
            <c:strRef>
              <c:f>'Chart Data'!$B$6:$B$23</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'Chart Data'!$AG$6:$AG$23</c:f>
              <c:numCache>
                <c:formatCode>0.00</c:formatCode>
                <c:ptCount val="18"/>
                <c:pt idx="0">
                  <c:v>5.3840443321310465</c:v>
                </c:pt>
                <c:pt idx="1">
                  <c:v>5.7094865661345109</c:v>
                </c:pt>
                <c:pt idx="2">
                  <c:v>5.3997915370021818</c:v>
                </c:pt>
                <c:pt idx="3">
                  <c:v>7.7266285234370899</c:v>
                </c:pt>
                <c:pt idx="4">
                  <c:v>11.785658045696888</c:v>
                </c:pt>
                <c:pt idx="5">
                  <c:v>8.9909041145196724</c:v>
                </c:pt>
                <c:pt idx="6">
                  <c:v>8.2125422737464095</c:v>
                </c:pt>
                <c:pt idx="7">
                  <c:v>7.0517483146741462</c:v>
                </c:pt>
                <c:pt idx="8">
                  <c:v>5.8182172664352079</c:v>
                </c:pt>
                <c:pt idx="9">
                  <c:v>5.5205201076808867</c:v>
                </c:pt>
                <c:pt idx="10">
                  <c:v>5.3885435335228005</c:v>
                </c:pt>
                <c:pt idx="11">
                  <c:v>5.4125392742788154</c:v>
                </c:pt>
                <c:pt idx="12">
                  <c:v>4.4452109750519284</c:v>
                </c:pt>
                <c:pt idx="13">
                  <c:v>3.5453706967013354</c:v>
                </c:pt>
                <c:pt idx="14">
                  <c:v>3.4478879998800211</c:v>
                </c:pt>
                <c:pt idx="15">
                  <c:v>2.6335325479727349</c:v>
                </c:pt>
                <c:pt idx="16">
                  <c:v>1.8161776284709465</c:v>
                </c:pt>
                <c:pt idx="17">
                  <c:v>1.7111962626633774</c:v>
                </c:pt>
              </c:numCache>
            </c:numRef>
          </c:val>
          <c:extLst>
            <c:ext xmlns:c16="http://schemas.microsoft.com/office/drawing/2014/chart" uri="{C3380CC4-5D6E-409C-BE32-E72D297353CC}">
              <c16:uniqueId val="{00000000-CF7E-4463-B7CE-9E4084D0D68C}"/>
            </c:ext>
          </c:extLst>
        </c:ser>
        <c:ser>
          <c:idx val="1"/>
          <c:order val="1"/>
          <c:tx>
            <c:strRef>
              <c:f>'Chart Data'!$AH$5</c:f>
              <c:strCache>
                <c:ptCount val="1"/>
                <c:pt idx="0">
                  <c:v>Female - 2021</c:v>
                </c:pt>
              </c:strCache>
            </c:strRef>
          </c:tx>
          <c:spPr>
            <a:solidFill>
              <a:srgbClr val="7CA0C5"/>
            </a:solidFill>
          </c:spPr>
          <c:invertIfNegative val="0"/>
          <c:cat>
            <c:strRef>
              <c:f>'Chart Data'!$B$6:$B$23</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'Chart Data'!$AH$6:$AH$23</c:f>
              <c:numCache>
                <c:formatCode>0.00</c:formatCode>
                <c:ptCount val="18"/>
                <c:pt idx="0">
                  <c:v>-5.4155111706602685</c:v>
                </c:pt>
                <c:pt idx="1">
                  <c:v>-5.6094787025207991</c:v>
                </c:pt>
                <c:pt idx="2">
                  <c:v>-5.2721777334621258</c:v>
                </c:pt>
                <c:pt idx="3">
                  <c:v>-7.8677593244632789</c:v>
                </c:pt>
                <c:pt idx="4">
                  <c:v>-11.306203845075249</c:v>
                </c:pt>
                <c:pt idx="5">
                  <c:v>-8.0461471348892282</c:v>
                </c:pt>
                <c:pt idx="6">
                  <c:v>-7.3084473249618291</c:v>
                </c:pt>
                <c:pt idx="7">
                  <c:v>-6.3923597046084817</c:v>
                </c:pt>
                <c:pt idx="8">
                  <c:v>-5.6009098557317794</c:v>
                </c:pt>
                <c:pt idx="9">
                  <c:v>-5.3531922849219455</c:v>
                </c:pt>
                <c:pt idx="10">
                  <c:v>-5.484840931044153</c:v>
                </c:pt>
                <c:pt idx="11">
                  <c:v>-5.5518337332128498</c:v>
                </c:pt>
                <c:pt idx="12">
                  <c:v>-4.722992552893154</c:v>
                </c:pt>
                <c:pt idx="13">
                  <c:v>-3.885582525784439</c:v>
                </c:pt>
                <c:pt idx="14">
                  <c:v>-3.8575390272021934</c:v>
                </c:pt>
                <c:pt idx="15">
                  <c:v>-3.0458355404605366</c:v>
                </c:pt>
                <c:pt idx="16">
                  <c:v>-2.2863241205247249</c:v>
                </c:pt>
                <c:pt idx="17">
                  <c:v>-2.992864487582962</c:v>
                </c:pt>
              </c:numCache>
            </c:numRef>
          </c:val>
          <c:extLst>
            <c:ext xmlns:c16="http://schemas.microsoft.com/office/drawing/2014/chart" uri="{C3380CC4-5D6E-409C-BE32-E72D297353CC}">
              <c16:uniqueId val="{00000001-CF7E-4463-B7CE-9E4084D0D68C}"/>
            </c:ext>
          </c:extLst>
        </c:ser>
        <c:ser>
          <c:idx val="4"/>
          <c:order val="2"/>
          <c:tx>
            <c:strRef>
              <c:f>'Chart Data'!$AI$5</c:f>
              <c:strCache>
                <c:ptCount val="1"/>
                <c:pt idx="0">
                  <c:v>Male - 2025</c:v>
                </c:pt>
              </c:strCache>
            </c:strRef>
          </c:tx>
          <c:spPr>
            <a:noFill/>
            <a:ln w="25400" cap="sq">
              <a:solidFill>
                <a:srgbClr val="FF0000"/>
              </a:solidFill>
              <a:prstDash val="sysDash"/>
              <a:round/>
            </a:ln>
          </c:spPr>
          <c:invertIfNegative val="0"/>
          <c:cat>
            <c:numRef>
              <c:f>'Chart Data'!$AI$6:$AI$23</c:f>
              <c:numCache>
                <c:formatCode>0.00</c:formatCode>
                <c:ptCount val="18"/>
                <c:pt idx="0">
                  <c:v>5.8839106784998565</c:v>
                </c:pt>
                <c:pt idx="1">
                  <c:v>5.2891497280274837</c:v>
                </c:pt>
                <c:pt idx="2">
                  <c:v>5.4115373604351564</c:v>
                </c:pt>
                <c:pt idx="3">
                  <c:v>8.0768680217578002</c:v>
                </c:pt>
                <c:pt idx="4">
                  <c:v>11.062839965645576</c:v>
                </c:pt>
                <c:pt idx="5">
                  <c:v>8.5327798454050967</c:v>
                </c:pt>
                <c:pt idx="6">
                  <c:v>8.3738906384196969</c:v>
                </c:pt>
                <c:pt idx="7">
                  <c:v>7.1378471228170621</c:v>
                </c:pt>
                <c:pt idx="8">
                  <c:v>6.1573146292585177</c:v>
                </c:pt>
                <c:pt idx="9">
                  <c:v>5.2154308617234468</c:v>
                </c:pt>
                <c:pt idx="10">
                  <c:v>5.2268823361007728</c:v>
                </c:pt>
                <c:pt idx="11">
                  <c:v>5.1989693673060406</c:v>
                </c:pt>
                <c:pt idx="12">
                  <c:v>4.7967363298024619</c:v>
                </c:pt>
                <c:pt idx="13">
                  <c:v>3.8226452905811623</c:v>
                </c:pt>
                <c:pt idx="14">
                  <c:v>3.1105067277411966</c:v>
                </c:pt>
                <c:pt idx="15">
                  <c:v>2.9745204695104497</c:v>
                </c:pt>
                <c:pt idx="16">
                  <c:v>1.9718007443458345</c:v>
                </c:pt>
                <c:pt idx="17">
                  <c:v>1.7563698826223877</c:v>
                </c:pt>
              </c:numCache>
            </c:numRef>
          </c:cat>
          <c:val>
            <c:numRef>
              <c:f>'Chart Data'!$AI$6:$AI$23</c:f>
              <c:numCache>
                <c:formatCode>0.00</c:formatCode>
                <c:ptCount val="18"/>
                <c:pt idx="0">
                  <c:v>5.8839106784998565</c:v>
                </c:pt>
                <c:pt idx="1">
                  <c:v>5.2891497280274837</c:v>
                </c:pt>
                <c:pt idx="2">
                  <c:v>5.4115373604351564</c:v>
                </c:pt>
                <c:pt idx="3">
                  <c:v>8.0768680217578002</c:v>
                </c:pt>
                <c:pt idx="4">
                  <c:v>11.062839965645576</c:v>
                </c:pt>
                <c:pt idx="5">
                  <c:v>8.5327798454050967</c:v>
                </c:pt>
                <c:pt idx="6">
                  <c:v>8.3738906384196969</c:v>
                </c:pt>
                <c:pt idx="7">
                  <c:v>7.1378471228170621</c:v>
                </c:pt>
                <c:pt idx="8">
                  <c:v>6.1573146292585177</c:v>
                </c:pt>
                <c:pt idx="9">
                  <c:v>5.2154308617234468</c:v>
                </c:pt>
                <c:pt idx="10">
                  <c:v>5.2268823361007728</c:v>
                </c:pt>
                <c:pt idx="11">
                  <c:v>5.1989693673060406</c:v>
                </c:pt>
                <c:pt idx="12">
                  <c:v>4.7967363298024619</c:v>
                </c:pt>
                <c:pt idx="13">
                  <c:v>3.8226452905811623</c:v>
                </c:pt>
                <c:pt idx="14">
                  <c:v>3.1105067277411966</c:v>
                </c:pt>
                <c:pt idx="15">
                  <c:v>2.9745204695104497</c:v>
                </c:pt>
                <c:pt idx="16">
                  <c:v>1.9718007443458345</c:v>
                </c:pt>
                <c:pt idx="17">
                  <c:v>1.7563698826223877</c:v>
                </c:pt>
              </c:numCache>
            </c:numRef>
          </c:val>
          <c:extLst>
            <c:ext xmlns:c16="http://schemas.microsoft.com/office/drawing/2014/chart" uri="{C3380CC4-5D6E-409C-BE32-E72D297353CC}">
              <c16:uniqueId val="{00000002-CF7E-4463-B7CE-9E4084D0D68C}"/>
            </c:ext>
          </c:extLst>
        </c:ser>
        <c:ser>
          <c:idx val="5"/>
          <c:order val="3"/>
          <c:tx>
            <c:strRef>
              <c:f>'Chart Data'!$AJ$5</c:f>
              <c:strCache>
                <c:ptCount val="1"/>
                <c:pt idx="0">
                  <c:v>Female - 2025</c:v>
                </c:pt>
              </c:strCache>
            </c:strRef>
          </c:tx>
          <c:spPr>
            <a:noFill/>
            <a:ln w="25400">
              <a:solidFill>
                <a:srgbClr val="002F6D"/>
              </a:solidFill>
              <a:prstDash val="sysDash"/>
            </a:ln>
          </c:spPr>
          <c:invertIfNegative val="0"/>
          <c:cat>
            <c:numRef>
              <c:f>'Chart Data'!$AJ$6:$AJ$23</c:f>
              <c:numCache>
                <c:formatCode>0.00</c:formatCode>
                <c:ptCount val="18"/>
                <c:pt idx="0">
                  <c:v>-5.8493439462253463</c:v>
                </c:pt>
                <c:pt idx="1">
                  <c:v>-5.3279518668837262</c:v>
                </c:pt>
                <c:pt idx="2">
                  <c:v>-5.3287020713144333</c:v>
                </c:pt>
                <c:pt idx="3">
                  <c:v>-8.2057360630771896</c:v>
                </c:pt>
                <c:pt idx="4">
                  <c:v>-10.697915181887065</c:v>
                </c:pt>
                <c:pt idx="5">
                  <c:v>-7.5830663855900733</c:v>
                </c:pt>
                <c:pt idx="6">
                  <c:v>-7.3129927905354206</c:v>
                </c:pt>
                <c:pt idx="7">
                  <c:v>-6.3782380698740413</c:v>
                </c:pt>
                <c:pt idx="8">
                  <c:v>-5.8958566209292034</c:v>
                </c:pt>
                <c:pt idx="9">
                  <c:v>-5.2041681358170102</c:v>
                </c:pt>
                <c:pt idx="10">
                  <c:v>-5.2799387833184541</c:v>
                </c:pt>
                <c:pt idx="11">
                  <c:v>-5.3872180169096078</c:v>
                </c:pt>
                <c:pt idx="12">
                  <c:v>-5.1464023946525428</c:v>
                </c:pt>
                <c:pt idx="13">
                  <c:v>-4.228902375897432</c:v>
                </c:pt>
                <c:pt idx="14">
                  <c:v>-3.5507175705379717</c:v>
                </c:pt>
                <c:pt idx="15">
                  <c:v>-3.4066783198421566</c:v>
                </c:pt>
                <c:pt idx="16">
                  <c:v>-2.4554191017052149</c:v>
                </c:pt>
                <c:pt idx="17">
                  <c:v>-2.7607523050031135</c:v>
                </c:pt>
              </c:numCache>
            </c:numRef>
          </c:cat>
          <c:val>
            <c:numRef>
              <c:f>'Chart Data'!$AJ$6:$AJ$23</c:f>
              <c:numCache>
                <c:formatCode>0.00</c:formatCode>
                <c:ptCount val="18"/>
                <c:pt idx="0">
                  <c:v>-5.8493439462253463</c:v>
                </c:pt>
                <c:pt idx="1">
                  <c:v>-5.3279518668837262</c:v>
                </c:pt>
                <c:pt idx="2">
                  <c:v>-5.3287020713144333</c:v>
                </c:pt>
                <c:pt idx="3">
                  <c:v>-8.2057360630771896</c:v>
                </c:pt>
                <c:pt idx="4">
                  <c:v>-10.697915181887065</c:v>
                </c:pt>
                <c:pt idx="5">
                  <c:v>-7.5830663855900733</c:v>
                </c:pt>
                <c:pt idx="6">
                  <c:v>-7.3129927905354206</c:v>
                </c:pt>
                <c:pt idx="7">
                  <c:v>-6.3782380698740413</c:v>
                </c:pt>
                <c:pt idx="8">
                  <c:v>-5.8958566209292034</c:v>
                </c:pt>
                <c:pt idx="9">
                  <c:v>-5.2041681358170102</c:v>
                </c:pt>
                <c:pt idx="10">
                  <c:v>-5.2799387833184541</c:v>
                </c:pt>
                <c:pt idx="11">
                  <c:v>-5.3872180169096078</c:v>
                </c:pt>
                <c:pt idx="12">
                  <c:v>-5.1464023946525428</c:v>
                </c:pt>
                <c:pt idx="13">
                  <c:v>-4.228902375897432</c:v>
                </c:pt>
                <c:pt idx="14">
                  <c:v>-3.5507175705379717</c:v>
                </c:pt>
                <c:pt idx="15">
                  <c:v>-3.4066783198421566</c:v>
                </c:pt>
                <c:pt idx="16">
                  <c:v>-2.4554191017052149</c:v>
                </c:pt>
                <c:pt idx="17">
                  <c:v>-2.7607523050031135</c:v>
                </c:pt>
              </c:numCache>
            </c:numRef>
          </c:val>
          <c:extLst>
            <c:ext xmlns:c16="http://schemas.microsoft.com/office/drawing/2014/chart" uri="{C3380CC4-5D6E-409C-BE32-E72D297353CC}">
              <c16:uniqueId val="{00000003-CF7E-4463-B7CE-9E4084D0D68C}"/>
            </c:ext>
          </c:extLst>
        </c:ser>
        <c:dLbls>
          <c:showLegendKey val="0"/>
          <c:showVal val="0"/>
          <c:showCatName val="0"/>
          <c:showSerName val="0"/>
          <c:showPercent val="0"/>
          <c:showBubbleSize val="0"/>
        </c:dLbls>
        <c:gapWidth val="0"/>
        <c:overlap val="100"/>
        <c:axId val="856058168"/>
        <c:axId val="856055816"/>
      </c:barChart>
      <c:catAx>
        <c:axId val="856058168"/>
        <c:scaling>
          <c:orientation val="minMax"/>
        </c:scaling>
        <c:delete val="0"/>
        <c:axPos val="l"/>
        <c:title>
          <c:tx>
            <c:rich>
              <a:bodyPr rot="-5400000" vert="horz"/>
              <a:lstStyle/>
              <a:p>
                <a:pPr>
                  <a:defRPr/>
                </a:pPr>
                <a:r>
                  <a:rPr lang="en-GB"/>
                  <a:t>Age band</a:t>
                </a:r>
              </a:p>
            </c:rich>
          </c:tx>
          <c:layout>
            <c:manualLayout>
              <c:xMode val="edge"/>
              <c:yMode val="edge"/>
              <c:x val="1.2980909760380705E-2"/>
              <c:y val="0.37396591024772907"/>
            </c:manualLayout>
          </c:layout>
          <c:overlay val="0"/>
        </c:title>
        <c:numFmt formatCode="General" sourceLinked="1"/>
        <c:majorTickMark val="none"/>
        <c:minorTickMark val="none"/>
        <c:tickLblPos val="low"/>
        <c:crossAx val="856055816"/>
        <c:crosses val="autoZero"/>
        <c:auto val="1"/>
        <c:lblAlgn val="ctr"/>
        <c:lblOffset val="100"/>
        <c:noMultiLvlLbl val="0"/>
      </c:catAx>
      <c:valAx>
        <c:axId val="856055816"/>
        <c:scaling>
          <c:orientation val="minMax"/>
        </c:scaling>
        <c:delete val="0"/>
        <c:axPos val="b"/>
        <c:majorGridlines>
          <c:spPr>
            <a:ln>
              <a:solidFill>
                <a:schemeClr val="bg1">
                  <a:lumMod val="75000"/>
                </a:schemeClr>
              </a:solidFill>
            </a:ln>
          </c:spPr>
        </c:majorGridlines>
        <c:title>
          <c:tx>
            <c:rich>
              <a:bodyPr/>
              <a:lstStyle/>
              <a:p>
                <a:pPr>
                  <a:defRPr/>
                </a:pPr>
                <a:r>
                  <a:rPr lang="en-GB"/>
                  <a:t>Percentage</a:t>
                </a:r>
                <a:r>
                  <a:rPr lang="en-GB" baseline="0"/>
                  <a:t> </a:t>
                </a:r>
                <a:r>
                  <a:rPr lang="en-GB"/>
                  <a:t>of</a:t>
                </a:r>
                <a:r>
                  <a:rPr lang="en-GB" baseline="0"/>
                  <a:t> population (%)</a:t>
                </a:r>
                <a:endParaRPr lang="en-GB"/>
              </a:p>
            </c:rich>
          </c:tx>
          <c:layout>
            <c:manualLayout>
              <c:xMode val="edge"/>
              <c:yMode val="edge"/>
              <c:x val="0.41708325269173185"/>
              <c:y val="0.86120982769228049"/>
            </c:manualLayout>
          </c:layout>
          <c:overlay val="0"/>
        </c:title>
        <c:numFmt formatCode="0;0" sourceLinked="0"/>
        <c:majorTickMark val="out"/>
        <c:minorTickMark val="none"/>
        <c:tickLblPos val="nextTo"/>
        <c:crossAx val="856058168"/>
        <c:crosses val="autoZero"/>
        <c:crossBetween val="between"/>
      </c:valAx>
    </c:plotArea>
    <c:legend>
      <c:legendPos val="r"/>
      <c:layout>
        <c:manualLayout>
          <c:xMode val="edge"/>
          <c:yMode val="edge"/>
          <c:x val="1.8603864685090302E-2"/>
          <c:y val="0.90132844692895686"/>
          <c:w val="0.33237410071942508"/>
          <c:h val="7.9307405292719582E-2"/>
        </c:manualLayout>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Control!$B$24</c:f>
          <c:strCache>
            <c:ptCount val="1"/>
            <c:pt idx="0">
              <c:v>Forecast change in resident population between 2018 and 2025: Southampton LA</c:v>
            </c:pt>
          </c:strCache>
        </c:strRef>
      </c:tx>
      <c:layout>
        <c:manualLayout>
          <c:xMode val="edge"/>
          <c:yMode val="edge"/>
          <c:x val="0.1085514978900831"/>
          <c:y val="8.9786756453423128E-3"/>
        </c:manualLayout>
      </c:layout>
      <c:overlay val="0"/>
      <c:txPr>
        <a:bodyPr/>
        <a:lstStyle/>
        <a:p>
          <a:pPr>
            <a:defRPr sz="1100"/>
          </a:pPr>
          <a:endParaRPr lang="en-US"/>
        </a:p>
      </c:txPr>
    </c:title>
    <c:autoTitleDeleted val="0"/>
    <c:plotArea>
      <c:layout>
        <c:manualLayout>
          <c:layoutTarget val="inner"/>
          <c:xMode val="edge"/>
          <c:yMode val="edge"/>
          <c:x val="0.18170206743148457"/>
          <c:y val="8.9462958544323457E-2"/>
          <c:w val="0.74851601822159664"/>
          <c:h val="0.72858399675052321"/>
        </c:manualLayout>
      </c:layout>
      <c:barChart>
        <c:barDir val="bar"/>
        <c:grouping val="clustered"/>
        <c:varyColors val="0"/>
        <c:ser>
          <c:idx val="0"/>
          <c:order val="0"/>
          <c:tx>
            <c:v>Negative change</c:v>
          </c:tx>
          <c:spPr>
            <a:solidFill>
              <a:srgbClr val="FF0000"/>
            </a:solidFill>
          </c:spPr>
          <c:invertIfNegative val="0"/>
          <c:dLbls>
            <c:numFmt formatCode=";\-0.00;;" sourceLinked="0"/>
            <c:spPr>
              <a:noFill/>
              <a:ln>
                <a:noFill/>
              </a:ln>
              <a:effectLst/>
            </c:spPr>
            <c:txPr>
              <a:bodyPr/>
              <a:lstStyle/>
              <a:p>
                <a:pPr>
                  <a:defRPr sz="11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Data'!$W$6:$W$24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pt idx="18">
                  <c:v>Total</c:v>
                </c:pt>
              </c:strCache>
            </c:strRef>
          </c:cat>
          <c:val>
            <c:numRef>
              <c:f>'Chart Data'!$AN$6:$AN$24</c:f>
              <c:numCache>
                <c:formatCode>0.00</c:formatCode>
                <c:ptCount val="19"/>
                <c:pt idx="0">
                  <c:v>0</c:v>
                </c:pt>
                <c:pt idx="1">
                  <c:v>-2.1802227472156597</c:v>
                </c:pt>
                <c:pt idx="2">
                  <c:v>0</c:v>
                </c:pt>
                <c:pt idx="3">
                  <c:v>0</c:v>
                </c:pt>
                <c:pt idx="4">
                  <c:v>-1.7002414739836591</c:v>
                </c:pt>
                <c:pt idx="5">
                  <c:v>-1.294860880863838</c:v>
                </c:pt>
                <c:pt idx="6">
                  <c:v>0</c:v>
                </c:pt>
                <c:pt idx="7">
                  <c:v>0</c:v>
                </c:pt>
                <c:pt idx="8">
                  <c:v>0</c:v>
                </c:pt>
                <c:pt idx="9">
                  <c:v>-7.0254320640719403E-2</c:v>
                </c:pt>
                <c:pt idx="10">
                  <c:v>0</c:v>
                </c:pt>
                <c:pt idx="11">
                  <c:v>0</c:v>
                </c:pt>
                <c:pt idx="12">
                  <c:v>0</c:v>
                </c:pt>
                <c:pt idx="13">
                  <c:v>0</c:v>
                </c:pt>
                <c:pt idx="14">
                  <c:v>-4.9319371727748686</c:v>
                </c:pt>
                <c:pt idx="15">
                  <c:v>0</c:v>
                </c:pt>
                <c:pt idx="16">
                  <c:v>0</c:v>
                </c:pt>
                <c:pt idx="17">
                  <c:v>0</c:v>
                </c:pt>
                <c:pt idx="18">
                  <c:v>0</c:v>
                </c:pt>
              </c:numCache>
            </c:numRef>
          </c:val>
          <c:extLst>
            <c:ext xmlns:c16="http://schemas.microsoft.com/office/drawing/2014/chart" uri="{C3380CC4-5D6E-409C-BE32-E72D297353CC}">
              <c16:uniqueId val="{00000000-7B9E-4FDF-A0A3-E059491BC1B7}"/>
            </c:ext>
          </c:extLst>
        </c:ser>
        <c:ser>
          <c:idx val="1"/>
          <c:order val="1"/>
          <c:tx>
            <c:v>Positive change</c:v>
          </c:tx>
          <c:spPr>
            <a:solidFill>
              <a:srgbClr val="7CA0C5"/>
            </a:solidFill>
          </c:spPr>
          <c:invertIfNegative val="0"/>
          <c:dLbls>
            <c:numFmt formatCode="0.00;;;" sourceLinked="0"/>
            <c:spPr>
              <a:noFill/>
              <a:ln>
                <a:noFill/>
              </a:ln>
              <a:effectLst/>
            </c:spPr>
            <c:txPr>
              <a:bodyPr/>
              <a:lstStyle/>
              <a:p>
                <a:pPr>
                  <a:defRPr sz="11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Data'!$W$6:$W$24</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pt idx="18">
                  <c:v>Total</c:v>
                </c:pt>
              </c:strCache>
            </c:strRef>
          </c:cat>
          <c:val>
            <c:numRef>
              <c:f>'Chart Data'!$AO$6:$AO$24</c:f>
              <c:numCache>
                <c:formatCode>0.00</c:formatCode>
                <c:ptCount val="19"/>
                <c:pt idx="0">
                  <c:v>13.345598641381262</c:v>
                </c:pt>
                <c:pt idx="1">
                  <c:v>0</c:v>
                </c:pt>
                <c:pt idx="2">
                  <c:v>4.9753024554370393</c:v>
                </c:pt>
                <c:pt idx="3">
                  <c:v>8.9149186434032544</c:v>
                </c:pt>
                <c:pt idx="4">
                  <c:v>0</c:v>
                </c:pt>
                <c:pt idx="5">
                  <c:v>0</c:v>
                </c:pt>
                <c:pt idx="6">
                  <c:v>5.4785089013474968</c:v>
                </c:pt>
                <c:pt idx="7">
                  <c:v>4.91198182850653</c:v>
                </c:pt>
                <c:pt idx="8">
                  <c:v>10.121078332998863</c:v>
                </c:pt>
                <c:pt idx="9">
                  <c:v>0</c:v>
                </c:pt>
                <c:pt idx="10">
                  <c:v>0.80129331552681526</c:v>
                </c:pt>
                <c:pt idx="11">
                  <c:v>0.69710700592540953</c:v>
                </c:pt>
                <c:pt idx="12">
                  <c:v>13.101492786256358</c:v>
                </c:pt>
                <c:pt idx="13">
                  <c:v>12.988884314532728</c:v>
                </c:pt>
                <c:pt idx="14">
                  <c:v>0</c:v>
                </c:pt>
                <c:pt idx="15">
                  <c:v>17.178658043654004</c:v>
                </c:pt>
                <c:pt idx="16">
                  <c:v>12.525667351129362</c:v>
                </c:pt>
                <c:pt idx="17">
                  <c:v>0.16329196603527107</c:v>
                </c:pt>
                <c:pt idx="18">
                  <c:v>4.3128579561301956</c:v>
                </c:pt>
              </c:numCache>
            </c:numRef>
          </c:val>
          <c:extLst>
            <c:ext xmlns:c16="http://schemas.microsoft.com/office/drawing/2014/chart" uri="{C3380CC4-5D6E-409C-BE32-E72D297353CC}">
              <c16:uniqueId val="{00000001-7B9E-4FDF-A0A3-E059491BC1B7}"/>
            </c:ext>
          </c:extLst>
        </c:ser>
        <c:dLbls>
          <c:showLegendKey val="0"/>
          <c:showVal val="0"/>
          <c:showCatName val="0"/>
          <c:showSerName val="0"/>
          <c:showPercent val="0"/>
          <c:showBubbleSize val="0"/>
        </c:dLbls>
        <c:gapWidth val="20"/>
        <c:overlap val="100"/>
        <c:axId val="856053856"/>
        <c:axId val="856056208"/>
      </c:barChart>
      <c:catAx>
        <c:axId val="856053856"/>
        <c:scaling>
          <c:orientation val="minMax"/>
        </c:scaling>
        <c:delete val="0"/>
        <c:axPos val="l"/>
        <c:title>
          <c:tx>
            <c:rich>
              <a:bodyPr rot="-5400000" vert="horz"/>
              <a:lstStyle/>
              <a:p>
                <a:pPr>
                  <a:defRPr/>
                </a:pPr>
                <a:r>
                  <a:rPr lang="en-GB"/>
                  <a:t>Age</a:t>
                </a:r>
                <a:r>
                  <a:rPr lang="en-GB" baseline="0"/>
                  <a:t> band</a:t>
                </a:r>
                <a:endParaRPr lang="en-GB"/>
              </a:p>
            </c:rich>
          </c:tx>
          <c:layout>
            <c:manualLayout>
              <c:xMode val="edge"/>
              <c:yMode val="edge"/>
              <c:x val="6.2476988133297077E-3"/>
              <c:y val="0.394140353667913"/>
            </c:manualLayout>
          </c:layout>
          <c:overlay val="0"/>
        </c:title>
        <c:numFmt formatCode="General" sourceLinked="0"/>
        <c:majorTickMark val="out"/>
        <c:minorTickMark val="none"/>
        <c:tickLblPos val="low"/>
        <c:crossAx val="856056208"/>
        <c:crosses val="autoZero"/>
        <c:auto val="1"/>
        <c:lblAlgn val="ctr"/>
        <c:lblOffset val="100"/>
        <c:noMultiLvlLbl val="0"/>
      </c:catAx>
      <c:valAx>
        <c:axId val="856056208"/>
        <c:scaling>
          <c:orientation val="minMax"/>
        </c:scaling>
        <c:delete val="0"/>
        <c:axPos val="b"/>
        <c:majorGridlines>
          <c:spPr>
            <a:ln>
              <a:solidFill>
                <a:schemeClr val="bg1">
                  <a:lumMod val="75000"/>
                </a:schemeClr>
              </a:solidFill>
            </a:ln>
          </c:spPr>
        </c:majorGridlines>
        <c:title>
          <c:tx>
            <c:rich>
              <a:bodyPr/>
              <a:lstStyle/>
              <a:p>
                <a:pPr>
                  <a:defRPr/>
                </a:pPr>
                <a:r>
                  <a:rPr lang="en-GB"/>
                  <a:t>% Change</a:t>
                </a:r>
              </a:p>
            </c:rich>
          </c:tx>
          <c:layout>
            <c:manualLayout>
              <c:xMode val="edge"/>
              <c:yMode val="edge"/>
              <c:x val="0.47118711919270051"/>
              <c:y val="0.86689113355780134"/>
            </c:manualLayout>
          </c:layout>
          <c:overlay val="0"/>
        </c:title>
        <c:numFmt formatCode="0" sourceLinked="0"/>
        <c:majorTickMark val="out"/>
        <c:minorTickMark val="none"/>
        <c:tickLblPos val="nextTo"/>
        <c:crossAx val="856053856"/>
        <c:crosses val="autoZero"/>
        <c:crossBetween val="between"/>
      </c:valAx>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GB" sz="1050">
                <a:latin typeface="+mn-lt"/>
              </a:rPr>
              <a:t>Population (Females) percentage change: Southampton and ONS comparator Local Authorities: Census 2011 and 2021</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9127888757566947"/>
        </c:manualLayout>
      </c:layout>
      <c:barChart>
        <c:barDir val="bar"/>
        <c:grouping val="clustered"/>
        <c:varyColors val="0"/>
        <c:ser>
          <c:idx val="0"/>
          <c:order val="0"/>
          <c:tx>
            <c:strRef>
              <c:f>'Population Census 2021 (full)'!$R$7</c:f>
              <c:strCache>
                <c:ptCount val="1"/>
                <c:pt idx="0">
                  <c:v>Percentage change</c:v>
                </c:pt>
              </c:strCache>
            </c:strRef>
          </c:tx>
          <c:spPr>
            <a:solidFill>
              <a:srgbClr val="002F6D"/>
            </a:solidFill>
          </c:spPr>
          <c:invertIfNegative val="0"/>
          <c:dPt>
            <c:idx val="1"/>
            <c:invertIfNegative val="0"/>
            <c:bubble3D val="0"/>
            <c:extLst>
              <c:ext xmlns:c16="http://schemas.microsoft.com/office/drawing/2014/chart" uri="{C3380CC4-5D6E-409C-BE32-E72D297353CC}">
                <c16:uniqueId val="{00000000-7202-4092-A683-0E989EC3E089}"/>
              </c:ext>
            </c:extLst>
          </c:dPt>
          <c:dPt>
            <c:idx val="12"/>
            <c:invertIfNegative val="0"/>
            <c:bubble3D val="0"/>
            <c:extLst>
              <c:ext xmlns:c16="http://schemas.microsoft.com/office/drawing/2014/chart" uri="{C3380CC4-5D6E-409C-BE32-E72D297353CC}">
                <c16:uniqueId val="{00000001-7202-4092-A683-0E989EC3E089}"/>
              </c:ext>
            </c:extLst>
          </c:dPt>
          <c:dPt>
            <c:idx val="13"/>
            <c:invertIfNegative val="0"/>
            <c:bubble3D val="0"/>
            <c:extLst>
              <c:ext xmlns:c16="http://schemas.microsoft.com/office/drawing/2014/chart" uri="{C3380CC4-5D6E-409C-BE32-E72D297353CC}">
                <c16:uniqueId val="{00000002-7202-4092-A683-0E989EC3E089}"/>
              </c:ext>
            </c:extLst>
          </c:dPt>
          <c:dPt>
            <c:idx val="14"/>
            <c:invertIfNegative val="0"/>
            <c:bubble3D val="0"/>
            <c:extLst>
              <c:ext xmlns:c16="http://schemas.microsoft.com/office/drawing/2014/chart" uri="{C3380CC4-5D6E-409C-BE32-E72D297353CC}">
                <c16:uniqueId val="{00000003-7202-4092-A683-0E989EC3E089}"/>
              </c:ext>
            </c:extLst>
          </c:dPt>
          <c:dLbls>
            <c:spPr>
              <a:noFill/>
              <a:ln>
                <a:noFill/>
              </a:ln>
              <a:effectLst/>
            </c:spPr>
            <c:txPr>
              <a:bodyPr wrap="square" lIns="38100" tIns="19050" rIns="38100" bIns="19050" anchor="ctr">
                <a:spAutoFit/>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'Population Census 2021 (full)'!$N$8:$N$22</c:f>
              <c:strCache>
                <c:ptCount val="15"/>
                <c:pt idx="0">
                  <c:v>Coventry</c:v>
                </c:pt>
                <c:pt idx="1">
                  <c:v>Bath and North East Somerset</c:v>
                </c:pt>
                <c:pt idx="2">
                  <c:v>Newcastle upon Tyne</c:v>
                </c:pt>
                <c:pt idx="3">
                  <c:v>Bristol</c:v>
                </c:pt>
                <c:pt idx="4">
                  <c:v>Liverpool</c:v>
                </c:pt>
                <c:pt idx="5">
                  <c:v>Southampton</c:v>
                </c:pt>
                <c:pt idx="6">
                  <c:v>England</c:v>
                </c:pt>
                <c:pt idx="7">
                  <c:v>Sheffield</c:v>
                </c:pt>
                <c:pt idx="8">
                  <c:v>York</c:v>
                </c:pt>
                <c:pt idx="9">
                  <c:v>Leeds</c:v>
                </c:pt>
                <c:pt idx="10">
                  <c:v>Bournemouth</c:v>
                </c:pt>
                <c:pt idx="11">
                  <c:v>Hampshire</c:v>
                </c:pt>
                <c:pt idx="12">
                  <c:v>Portsmouth</c:v>
                </c:pt>
                <c:pt idx="13">
                  <c:v>Isle of Wight</c:v>
                </c:pt>
                <c:pt idx="14">
                  <c:v>Plymouth</c:v>
                </c:pt>
              </c:strCache>
            </c:strRef>
          </c:cat>
          <c:val>
            <c:numRef>
              <c:f>'Population Census 2021 (full)'!$R$8:$R$22</c:f>
              <c:numCache>
                <c:formatCode>0.0</c:formatCode>
                <c:ptCount val="15"/>
                <c:pt idx="0">
                  <c:v>138.10052780549645</c:v>
                </c:pt>
                <c:pt idx="1">
                  <c:v>118.31028195321532</c:v>
                </c:pt>
                <c:pt idx="2">
                  <c:v>119.23673285649977</c:v>
                </c:pt>
                <c:pt idx="3">
                  <c:v>116.5177098292922</c:v>
                </c:pt>
                <c:pt idx="4">
                  <c:v>112.12637539630062</c:v>
                </c:pt>
                <c:pt idx="5">
                  <c:v>115.34033330778598</c:v>
                </c:pt>
                <c:pt idx="6">
                  <c:v>109.88565323901578</c:v>
                </c:pt>
                <c:pt idx="7">
                  <c:v>110.40576780925379</c:v>
                </c:pt>
                <c:pt idx="8">
                  <c:v>107.28705168128727</c:v>
                </c:pt>
                <c:pt idx="9">
                  <c:v>108.26124364489637</c:v>
                </c:pt>
                <c:pt idx="10">
                  <c:v>111.32946094131698</c:v>
                </c:pt>
                <c:pt idx="11">
                  <c:v>106.46592851304153</c:v>
                </c:pt>
                <c:pt idx="12">
                  <c:v>110.78199401109421</c:v>
                </c:pt>
                <c:pt idx="13">
                  <c:v>100.86672971866575</c:v>
                </c:pt>
                <c:pt idx="14">
                  <c:v>102.6515034695451</c:v>
                </c:pt>
              </c:numCache>
            </c:numRef>
          </c:val>
          <c:extLst>
            <c:ext xmlns:c16="http://schemas.microsoft.com/office/drawing/2014/chart" uri="{C3380CC4-5D6E-409C-BE32-E72D297353CC}">
              <c16:uniqueId val="{00000004-7202-4092-A683-0E989EC3E089}"/>
            </c:ext>
          </c:extLst>
        </c:ser>
        <c:dLbls>
          <c:showLegendKey val="0"/>
          <c:showVal val="0"/>
          <c:showCatName val="0"/>
          <c:showSerName val="0"/>
          <c:showPercent val="0"/>
          <c:showBubbleSize val="0"/>
        </c:dLbls>
        <c:gapWidth val="30"/>
        <c:axId val="729142736"/>
        <c:axId val="729143128"/>
      </c:barChart>
      <c:catAx>
        <c:axId val="729142736"/>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3128"/>
        <c:crosses val="autoZero"/>
        <c:auto val="1"/>
        <c:lblAlgn val="ctr"/>
        <c:lblOffset val="100"/>
        <c:tickLblSkip val="1"/>
        <c:tickMarkSkip val="1"/>
        <c:noMultiLvlLbl val="0"/>
      </c:catAx>
      <c:valAx>
        <c:axId val="729143128"/>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Density, hectares</a:t>
                </a:r>
              </a:p>
            </c:rich>
          </c:tx>
          <c:layout>
            <c:manualLayout>
              <c:xMode val="edge"/>
              <c:yMode val="edge"/>
              <c:x val="0.5245522391892794"/>
              <c:y val="0.88185224863692391"/>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273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GB" sz="1050">
                <a:latin typeface="+mn-lt"/>
              </a:rPr>
              <a:t>Population (persons) percentage of total population Census 2021 (249,000):</a:t>
            </a:r>
            <a:r>
              <a:rPr lang="en-GB" sz="1050" baseline="0">
                <a:latin typeface="+mn-lt"/>
              </a:rPr>
              <a:t> Southampton by quinary age groups</a:t>
            </a:r>
            <a:endParaRPr lang="en-GB" sz="1050">
              <a:latin typeface="+mn-lt"/>
            </a:endParaRPr>
          </a:p>
        </c:rich>
      </c:tx>
      <c:layout>
        <c:manualLayout>
          <c:xMode val="edge"/>
          <c:yMode val="edge"/>
          <c:x val="0.11104529734861326"/>
          <c:y val="1.7039623561607941E-2"/>
        </c:manualLayout>
      </c:layout>
      <c:overlay val="0"/>
      <c:spPr>
        <a:noFill/>
        <a:ln w="25400">
          <a:noFill/>
        </a:ln>
      </c:spPr>
    </c:title>
    <c:autoTitleDeleted val="0"/>
    <c:plotArea>
      <c:layout>
        <c:manualLayout>
          <c:layoutTarget val="inner"/>
          <c:xMode val="edge"/>
          <c:yMode val="edge"/>
          <c:x val="0.24997153914635889"/>
          <c:y val="0.13894080996884736"/>
          <c:w val="0.76098418277680135"/>
          <c:h val="0.69127888757566947"/>
        </c:manualLayout>
      </c:layout>
      <c:barChart>
        <c:barDir val="bar"/>
        <c:grouping val="clustered"/>
        <c:varyColors val="0"/>
        <c:ser>
          <c:idx val="0"/>
          <c:order val="0"/>
          <c:tx>
            <c:strRef>
              <c:f>'By age Census 2021 Eng Soto'!$D$7</c:f>
              <c:strCache>
                <c:ptCount val="1"/>
                <c:pt idx="0">
                  <c:v>Percent</c:v>
                </c:pt>
              </c:strCache>
            </c:strRef>
          </c:tx>
          <c:spPr>
            <a:solidFill>
              <a:srgbClr val="002F6D"/>
            </a:solidFill>
          </c:spPr>
          <c:invertIfNegative val="0"/>
          <c:dPt>
            <c:idx val="0"/>
            <c:invertIfNegative val="0"/>
            <c:bubble3D val="0"/>
            <c:extLst>
              <c:ext xmlns:c16="http://schemas.microsoft.com/office/drawing/2014/chart" uri="{C3380CC4-5D6E-409C-BE32-E72D297353CC}">
                <c16:uniqueId val="{00000001-EA2F-43F3-B8B3-1F32AF776B75}"/>
              </c:ext>
            </c:extLst>
          </c:dPt>
          <c:dPt>
            <c:idx val="1"/>
            <c:invertIfNegative val="0"/>
            <c:bubble3D val="0"/>
            <c:extLst>
              <c:ext xmlns:c16="http://schemas.microsoft.com/office/drawing/2014/chart" uri="{C3380CC4-5D6E-409C-BE32-E72D297353CC}">
                <c16:uniqueId val="{00000002-EA2F-43F3-B8B3-1F32AF776B75}"/>
              </c:ext>
            </c:extLst>
          </c:dPt>
          <c:dPt>
            <c:idx val="3"/>
            <c:invertIfNegative val="0"/>
            <c:bubble3D val="0"/>
            <c:extLst>
              <c:ext xmlns:c16="http://schemas.microsoft.com/office/drawing/2014/chart" uri="{C3380CC4-5D6E-409C-BE32-E72D297353CC}">
                <c16:uniqueId val="{00000004-EA2F-43F3-B8B3-1F32AF776B75}"/>
              </c:ext>
            </c:extLst>
          </c:dPt>
          <c:dPt>
            <c:idx val="4"/>
            <c:invertIfNegative val="0"/>
            <c:bubble3D val="0"/>
            <c:extLst>
              <c:ext xmlns:c16="http://schemas.microsoft.com/office/drawing/2014/chart" uri="{C3380CC4-5D6E-409C-BE32-E72D297353CC}">
                <c16:uniqueId val="{00000006-EA2F-43F3-B8B3-1F32AF776B75}"/>
              </c:ext>
            </c:extLst>
          </c:dPt>
          <c:dPt>
            <c:idx val="5"/>
            <c:invertIfNegative val="0"/>
            <c:bubble3D val="0"/>
            <c:extLst>
              <c:ext xmlns:c16="http://schemas.microsoft.com/office/drawing/2014/chart" uri="{C3380CC4-5D6E-409C-BE32-E72D297353CC}">
                <c16:uniqueId val="{00000008-EA2F-43F3-B8B3-1F32AF776B75}"/>
              </c:ext>
            </c:extLst>
          </c:dPt>
          <c:dPt>
            <c:idx val="6"/>
            <c:invertIfNegative val="0"/>
            <c:bubble3D val="0"/>
            <c:extLst>
              <c:ext xmlns:c16="http://schemas.microsoft.com/office/drawing/2014/chart" uri="{C3380CC4-5D6E-409C-BE32-E72D297353CC}">
                <c16:uniqueId val="{00000009-EA2F-43F3-B8B3-1F32AF776B75}"/>
              </c:ext>
            </c:extLst>
          </c:dPt>
          <c:dPt>
            <c:idx val="8"/>
            <c:invertIfNegative val="0"/>
            <c:bubble3D val="0"/>
            <c:extLst>
              <c:ext xmlns:c16="http://schemas.microsoft.com/office/drawing/2014/chart" uri="{C3380CC4-5D6E-409C-BE32-E72D297353CC}">
                <c16:uniqueId val="{0000000A-EA2F-43F3-B8B3-1F32AF776B75}"/>
              </c:ext>
            </c:extLst>
          </c:dPt>
          <c:dPt>
            <c:idx val="9"/>
            <c:invertIfNegative val="0"/>
            <c:bubble3D val="0"/>
            <c:extLst>
              <c:ext xmlns:c16="http://schemas.microsoft.com/office/drawing/2014/chart" uri="{C3380CC4-5D6E-409C-BE32-E72D297353CC}">
                <c16:uniqueId val="{0000000C-EA2F-43F3-B8B3-1F32AF776B75}"/>
              </c:ext>
            </c:extLst>
          </c:dPt>
          <c:dPt>
            <c:idx val="12"/>
            <c:invertIfNegative val="0"/>
            <c:bubble3D val="0"/>
            <c:extLst>
              <c:ext xmlns:c16="http://schemas.microsoft.com/office/drawing/2014/chart" uri="{C3380CC4-5D6E-409C-BE32-E72D297353CC}">
                <c16:uniqueId val="{0000000D-EA2F-43F3-B8B3-1F32AF776B75}"/>
              </c:ext>
            </c:extLst>
          </c:dPt>
          <c:dPt>
            <c:idx val="13"/>
            <c:invertIfNegative val="0"/>
            <c:bubble3D val="0"/>
            <c:extLst>
              <c:ext xmlns:c16="http://schemas.microsoft.com/office/drawing/2014/chart" uri="{C3380CC4-5D6E-409C-BE32-E72D297353CC}">
                <c16:uniqueId val="{0000000E-EA2F-43F3-B8B3-1F32AF776B75}"/>
              </c:ext>
            </c:extLst>
          </c:dPt>
          <c:dPt>
            <c:idx val="14"/>
            <c:invertIfNegative val="0"/>
            <c:bubble3D val="0"/>
            <c:extLst>
              <c:ext xmlns:c16="http://schemas.microsoft.com/office/drawing/2014/chart" uri="{C3380CC4-5D6E-409C-BE32-E72D297353CC}">
                <c16:uniqueId val="{0000000F-EA2F-43F3-B8B3-1F32AF776B75}"/>
              </c:ext>
            </c:extLst>
          </c:dPt>
          <c:dPt>
            <c:idx val="16"/>
            <c:invertIfNegative val="0"/>
            <c:bubble3D val="0"/>
            <c:extLst>
              <c:ext xmlns:c16="http://schemas.microsoft.com/office/drawing/2014/chart" uri="{C3380CC4-5D6E-409C-BE32-E72D297353CC}">
                <c16:uniqueId val="{00000011-EA2F-43F3-B8B3-1F32AF776B75}"/>
              </c:ext>
            </c:extLst>
          </c:dPt>
          <c:dPt>
            <c:idx val="17"/>
            <c:invertIfNegative val="0"/>
            <c:bubble3D val="0"/>
            <c:extLst>
              <c:ext xmlns:c16="http://schemas.microsoft.com/office/drawing/2014/chart" uri="{C3380CC4-5D6E-409C-BE32-E72D297353CC}">
                <c16:uniqueId val="{00000013-EA2F-43F3-B8B3-1F32AF776B75}"/>
              </c:ext>
            </c:extLst>
          </c:dPt>
          <c:dLbls>
            <c:dLbl>
              <c:idx val="18"/>
              <c:spPr>
                <a:noFill/>
                <a:ln>
                  <a:noFill/>
                </a:ln>
                <a:effectLst/>
              </c:spPr>
              <c:txPr>
                <a:bodyPr wrap="square" lIns="38100" tIns="19050" rIns="38100" bIns="19050" anchor="ctr">
                  <a:spAutoFit/>
                </a:bodyPr>
                <a:lstStyle/>
                <a:p>
                  <a:pPr>
                    <a:defRPr b="1">
                      <a:solidFill>
                        <a:schemeClr val="tx1"/>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A2F-43F3-B8B3-1F32AF776B75}"/>
                </c:ext>
              </c:extLst>
            </c:dLbl>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'By age Census 2021 Eng Soto'!$H$8:$H$26</c:f>
                <c:numCache>
                  <c:formatCode>General</c:formatCode>
                  <c:ptCount val="19"/>
                  <c:pt idx="0">
                    <c:v>9.5309593087014477E-2</c:v>
                  </c:pt>
                  <c:pt idx="1">
                    <c:v>8.4312033633436201E-2</c:v>
                  </c:pt>
                  <c:pt idx="2">
                    <c:v>8.3327877476214063E-2</c:v>
                  </c:pt>
                  <c:pt idx="3">
                    <c:v>0.1022267814870057</c:v>
                  </c:pt>
                  <c:pt idx="4">
                    <c:v>0.12730718041776079</c:v>
                  </c:pt>
                  <c:pt idx="5">
                    <c:v>0.11161777736211675</c:v>
                  </c:pt>
                  <c:pt idx="6">
                    <c:v>0.10392089866395526</c:v>
                  </c:pt>
                  <c:pt idx="7">
                    <c:v>9.6103770734162985E-2</c:v>
                  </c:pt>
                  <c:pt idx="8">
                    <c:v>9.2967924485870768E-2</c:v>
                  </c:pt>
                  <c:pt idx="9">
                    <c:v>9.354219737833791E-2</c:v>
                  </c:pt>
                  <c:pt idx="10">
                    <c:v>8.7159914787192427E-2</c:v>
                  </c:pt>
                  <c:pt idx="11">
                    <c:v>8.0852159566292769E-2</c:v>
                  </c:pt>
                  <c:pt idx="12">
                    <c:v>8.1227995984542112E-2</c:v>
                  </c:pt>
                  <c:pt idx="13">
                    <c:v>7.2633680651417176E-2</c:v>
                  </c:pt>
                  <c:pt idx="14">
                    <c:v>6.473092189061358E-2</c:v>
                  </c:pt>
                  <c:pt idx="15">
                    <c:v>6.0489055855583285E-2</c:v>
                  </c:pt>
                  <c:pt idx="16">
                    <c:v>5.4526013595456169E-2</c:v>
                  </c:pt>
                  <c:pt idx="17">
                    <c:v>4.4199419032267206E-2</c:v>
                  </c:pt>
                  <c:pt idx="18">
                    <c:v>3.2037448841320648E-2</c:v>
                  </c:pt>
                </c:numCache>
              </c:numRef>
            </c:plus>
            <c:minus>
              <c:numRef>
                <c:f>'By age Census 2021 Eng Soto'!$G$8:$G$26</c:f>
                <c:numCache>
                  <c:formatCode>General</c:formatCode>
                  <c:ptCount val="19"/>
                  <c:pt idx="0">
                    <c:v>9.3957776819832084E-2</c:v>
                  </c:pt>
                  <c:pt idx="1">
                    <c:v>8.2916103940909203E-2</c:v>
                  </c:pt>
                  <c:pt idx="2">
                    <c:v>8.1928329491495866E-2</c:v>
                  </c:pt>
                  <c:pt idx="3">
                    <c:v>0.10090637744826481</c:v>
                  </c:pt>
                  <c:pt idx="4">
                    <c:v>0.12612855891070396</c:v>
                  </c:pt>
                  <c:pt idx="5">
                    <c:v>0.11034499351820592</c:v>
                  </c:pt>
                  <c:pt idx="6">
                    <c:v>0.10260864817405579</c:v>
                  </c:pt>
                  <c:pt idx="7">
                    <c:v>9.4755411670820244E-2</c:v>
                  </c:pt>
                  <c:pt idx="8">
                    <c:v>9.1606133132338563E-2</c:v>
                  </c:pt>
                  <c:pt idx="9">
                    <c:v>9.2182822350070914E-2</c:v>
                  </c:pt>
                  <c:pt idx="10">
                    <c:v>8.5774753231358858E-2</c:v>
                  </c:pt>
                  <c:pt idx="11">
                    <c:v>7.9443739330860019E-2</c:v>
                  </c:pt>
                  <c:pt idx="12">
                    <c:v>7.9820901630151653E-2</c:v>
                  </c:pt>
                  <c:pt idx="13">
                    <c:v>7.1198098441726643E-2</c:v>
                  </c:pt>
                  <c:pt idx="14">
                    <c:v>6.3272403178025627E-2</c:v>
                  </c:pt>
                  <c:pt idx="15">
                    <c:v>5.9019459221012038E-2</c:v>
                  </c:pt>
                  <c:pt idx="16">
                    <c:v>5.3042253577410881E-2</c:v>
                  </c:pt>
                  <c:pt idx="17">
                    <c:v>4.2694903399769446E-2</c:v>
                  </c:pt>
                  <c:pt idx="18">
                    <c:v>3.0514395657048277E-2</c:v>
                  </c:pt>
                </c:numCache>
              </c:numRef>
            </c:minus>
          </c:errBars>
          <c:cat>
            <c:strRef>
              <c:f>'By age Census 2021 Eng Soto'!$B$8:$B$26</c:f>
              <c:strCache>
                <c:ptCount val="19"/>
                <c:pt idx="0">
                  <c:v>Aged 0 to 4
</c:v>
                </c:pt>
                <c:pt idx="1">
                  <c:v>Aged 5 to 9
</c:v>
                </c:pt>
                <c:pt idx="2">
                  <c:v>Aged 10 to 14
</c:v>
                </c:pt>
                <c:pt idx="3">
                  <c:v>Aged 15 to 19
</c:v>
                </c:pt>
                <c:pt idx="4">
                  <c:v>Aged 20 to 24
</c:v>
                </c:pt>
                <c:pt idx="5">
                  <c:v>Aged 25 to 29
</c:v>
                </c:pt>
                <c:pt idx="6">
                  <c:v>Aged 30 to 34
</c:v>
                </c:pt>
                <c:pt idx="7">
                  <c:v>Aged 35 to 39
</c:v>
                </c:pt>
                <c:pt idx="8">
                  <c:v>Aged 40 to 44
</c:v>
                </c:pt>
                <c:pt idx="9">
                  <c:v>Aged 45 to 49
</c:v>
                </c:pt>
                <c:pt idx="10">
                  <c:v>Aged 50 to 54
</c:v>
                </c:pt>
                <c:pt idx="11">
                  <c:v>Aged 55 to 59
</c:v>
                </c:pt>
                <c:pt idx="12">
                  <c:v>Aged 60 to 64
</c:v>
                </c:pt>
                <c:pt idx="13">
                  <c:v>Aged 65 to 69
</c:v>
                </c:pt>
                <c:pt idx="14">
                  <c:v>Aged 70 to 74
</c:v>
                </c:pt>
                <c:pt idx="15">
                  <c:v>Aged 75 to 79
</c:v>
                </c:pt>
                <c:pt idx="16">
                  <c:v>Aged 80 to 84
</c:v>
                </c:pt>
                <c:pt idx="17">
                  <c:v>Aged 85 to 89
</c:v>
                </c:pt>
                <c:pt idx="18">
                  <c:v>Aged 90 and over
</c:v>
                </c:pt>
              </c:strCache>
            </c:strRef>
          </c:cat>
          <c:val>
            <c:numRef>
              <c:f>'By age Census 2021 Eng Soto'!$D$8:$D$26</c:f>
              <c:numCache>
                <c:formatCode>#,##0.0_ ;\-#,##0.0\ </c:formatCode>
                <c:ptCount val="19"/>
                <c:pt idx="0">
                  <c:v>6.1875502008032131</c:v>
                </c:pt>
                <c:pt idx="1">
                  <c:v>4.757831325301205</c:v>
                </c:pt>
                <c:pt idx="2">
                  <c:v>4.6405622489959839</c:v>
                </c:pt>
                <c:pt idx="3">
                  <c:v>7.2056224899598398</c:v>
                </c:pt>
                <c:pt idx="4">
                  <c:v>11.800803212851406</c:v>
                </c:pt>
                <c:pt idx="5">
                  <c:v>8.7489959839357425</c:v>
                </c:pt>
                <c:pt idx="6">
                  <c:v>7.4698795180722888</c:v>
                </c:pt>
                <c:pt idx="7">
                  <c:v>6.2995983935742972</c:v>
                </c:pt>
                <c:pt idx="8">
                  <c:v>5.8642570281124495</c:v>
                </c:pt>
                <c:pt idx="9">
                  <c:v>5.9425702811244978</c:v>
                </c:pt>
                <c:pt idx="10">
                  <c:v>5.1068273092369481</c:v>
                </c:pt>
                <c:pt idx="11">
                  <c:v>4.3530120481927712</c:v>
                </c:pt>
                <c:pt idx="12">
                  <c:v>4.3959839357429722</c:v>
                </c:pt>
                <c:pt idx="13">
                  <c:v>3.472690763052209</c:v>
                </c:pt>
                <c:pt idx="14">
                  <c:v>2.7293172690763052</c:v>
                </c:pt>
                <c:pt idx="15">
                  <c:v>2.3702811244979918</c:v>
                </c:pt>
                <c:pt idx="16">
                  <c:v>1.9112449799196787</c:v>
                </c:pt>
                <c:pt idx="17">
                  <c:v>1.2385542168674699</c:v>
                </c:pt>
                <c:pt idx="18">
                  <c:v>0.63775100401606422</c:v>
                </c:pt>
              </c:numCache>
            </c:numRef>
          </c:val>
          <c:extLst>
            <c:ext xmlns:c16="http://schemas.microsoft.com/office/drawing/2014/chart" uri="{C3380CC4-5D6E-409C-BE32-E72D297353CC}">
              <c16:uniqueId val="{00000014-EA2F-43F3-B8B3-1F32AF776B75}"/>
            </c:ext>
          </c:extLst>
        </c:ser>
        <c:dLbls>
          <c:showLegendKey val="0"/>
          <c:showVal val="0"/>
          <c:showCatName val="0"/>
          <c:showSerName val="0"/>
          <c:showPercent val="0"/>
          <c:showBubbleSize val="0"/>
        </c:dLbls>
        <c:gapWidth val="35"/>
        <c:axId val="729142736"/>
        <c:axId val="729143128"/>
      </c:barChart>
      <c:catAx>
        <c:axId val="729142736"/>
        <c:scaling>
          <c:orientation val="minMax"/>
        </c:scaling>
        <c:delete val="0"/>
        <c:axPos val="l"/>
        <c:numFmt formatCode="General" sourceLinked="1"/>
        <c:majorTickMark val="out"/>
        <c:minorTickMark val="none"/>
        <c:tickLblPos val="low"/>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3128"/>
        <c:crosses val="autoZero"/>
        <c:auto val="1"/>
        <c:lblAlgn val="ctr"/>
        <c:lblOffset val="100"/>
        <c:tickLblSkip val="1"/>
        <c:tickMarkSkip val="1"/>
        <c:noMultiLvlLbl val="0"/>
      </c:catAx>
      <c:valAx>
        <c:axId val="729143128"/>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Percent</a:t>
                </a:r>
              </a:p>
            </c:rich>
          </c:tx>
          <c:layout>
            <c:manualLayout>
              <c:xMode val="edge"/>
              <c:yMode val="edge"/>
              <c:x val="0.52656349794940571"/>
              <c:y val="0.87110381847688323"/>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273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mn-lt"/>
                <a:ea typeface="Arial"/>
                <a:cs typeface="Arial"/>
              </a:defRPr>
            </a:pPr>
            <a:r>
              <a:rPr lang="en-GB" sz="1100" b="1" i="0" baseline="0">
                <a:effectLst/>
              </a:rPr>
              <a:t>Population (persons) percentage of total population Census 2021 (56,489,800): England by quinary age groups</a:t>
            </a:r>
            <a:endParaRPr lang="en-GB" sz="700">
              <a:effectLst/>
            </a:endParaRPr>
          </a:p>
        </c:rich>
      </c:tx>
      <c:layout>
        <c:manualLayout>
          <c:xMode val="edge"/>
          <c:yMode val="edge"/>
          <c:x val="0.19716849147022822"/>
          <c:y val="0"/>
        </c:manualLayout>
      </c:layout>
      <c:overlay val="0"/>
      <c:spPr>
        <a:noFill/>
        <a:ln w="25400">
          <a:noFill/>
        </a:ln>
      </c:spPr>
    </c:title>
    <c:autoTitleDeleted val="0"/>
    <c:plotArea>
      <c:layout>
        <c:manualLayout>
          <c:layoutTarget val="inner"/>
          <c:xMode val="edge"/>
          <c:yMode val="edge"/>
          <c:x val="0.24997153914635889"/>
          <c:y val="0.13894080996884736"/>
          <c:w val="0.76098418277680135"/>
          <c:h val="0.69127888757566947"/>
        </c:manualLayout>
      </c:layout>
      <c:barChart>
        <c:barDir val="bar"/>
        <c:grouping val="clustered"/>
        <c:varyColors val="0"/>
        <c:ser>
          <c:idx val="0"/>
          <c:order val="0"/>
          <c:tx>
            <c:strRef>
              <c:f>'By age Census 2021 Eng Soto'!$L$7</c:f>
              <c:strCache>
                <c:ptCount val="1"/>
                <c:pt idx="0">
                  <c:v>Percent</c:v>
                </c:pt>
              </c:strCache>
            </c:strRef>
          </c:tx>
          <c:spPr>
            <a:solidFill>
              <a:srgbClr val="002F6D"/>
            </a:solidFill>
          </c:spPr>
          <c:invertIfNegative val="0"/>
          <c:dPt>
            <c:idx val="0"/>
            <c:invertIfNegative val="0"/>
            <c:bubble3D val="0"/>
            <c:extLst>
              <c:ext xmlns:c16="http://schemas.microsoft.com/office/drawing/2014/chart" uri="{C3380CC4-5D6E-409C-BE32-E72D297353CC}">
                <c16:uniqueId val="{00000000-3FFB-4324-822E-038BE16E0663}"/>
              </c:ext>
            </c:extLst>
          </c:dPt>
          <c:dPt>
            <c:idx val="1"/>
            <c:invertIfNegative val="0"/>
            <c:bubble3D val="0"/>
            <c:extLst>
              <c:ext xmlns:c16="http://schemas.microsoft.com/office/drawing/2014/chart" uri="{C3380CC4-5D6E-409C-BE32-E72D297353CC}">
                <c16:uniqueId val="{00000001-3FFB-4324-822E-038BE16E0663}"/>
              </c:ext>
            </c:extLst>
          </c:dPt>
          <c:dPt>
            <c:idx val="2"/>
            <c:invertIfNegative val="0"/>
            <c:bubble3D val="0"/>
            <c:extLst>
              <c:ext xmlns:c16="http://schemas.microsoft.com/office/drawing/2014/chart" uri="{C3380CC4-5D6E-409C-BE32-E72D297353CC}">
                <c16:uniqueId val="{00000003-3FFB-4324-822E-038BE16E0663}"/>
              </c:ext>
            </c:extLst>
          </c:dPt>
          <c:dPt>
            <c:idx val="3"/>
            <c:invertIfNegative val="0"/>
            <c:bubble3D val="0"/>
            <c:extLst>
              <c:ext xmlns:c16="http://schemas.microsoft.com/office/drawing/2014/chart" uri="{C3380CC4-5D6E-409C-BE32-E72D297353CC}">
                <c16:uniqueId val="{00000005-3FFB-4324-822E-038BE16E0663}"/>
              </c:ext>
            </c:extLst>
          </c:dPt>
          <c:dPt>
            <c:idx val="4"/>
            <c:invertIfNegative val="0"/>
            <c:bubble3D val="0"/>
            <c:extLst>
              <c:ext xmlns:c16="http://schemas.microsoft.com/office/drawing/2014/chart" uri="{C3380CC4-5D6E-409C-BE32-E72D297353CC}">
                <c16:uniqueId val="{00000006-3FFB-4324-822E-038BE16E0663}"/>
              </c:ext>
            </c:extLst>
          </c:dPt>
          <c:dPt>
            <c:idx val="5"/>
            <c:invertIfNegative val="0"/>
            <c:bubble3D val="0"/>
            <c:extLst>
              <c:ext xmlns:c16="http://schemas.microsoft.com/office/drawing/2014/chart" uri="{C3380CC4-5D6E-409C-BE32-E72D297353CC}">
                <c16:uniqueId val="{00000007-3FFB-4324-822E-038BE16E0663}"/>
              </c:ext>
            </c:extLst>
          </c:dPt>
          <c:dPt>
            <c:idx val="6"/>
            <c:invertIfNegative val="0"/>
            <c:bubble3D val="0"/>
            <c:extLst>
              <c:ext xmlns:c16="http://schemas.microsoft.com/office/drawing/2014/chart" uri="{C3380CC4-5D6E-409C-BE32-E72D297353CC}">
                <c16:uniqueId val="{00000008-3FFB-4324-822E-038BE16E0663}"/>
              </c:ext>
            </c:extLst>
          </c:dPt>
          <c:dPt>
            <c:idx val="7"/>
            <c:invertIfNegative val="0"/>
            <c:bubble3D val="0"/>
            <c:extLst>
              <c:ext xmlns:c16="http://schemas.microsoft.com/office/drawing/2014/chart" uri="{C3380CC4-5D6E-409C-BE32-E72D297353CC}">
                <c16:uniqueId val="{0000000A-3FFB-4324-822E-038BE16E0663}"/>
              </c:ext>
            </c:extLst>
          </c:dPt>
          <c:dPt>
            <c:idx val="8"/>
            <c:invertIfNegative val="0"/>
            <c:bubble3D val="0"/>
            <c:extLst>
              <c:ext xmlns:c16="http://schemas.microsoft.com/office/drawing/2014/chart" uri="{C3380CC4-5D6E-409C-BE32-E72D297353CC}">
                <c16:uniqueId val="{0000000C-3FFB-4324-822E-038BE16E0663}"/>
              </c:ext>
            </c:extLst>
          </c:dPt>
          <c:dPt>
            <c:idx val="9"/>
            <c:invertIfNegative val="0"/>
            <c:bubble3D val="0"/>
            <c:extLst>
              <c:ext xmlns:c16="http://schemas.microsoft.com/office/drawing/2014/chart" uri="{C3380CC4-5D6E-409C-BE32-E72D297353CC}">
                <c16:uniqueId val="{0000000D-3FFB-4324-822E-038BE16E0663}"/>
              </c:ext>
            </c:extLst>
          </c:dPt>
          <c:dPt>
            <c:idx val="12"/>
            <c:invertIfNegative val="0"/>
            <c:bubble3D val="0"/>
            <c:extLst>
              <c:ext xmlns:c16="http://schemas.microsoft.com/office/drawing/2014/chart" uri="{C3380CC4-5D6E-409C-BE32-E72D297353CC}">
                <c16:uniqueId val="{0000000E-3FFB-4324-822E-038BE16E0663}"/>
              </c:ext>
            </c:extLst>
          </c:dPt>
          <c:dPt>
            <c:idx val="13"/>
            <c:invertIfNegative val="0"/>
            <c:bubble3D val="0"/>
            <c:extLst>
              <c:ext xmlns:c16="http://schemas.microsoft.com/office/drawing/2014/chart" uri="{C3380CC4-5D6E-409C-BE32-E72D297353CC}">
                <c16:uniqueId val="{0000000F-3FFB-4324-822E-038BE16E0663}"/>
              </c:ext>
            </c:extLst>
          </c:dPt>
          <c:dPt>
            <c:idx val="14"/>
            <c:invertIfNegative val="0"/>
            <c:bubble3D val="0"/>
            <c:extLst>
              <c:ext xmlns:c16="http://schemas.microsoft.com/office/drawing/2014/chart" uri="{C3380CC4-5D6E-409C-BE32-E72D297353CC}">
                <c16:uniqueId val="{00000010-3FFB-4324-822E-038BE16E0663}"/>
              </c:ext>
            </c:extLst>
          </c:dPt>
          <c:dPt>
            <c:idx val="16"/>
            <c:invertIfNegative val="0"/>
            <c:bubble3D val="0"/>
            <c:extLst>
              <c:ext xmlns:c16="http://schemas.microsoft.com/office/drawing/2014/chart" uri="{C3380CC4-5D6E-409C-BE32-E72D297353CC}">
                <c16:uniqueId val="{00000012-3FFB-4324-822E-038BE16E0663}"/>
              </c:ext>
            </c:extLst>
          </c:dPt>
          <c:dPt>
            <c:idx val="17"/>
            <c:invertIfNegative val="0"/>
            <c:bubble3D val="0"/>
            <c:extLst>
              <c:ext xmlns:c16="http://schemas.microsoft.com/office/drawing/2014/chart" uri="{C3380CC4-5D6E-409C-BE32-E72D297353CC}">
                <c16:uniqueId val="{00000013-3FFB-4324-822E-038BE16E0663}"/>
              </c:ext>
            </c:extLst>
          </c:dPt>
          <c:dLbls>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'By age Census 2021 Eng Soto'!$P$8:$P$26</c:f>
                <c:numCache>
                  <c:formatCode>General</c:formatCode>
                  <c:ptCount val="19"/>
                  <c:pt idx="0">
                    <c:v>6.1349207686749452E-3</c:v>
                  </c:pt>
                  <c:pt idx="1">
                    <c:v>5.8255223285588187E-3</c:v>
                  </c:pt>
                  <c:pt idx="2">
                    <c:v>5.9246241744341788E-3</c:v>
                  </c:pt>
                  <c:pt idx="3">
                    <c:v>6.153851773630592E-3</c:v>
                  </c:pt>
                  <c:pt idx="4">
                    <c:v>6.3689564677638089E-3</c:v>
                  </c:pt>
                  <c:pt idx="5">
                    <c:v>6.4146122995945021E-3</c:v>
                  </c:pt>
                  <c:pt idx="6">
                    <c:v>6.2973954849283587E-3</c:v>
                  </c:pt>
                  <c:pt idx="7">
                    <c:v>6.3306895822412557E-3</c:v>
                  </c:pt>
                  <c:pt idx="8">
                    <c:v>6.6029917650674008E-3</c:v>
                  </c:pt>
                  <c:pt idx="9">
                    <c:v>6.5981925154572352E-3</c:v>
                  </c:pt>
                  <c:pt idx="10">
                    <c:v>6.2051663386011313E-3</c:v>
                  </c:pt>
                  <c:pt idx="11">
                    <c:v>5.8480339807545079E-3</c:v>
                  </c:pt>
                  <c:pt idx="12">
                    <c:v>6.0066644360325938E-3</c:v>
                  </c:pt>
                  <c:pt idx="13">
                    <c:v>5.3746163885879383E-3</c:v>
                  </c:pt>
                  <c:pt idx="14">
                    <c:v>4.8731205639027664E-3</c:v>
                  </c:pt>
                  <c:pt idx="15">
                    <c:v>4.419227274587989E-3</c:v>
                  </c:pt>
                  <c:pt idx="16">
                    <c:v>3.8523822908471672E-3</c:v>
                  </c:pt>
                  <c:pt idx="17">
                    <c:v>4.2666437039442506E-3</c:v>
                  </c:pt>
                  <c:pt idx="18">
                    <c:v>2.2002192932946141E-3</c:v>
                  </c:pt>
                </c:numCache>
              </c:numRef>
            </c:plus>
            <c:minus>
              <c:numRef>
                <c:f>'By age Census 2021 Eng Soto'!$O$8:$O$26</c:f>
                <c:numCache>
                  <c:formatCode>General</c:formatCode>
                  <c:ptCount val="19"/>
                  <c:pt idx="0">
                    <c:v>6.1289194405009795E-3</c:v>
                  </c:pt>
                  <c:pt idx="1">
                    <c:v>5.8194377452434054E-3</c:v>
                  </c:pt>
                  <c:pt idx="2">
                    <c:v>5.9185656655316166E-3</c:v>
                  </c:pt>
                  <c:pt idx="3">
                    <c:v>6.1478557181215976E-3</c:v>
                  </c:pt>
                  <c:pt idx="4">
                    <c:v>6.3630218063011057E-3</c:v>
                  </c:pt>
                  <c:pt idx="5">
                    <c:v>6.4086910244407491E-3</c:v>
                  </c:pt>
                  <c:pt idx="6">
                    <c:v>6.2914400939471093E-3</c:v>
                  </c:pt>
                  <c:pt idx="7">
                    <c:v>6.3247437976219345E-3</c:v>
                  </c:pt>
                  <c:pt idx="8">
                    <c:v>6.5971270687414929E-3</c:v>
                  </c:pt>
                  <c:pt idx="9">
                    <c:v>6.5923263504892304E-3</c:v>
                  </c:pt>
                  <c:pt idx="10">
                    <c:v>6.1991846805993234E-3</c:v>
                  </c:pt>
                  <c:pt idx="11">
                    <c:v>5.8419552720057055E-3</c:v>
                  </c:pt>
                  <c:pt idx="12">
                    <c:v>6.0006279326820788E-3</c:v>
                  </c:pt>
                  <c:pt idx="13">
                    <c:v>5.3684199958796697E-3</c:v>
                  </c:pt>
                  <c:pt idx="14">
                    <c:v>4.8668124340314201E-3</c:v>
                  </c:pt>
                  <c:pt idx="15">
                    <c:v>4.4128289075073823E-3</c:v>
                  </c:pt>
                  <c:pt idx="16">
                    <c:v>3.8458850913913878E-3</c:v>
                  </c:pt>
                  <c:pt idx="17">
                    <c:v>4.2602172453571896E-3</c:v>
                  </c:pt>
                  <c:pt idx="18">
                    <c:v>2.1935162432142885E-3</c:v>
                  </c:pt>
                </c:numCache>
              </c:numRef>
            </c:minus>
          </c:errBars>
          <c:cat>
            <c:strRef>
              <c:f>'By age Census 2021 Eng Soto'!$B$8:$B$26</c:f>
              <c:strCache>
                <c:ptCount val="19"/>
                <c:pt idx="0">
                  <c:v>Aged 0 to 4
</c:v>
                </c:pt>
                <c:pt idx="1">
                  <c:v>Aged 5 to 9
</c:v>
                </c:pt>
                <c:pt idx="2">
                  <c:v>Aged 10 to 14
</c:v>
                </c:pt>
                <c:pt idx="3">
                  <c:v>Aged 15 to 19
</c:v>
                </c:pt>
                <c:pt idx="4">
                  <c:v>Aged 20 to 24
</c:v>
                </c:pt>
                <c:pt idx="5">
                  <c:v>Aged 25 to 29
</c:v>
                </c:pt>
                <c:pt idx="6">
                  <c:v>Aged 30 to 34
</c:v>
                </c:pt>
                <c:pt idx="7">
                  <c:v>Aged 35 to 39
</c:v>
                </c:pt>
                <c:pt idx="8">
                  <c:v>Aged 40 to 44
</c:v>
                </c:pt>
                <c:pt idx="9">
                  <c:v>Aged 45 to 49
</c:v>
                </c:pt>
                <c:pt idx="10">
                  <c:v>Aged 50 to 54
</c:v>
                </c:pt>
                <c:pt idx="11">
                  <c:v>Aged 55 to 59
</c:v>
                </c:pt>
                <c:pt idx="12">
                  <c:v>Aged 60 to 64
</c:v>
                </c:pt>
                <c:pt idx="13">
                  <c:v>Aged 65 to 69
</c:v>
                </c:pt>
                <c:pt idx="14">
                  <c:v>Aged 70 to 74
</c:v>
                </c:pt>
                <c:pt idx="15">
                  <c:v>Aged 75 to 79
</c:v>
                </c:pt>
                <c:pt idx="16">
                  <c:v>Aged 80 to 84
</c:v>
                </c:pt>
                <c:pt idx="17">
                  <c:v>Aged 85 to 89
</c:v>
                </c:pt>
                <c:pt idx="18">
                  <c:v>Aged 90 and over
</c:v>
                </c:pt>
              </c:strCache>
            </c:strRef>
          </c:cat>
          <c:val>
            <c:numRef>
              <c:f>'By age Census 2021 Eng Soto'!$L$8:$L$26</c:f>
              <c:numCache>
                <c:formatCode>_-* #,##0.0_-;\-* #,##0.0_-;_-* "-"??_-;_-@_-</c:formatCode>
                <c:ptCount val="19"/>
                <c:pt idx="0">
                  <c:v>5.8743348356694485</c:v>
                </c:pt>
                <c:pt idx="1">
                  <c:v>5.2621889261424188</c:v>
                </c:pt>
                <c:pt idx="2">
                  <c:v>5.4539049527525325</c:v>
                </c:pt>
                <c:pt idx="3">
                  <c:v>5.9131028964521031</c:v>
                </c:pt>
                <c:pt idx="4">
                  <c:v>6.364511823373423</c:v>
                </c:pt>
                <c:pt idx="5">
                  <c:v>6.4629366717531305</c:v>
                </c:pt>
                <c:pt idx="6">
                  <c:v>6.212094926871754</c:v>
                </c:pt>
                <c:pt idx="7">
                  <c:v>6.282727147201796</c:v>
                </c:pt>
                <c:pt idx="8">
                  <c:v>6.878940976955132</c:v>
                </c:pt>
                <c:pt idx="9">
                  <c:v>6.8681425673307395</c:v>
                </c:pt>
                <c:pt idx="10">
                  <c:v>6.0189627153928678</c:v>
                </c:pt>
                <c:pt idx="11">
                  <c:v>5.3053825646399879</c:v>
                </c:pt>
                <c:pt idx="12">
                  <c:v>5.6157040740098214</c:v>
                </c:pt>
                <c:pt idx="13">
                  <c:v>4.4400936098198258</c:v>
                </c:pt>
                <c:pt idx="14">
                  <c:v>3.6185293628230228</c:v>
                </c:pt>
                <c:pt idx="15">
                  <c:v>2.9550467518029802</c:v>
                </c:pt>
                <c:pt idx="16">
                  <c:v>2.2283668910139531</c:v>
                </c:pt>
                <c:pt idx="17">
                  <c:v>2.748499729154644</c:v>
                </c:pt>
                <c:pt idx="18">
                  <c:v>0.71481931251305542</c:v>
                </c:pt>
              </c:numCache>
            </c:numRef>
          </c:val>
          <c:extLst>
            <c:ext xmlns:c16="http://schemas.microsoft.com/office/drawing/2014/chart" uri="{C3380CC4-5D6E-409C-BE32-E72D297353CC}">
              <c16:uniqueId val="{00000015-3FFB-4324-822E-038BE16E0663}"/>
            </c:ext>
          </c:extLst>
        </c:ser>
        <c:dLbls>
          <c:showLegendKey val="0"/>
          <c:showVal val="0"/>
          <c:showCatName val="0"/>
          <c:showSerName val="0"/>
          <c:showPercent val="0"/>
          <c:showBubbleSize val="0"/>
        </c:dLbls>
        <c:gapWidth val="35"/>
        <c:axId val="729142736"/>
        <c:axId val="729143128"/>
      </c:barChart>
      <c:catAx>
        <c:axId val="729142736"/>
        <c:scaling>
          <c:orientation val="minMax"/>
        </c:scaling>
        <c:delete val="0"/>
        <c:axPos val="l"/>
        <c:numFmt formatCode="General" sourceLinked="1"/>
        <c:majorTickMark val="out"/>
        <c:minorTickMark val="none"/>
        <c:tickLblPos val="low"/>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3128"/>
        <c:crosses val="autoZero"/>
        <c:auto val="1"/>
        <c:lblAlgn val="ctr"/>
        <c:lblOffset val="100"/>
        <c:tickLblSkip val="1"/>
        <c:tickMarkSkip val="1"/>
        <c:noMultiLvlLbl val="0"/>
      </c:catAx>
      <c:valAx>
        <c:axId val="729143128"/>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Percent</a:t>
                </a:r>
              </a:p>
            </c:rich>
          </c:tx>
          <c:layout>
            <c:manualLayout>
              <c:xMode val="edge"/>
              <c:yMode val="edge"/>
              <c:x val="0.52656349794940571"/>
              <c:y val="0.87110381847688323"/>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914273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71324889901777"/>
          <c:y val="0.20438498585735035"/>
          <c:w val="0.67978413111837288"/>
          <c:h val="0.644540427592182"/>
        </c:manualLayout>
      </c:layout>
      <c:barChart>
        <c:barDir val="bar"/>
        <c:grouping val="clustered"/>
        <c:varyColors val="0"/>
        <c:ser>
          <c:idx val="1"/>
          <c:order val="0"/>
          <c:tx>
            <c:strRef>
              <c:f>Veterans!$J$4</c:f>
              <c:strCache>
                <c:ptCount val="1"/>
                <c:pt idx="0">
                  <c:v>Previously served in both regular and or reserve UK armed forces</c:v>
                </c:pt>
              </c:strCache>
            </c:strRef>
          </c:tx>
          <c:spPr>
            <a:solidFill>
              <a:srgbClr val="002F6D"/>
            </a:solidFill>
            <a:ln>
              <a:noFill/>
            </a:ln>
            <a:effectLst/>
          </c:spPr>
          <c:invertIfNegative val="0"/>
          <c:dPt>
            <c:idx val="0"/>
            <c:invertIfNegative val="0"/>
            <c:bubble3D val="0"/>
            <c:spPr>
              <a:solidFill>
                <a:srgbClr val="7CA0C5"/>
              </a:solidFill>
              <a:ln>
                <a:noFill/>
              </a:ln>
              <a:effectLst/>
            </c:spPr>
            <c:extLst>
              <c:ext xmlns:c16="http://schemas.microsoft.com/office/drawing/2014/chart" uri="{C3380CC4-5D6E-409C-BE32-E72D297353CC}">
                <c16:uniqueId val="{0000000C-6400-40DE-8A9D-CB1360CAF743}"/>
              </c:ext>
            </c:extLst>
          </c:dPt>
          <c:dPt>
            <c:idx val="1"/>
            <c:invertIfNegative val="0"/>
            <c:bubble3D val="0"/>
            <c:spPr>
              <a:solidFill>
                <a:srgbClr val="7CA0C5"/>
              </a:solidFill>
              <a:ln>
                <a:noFill/>
              </a:ln>
              <a:effectLst/>
            </c:spPr>
            <c:extLst>
              <c:ext xmlns:c16="http://schemas.microsoft.com/office/drawing/2014/chart" uri="{C3380CC4-5D6E-409C-BE32-E72D297353CC}">
                <c16:uniqueId val="{00000005-A47E-4B25-BC02-16BDB4665C03}"/>
              </c:ext>
            </c:extLst>
          </c:dPt>
          <c:dPt>
            <c:idx val="2"/>
            <c:invertIfNegative val="0"/>
            <c:bubble3D val="0"/>
            <c:spPr>
              <a:solidFill>
                <a:srgbClr val="002F6D"/>
              </a:solidFill>
              <a:ln>
                <a:noFill/>
              </a:ln>
              <a:effectLst/>
            </c:spPr>
            <c:extLst>
              <c:ext xmlns:c16="http://schemas.microsoft.com/office/drawing/2014/chart" uri="{C3380CC4-5D6E-409C-BE32-E72D297353CC}">
                <c16:uniqueId val="{00000006-A47E-4B25-BC02-16BDB4665C03}"/>
              </c:ext>
            </c:extLst>
          </c:dPt>
          <c:dPt>
            <c:idx val="6"/>
            <c:invertIfNegative val="0"/>
            <c:bubble3D val="0"/>
            <c:spPr>
              <a:solidFill>
                <a:srgbClr val="1ECAD3"/>
              </a:solidFill>
              <a:ln>
                <a:noFill/>
              </a:ln>
              <a:effectLst/>
            </c:spPr>
            <c:extLst>
              <c:ext xmlns:c16="http://schemas.microsoft.com/office/drawing/2014/chart" uri="{C3380CC4-5D6E-409C-BE32-E72D297353CC}">
                <c16:uniqueId val="{00000008-A47E-4B25-BC02-16BDB4665C03}"/>
              </c:ext>
            </c:extLst>
          </c:dPt>
          <c:dPt>
            <c:idx val="8"/>
            <c:invertIfNegative val="0"/>
            <c:bubble3D val="0"/>
            <c:spPr>
              <a:solidFill>
                <a:srgbClr val="002F6D"/>
              </a:solidFill>
              <a:ln>
                <a:noFill/>
              </a:ln>
              <a:effectLst/>
            </c:spPr>
            <c:extLst>
              <c:ext xmlns:c16="http://schemas.microsoft.com/office/drawing/2014/chart" uri="{C3380CC4-5D6E-409C-BE32-E72D297353CC}">
                <c16:uniqueId val="{0000000A-A47E-4B25-BC02-16BDB4665C03}"/>
              </c:ext>
            </c:extLst>
          </c:dPt>
          <c:dPt>
            <c:idx val="9"/>
            <c:invertIfNegative val="0"/>
            <c:bubble3D val="0"/>
            <c:spPr>
              <a:solidFill>
                <a:srgbClr val="002F6D"/>
              </a:solidFill>
              <a:ln>
                <a:noFill/>
              </a:ln>
              <a:effectLst/>
            </c:spPr>
            <c:extLst>
              <c:ext xmlns:c16="http://schemas.microsoft.com/office/drawing/2014/chart" uri="{C3380CC4-5D6E-409C-BE32-E72D297353CC}">
                <c16:uniqueId val="{0000000B-A47E-4B25-BC02-16BDB4665C03}"/>
              </c:ext>
            </c:extLst>
          </c:dPt>
          <c:dPt>
            <c:idx val="10"/>
            <c:invertIfNegative val="0"/>
            <c:bubble3D val="0"/>
            <c:spPr>
              <a:solidFill>
                <a:srgbClr val="D50057"/>
              </a:solidFill>
              <a:ln>
                <a:noFill/>
              </a:ln>
              <a:effectLst/>
            </c:spPr>
            <c:extLst>
              <c:ext xmlns:c16="http://schemas.microsoft.com/office/drawing/2014/chart" uri="{C3380CC4-5D6E-409C-BE32-E72D297353CC}">
                <c16:uniqueId val="{0000000A-6F8B-4185-852E-EF778B4720EB}"/>
              </c:ext>
            </c:extLst>
          </c:dPt>
          <c:dLbls>
            <c:dLbl>
              <c:idx val="7"/>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9-A47E-4B25-BC02-16BDB4665C03}"/>
                </c:ext>
              </c:extLst>
            </c:dLbl>
            <c:dLbl>
              <c:idx val="8"/>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A-A47E-4B25-BC02-16BDB4665C03}"/>
                </c:ext>
              </c:extLst>
            </c:dLbl>
            <c:dLbl>
              <c:idx val="9"/>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B-A47E-4B25-BC02-16BDB4665C0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Veterans!$B$6:$B$20</c:f>
              <c:strCache>
                <c:ptCount val="15"/>
                <c:pt idx="0">
                  <c:v>Hampshire</c:v>
                </c:pt>
                <c:pt idx="1">
                  <c:v>Isle of Wight</c:v>
                </c:pt>
                <c:pt idx="2">
                  <c:v>Plymouth</c:v>
                </c:pt>
                <c:pt idx="3">
                  <c:v>Portsmouth</c:v>
                </c:pt>
                <c:pt idx="4">
                  <c:v>Bournemouth, Christchurch and Poole</c:v>
                </c:pt>
                <c:pt idx="5">
                  <c:v>York</c:v>
                </c:pt>
                <c:pt idx="6">
                  <c:v>England</c:v>
                </c:pt>
                <c:pt idx="7">
                  <c:v>Bath and North East Somerset</c:v>
                </c:pt>
                <c:pt idx="8">
                  <c:v>Newcastle upon Tyne</c:v>
                </c:pt>
                <c:pt idx="9">
                  <c:v>Liverpool</c:v>
                </c:pt>
                <c:pt idx="10">
                  <c:v>Southampton</c:v>
                </c:pt>
                <c:pt idx="11">
                  <c:v>Leeds</c:v>
                </c:pt>
                <c:pt idx="12">
                  <c:v>Sheffield</c:v>
                </c:pt>
                <c:pt idx="13">
                  <c:v>Coventry</c:v>
                </c:pt>
                <c:pt idx="14">
                  <c:v>Bristol</c:v>
                </c:pt>
              </c:strCache>
            </c:strRef>
          </c:cat>
          <c:val>
            <c:numRef>
              <c:f>Veterans!$K$6:$K$20</c:f>
              <c:numCache>
                <c:formatCode>0.0</c:formatCode>
                <c:ptCount val="15"/>
                <c:pt idx="0">
                  <c:v>6.3683676953107691</c:v>
                </c:pt>
                <c:pt idx="1">
                  <c:v>6.015754352516181</c:v>
                </c:pt>
                <c:pt idx="2">
                  <c:v>8.3609301814988299</c:v>
                </c:pt>
                <c:pt idx="3">
                  <c:v>5.4314483081606371</c:v>
                </c:pt>
                <c:pt idx="4">
                  <c:v>4.7457667605230078</c:v>
                </c:pt>
                <c:pt idx="5">
                  <c:v>4.2909276864786969</c:v>
                </c:pt>
                <c:pt idx="6">
                  <c:v>3.777213520120446</c:v>
                </c:pt>
                <c:pt idx="7">
                  <c:v>3.6245962702174261</c:v>
                </c:pt>
                <c:pt idx="8">
                  <c:v>3.4751459046085733</c:v>
                </c:pt>
                <c:pt idx="9">
                  <c:v>3.1213712198656172</c:v>
                </c:pt>
                <c:pt idx="10">
                  <c:v>3.1125225084161903</c:v>
                </c:pt>
                <c:pt idx="11">
                  <c:v>3.0982381912035608</c:v>
                </c:pt>
                <c:pt idx="12">
                  <c:v>2.8696986301369862</c:v>
                </c:pt>
                <c:pt idx="13">
                  <c:v>2.5325690840204715</c:v>
                </c:pt>
                <c:pt idx="14">
                  <c:v>2.4354194304952181</c:v>
                </c:pt>
              </c:numCache>
            </c:numRef>
          </c:val>
          <c:extLst>
            <c:ext xmlns:c16="http://schemas.microsoft.com/office/drawing/2014/chart" uri="{C3380CC4-5D6E-409C-BE32-E72D297353CC}">
              <c16:uniqueId val="{0000000C-A47E-4B25-BC02-16BDB4665C03}"/>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aged 16 and over </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Percentage</a:t>
            </a:r>
            <a:r>
              <a:rPr lang="en-GB" sz="1100" baseline="0"/>
              <a:t> of people, aged 16 and over, who previously server in UK armed forces and or reserves: Southampton and ONS comparators. Census 2021</a:t>
            </a:r>
            <a:endParaRPr lang="en-GB"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Veterans!$L$24</c:f>
              <c:strCache>
                <c:ptCount val="1"/>
                <c:pt idx="0">
                  <c:v>UK armed forces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Veterans!$K$25:$K$39</c:f>
              <c:strCache>
                <c:ptCount val="15"/>
                <c:pt idx="0">
                  <c:v>Plymouth</c:v>
                </c:pt>
                <c:pt idx="1">
                  <c:v>Portsmouth</c:v>
                </c:pt>
                <c:pt idx="2">
                  <c:v>Bournemouth, Christchurch and Poole</c:v>
                </c:pt>
                <c:pt idx="3">
                  <c:v>York</c:v>
                </c:pt>
                <c:pt idx="4">
                  <c:v>England</c:v>
                </c:pt>
                <c:pt idx="5">
                  <c:v>Southampton</c:v>
                </c:pt>
                <c:pt idx="6">
                  <c:v>Bath and North East Somerset</c:v>
                </c:pt>
                <c:pt idx="7">
                  <c:v>Coventry</c:v>
                </c:pt>
                <c:pt idx="8">
                  <c:v>Leeds</c:v>
                </c:pt>
                <c:pt idx="9">
                  <c:v>Sheffield</c:v>
                </c:pt>
                <c:pt idx="10">
                  <c:v>Bristol</c:v>
                </c:pt>
                <c:pt idx="11">
                  <c:v>Newcastle upon Tyne</c:v>
                </c:pt>
                <c:pt idx="12">
                  <c:v>Liverpool</c:v>
                </c:pt>
                <c:pt idx="13">
                  <c:v>Isle of Wight</c:v>
                </c:pt>
                <c:pt idx="14">
                  <c:v>Hampshire</c:v>
                </c:pt>
              </c:strCache>
            </c:strRef>
          </c:cat>
          <c:val>
            <c:numRef>
              <c:f>Veterans!$L$25:$L$39</c:f>
              <c:numCache>
                <c:formatCode>0.0</c:formatCode>
                <c:ptCount val="15"/>
                <c:pt idx="0">
                  <c:v>84.83505662235352</c:v>
                </c:pt>
                <c:pt idx="1">
                  <c:v>82.560896744988142</c:v>
                </c:pt>
                <c:pt idx="2">
                  <c:v>80.174908770605256</c:v>
                </c:pt>
                <c:pt idx="3">
                  <c:v>76.665763813651139</c:v>
                </c:pt>
                <c:pt idx="4">
                  <c:v>76.266974952540039</c:v>
                </c:pt>
                <c:pt idx="5">
                  <c:v>74.988209401037579</c:v>
                </c:pt>
                <c:pt idx="6">
                  <c:v>74.103789689313757</c:v>
                </c:pt>
                <c:pt idx="7">
                  <c:v>72.889332572732457</c:v>
                </c:pt>
                <c:pt idx="8">
                  <c:v>72.599382383216508</c:v>
                </c:pt>
                <c:pt idx="9">
                  <c:v>70.709539448560292</c:v>
                </c:pt>
                <c:pt idx="10">
                  <c:v>67.959119165525237</c:v>
                </c:pt>
                <c:pt idx="11">
                  <c:v>63.296270558258044</c:v>
                </c:pt>
                <c:pt idx="12">
                  <c:v>61.995230524642288</c:v>
                </c:pt>
                <c:pt idx="13">
                  <c:v>78.96858493188769</c:v>
                </c:pt>
                <c:pt idx="14">
                  <c:v>82.277514050308284</c:v>
                </c:pt>
              </c:numCache>
            </c:numRef>
          </c:val>
          <c:extLst>
            <c:ext xmlns:c16="http://schemas.microsoft.com/office/drawing/2014/chart" uri="{C3380CC4-5D6E-409C-BE32-E72D297353CC}">
              <c16:uniqueId val="{00000000-AF18-45F8-9CF0-F9A4081409EC}"/>
            </c:ext>
          </c:extLst>
        </c:ser>
        <c:ser>
          <c:idx val="1"/>
          <c:order val="1"/>
          <c:tx>
            <c:strRef>
              <c:f>Veterans!$M$24</c:f>
              <c:strCache>
                <c:ptCount val="1"/>
                <c:pt idx="0">
                  <c:v> UK reserve armed forces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Veterans!$K$25:$K$39</c:f>
              <c:strCache>
                <c:ptCount val="15"/>
                <c:pt idx="0">
                  <c:v>Plymouth</c:v>
                </c:pt>
                <c:pt idx="1">
                  <c:v>Portsmouth</c:v>
                </c:pt>
                <c:pt idx="2">
                  <c:v>Bournemouth, Christchurch and Poole</c:v>
                </c:pt>
                <c:pt idx="3">
                  <c:v>York</c:v>
                </c:pt>
                <c:pt idx="4">
                  <c:v>England</c:v>
                </c:pt>
                <c:pt idx="5">
                  <c:v>Southampton</c:v>
                </c:pt>
                <c:pt idx="6">
                  <c:v>Bath and North East Somerset</c:v>
                </c:pt>
                <c:pt idx="7">
                  <c:v>Coventry</c:v>
                </c:pt>
                <c:pt idx="8">
                  <c:v>Leeds</c:v>
                </c:pt>
                <c:pt idx="9">
                  <c:v>Sheffield</c:v>
                </c:pt>
                <c:pt idx="10">
                  <c:v>Bristol</c:v>
                </c:pt>
                <c:pt idx="11">
                  <c:v>Newcastle upon Tyne</c:v>
                </c:pt>
                <c:pt idx="12">
                  <c:v>Liverpool</c:v>
                </c:pt>
                <c:pt idx="13">
                  <c:v>Isle of Wight</c:v>
                </c:pt>
                <c:pt idx="14">
                  <c:v>Hampshire</c:v>
                </c:pt>
              </c:strCache>
            </c:strRef>
          </c:cat>
          <c:val>
            <c:numRef>
              <c:f>Veterans!$M$25:$M$39</c:f>
              <c:numCache>
                <c:formatCode>0.0</c:formatCode>
                <c:ptCount val="15"/>
                <c:pt idx="0">
                  <c:v>11.723836096066526</c:v>
                </c:pt>
                <c:pt idx="1">
                  <c:v>13.806854925630523</c:v>
                </c:pt>
                <c:pt idx="2">
                  <c:v>15.370580093116899</c:v>
                </c:pt>
                <c:pt idx="3">
                  <c:v>18.932827735644636</c:v>
                </c:pt>
                <c:pt idx="4">
                  <c:v>19.480015030662667</c:v>
                </c:pt>
                <c:pt idx="5">
                  <c:v>21.160194937902844</c:v>
                </c:pt>
                <c:pt idx="6">
                  <c:v>21.748036872652783</c:v>
                </c:pt>
                <c:pt idx="7">
                  <c:v>22.932116371933827</c:v>
                </c:pt>
                <c:pt idx="8">
                  <c:v>23.185137983432185</c:v>
                </c:pt>
                <c:pt idx="9">
                  <c:v>25.357061024975177</c:v>
                </c:pt>
                <c:pt idx="10">
                  <c:v>27.636708460646929</c:v>
                </c:pt>
                <c:pt idx="11">
                  <c:v>31.538105165624273</c:v>
                </c:pt>
                <c:pt idx="12">
                  <c:v>33.434022257551668</c:v>
                </c:pt>
                <c:pt idx="13">
                  <c:v>16.73616902974701</c:v>
                </c:pt>
                <c:pt idx="14">
                  <c:v>13.651988868881977</c:v>
                </c:pt>
              </c:numCache>
            </c:numRef>
          </c:val>
          <c:extLst>
            <c:ext xmlns:c16="http://schemas.microsoft.com/office/drawing/2014/chart" uri="{C3380CC4-5D6E-409C-BE32-E72D297353CC}">
              <c16:uniqueId val="{00000001-AF18-45F8-9CF0-F9A4081409EC}"/>
            </c:ext>
          </c:extLst>
        </c:ser>
        <c:ser>
          <c:idx val="2"/>
          <c:order val="2"/>
          <c:tx>
            <c:strRef>
              <c:f>Veterans!$N$24</c:f>
              <c:strCache>
                <c:ptCount val="1"/>
                <c:pt idx="0">
                  <c:v>Both regular and reserve UK armed forces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Veterans!$K$25:$K$39</c:f>
              <c:strCache>
                <c:ptCount val="15"/>
                <c:pt idx="0">
                  <c:v>Plymouth</c:v>
                </c:pt>
                <c:pt idx="1">
                  <c:v>Portsmouth</c:v>
                </c:pt>
                <c:pt idx="2">
                  <c:v>Bournemouth, Christchurch and Poole</c:v>
                </c:pt>
                <c:pt idx="3">
                  <c:v>York</c:v>
                </c:pt>
                <c:pt idx="4">
                  <c:v>England</c:v>
                </c:pt>
                <c:pt idx="5">
                  <c:v>Southampton</c:v>
                </c:pt>
                <c:pt idx="6">
                  <c:v>Bath and North East Somerset</c:v>
                </c:pt>
                <c:pt idx="7">
                  <c:v>Coventry</c:v>
                </c:pt>
                <c:pt idx="8">
                  <c:v>Leeds</c:v>
                </c:pt>
                <c:pt idx="9">
                  <c:v>Sheffield</c:v>
                </c:pt>
                <c:pt idx="10">
                  <c:v>Bristol</c:v>
                </c:pt>
                <c:pt idx="11">
                  <c:v>Newcastle upon Tyne</c:v>
                </c:pt>
                <c:pt idx="12">
                  <c:v>Liverpool</c:v>
                </c:pt>
                <c:pt idx="13">
                  <c:v>Isle of Wight</c:v>
                </c:pt>
                <c:pt idx="14">
                  <c:v>Hampshire</c:v>
                </c:pt>
              </c:strCache>
            </c:strRef>
          </c:cat>
          <c:val>
            <c:numRef>
              <c:f>Veterans!$N$25:$N$39</c:f>
              <c:numCache>
                <c:formatCode>0.0</c:formatCode>
                <c:ptCount val="15"/>
                <c:pt idx="0">
                  <c:v>3.4411072815799555</c:v>
                </c:pt>
                <c:pt idx="1">
                  <c:v>3.6322483293813321</c:v>
                </c:pt>
                <c:pt idx="2">
                  <c:v>4.4545111362778407</c:v>
                </c:pt>
                <c:pt idx="3">
                  <c:v>4.401408450704225</c:v>
                </c:pt>
                <c:pt idx="4">
                  <c:v>4.2530100167972833</c:v>
                </c:pt>
                <c:pt idx="5">
                  <c:v>3.8515956610595818</c:v>
                </c:pt>
                <c:pt idx="6">
                  <c:v>4.1481734380334583</c:v>
                </c:pt>
                <c:pt idx="7">
                  <c:v>4.1785510553337133</c:v>
                </c:pt>
                <c:pt idx="8">
                  <c:v>4.2154796333513067</c:v>
                </c:pt>
                <c:pt idx="9">
                  <c:v>3.9333995264645227</c:v>
                </c:pt>
                <c:pt idx="10">
                  <c:v>4.4041723738278371</c:v>
                </c:pt>
                <c:pt idx="11">
                  <c:v>5.1656242761176738</c:v>
                </c:pt>
                <c:pt idx="12">
                  <c:v>4.5707472178060415</c:v>
                </c:pt>
                <c:pt idx="13">
                  <c:v>4.2952460383653044</c:v>
                </c:pt>
                <c:pt idx="14">
                  <c:v>4.0704970808097336</c:v>
                </c:pt>
              </c:numCache>
            </c:numRef>
          </c:val>
          <c:extLst>
            <c:ext xmlns:c16="http://schemas.microsoft.com/office/drawing/2014/chart" uri="{C3380CC4-5D6E-409C-BE32-E72D297353CC}">
              <c16:uniqueId val="{00000002-AF18-45F8-9CF0-F9A4081409EC}"/>
            </c:ext>
          </c:extLst>
        </c:ser>
        <c:dLbls>
          <c:dLblPos val="ctr"/>
          <c:showLegendKey val="0"/>
          <c:showVal val="1"/>
          <c:showCatName val="0"/>
          <c:showSerName val="0"/>
          <c:showPercent val="0"/>
          <c:showBubbleSize val="0"/>
        </c:dLbls>
        <c:gapWidth val="30"/>
        <c:overlap val="100"/>
        <c:axId val="826207663"/>
        <c:axId val="826231663"/>
      </c:barChart>
      <c:catAx>
        <c:axId val="8262076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231663"/>
        <c:crosses val="autoZero"/>
        <c:auto val="1"/>
        <c:lblAlgn val="ctr"/>
        <c:lblOffset val="100"/>
        <c:noMultiLvlLbl val="0"/>
      </c:catAx>
      <c:valAx>
        <c:axId val="82623166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people,</a:t>
                </a:r>
                <a:r>
                  <a:rPr lang="en-GB" baseline="0"/>
                  <a:t> aged 16 and over who previously served</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6207663"/>
        <c:crosses val="autoZero"/>
        <c:crossBetween val="between"/>
      </c:valAx>
      <c:spPr>
        <a:noFill/>
        <a:ln>
          <a:noFill/>
        </a:ln>
        <a:effectLst/>
      </c:spPr>
    </c:plotArea>
    <c:legend>
      <c:legendPos val="t"/>
      <c:layout>
        <c:manualLayout>
          <c:xMode val="edge"/>
          <c:yMode val="edge"/>
          <c:x val="8.2995213833564924E-2"/>
          <c:y val="0.10525623897024546"/>
          <c:w val="0.88148103004152345"/>
          <c:h val="0.16113275272455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23268939143159"/>
          <c:y val="0.22824228288017726"/>
          <c:w val="0.7682646062726135"/>
          <c:h val="0.62068307531258493"/>
        </c:manualLayout>
      </c:layout>
      <c:barChart>
        <c:barDir val="bar"/>
        <c:grouping val="clustered"/>
        <c:varyColors val="0"/>
        <c:ser>
          <c:idx val="1"/>
          <c:order val="0"/>
          <c:tx>
            <c:strRef>
              <c:f>'Veterans wards'!$J$5</c:f>
              <c:strCache>
                <c:ptCount val="1"/>
                <c:pt idx="0">
                  <c:v>Previously served in both regular and or reserve UK armed forces</c:v>
                </c:pt>
              </c:strCache>
            </c:strRef>
          </c:tx>
          <c:spPr>
            <a:solidFill>
              <a:srgbClr val="002F6D"/>
            </a:solidFill>
            <a:ln>
              <a:noFill/>
            </a:ln>
            <a:effectLst/>
          </c:spPr>
          <c:invertIfNegative val="0"/>
          <c:dPt>
            <c:idx val="1"/>
            <c:invertIfNegative val="0"/>
            <c:bubble3D val="0"/>
            <c:spPr>
              <a:solidFill>
                <a:srgbClr val="002F6D"/>
              </a:solidFill>
              <a:ln>
                <a:noFill/>
              </a:ln>
              <a:effectLst/>
            </c:spPr>
            <c:extLst>
              <c:ext xmlns:c16="http://schemas.microsoft.com/office/drawing/2014/chart" uri="{C3380CC4-5D6E-409C-BE32-E72D297353CC}">
                <c16:uniqueId val="{00000001-3865-4A9C-B99E-0DF223AF23FC}"/>
              </c:ext>
            </c:extLst>
          </c:dPt>
          <c:dPt>
            <c:idx val="2"/>
            <c:invertIfNegative val="0"/>
            <c:bubble3D val="0"/>
            <c:spPr>
              <a:solidFill>
                <a:srgbClr val="002F6D"/>
              </a:solidFill>
              <a:ln>
                <a:noFill/>
              </a:ln>
              <a:effectLst/>
            </c:spPr>
            <c:extLst>
              <c:ext xmlns:c16="http://schemas.microsoft.com/office/drawing/2014/chart" uri="{C3380CC4-5D6E-409C-BE32-E72D297353CC}">
                <c16:uniqueId val="{00000003-3865-4A9C-B99E-0DF223AF23FC}"/>
              </c:ext>
            </c:extLst>
          </c:dPt>
          <c:dPt>
            <c:idx val="6"/>
            <c:invertIfNegative val="0"/>
            <c:bubble3D val="0"/>
            <c:spPr>
              <a:solidFill>
                <a:srgbClr val="002F6D"/>
              </a:solidFill>
              <a:ln>
                <a:noFill/>
              </a:ln>
              <a:effectLst/>
            </c:spPr>
            <c:extLst>
              <c:ext xmlns:c16="http://schemas.microsoft.com/office/drawing/2014/chart" uri="{C3380CC4-5D6E-409C-BE32-E72D297353CC}">
                <c16:uniqueId val="{00000005-3865-4A9C-B99E-0DF223AF23FC}"/>
              </c:ext>
            </c:extLst>
          </c:dPt>
          <c:dPt>
            <c:idx val="8"/>
            <c:invertIfNegative val="0"/>
            <c:bubble3D val="0"/>
            <c:spPr>
              <a:solidFill>
                <a:srgbClr val="002F6D"/>
              </a:solidFill>
              <a:ln>
                <a:noFill/>
              </a:ln>
              <a:effectLst/>
            </c:spPr>
            <c:extLst>
              <c:ext xmlns:c16="http://schemas.microsoft.com/office/drawing/2014/chart" uri="{C3380CC4-5D6E-409C-BE32-E72D297353CC}">
                <c16:uniqueId val="{00000007-3865-4A9C-B99E-0DF223AF23FC}"/>
              </c:ext>
            </c:extLst>
          </c:dPt>
          <c:dPt>
            <c:idx val="9"/>
            <c:invertIfNegative val="0"/>
            <c:bubble3D val="0"/>
            <c:spPr>
              <a:solidFill>
                <a:srgbClr val="D50057"/>
              </a:solidFill>
              <a:ln>
                <a:noFill/>
              </a:ln>
              <a:effectLst/>
            </c:spPr>
            <c:extLst>
              <c:ext xmlns:c16="http://schemas.microsoft.com/office/drawing/2014/chart" uri="{C3380CC4-5D6E-409C-BE32-E72D297353CC}">
                <c16:uniqueId val="{00000009-3865-4A9C-B99E-0DF223AF23FC}"/>
              </c:ext>
            </c:extLst>
          </c:dPt>
          <c:dPt>
            <c:idx val="10"/>
            <c:invertIfNegative val="0"/>
            <c:bubble3D val="0"/>
            <c:spPr>
              <a:solidFill>
                <a:srgbClr val="002F6D"/>
              </a:solidFill>
              <a:ln>
                <a:noFill/>
              </a:ln>
              <a:effectLst/>
            </c:spPr>
            <c:extLst>
              <c:ext xmlns:c16="http://schemas.microsoft.com/office/drawing/2014/chart" uri="{C3380CC4-5D6E-409C-BE32-E72D297353CC}">
                <c16:uniqueId val="{0000000C-3865-4A9C-B99E-0DF223AF23FC}"/>
              </c:ext>
            </c:extLst>
          </c:dPt>
          <c:dLbls>
            <c:dLbl>
              <c:idx val="7"/>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A-3865-4A9C-B99E-0DF223AF23FC}"/>
                </c:ext>
              </c:extLst>
            </c:dLbl>
            <c:dLbl>
              <c:idx val="8"/>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3865-4A9C-B99E-0DF223AF23FC}"/>
                </c:ext>
              </c:extLst>
            </c:dLbl>
            <c:dLbl>
              <c:idx val="9"/>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panose="020B0604020202020204" pitchFamily="34" charset="0"/>
                      <a:ea typeface="Arial"/>
                      <a:cs typeface="Arial" panose="020B0604020202020204"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9-3865-4A9C-B99E-0DF223AF23F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'Veterans wards'!$B$7:$B$23</c:f>
              <c:strCache>
                <c:ptCount val="17"/>
                <c:pt idx="0">
                  <c:v>Harefield</c:v>
                </c:pt>
                <c:pt idx="1">
                  <c:v>Sholing</c:v>
                </c:pt>
                <c:pt idx="2">
                  <c:v>Bitterne</c:v>
                </c:pt>
                <c:pt idx="3">
                  <c:v>Bitterne Park</c:v>
                </c:pt>
                <c:pt idx="4">
                  <c:v>Coxford</c:v>
                </c:pt>
                <c:pt idx="5">
                  <c:v>Woolston</c:v>
                </c:pt>
                <c:pt idx="6">
                  <c:v>Peartree</c:v>
                </c:pt>
                <c:pt idx="7">
                  <c:v>Millbrook</c:v>
                </c:pt>
                <c:pt idx="8">
                  <c:v>Redbridge</c:v>
                </c:pt>
                <c:pt idx="9">
                  <c:v>Southampton</c:v>
                </c:pt>
                <c:pt idx="10">
                  <c:v>Shirley</c:v>
                </c:pt>
                <c:pt idx="11">
                  <c:v>Bassett</c:v>
                </c:pt>
                <c:pt idx="12">
                  <c:v>Freemantle</c:v>
                </c:pt>
                <c:pt idx="13">
                  <c:v>Portswood</c:v>
                </c:pt>
                <c:pt idx="14">
                  <c:v>Swaythling</c:v>
                </c:pt>
                <c:pt idx="15">
                  <c:v>Bargate</c:v>
                </c:pt>
                <c:pt idx="16">
                  <c:v>Bevois</c:v>
                </c:pt>
              </c:strCache>
            </c:strRef>
          </c:cat>
          <c:val>
            <c:numRef>
              <c:f>'Veterans wards'!$K$7:$K$23</c:f>
              <c:numCache>
                <c:formatCode>0.0</c:formatCode>
                <c:ptCount val="17"/>
                <c:pt idx="0">
                  <c:v>4.4631250541641387</c:v>
                </c:pt>
                <c:pt idx="1">
                  <c:v>4.2208631234387113</c:v>
                </c:pt>
                <c:pt idx="2">
                  <c:v>4.155399314945015</c:v>
                </c:pt>
                <c:pt idx="3">
                  <c:v>4.0274962545166124</c:v>
                </c:pt>
                <c:pt idx="4">
                  <c:v>3.8876700307152259</c:v>
                </c:pt>
                <c:pt idx="5">
                  <c:v>3.7962594508555512</c:v>
                </c:pt>
                <c:pt idx="6">
                  <c:v>3.6057272568535006</c:v>
                </c:pt>
                <c:pt idx="7">
                  <c:v>3.4471853257432006</c:v>
                </c:pt>
                <c:pt idx="8">
                  <c:v>3.3514637657974724</c:v>
                </c:pt>
                <c:pt idx="9">
                  <c:v>3.1138837920489295</c:v>
                </c:pt>
                <c:pt idx="10">
                  <c:v>3.0593377038157672</c:v>
                </c:pt>
                <c:pt idx="11">
                  <c:v>3.0148349018982294</c:v>
                </c:pt>
                <c:pt idx="12">
                  <c:v>2.7635244099105707</c:v>
                </c:pt>
                <c:pt idx="13">
                  <c:v>2.4327884093902536</c:v>
                </c:pt>
                <c:pt idx="14">
                  <c:v>2.2672413793103448</c:v>
                </c:pt>
                <c:pt idx="15">
                  <c:v>1.8638414753776731</c:v>
                </c:pt>
                <c:pt idx="16">
                  <c:v>1.199763980856225</c:v>
                </c:pt>
              </c:numCache>
            </c:numRef>
          </c:val>
          <c:extLst>
            <c:ext xmlns:c16="http://schemas.microsoft.com/office/drawing/2014/chart" uri="{C3380CC4-5D6E-409C-BE32-E72D297353CC}">
              <c16:uniqueId val="{0000000B-3865-4A9C-B99E-0DF223AF23FC}"/>
            </c:ext>
          </c:extLst>
        </c:ser>
        <c:dLbls>
          <c:dLblPos val="inBase"/>
          <c:showLegendKey val="0"/>
          <c:showVal val="1"/>
          <c:showCatName val="0"/>
          <c:showSerName val="0"/>
          <c:showPercent val="0"/>
          <c:showBubbleSize val="0"/>
        </c:dLbls>
        <c:gapWidth val="30"/>
        <c:axId val="2122412624"/>
        <c:axId val="1984951632"/>
      </c:barChart>
      <c:catAx>
        <c:axId val="2122412624"/>
        <c:scaling>
          <c:orientation val="minMax"/>
        </c:scaling>
        <c:delete val="0"/>
        <c:axPos val="l"/>
        <c:numFmt formatCode="General" sourceLinked="1"/>
        <c:majorTickMark val="out"/>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panose="020B0604020202020204" pitchFamily="34" charset="0"/>
                <a:ea typeface="Arial"/>
                <a:cs typeface="Arial" panose="020B0604020202020204" pitchFamily="34" charset="0"/>
              </a:defRPr>
            </a:pPr>
            <a:endParaRPr lang="en-US"/>
          </a:p>
        </c:txPr>
        <c:crossAx val="1984951632"/>
        <c:crosses val="autoZero"/>
        <c:auto val="1"/>
        <c:lblAlgn val="ctr"/>
        <c:lblOffset val="100"/>
        <c:noMultiLvlLbl val="0"/>
      </c:catAx>
      <c:valAx>
        <c:axId val="198495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r>
                  <a:rPr lang="en-GB" sz="900" b="0" i="0" u="none" strike="noStrike" kern="1200" baseline="0">
                    <a:solidFill>
                      <a:srgbClr val="000000"/>
                    </a:solidFill>
                    <a:latin typeface="Arial"/>
                    <a:ea typeface="Arial"/>
                    <a:cs typeface="Arial"/>
                  </a:rPr>
                  <a:t>Percentage of people aged 16 and over </a:t>
                </a:r>
              </a:p>
            </c:rich>
          </c:tx>
          <c:overlay val="0"/>
          <c:spPr>
            <a:noFill/>
            <a:ln>
              <a:noFill/>
            </a:ln>
            <a:effectLst/>
          </c:spPr>
          <c:txPr>
            <a:bodyPr rot="0" spcFirstLastPara="1" vertOverflow="ellipsis" vert="horz" wrap="square" anchor="ctr" anchorCtr="1"/>
            <a:lstStyle/>
            <a:p>
              <a:pPr algn="ctr" rtl="0">
                <a:defRPr lang="en-GB" sz="900" b="0"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lgn="ctr">
              <a:defRPr lang="en-US" sz="800" b="0" i="0" u="none" strike="noStrike" kern="1200" baseline="0">
                <a:solidFill>
                  <a:srgbClr val="000000"/>
                </a:solidFill>
                <a:latin typeface="Arial"/>
                <a:ea typeface="Arial"/>
                <a:cs typeface="Arial"/>
              </a:defRPr>
            </a:pPr>
            <a:endParaRPr lang="en-US"/>
          </a:p>
        </c:txPr>
        <c:crossAx val="2122412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Percentage of females, who served in UK armed forces or reserves by</a:t>
            </a:r>
            <a:r>
              <a:rPr lang="en-GB" sz="1100" baseline="0"/>
              <a:t> age group: Southampton and wards. Census 2021</a:t>
            </a:r>
            <a:endParaRPr lang="en-GB"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03715642927185"/>
          <c:y val="0.20282854842781678"/>
          <c:w val="0.83970579600368744"/>
          <c:h val="0.67557959520032773"/>
        </c:manualLayout>
      </c:layout>
      <c:barChart>
        <c:barDir val="bar"/>
        <c:grouping val="percentStacked"/>
        <c:varyColors val="0"/>
        <c:ser>
          <c:idx val="0"/>
          <c:order val="0"/>
          <c:tx>
            <c:strRef>
              <c:f>'Veterans age group'!$Q$29</c:f>
              <c:strCache>
                <c:ptCount val="1"/>
                <c:pt idx="0">
                  <c:v>Aged 16 to 24 years</c:v>
                </c:pt>
              </c:strCache>
            </c:strRef>
          </c:tx>
          <c:spPr>
            <a:solidFill>
              <a:schemeClr val="accent1"/>
            </a:solidFill>
            <a:ln>
              <a:noFill/>
            </a:ln>
            <a:effectLst/>
          </c:spPr>
          <c:invertIfNegative val="0"/>
          <c:dLbls>
            <c:dLbl>
              <c:idx val="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7-5C5B-4C2E-89D6-19209FAF4238}"/>
                </c:ext>
              </c:extLst>
            </c:dLbl>
            <c:dLbl>
              <c:idx val="9"/>
              <c:delete val="1"/>
              <c:extLst>
                <c:ext xmlns:c15="http://schemas.microsoft.com/office/drawing/2012/chart" uri="{CE6537A1-D6FC-4f65-9D91-7224C49458BB}"/>
                <c:ext xmlns:c16="http://schemas.microsoft.com/office/drawing/2014/chart" uri="{C3380CC4-5D6E-409C-BE32-E72D297353CC}">
                  <c16:uniqueId val="{00000006-5C5B-4C2E-89D6-19209FAF4238}"/>
                </c:ext>
              </c:extLst>
            </c:dLbl>
            <c:dLbl>
              <c:idx val="15"/>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5-5C5B-4C2E-89D6-19209FAF423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group'!$R$28:$AH$28</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group'!$R$29:$AH$29</c:f>
              <c:numCache>
                <c:formatCode>0.0</c:formatCode>
                <c:ptCount val="17"/>
                <c:pt idx="0">
                  <c:v>21.818181818181817</c:v>
                </c:pt>
                <c:pt idx="1">
                  <c:v>6.5217391304347823</c:v>
                </c:pt>
                <c:pt idx="2">
                  <c:v>25.925925925925924</c:v>
                </c:pt>
                <c:pt idx="3">
                  <c:v>3.5714285714285712</c:v>
                </c:pt>
                <c:pt idx="4">
                  <c:v>4.615384615384615</c:v>
                </c:pt>
                <c:pt idx="5">
                  <c:v>5.2631578947368425</c:v>
                </c:pt>
                <c:pt idx="6">
                  <c:v>5.5555555555555554</c:v>
                </c:pt>
                <c:pt idx="7">
                  <c:v>1.2195121951219512</c:v>
                </c:pt>
                <c:pt idx="8">
                  <c:v>8.695652173913043</c:v>
                </c:pt>
                <c:pt idx="9">
                  <c:v>0</c:v>
                </c:pt>
                <c:pt idx="10">
                  <c:v>19.512195121951219</c:v>
                </c:pt>
                <c:pt idx="11">
                  <c:v>6.25</c:v>
                </c:pt>
                <c:pt idx="12">
                  <c:v>6.9767441860465116</c:v>
                </c:pt>
                <c:pt idx="13">
                  <c:v>5.7692307692307692</c:v>
                </c:pt>
                <c:pt idx="14">
                  <c:v>30.952380952380953</c:v>
                </c:pt>
                <c:pt idx="15">
                  <c:v>1.4285714285714286</c:v>
                </c:pt>
                <c:pt idx="16">
                  <c:v>8.1560283687943258</c:v>
                </c:pt>
              </c:numCache>
            </c:numRef>
          </c:val>
          <c:extLst>
            <c:ext xmlns:c16="http://schemas.microsoft.com/office/drawing/2014/chart" uri="{C3380CC4-5D6E-409C-BE32-E72D297353CC}">
              <c16:uniqueId val="{00000000-5C5B-4C2E-89D6-19209FAF4238}"/>
            </c:ext>
          </c:extLst>
        </c:ser>
        <c:ser>
          <c:idx val="1"/>
          <c:order val="1"/>
          <c:tx>
            <c:strRef>
              <c:f>'Veterans age group'!$Q$30</c:f>
              <c:strCache>
                <c:ptCount val="1"/>
                <c:pt idx="0">
                  <c:v>Aged 25 to 34 years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group'!$R$28:$AH$28</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group'!$R$30:$AH$30</c:f>
              <c:numCache>
                <c:formatCode>0.0</c:formatCode>
                <c:ptCount val="17"/>
                <c:pt idx="0">
                  <c:v>9.0909090909090899</c:v>
                </c:pt>
                <c:pt idx="1">
                  <c:v>8.695652173913043</c:v>
                </c:pt>
                <c:pt idx="2">
                  <c:v>18.518518518518519</c:v>
                </c:pt>
                <c:pt idx="3">
                  <c:v>14.285714285714285</c:v>
                </c:pt>
                <c:pt idx="4">
                  <c:v>10.769230769230768</c:v>
                </c:pt>
                <c:pt idx="5">
                  <c:v>15.789473684210527</c:v>
                </c:pt>
                <c:pt idx="6">
                  <c:v>16.666666666666664</c:v>
                </c:pt>
                <c:pt idx="7">
                  <c:v>3.6585365853658538</c:v>
                </c:pt>
                <c:pt idx="8">
                  <c:v>6.5217391304347823</c:v>
                </c:pt>
                <c:pt idx="9">
                  <c:v>9.67741935483871</c:v>
                </c:pt>
                <c:pt idx="10">
                  <c:v>9.7560975609756095</c:v>
                </c:pt>
                <c:pt idx="11">
                  <c:v>4.166666666666667</c:v>
                </c:pt>
                <c:pt idx="12">
                  <c:v>4.6511627906976747</c:v>
                </c:pt>
                <c:pt idx="13">
                  <c:v>5.7692307692307692</c:v>
                </c:pt>
                <c:pt idx="14">
                  <c:v>7.1428571428571432</c:v>
                </c:pt>
                <c:pt idx="15">
                  <c:v>14.285714285714286</c:v>
                </c:pt>
                <c:pt idx="16">
                  <c:v>9.8108747044917255</c:v>
                </c:pt>
              </c:numCache>
            </c:numRef>
          </c:val>
          <c:extLst>
            <c:ext xmlns:c16="http://schemas.microsoft.com/office/drawing/2014/chart" uri="{C3380CC4-5D6E-409C-BE32-E72D297353CC}">
              <c16:uniqueId val="{00000001-5C5B-4C2E-89D6-19209FAF4238}"/>
            </c:ext>
          </c:extLst>
        </c:ser>
        <c:ser>
          <c:idx val="2"/>
          <c:order val="2"/>
          <c:tx>
            <c:strRef>
              <c:f>'Veterans age group'!$Q$31</c:f>
              <c:strCache>
                <c:ptCount val="1"/>
                <c:pt idx="0">
                  <c:v>Aged 35 to 49 years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group'!$R$28:$AH$28</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group'!$R$31:$AH$31</c:f>
              <c:numCache>
                <c:formatCode>0.0</c:formatCode>
                <c:ptCount val="17"/>
                <c:pt idx="0">
                  <c:v>18.18181818181818</c:v>
                </c:pt>
                <c:pt idx="1">
                  <c:v>13.043478260869565</c:v>
                </c:pt>
                <c:pt idx="2">
                  <c:v>14.814814814814813</c:v>
                </c:pt>
                <c:pt idx="3">
                  <c:v>19.642857142857142</c:v>
                </c:pt>
                <c:pt idx="4">
                  <c:v>18.46153846153846</c:v>
                </c:pt>
                <c:pt idx="5">
                  <c:v>15.789473684210527</c:v>
                </c:pt>
                <c:pt idx="6">
                  <c:v>12.962962962962962</c:v>
                </c:pt>
                <c:pt idx="7">
                  <c:v>17.073170731707318</c:v>
                </c:pt>
                <c:pt idx="8">
                  <c:v>19.565217391304348</c:v>
                </c:pt>
                <c:pt idx="9">
                  <c:v>20.967741935483872</c:v>
                </c:pt>
                <c:pt idx="10">
                  <c:v>7.3170731707317076</c:v>
                </c:pt>
                <c:pt idx="11">
                  <c:v>20.833333333333336</c:v>
                </c:pt>
                <c:pt idx="12">
                  <c:v>20.930232558139537</c:v>
                </c:pt>
                <c:pt idx="13">
                  <c:v>26.923076923076923</c:v>
                </c:pt>
                <c:pt idx="14">
                  <c:v>16.666666666666668</c:v>
                </c:pt>
                <c:pt idx="15">
                  <c:v>22.857142857142858</c:v>
                </c:pt>
                <c:pt idx="16">
                  <c:v>18.203309692671393</c:v>
                </c:pt>
              </c:numCache>
            </c:numRef>
          </c:val>
          <c:extLst>
            <c:ext xmlns:c16="http://schemas.microsoft.com/office/drawing/2014/chart" uri="{C3380CC4-5D6E-409C-BE32-E72D297353CC}">
              <c16:uniqueId val="{00000002-5C5B-4C2E-89D6-19209FAF4238}"/>
            </c:ext>
          </c:extLst>
        </c:ser>
        <c:ser>
          <c:idx val="3"/>
          <c:order val="3"/>
          <c:tx>
            <c:strRef>
              <c:f>'Veterans age group'!$Q$32</c:f>
              <c:strCache>
                <c:ptCount val="1"/>
                <c:pt idx="0">
                  <c:v>Aged 50 to 64 years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group'!$R$28:$AH$28</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group'!$R$32:$AH$32</c:f>
              <c:numCache>
                <c:formatCode>0.0</c:formatCode>
                <c:ptCount val="17"/>
                <c:pt idx="0">
                  <c:v>18.18181818181818</c:v>
                </c:pt>
                <c:pt idx="1">
                  <c:v>19.565217391304348</c:v>
                </c:pt>
                <c:pt idx="2">
                  <c:v>7.4074074074074066</c:v>
                </c:pt>
                <c:pt idx="3">
                  <c:v>19.642857142857142</c:v>
                </c:pt>
                <c:pt idx="4">
                  <c:v>23.076923076923077</c:v>
                </c:pt>
                <c:pt idx="5">
                  <c:v>24.561403508771932</c:v>
                </c:pt>
                <c:pt idx="6">
                  <c:v>31.481481481481481</c:v>
                </c:pt>
                <c:pt idx="7">
                  <c:v>19.512195121951219</c:v>
                </c:pt>
                <c:pt idx="8">
                  <c:v>26.086956521739129</c:v>
                </c:pt>
                <c:pt idx="9">
                  <c:v>22.580645161290324</c:v>
                </c:pt>
                <c:pt idx="10">
                  <c:v>12.195121951219512</c:v>
                </c:pt>
                <c:pt idx="11">
                  <c:v>29.166666666666668</c:v>
                </c:pt>
                <c:pt idx="12">
                  <c:v>30.232558139534884</c:v>
                </c:pt>
                <c:pt idx="13">
                  <c:v>25</c:v>
                </c:pt>
                <c:pt idx="14">
                  <c:v>11.904761904761905</c:v>
                </c:pt>
                <c:pt idx="15">
                  <c:v>22.857142857142858</c:v>
                </c:pt>
                <c:pt idx="16">
                  <c:v>21.985815602836876</c:v>
                </c:pt>
              </c:numCache>
            </c:numRef>
          </c:val>
          <c:extLst>
            <c:ext xmlns:c16="http://schemas.microsoft.com/office/drawing/2014/chart" uri="{C3380CC4-5D6E-409C-BE32-E72D297353CC}">
              <c16:uniqueId val="{00000003-5C5B-4C2E-89D6-19209FAF4238}"/>
            </c:ext>
          </c:extLst>
        </c:ser>
        <c:ser>
          <c:idx val="4"/>
          <c:order val="4"/>
          <c:tx>
            <c:strRef>
              <c:f>'Veterans age group'!$Q$33</c:f>
              <c:strCache>
                <c:ptCount val="1"/>
                <c:pt idx="0">
                  <c:v>Aged 65 years and over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'Veterans age group'!$R$28:$AH$28</c:f>
              <c:strCache>
                <c:ptCount val="17"/>
                <c:pt idx="0">
                  <c:v>Bargate</c:v>
                </c:pt>
                <c:pt idx="1">
                  <c:v>Bassett</c:v>
                </c:pt>
                <c:pt idx="2">
                  <c:v>Bevois</c:v>
                </c:pt>
                <c:pt idx="3">
                  <c:v>Bitterne</c:v>
                </c:pt>
                <c:pt idx="4">
                  <c:v>Bitterne Park</c:v>
                </c:pt>
                <c:pt idx="5">
                  <c:v>Coxford</c:v>
                </c:pt>
                <c:pt idx="6">
                  <c:v>Freemantle</c:v>
                </c:pt>
                <c:pt idx="7">
                  <c:v>Harefield</c:v>
                </c:pt>
                <c:pt idx="8">
                  <c:v>Millbrook</c:v>
                </c:pt>
                <c:pt idx="9">
                  <c:v>Peartree</c:v>
                </c:pt>
                <c:pt idx="10">
                  <c:v>Portswood</c:v>
                </c:pt>
                <c:pt idx="11">
                  <c:v>Redbridge</c:v>
                </c:pt>
                <c:pt idx="12">
                  <c:v>Shirley</c:v>
                </c:pt>
                <c:pt idx="13">
                  <c:v>Sholing</c:v>
                </c:pt>
                <c:pt idx="14">
                  <c:v>Swaythling</c:v>
                </c:pt>
                <c:pt idx="15">
                  <c:v>Woolston</c:v>
                </c:pt>
                <c:pt idx="16">
                  <c:v>Southampton</c:v>
                </c:pt>
              </c:strCache>
            </c:strRef>
          </c:cat>
          <c:val>
            <c:numRef>
              <c:f>'Veterans age group'!$R$33:$AH$33</c:f>
              <c:numCache>
                <c:formatCode>0.0</c:formatCode>
                <c:ptCount val="17"/>
                <c:pt idx="0">
                  <c:v>32.727272727272727</c:v>
                </c:pt>
                <c:pt idx="1">
                  <c:v>52.173913043478258</c:v>
                </c:pt>
                <c:pt idx="2">
                  <c:v>33.333333333333329</c:v>
                </c:pt>
                <c:pt idx="3">
                  <c:v>42.857142857142854</c:v>
                </c:pt>
                <c:pt idx="4">
                  <c:v>43.076923076923073</c:v>
                </c:pt>
                <c:pt idx="5">
                  <c:v>38.596491228070178</c:v>
                </c:pt>
                <c:pt idx="6">
                  <c:v>33.333333333333329</c:v>
                </c:pt>
                <c:pt idx="7">
                  <c:v>58.536585365853661</c:v>
                </c:pt>
                <c:pt idx="8">
                  <c:v>39.130434782608695</c:v>
                </c:pt>
                <c:pt idx="9">
                  <c:v>46.774193548387096</c:v>
                </c:pt>
                <c:pt idx="10">
                  <c:v>51.219512195121958</c:v>
                </c:pt>
                <c:pt idx="11">
                  <c:v>39.583333333333336</c:v>
                </c:pt>
                <c:pt idx="12">
                  <c:v>37.209302325581397</c:v>
                </c:pt>
                <c:pt idx="13">
                  <c:v>36.53846153846154</c:v>
                </c:pt>
                <c:pt idx="14">
                  <c:v>33.333333333333336</c:v>
                </c:pt>
                <c:pt idx="15">
                  <c:v>38.571428571428577</c:v>
                </c:pt>
                <c:pt idx="16">
                  <c:v>41.843971631205669</c:v>
                </c:pt>
              </c:numCache>
            </c:numRef>
          </c:val>
          <c:extLst>
            <c:ext xmlns:c16="http://schemas.microsoft.com/office/drawing/2014/chart" uri="{C3380CC4-5D6E-409C-BE32-E72D297353CC}">
              <c16:uniqueId val="{00000004-5C5B-4C2E-89D6-19209FAF4238}"/>
            </c:ext>
          </c:extLst>
        </c:ser>
        <c:dLbls>
          <c:dLblPos val="ctr"/>
          <c:showLegendKey val="0"/>
          <c:showVal val="1"/>
          <c:showCatName val="0"/>
          <c:showSerName val="0"/>
          <c:showPercent val="0"/>
          <c:showBubbleSize val="0"/>
        </c:dLbls>
        <c:gapWidth val="30"/>
        <c:overlap val="100"/>
        <c:axId val="686142511"/>
        <c:axId val="686142031"/>
      </c:barChart>
      <c:catAx>
        <c:axId val="6861425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142031"/>
        <c:crosses val="autoZero"/>
        <c:auto val="1"/>
        <c:lblAlgn val="ctr"/>
        <c:lblOffset val="100"/>
        <c:noMultiLvlLbl val="0"/>
      </c:catAx>
      <c:valAx>
        <c:axId val="68614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all females who served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142511"/>
        <c:crosses val="autoZero"/>
        <c:crossBetween val="between"/>
      </c:valAx>
      <c:spPr>
        <a:noFill/>
        <a:ln>
          <a:noFill/>
        </a:ln>
        <a:effectLst/>
      </c:spPr>
    </c:plotArea>
    <c:legend>
      <c:legendPos val="t"/>
      <c:layout>
        <c:manualLayout>
          <c:xMode val="edge"/>
          <c:yMode val="edge"/>
          <c:x val="9.785911661532018E-2"/>
          <c:y val="0.11748977048363399"/>
          <c:w val="0.84848213774305159"/>
          <c:h val="8.54520485552802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5" dropStyle="combo" dx="16" fmlaLink="Control!$B$16" fmlaRange="Reference!$V$4:$V$6" noThreeD="1" sel="1" val="0"/>
</file>

<file path=xl/ctrlProps/ctrlProp2.xml><?xml version="1.0" encoding="utf-8"?>
<formControlPr xmlns="http://schemas.microsoft.com/office/spreadsheetml/2009/9/main" objectType="Drop" dropLines="2" dropStyle="combo" dx="16" fmlaLink="Control!$B$25" fmlaRange="Reference!$C$97:$C$98" noThreeD="1" sel="1" val="0"/>
</file>

<file path=xl/ctrlProps/ctrlProp3.xml><?xml version="1.0" encoding="utf-8"?>
<formControlPr xmlns="http://schemas.microsoft.com/office/spreadsheetml/2009/9/main" objectType="Drop" dropLines="5" dropStyle="combo" dx="16" fmlaLink="Control!$B$18" fmlaRange="Reference!$V$31:$V$38" noThreeD="1" sel="8" val="3"/>
</file>

<file path=xl/ctrlProps/ctrlProp4.xml><?xml version="1.0" encoding="utf-8"?>
<formControlPr xmlns="http://schemas.microsoft.com/office/spreadsheetml/2009/9/main" objectType="Drop" dropLines="5" dropStyle="combo" dx="16" fmlaLink="Control!$B$17" fmlaRange="Ref_2" noThreeD="1" sel="0" val="0"/>
</file>

<file path=xl/drawings/_rels/drawing1.xml.rels><?xml version="1.0" encoding="UTF-8" standalone="yes"?>
<Relationships xmlns="http://schemas.openxmlformats.org/package/2006/relationships"><Relationship Id="rId8" Type="http://schemas.openxmlformats.org/officeDocument/2006/relationships/hyperlink" Target="#'Veterans health wards'!A1"/><Relationship Id="rId13" Type="http://schemas.openxmlformats.org/officeDocument/2006/relationships/hyperlink" Target="#'Veterans age group'!A1"/><Relationship Id="rId3" Type="http://schemas.openxmlformats.org/officeDocument/2006/relationships/image" Target="../media/image3.png"/><Relationship Id="rId7" Type="http://schemas.openxmlformats.org/officeDocument/2006/relationships/image" Target="../media/image4.png"/><Relationship Id="rId12" Type="http://schemas.openxmlformats.org/officeDocument/2006/relationships/hyperlink" Target="#'Veterans wards'!A1"/><Relationship Id="rId17" Type="http://schemas.openxmlformats.org/officeDocument/2006/relationships/hyperlink" Target="#'Veterans LA ethnicity'!A1"/><Relationship Id="rId2" Type="http://schemas.openxmlformats.org/officeDocument/2006/relationships/image" Target="../media/image2.png"/><Relationship Id="rId16" Type="http://schemas.openxmlformats.org/officeDocument/2006/relationships/hyperlink" Target="#'Veterans age group LA'!A1"/><Relationship Id="rId1" Type="http://schemas.openxmlformats.org/officeDocument/2006/relationships/image" Target="../media/image1.jpeg"/><Relationship Id="rId6" Type="http://schemas.openxmlformats.org/officeDocument/2006/relationships/hyperlink" Target="#'Veteran HH wards'!A1"/><Relationship Id="rId11" Type="http://schemas.openxmlformats.org/officeDocument/2006/relationships/hyperlink" Target="#'Veterans employment wards'!A1"/><Relationship Id="rId5" Type="http://schemas.openxmlformats.org/officeDocument/2006/relationships/hyperlink" Target="#Veterans!A1"/><Relationship Id="rId15" Type="http://schemas.openxmlformats.org/officeDocument/2006/relationships/hyperlink" Target="#'Veteran HH'!A1"/><Relationship Id="rId10" Type="http://schemas.openxmlformats.org/officeDocument/2006/relationships/hyperlink" Target="#'Veterans occupation wards'!A1"/><Relationship Id="rId4" Type="http://schemas.openxmlformats.org/officeDocument/2006/relationships/hyperlink" Target="#'Veterans general health'!A1"/><Relationship Id="rId9" Type="http://schemas.openxmlformats.org/officeDocument/2006/relationships/hyperlink" Target="#'Veterans disability wards'!A1"/><Relationship Id="rId14" Type="http://schemas.openxmlformats.org/officeDocument/2006/relationships/hyperlink" Target="#'Veterans wards ethnicity'!A1"/></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png"/><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png"/><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2.png"/><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3" Type="http://schemas.openxmlformats.org/officeDocument/2006/relationships/hyperlink" Target="#Menu!A1"/><Relationship Id="rId7" Type="http://schemas.openxmlformats.org/officeDocument/2006/relationships/image" Target="../media/image2.png"/><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780205</xdr:colOff>
      <xdr:row>0</xdr:row>
      <xdr:rowOff>54436</xdr:rowOff>
    </xdr:from>
    <xdr:to>
      <xdr:col>2</xdr:col>
      <xdr:colOff>1539240</xdr:colOff>
      <xdr:row>3</xdr:row>
      <xdr:rowOff>91840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9605" y="48721"/>
          <a:ext cx="753320" cy="639384"/>
        </a:xfrm>
        <a:prstGeom prst="rect">
          <a:avLst/>
        </a:prstGeom>
      </xdr:spPr>
    </xdr:pic>
    <xdr:clientData/>
  </xdr:twoCellAnchor>
  <xdr:twoCellAnchor>
    <xdr:from>
      <xdr:col>1</xdr:col>
      <xdr:colOff>3394364</xdr:colOff>
      <xdr:row>3</xdr:row>
      <xdr:rowOff>175261</xdr:rowOff>
    </xdr:from>
    <xdr:to>
      <xdr:col>2</xdr:col>
      <xdr:colOff>1699259</xdr:colOff>
      <xdr:row>6</xdr:row>
      <xdr:rowOff>256309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98273" y="784861"/>
          <a:ext cx="4830386" cy="683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00" i="0"/>
            <a:t>A</a:t>
          </a:r>
          <a:r>
            <a:rPr lang="en-GB" sz="900" i="0" baseline="0"/>
            <a:t> list of available data is provided below. To access each analysis please click on the blue circles next to the relevant indicator and choice of analysis. Please note that data presented relates to old Southampton ward boundaries. New boundaries are effective from May 2023 and data will be refreshed when available.</a:t>
          </a:r>
        </a:p>
        <a:p>
          <a:endParaRPr lang="en-GB" sz="1000" i="0"/>
        </a:p>
      </xdr:txBody>
    </xdr:sp>
    <xdr:clientData/>
  </xdr:twoCellAnchor>
  <xdr:twoCellAnchor>
    <xdr:from>
      <xdr:col>1</xdr:col>
      <xdr:colOff>219075</xdr:colOff>
      <xdr:row>4</xdr:row>
      <xdr:rowOff>66675</xdr:rowOff>
    </xdr:from>
    <xdr:to>
      <xdr:col>1</xdr:col>
      <xdr:colOff>3209925</xdr:colOff>
      <xdr:row>5</xdr:row>
      <xdr:rowOff>170584</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325755" y="866775"/>
          <a:ext cx="2990850" cy="302029"/>
        </a:xfrm>
        <a:prstGeom prst="rect">
          <a:avLst/>
        </a:prstGeom>
        <a:gradFill rotWithShape="1">
          <a:gsLst>
            <a:gs pos="70000">
              <a:srgbClr val="C0CBDB"/>
            </a:gs>
            <a:gs pos="30000">
              <a:srgbClr val="C0CBDB"/>
            </a:gs>
            <a:gs pos="0">
              <a:srgbClr val="333399"/>
            </a:gs>
            <a:gs pos="50000">
              <a:srgbClr val="FFFFFF"/>
            </a:gs>
            <a:gs pos="100000">
              <a:srgbClr val="333399"/>
            </a:gs>
          </a:gsLst>
          <a:lin ang="5400000" scaled="1"/>
        </a:gradFill>
        <a:ln w="9525">
          <a:solidFill>
            <a:srgbClr val="002F6D"/>
          </a:solidFill>
          <a:miter lim="800000"/>
          <a:headEnd/>
          <a:tailEnd/>
        </a:ln>
      </xdr:spPr>
      <xdr:txBody>
        <a:bodyPr vertOverflow="clip" wrap="square" lIns="36576" tIns="27432" rIns="36576" bIns="27432" anchor="ctr"/>
        <a:lstStyle/>
        <a:p>
          <a:pPr algn="ctr" rtl="0">
            <a:defRPr sz="1000"/>
          </a:pPr>
          <a:r>
            <a:rPr lang="en-GB" sz="1400" b="1" i="0" u="none" strike="noStrike" baseline="0">
              <a:solidFill>
                <a:srgbClr val="333399"/>
              </a:solidFill>
              <a:latin typeface="+mn-lt"/>
              <a:cs typeface="Arial"/>
            </a:rPr>
            <a:t>2021 Census - Veterans</a:t>
          </a:r>
          <a:endParaRPr lang="en-GB" sz="1400">
            <a:latin typeface="+mn-lt"/>
          </a:endParaRPr>
        </a:p>
      </xdr:txBody>
    </xdr:sp>
    <xdr:clientData/>
  </xdr:twoCellAnchor>
  <xdr:twoCellAnchor editAs="oneCell">
    <xdr:from>
      <xdr:col>1</xdr:col>
      <xdr:colOff>19051</xdr:colOff>
      <xdr:row>0</xdr:row>
      <xdr:rowOff>85725</xdr:rowOff>
    </xdr:from>
    <xdr:to>
      <xdr:col>1</xdr:col>
      <xdr:colOff>1729741</xdr:colOff>
      <xdr:row>2</xdr:row>
      <xdr:rowOff>130028</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a:stretch>
          <a:fillRect/>
        </a:stretch>
      </xdr:blipFill>
      <xdr:spPr>
        <a:xfrm>
          <a:off x="125731" y="85725"/>
          <a:ext cx="1718310" cy="438638"/>
        </a:xfrm>
        <a:prstGeom prst="rect">
          <a:avLst/>
        </a:prstGeom>
      </xdr:spPr>
    </xdr:pic>
    <xdr:clientData/>
  </xdr:twoCellAnchor>
  <xdr:twoCellAnchor editAs="oneCell">
    <xdr:from>
      <xdr:col>1</xdr:col>
      <xdr:colOff>2072641</xdr:colOff>
      <xdr:row>0</xdr:row>
      <xdr:rowOff>83820</xdr:rowOff>
    </xdr:from>
    <xdr:to>
      <xdr:col>1</xdr:col>
      <xdr:colOff>3444241</xdr:colOff>
      <xdr:row>3</xdr:row>
      <xdr:rowOff>19394</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79321" y="83820"/>
          <a:ext cx="1379220" cy="526124"/>
        </a:xfrm>
        <a:prstGeom prst="rect">
          <a:avLst/>
        </a:prstGeom>
      </xdr:spPr>
    </xdr:pic>
    <xdr:clientData/>
  </xdr:twoCellAnchor>
  <xdr:twoCellAnchor>
    <xdr:from>
      <xdr:col>3</xdr:col>
      <xdr:colOff>102053</xdr:colOff>
      <xdr:row>12</xdr:row>
      <xdr:rowOff>36738</xdr:rowOff>
    </xdr:from>
    <xdr:to>
      <xdr:col>3</xdr:col>
      <xdr:colOff>219401</xdr:colOff>
      <xdr:row>12</xdr:row>
      <xdr:rowOff>155538</xdr:rowOff>
    </xdr:to>
    <xdr:sp macro="" textlink="">
      <xdr:nvSpPr>
        <xdr:cNvPr id="33" name="Flowchart: Connector 32">
          <a:hlinkClick xmlns:r="http://schemas.openxmlformats.org/officeDocument/2006/relationships" r:id="rId4"/>
          <a:extLst>
            <a:ext uri="{FF2B5EF4-FFF2-40B4-BE49-F238E27FC236}">
              <a16:creationId xmlns:a16="http://schemas.microsoft.com/office/drawing/2014/main" id="{00000000-0008-0000-0000-000021000000}"/>
            </a:ext>
          </a:extLst>
        </xdr:cNvPr>
        <xdr:cNvSpPr/>
      </xdr:nvSpPr>
      <xdr:spPr>
        <a:xfrm>
          <a:off x="8604068" y="5694588"/>
          <a:ext cx="119253"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102053</xdr:colOff>
      <xdr:row>8</xdr:row>
      <xdr:rowOff>36738</xdr:rowOff>
    </xdr:from>
    <xdr:to>
      <xdr:col>3</xdr:col>
      <xdr:colOff>219401</xdr:colOff>
      <xdr:row>8</xdr:row>
      <xdr:rowOff>155538</xdr:rowOff>
    </xdr:to>
    <xdr:sp macro="" textlink="">
      <xdr:nvSpPr>
        <xdr:cNvPr id="42" name="Flowchart: Connector 41">
          <a:hlinkClick xmlns:r="http://schemas.openxmlformats.org/officeDocument/2006/relationships" r:id="rId5"/>
          <a:extLst>
            <a:ext uri="{FF2B5EF4-FFF2-40B4-BE49-F238E27FC236}">
              <a16:creationId xmlns:a16="http://schemas.microsoft.com/office/drawing/2014/main" id="{00000000-0008-0000-0000-00002A000000}"/>
            </a:ext>
          </a:extLst>
        </xdr:cNvPr>
        <xdr:cNvSpPr/>
      </xdr:nvSpPr>
      <xdr:spPr>
        <a:xfrm>
          <a:off x="8604068" y="5894613"/>
          <a:ext cx="119253"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11</xdr:row>
      <xdr:rowOff>36738</xdr:rowOff>
    </xdr:from>
    <xdr:to>
      <xdr:col>4</xdr:col>
      <xdr:colOff>219401</xdr:colOff>
      <xdr:row>11</xdr:row>
      <xdr:rowOff>155538</xdr:rowOff>
    </xdr:to>
    <xdr:sp macro="" textlink="">
      <xdr:nvSpPr>
        <xdr:cNvPr id="43" name="Flowchart: Connector 42">
          <a:hlinkClick xmlns:r="http://schemas.openxmlformats.org/officeDocument/2006/relationships" r:id="rId6"/>
          <a:extLst>
            <a:ext uri="{FF2B5EF4-FFF2-40B4-BE49-F238E27FC236}">
              <a16:creationId xmlns:a16="http://schemas.microsoft.com/office/drawing/2014/main" id="{00000000-0008-0000-0000-00002B000000}"/>
            </a:ext>
          </a:extLst>
        </xdr:cNvPr>
        <xdr:cNvSpPr/>
      </xdr:nvSpPr>
      <xdr:spPr>
        <a:xfrm>
          <a:off x="8604068" y="6066063"/>
          <a:ext cx="119253"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4777740</xdr:colOff>
      <xdr:row>0</xdr:row>
      <xdr:rowOff>83820</xdr:rowOff>
    </xdr:from>
    <xdr:to>
      <xdr:col>2</xdr:col>
      <xdr:colOff>325801</xdr:colOff>
      <xdr:row>3</xdr:row>
      <xdr:rowOff>91440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84420" y="83820"/>
          <a:ext cx="2074591" cy="601980"/>
        </a:xfrm>
        <a:prstGeom prst="rect">
          <a:avLst/>
        </a:prstGeom>
      </xdr:spPr>
    </xdr:pic>
    <xdr:clientData/>
  </xdr:twoCellAnchor>
  <xdr:twoCellAnchor>
    <xdr:from>
      <xdr:col>4</xdr:col>
      <xdr:colOff>102053</xdr:colOff>
      <xdr:row>12</xdr:row>
      <xdr:rowOff>36738</xdr:rowOff>
    </xdr:from>
    <xdr:to>
      <xdr:col>4</xdr:col>
      <xdr:colOff>219401</xdr:colOff>
      <xdr:row>12</xdr:row>
      <xdr:rowOff>155538</xdr:rowOff>
    </xdr:to>
    <xdr:sp macro="" textlink="">
      <xdr:nvSpPr>
        <xdr:cNvPr id="2" name="Flowchart: Connector 1">
          <a:hlinkClick xmlns:r="http://schemas.openxmlformats.org/officeDocument/2006/relationships" r:id="rId8"/>
          <a:extLst>
            <a:ext uri="{FF2B5EF4-FFF2-40B4-BE49-F238E27FC236}">
              <a16:creationId xmlns:a16="http://schemas.microsoft.com/office/drawing/2014/main" id="{00000000-0008-0000-0000-000002000000}"/>
            </a:ext>
          </a:extLst>
        </xdr:cNvPr>
        <xdr:cNvSpPr/>
      </xdr:nvSpPr>
      <xdr:spPr>
        <a:xfrm>
          <a:off x="8878908" y="1920956"/>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13</xdr:row>
      <xdr:rowOff>36738</xdr:rowOff>
    </xdr:from>
    <xdr:to>
      <xdr:col>4</xdr:col>
      <xdr:colOff>219401</xdr:colOff>
      <xdr:row>13</xdr:row>
      <xdr:rowOff>155538</xdr:rowOff>
    </xdr:to>
    <xdr:sp macro="" textlink="">
      <xdr:nvSpPr>
        <xdr:cNvPr id="7" name="Flowchart: Connector 6">
          <a:hlinkClick xmlns:r="http://schemas.openxmlformats.org/officeDocument/2006/relationships" r:id="rId9"/>
          <a:extLst>
            <a:ext uri="{FF2B5EF4-FFF2-40B4-BE49-F238E27FC236}">
              <a16:creationId xmlns:a16="http://schemas.microsoft.com/office/drawing/2014/main" id="{00000000-0008-0000-0000-000007000000}"/>
            </a:ext>
          </a:extLst>
        </xdr:cNvPr>
        <xdr:cNvSpPr/>
      </xdr:nvSpPr>
      <xdr:spPr>
        <a:xfrm>
          <a:off x="8878908" y="1920956"/>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14</xdr:row>
      <xdr:rowOff>36738</xdr:rowOff>
    </xdr:from>
    <xdr:to>
      <xdr:col>4</xdr:col>
      <xdr:colOff>219401</xdr:colOff>
      <xdr:row>14</xdr:row>
      <xdr:rowOff>155538</xdr:rowOff>
    </xdr:to>
    <xdr:sp macro="" textlink="">
      <xdr:nvSpPr>
        <xdr:cNvPr id="9" name="Flowchart: Connector 8">
          <a:hlinkClick xmlns:r="http://schemas.openxmlformats.org/officeDocument/2006/relationships" r:id="rId10"/>
          <a:extLst>
            <a:ext uri="{FF2B5EF4-FFF2-40B4-BE49-F238E27FC236}">
              <a16:creationId xmlns:a16="http://schemas.microsoft.com/office/drawing/2014/main" id="{00000000-0008-0000-0000-000009000000}"/>
            </a:ext>
          </a:extLst>
        </xdr:cNvPr>
        <xdr:cNvSpPr/>
      </xdr:nvSpPr>
      <xdr:spPr>
        <a:xfrm>
          <a:off x="8878908" y="1920956"/>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15</xdr:row>
      <xdr:rowOff>36738</xdr:rowOff>
    </xdr:from>
    <xdr:to>
      <xdr:col>4</xdr:col>
      <xdr:colOff>219401</xdr:colOff>
      <xdr:row>15</xdr:row>
      <xdr:rowOff>155538</xdr:rowOff>
    </xdr:to>
    <xdr:sp macro="" textlink="">
      <xdr:nvSpPr>
        <xdr:cNvPr id="10" name="Flowchart: Connector 9">
          <a:hlinkClick xmlns:r="http://schemas.openxmlformats.org/officeDocument/2006/relationships" r:id="rId11"/>
          <a:extLst>
            <a:ext uri="{FF2B5EF4-FFF2-40B4-BE49-F238E27FC236}">
              <a16:creationId xmlns:a16="http://schemas.microsoft.com/office/drawing/2014/main" id="{00000000-0008-0000-0000-00000A000000}"/>
            </a:ext>
          </a:extLst>
        </xdr:cNvPr>
        <xdr:cNvSpPr/>
      </xdr:nvSpPr>
      <xdr:spPr>
        <a:xfrm>
          <a:off x="8878908" y="1920956"/>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8</xdr:row>
      <xdr:rowOff>36738</xdr:rowOff>
    </xdr:from>
    <xdr:to>
      <xdr:col>4</xdr:col>
      <xdr:colOff>219401</xdr:colOff>
      <xdr:row>8</xdr:row>
      <xdr:rowOff>155538</xdr:rowOff>
    </xdr:to>
    <xdr:sp macro="" textlink="">
      <xdr:nvSpPr>
        <xdr:cNvPr id="20" name="Flowchart: Connector 19">
          <a:hlinkClick xmlns:r="http://schemas.openxmlformats.org/officeDocument/2006/relationships" r:id="rId12"/>
          <a:extLst>
            <a:ext uri="{FF2B5EF4-FFF2-40B4-BE49-F238E27FC236}">
              <a16:creationId xmlns:a16="http://schemas.microsoft.com/office/drawing/2014/main" id="{00000000-0008-0000-0000-000014000000}"/>
            </a:ext>
          </a:extLst>
        </xdr:cNvPr>
        <xdr:cNvSpPr/>
      </xdr:nvSpPr>
      <xdr:spPr>
        <a:xfrm>
          <a:off x="8608744" y="1740847"/>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9</xdr:row>
      <xdr:rowOff>36738</xdr:rowOff>
    </xdr:from>
    <xdr:to>
      <xdr:col>4</xdr:col>
      <xdr:colOff>219401</xdr:colOff>
      <xdr:row>9</xdr:row>
      <xdr:rowOff>155538</xdr:rowOff>
    </xdr:to>
    <xdr:sp macro="" textlink="">
      <xdr:nvSpPr>
        <xdr:cNvPr id="6" name="Flowchart: Connector 5">
          <a:hlinkClick xmlns:r="http://schemas.openxmlformats.org/officeDocument/2006/relationships" r:id="rId13"/>
          <a:extLst>
            <a:ext uri="{FF2B5EF4-FFF2-40B4-BE49-F238E27FC236}">
              <a16:creationId xmlns:a16="http://schemas.microsoft.com/office/drawing/2014/main" id="{00000000-0008-0000-0000-000006000000}"/>
            </a:ext>
          </a:extLst>
        </xdr:cNvPr>
        <xdr:cNvSpPr/>
      </xdr:nvSpPr>
      <xdr:spPr>
        <a:xfrm>
          <a:off x="8608744" y="2281174"/>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10</xdr:row>
      <xdr:rowOff>36738</xdr:rowOff>
    </xdr:from>
    <xdr:to>
      <xdr:col>4</xdr:col>
      <xdr:colOff>219401</xdr:colOff>
      <xdr:row>10</xdr:row>
      <xdr:rowOff>155538</xdr:rowOff>
    </xdr:to>
    <xdr:sp macro="" textlink="">
      <xdr:nvSpPr>
        <xdr:cNvPr id="11" name="Flowchart: Connector 10">
          <a:hlinkClick xmlns:r="http://schemas.openxmlformats.org/officeDocument/2006/relationships" r:id="rId14"/>
          <a:extLst>
            <a:ext uri="{FF2B5EF4-FFF2-40B4-BE49-F238E27FC236}">
              <a16:creationId xmlns:a16="http://schemas.microsoft.com/office/drawing/2014/main" id="{00000000-0008-0000-0000-00000B000000}"/>
            </a:ext>
          </a:extLst>
        </xdr:cNvPr>
        <xdr:cNvSpPr/>
      </xdr:nvSpPr>
      <xdr:spPr>
        <a:xfrm>
          <a:off x="8878908" y="1920956"/>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102053</xdr:colOff>
      <xdr:row>11</xdr:row>
      <xdr:rowOff>36738</xdr:rowOff>
    </xdr:from>
    <xdr:to>
      <xdr:col>3</xdr:col>
      <xdr:colOff>219401</xdr:colOff>
      <xdr:row>11</xdr:row>
      <xdr:rowOff>155538</xdr:rowOff>
    </xdr:to>
    <xdr:sp macro="" textlink="">
      <xdr:nvSpPr>
        <xdr:cNvPr id="12" name="Flowchart: Connector 11">
          <a:hlinkClick xmlns:r="http://schemas.openxmlformats.org/officeDocument/2006/relationships" r:id="rId15"/>
          <a:extLst>
            <a:ext uri="{FF2B5EF4-FFF2-40B4-BE49-F238E27FC236}">
              <a16:creationId xmlns:a16="http://schemas.microsoft.com/office/drawing/2014/main" id="{00000000-0008-0000-0000-00000C000000}"/>
            </a:ext>
          </a:extLst>
        </xdr:cNvPr>
        <xdr:cNvSpPr/>
      </xdr:nvSpPr>
      <xdr:spPr>
        <a:xfrm>
          <a:off x="8610129" y="1733920"/>
          <a:ext cx="119253"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102053</xdr:colOff>
      <xdr:row>9</xdr:row>
      <xdr:rowOff>36738</xdr:rowOff>
    </xdr:from>
    <xdr:to>
      <xdr:col>3</xdr:col>
      <xdr:colOff>219401</xdr:colOff>
      <xdr:row>9</xdr:row>
      <xdr:rowOff>155538</xdr:rowOff>
    </xdr:to>
    <xdr:sp macro="" textlink="">
      <xdr:nvSpPr>
        <xdr:cNvPr id="13" name="Flowchart: Connector 12">
          <a:hlinkClick xmlns:r="http://schemas.openxmlformats.org/officeDocument/2006/relationships" r:id="rId16"/>
          <a:extLst>
            <a:ext uri="{FF2B5EF4-FFF2-40B4-BE49-F238E27FC236}">
              <a16:creationId xmlns:a16="http://schemas.microsoft.com/office/drawing/2014/main" id="{00000000-0008-0000-0000-00000D000000}"/>
            </a:ext>
          </a:extLst>
        </xdr:cNvPr>
        <xdr:cNvSpPr/>
      </xdr:nvSpPr>
      <xdr:spPr>
        <a:xfrm>
          <a:off x="8610129" y="2461283"/>
          <a:ext cx="119253"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102053</xdr:colOff>
      <xdr:row>10</xdr:row>
      <xdr:rowOff>36738</xdr:rowOff>
    </xdr:from>
    <xdr:to>
      <xdr:col>3</xdr:col>
      <xdr:colOff>219401</xdr:colOff>
      <xdr:row>10</xdr:row>
      <xdr:rowOff>155538</xdr:rowOff>
    </xdr:to>
    <xdr:sp macro="" textlink="">
      <xdr:nvSpPr>
        <xdr:cNvPr id="15" name="Flowchart: Connector 14">
          <a:hlinkClick xmlns:r="http://schemas.openxmlformats.org/officeDocument/2006/relationships" r:id="rId17"/>
          <a:extLst>
            <a:ext uri="{FF2B5EF4-FFF2-40B4-BE49-F238E27FC236}">
              <a16:creationId xmlns:a16="http://schemas.microsoft.com/office/drawing/2014/main" id="{00000000-0008-0000-0000-00000F000000}"/>
            </a:ext>
          </a:extLst>
        </xdr:cNvPr>
        <xdr:cNvSpPr/>
      </xdr:nvSpPr>
      <xdr:spPr>
        <a:xfrm>
          <a:off x="8610129" y="2461283"/>
          <a:ext cx="119253"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710142</xdr:colOff>
      <xdr:row>3</xdr:row>
      <xdr:rowOff>321733</xdr:rowOff>
    </xdr:from>
    <xdr:to>
      <xdr:col>23</xdr:col>
      <xdr:colOff>393911</xdr:colOff>
      <xdr:row>22</xdr:row>
      <xdr:rowOff>110277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518160</xdr:colOff>
      <xdr:row>0</xdr:row>
      <xdr:rowOff>68580</xdr:rowOff>
    </xdr:from>
    <xdr:to>
      <xdr:col>17</xdr:col>
      <xdr:colOff>552027</xdr:colOff>
      <xdr:row>3</xdr:row>
      <xdr:rowOff>134908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12999720" y="68580"/>
          <a:ext cx="2197946" cy="611158"/>
        </a:xfrm>
        <a:prstGeom prst="rect">
          <a:avLst/>
        </a:prstGeom>
      </xdr:spPr>
    </xdr:pic>
    <xdr:clientData/>
  </xdr:twoCellAnchor>
  <xdr:twoCellAnchor>
    <xdr:from>
      <xdr:col>9</xdr:col>
      <xdr:colOff>670137</xdr:colOff>
      <xdr:row>22</xdr:row>
      <xdr:rowOff>296015</xdr:rowOff>
    </xdr:from>
    <xdr:to>
      <xdr:col>18</xdr:col>
      <xdr:colOff>58632</xdr:colOff>
      <xdr:row>40</xdr:row>
      <xdr:rowOff>2117</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0.10337</cdr:x>
      <cdr:y>0.00663</cdr:y>
    </cdr:from>
    <cdr:to>
      <cdr:x>0.94726</cdr:x>
      <cdr:y>0.11609</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55130" y="25785"/>
          <a:ext cx="5348371" cy="4257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050" b="1" i="0" u="none" strike="noStrike" kern="1200" baseline="0">
              <a:solidFill>
                <a:srgbClr val="000000"/>
              </a:solidFill>
              <a:latin typeface="+mn-lt"/>
              <a:ea typeface="Arial"/>
              <a:cs typeface="Arial"/>
            </a:rPr>
            <a:t>Percentage of people, aged 16 and over, who have previously served in both regular and or reserve UK armed forces - Southampton and local authority comparators: Census 2021</a:t>
          </a:r>
        </a:p>
      </cdr:txBody>
    </cdr:sp>
  </cdr:relSizeAnchor>
  <cdr:relSizeAnchor xmlns:cdr="http://schemas.openxmlformats.org/drawingml/2006/chartDrawing">
    <cdr:from>
      <cdr:x>1.58825E-7</cdr:x>
      <cdr:y>0.9405</cdr:y>
    </cdr:from>
    <cdr:to>
      <cdr:x>0.38745</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1" y="3750733"/>
          <a:ext cx="2439457" cy="23727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dr:relSizeAnchor xmlns:cdr="http://schemas.openxmlformats.org/drawingml/2006/chartDrawing">
    <cdr:from>
      <cdr:x>0.33362</cdr:x>
      <cdr:y>0.11464</cdr:y>
    </cdr:from>
    <cdr:to>
      <cdr:x>0.87424</cdr:x>
      <cdr:y>0.16939</cdr:y>
    </cdr:to>
    <cdr:grpSp>
      <cdr:nvGrpSpPr>
        <cdr:cNvPr id="4" name="Group 3">
          <a:extLst xmlns:a="http://schemas.openxmlformats.org/drawingml/2006/main">
            <a:ext uri="{FF2B5EF4-FFF2-40B4-BE49-F238E27FC236}">
              <a16:creationId xmlns:a16="http://schemas.microsoft.com/office/drawing/2014/main" id="{ECB171AC-D46A-4FC7-9CBA-4CEADEAA386C}"/>
            </a:ext>
          </a:extLst>
        </cdr:cNvPr>
        <cdr:cNvGrpSpPr/>
      </cdr:nvGrpSpPr>
      <cdr:grpSpPr>
        <a:xfrm xmlns:a="http://schemas.openxmlformats.org/drawingml/2006/main">
          <a:off x="2114391" y="445854"/>
          <a:ext cx="3426299" cy="212931"/>
          <a:chOff x="0" y="0"/>
          <a:chExt cx="3015301" cy="170002"/>
        </a:xfrm>
      </cdr:grpSpPr>
      <cdr:sp macro="" textlink="">
        <cdr:nvSpPr>
          <cdr:cNvPr id="5" name="TextBox 2">
            <a:extLst xmlns:a="http://schemas.openxmlformats.org/drawingml/2006/main">
              <a:ext uri="{FF2B5EF4-FFF2-40B4-BE49-F238E27FC236}">
                <a16:creationId xmlns:a16="http://schemas.microsoft.com/office/drawing/2014/main" id="{D91DD7F4-92BE-4579-8E5C-0340D85ED27A}"/>
              </a:ext>
            </a:extLst>
          </cdr:cNvPr>
          <cdr:cNvSpPr txBox="1"/>
        </cdr:nvSpPr>
        <cdr:spPr>
          <a:xfrm xmlns:a="http://schemas.openxmlformats.org/drawingml/2006/main">
            <a:off x="198088" y="0"/>
            <a:ext cx="1343022" cy="1700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6" name="Rectangle 5">
            <a:extLst xmlns:a="http://schemas.openxmlformats.org/drawingml/2006/main">
              <a:ext uri="{FF2B5EF4-FFF2-40B4-BE49-F238E27FC236}">
                <a16:creationId xmlns:a16="http://schemas.microsoft.com/office/drawing/2014/main" id="{7FF6482F-975B-49C3-8339-0B102645E9F4}"/>
              </a:ext>
            </a:extLst>
          </cdr:cNvPr>
          <cdr:cNvSpPr/>
        </cdr:nvSpPr>
        <cdr:spPr>
          <a:xfrm xmlns:a="http://schemas.openxmlformats.org/drawingml/2006/main">
            <a:off x="1537892" y="31572"/>
            <a:ext cx="110324" cy="9589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Rectangle 6">
            <a:extLst xmlns:a="http://schemas.openxmlformats.org/drawingml/2006/main">
              <a:ext uri="{FF2B5EF4-FFF2-40B4-BE49-F238E27FC236}">
                <a16:creationId xmlns:a16="http://schemas.microsoft.com/office/drawing/2014/main" id="{8E787A3A-31A1-408F-A162-3A6C1E5A7D76}"/>
              </a:ext>
            </a:extLst>
          </cdr:cNvPr>
          <cdr:cNvSpPr/>
        </cdr:nvSpPr>
        <cdr:spPr>
          <a:xfrm xmlns:a="http://schemas.openxmlformats.org/drawingml/2006/main">
            <a:off x="0" y="23038"/>
            <a:ext cx="121980" cy="121443"/>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8" name="TextBox 5">
            <a:extLst xmlns:a="http://schemas.openxmlformats.org/drawingml/2006/main">
              <a:ext uri="{FF2B5EF4-FFF2-40B4-BE49-F238E27FC236}">
                <a16:creationId xmlns:a16="http://schemas.microsoft.com/office/drawing/2014/main" id="{F81759FF-6525-4E79-ADC9-DC3091E34420}"/>
              </a:ext>
            </a:extLst>
          </cdr:cNvPr>
          <cdr:cNvSpPr txBox="1"/>
        </cdr:nvSpPr>
        <cdr:spPr>
          <a:xfrm xmlns:a="http://schemas.openxmlformats.org/drawingml/2006/main">
            <a:off x="1735979" y="8533"/>
            <a:ext cx="1279322" cy="16127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12.xml><?xml version="1.0" encoding="utf-8"?>
<c:userShapes xmlns:c="http://schemas.openxmlformats.org/drawingml/2006/chart">
  <cdr:relSizeAnchor xmlns:cdr="http://schemas.openxmlformats.org/drawingml/2006/chartDrawing">
    <cdr:from>
      <cdr:x>0.02997</cdr:x>
      <cdr:y>0.93686</cdr:y>
    </cdr:from>
    <cdr:to>
      <cdr:x>0.35814</cdr:x>
      <cdr:y>0.98285</cdr:y>
    </cdr:to>
    <cdr:sp macro="" textlink="">
      <cdr:nvSpPr>
        <cdr:cNvPr id="2" name="Text Box 1">
          <a:extLst xmlns:a="http://schemas.openxmlformats.org/drawingml/2006/main">
            <a:ext uri="{FF2B5EF4-FFF2-40B4-BE49-F238E27FC236}">
              <a16:creationId xmlns:a16="http://schemas.microsoft.com/office/drawing/2014/main" id="{C3CD8358-9907-064A-10EC-E594474F6473}"/>
            </a:ext>
          </a:extLst>
        </cdr:cNvPr>
        <cdr:cNvSpPr txBox="1">
          <a:spLocks xmlns:a="http://schemas.openxmlformats.org/drawingml/2006/main" noChangeArrowheads="1"/>
        </cdr:cNvSpPr>
      </cdr:nvSpPr>
      <cdr:spPr bwMode="auto">
        <a:xfrm xmlns:a="http://schemas.openxmlformats.org/drawingml/2006/main">
          <a:off x="184150" y="3641724"/>
          <a:ext cx="2016125" cy="17875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13.xml><?xml version="1.0" encoding="utf-8"?>
<xdr:wsDr xmlns:xdr="http://schemas.openxmlformats.org/drawingml/2006/spreadsheetDrawing" xmlns:a="http://schemas.openxmlformats.org/drawingml/2006/main">
  <xdr:twoCellAnchor>
    <xdr:from>
      <xdr:col>13</xdr:col>
      <xdr:colOff>350520</xdr:colOff>
      <xdr:row>4</xdr:row>
      <xdr:rowOff>142875</xdr:rowOff>
    </xdr:from>
    <xdr:to>
      <xdr:col>24</xdr:col>
      <xdr:colOff>81915</xdr:colOff>
      <xdr:row>22</xdr:row>
      <xdr:rowOff>152400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0</xdr:row>
      <xdr:rowOff>0</xdr:rowOff>
    </xdr:from>
    <xdr:to>
      <xdr:col>14</xdr:col>
      <xdr:colOff>517736</xdr:colOff>
      <xdr:row>3</xdr:row>
      <xdr:rowOff>60613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9944100" y="0"/>
          <a:ext cx="2201756" cy="614968"/>
        </a:xfrm>
        <a:prstGeom prst="rect">
          <a:avLst/>
        </a:prstGeom>
      </xdr:spPr>
    </xdr:pic>
    <xdr:clientData/>
  </xdr:twoCellAnchor>
</xdr:wsDr>
</file>

<file path=xl/drawings/drawing14.xml><?xml version="1.0" encoding="utf-8"?>
<c:userShapes xmlns:c="http://schemas.openxmlformats.org/drawingml/2006/chart">
  <cdr:relSizeAnchor xmlns:cdr="http://schemas.openxmlformats.org/drawingml/2006/chartDrawing">
    <cdr:from>
      <cdr:x>0.10337</cdr:x>
      <cdr:y>0.00663</cdr:y>
    </cdr:from>
    <cdr:to>
      <cdr:x>0.91013</cdr:x>
      <cdr:y>0.17473</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718167" y="26094"/>
          <a:ext cx="5604993" cy="66161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people who have previously served in both regular and reserve UK armed forces - Southampton and wards: Census 2021</a:t>
          </a:r>
        </a:p>
      </cdr:txBody>
    </cdr:sp>
  </cdr:relSizeAnchor>
  <cdr:relSizeAnchor xmlns:cdr="http://schemas.openxmlformats.org/drawingml/2006/chartDrawing">
    <cdr:from>
      <cdr:x>0</cdr:x>
      <cdr:y>0.95979</cdr:y>
    </cdr:from>
    <cdr:to>
      <cdr:x>0.26056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3819526"/>
          <a:ext cx="1809750" cy="1600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17</xdr:col>
      <xdr:colOff>304800</xdr:colOff>
      <xdr:row>0</xdr:row>
      <xdr:rowOff>121920</xdr:rowOff>
    </xdr:from>
    <xdr:to>
      <xdr:col>18</xdr:col>
      <xdr:colOff>1886002</xdr:colOff>
      <xdr:row>4</xdr:row>
      <xdr:rowOff>16322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5887700" y="121920"/>
          <a:ext cx="2199851" cy="61687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17</xdr:col>
      <xdr:colOff>304800</xdr:colOff>
      <xdr:row>0</xdr:row>
      <xdr:rowOff>121920</xdr:rowOff>
    </xdr:from>
    <xdr:to>
      <xdr:col>21</xdr:col>
      <xdr:colOff>60536</xdr:colOff>
      <xdr:row>4</xdr:row>
      <xdr:rowOff>15740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5247620" y="121920"/>
          <a:ext cx="2201756" cy="614968"/>
        </a:xfrm>
        <a:prstGeom prst="rect">
          <a:avLst/>
        </a:prstGeom>
      </xdr:spPr>
    </xdr:pic>
    <xdr:clientData/>
  </xdr:twoCellAnchor>
  <xdr:twoCellAnchor>
    <xdr:from>
      <xdr:col>15</xdr:col>
      <xdr:colOff>778934</xdr:colOff>
      <xdr:row>25</xdr:row>
      <xdr:rowOff>31329</xdr:rowOff>
    </xdr:from>
    <xdr:to>
      <xdr:col>26</xdr:col>
      <xdr:colOff>461434</xdr:colOff>
      <xdr:row>44</xdr:row>
      <xdr:rowOff>59267</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786764</xdr:colOff>
      <xdr:row>46</xdr:row>
      <xdr:rowOff>91650</xdr:rowOff>
    </xdr:from>
    <xdr:to>
      <xdr:col>28</xdr:col>
      <xdr:colOff>329564</xdr:colOff>
      <xdr:row>66</xdr:row>
      <xdr:rowOff>75776</xdr:rowOff>
    </xdr:to>
    <xdr:graphicFrame macro="">
      <xdr:nvGraphicFramePr>
        <xdr:cNvPr id="7" name="Chart 6">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702095</xdr:colOff>
      <xdr:row>67</xdr:row>
      <xdr:rowOff>38100</xdr:rowOff>
    </xdr:from>
    <xdr:to>
      <xdr:col>28</xdr:col>
      <xdr:colOff>222036</xdr:colOff>
      <xdr:row>87</xdr:row>
      <xdr:rowOff>116417</xdr:rowOff>
    </xdr:to>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0.01752</cdr:x>
      <cdr:y>0.94313</cdr:y>
    </cdr:from>
    <cdr:to>
      <cdr:x>0.28318</cdr:x>
      <cdr:y>0.98125</cdr:y>
    </cdr:to>
    <cdr:sp macro="" textlink="">
      <cdr:nvSpPr>
        <cdr:cNvPr id="2" name="Text Box 1">
          <a:extLst xmlns:a="http://schemas.openxmlformats.org/drawingml/2006/main">
            <a:ext uri="{FF2B5EF4-FFF2-40B4-BE49-F238E27FC236}">
              <a16:creationId xmlns:a16="http://schemas.microsoft.com/office/drawing/2014/main" id="{F237B432-E7D7-8646-2A66-90C8028107A9}"/>
            </a:ext>
          </a:extLst>
        </cdr:cNvPr>
        <cdr:cNvSpPr txBox="1">
          <a:spLocks xmlns:a="http://schemas.openxmlformats.org/drawingml/2006/main" noChangeArrowheads="1"/>
        </cdr:cNvSpPr>
      </cdr:nvSpPr>
      <cdr:spPr bwMode="auto">
        <a:xfrm xmlns:a="http://schemas.openxmlformats.org/drawingml/2006/main">
          <a:off x="119380" y="3959860"/>
          <a:ext cx="1809750" cy="1600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18.xml><?xml version="1.0" encoding="utf-8"?>
<c:userShapes xmlns:c="http://schemas.openxmlformats.org/drawingml/2006/chart">
  <cdr:relSizeAnchor xmlns:cdr="http://schemas.openxmlformats.org/drawingml/2006/chartDrawing">
    <cdr:from>
      <cdr:x>0.01297</cdr:x>
      <cdr:y>0.95218</cdr:y>
    </cdr:from>
    <cdr:to>
      <cdr:x>0.24201</cdr:x>
      <cdr:y>0.99079</cdr:y>
    </cdr:to>
    <cdr:sp macro="" textlink="">
      <cdr:nvSpPr>
        <cdr:cNvPr id="2" name="Text Box 1">
          <a:extLst xmlns:a="http://schemas.openxmlformats.org/drawingml/2006/main">
            <a:ext uri="{FF2B5EF4-FFF2-40B4-BE49-F238E27FC236}">
              <a16:creationId xmlns:a16="http://schemas.microsoft.com/office/drawing/2014/main" id="{342E0B2C-5D14-97C7-5B56-B15CC3B71961}"/>
            </a:ext>
          </a:extLst>
        </cdr:cNvPr>
        <cdr:cNvSpPr txBox="1">
          <a:spLocks xmlns:a="http://schemas.openxmlformats.org/drawingml/2006/main" noChangeArrowheads="1"/>
        </cdr:cNvSpPr>
      </cdr:nvSpPr>
      <cdr:spPr bwMode="auto">
        <a:xfrm xmlns:a="http://schemas.openxmlformats.org/drawingml/2006/main">
          <a:off x="101600" y="3877733"/>
          <a:ext cx="1793780" cy="15724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19.xml><?xml version="1.0" encoding="utf-8"?>
<c:userShapes xmlns:c="http://schemas.openxmlformats.org/drawingml/2006/chart">
  <cdr:relSizeAnchor xmlns:cdr="http://schemas.openxmlformats.org/drawingml/2006/chartDrawing">
    <cdr:from>
      <cdr:x>0.01297</cdr:x>
      <cdr:y>0.95218</cdr:y>
    </cdr:from>
    <cdr:to>
      <cdr:x>0.24201</cdr:x>
      <cdr:y>0.99079</cdr:y>
    </cdr:to>
    <cdr:sp macro="" textlink="">
      <cdr:nvSpPr>
        <cdr:cNvPr id="2" name="Text Box 1">
          <a:extLst xmlns:a="http://schemas.openxmlformats.org/drawingml/2006/main">
            <a:ext uri="{FF2B5EF4-FFF2-40B4-BE49-F238E27FC236}">
              <a16:creationId xmlns:a16="http://schemas.microsoft.com/office/drawing/2014/main" id="{342E0B2C-5D14-97C7-5B56-B15CC3B71961}"/>
            </a:ext>
          </a:extLst>
        </cdr:cNvPr>
        <cdr:cNvSpPr txBox="1">
          <a:spLocks xmlns:a="http://schemas.openxmlformats.org/drawingml/2006/main" noChangeArrowheads="1"/>
        </cdr:cNvSpPr>
      </cdr:nvSpPr>
      <cdr:spPr bwMode="auto">
        <a:xfrm xmlns:a="http://schemas.openxmlformats.org/drawingml/2006/main">
          <a:off x="101600" y="3877733"/>
          <a:ext cx="1793780" cy="15724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521970</xdr:colOff>
      <xdr:row>2</xdr:row>
      <xdr:rowOff>93833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334625" y="0"/>
          <a:ext cx="1718310" cy="45578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1813560</xdr:colOff>
      <xdr:row>0</xdr:row>
      <xdr:rowOff>0</xdr:rowOff>
    </xdr:from>
    <xdr:to>
      <xdr:col>15</xdr:col>
      <xdr:colOff>498686</xdr:colOff>
      <xdr:row>3</xdr:row>
      <xdr:rowOff>54898</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1917680" y="0"/>
          <a:ext cx="2197946" cy="607348"/>
        </a:xfrm>
        <a:prstGeom prst="rect">
          <a:avLst/>
        </a:prstGeom>
      </xdr:spPr>
    </xdr:pic>
    <xdr:clientData/>
  </xdr:twoCellAnchor>
  <xdr:twoCellAnchor>
    <xdr:from>
      <xdr:col>0</xdr:col>
      <xdr:colOff>50799</xdr:colOff>
      <xdr:row>22</xdr:row>
      <xdr:rowOff>173354</xdr:rowOff>
    </xdr:from>
    <xdr:to>
      <xdr:col>7</xdr:col>
      <xdr:colOff>220980</xdr:colOff>
      <xdr:row>48</xdr:row>
      <xdr:rowOff>55244</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0.00732</cdr:x>
      <cdr:y>0.93814</cdr:y>
    </cdr:from>
    <cdr:to>
      <cdr:x>0.26431</cdr:x>
      <cdr:y>0.99668</cdr:y>
    </cdr:to>
    <cdr:sp macro="" textlink="">
      <cdr:nvSpPr>
        <cdr:cNvPr id="2" name="Text Box 1">
          <a:extLst xmlns:a="http://schemas.openxmlformats.org/drawingml/2006/main">
            <a:ext uri="{FF2B5EF4-FFF2-40B4-BE49-F238E27FC236}">
              <a16:creationId xmlns:a16="http://schemas.microsoft.com/office/drawing/2014/main" id="{78B31100-56D3-FA9B-F3AA-300686D0049B}"/>
            </a:ext>
          </a:extLst>
        </cdr:cNvPr>
        <cdr:cNvSpPr txBox="1">
          <a:spLocks xmlns:a="http://schemas.openxmlformats.org/drawingml/2006/main" noChangeArrowheads="1"/>
        </cdr:cNvSpPr>
      </cdr:nvSpPr>
      <cdr:spPr bwMode="auto">
        <a:xfrm xmlns:a="http://schemas.openxmlformats.org/drawingml/2006/main">
          <a:off x="58445" y="4312429"/>
          <a:ext cx="2052931" cy="26909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13</xdr:col>
      <xdr:colOff>1813560</xdr:colOff>
      <xdr:row>0</xdr:row>
      <xdr:rowOff>0</xdr:rowOff>
    </xdr:from>
    <xdr:to>
      <xdr:col>16</xdr:col>
      <xdr:colOff>308186</xdr:colOff>
      <xdr:row>3</xdr:row>
      <xdr:rowOff>54898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6230600" y="0"/>
          <a:ext cx="2197946" cy="611158"/>
        </a:xfrm>
        <a:prstGeom prst="rect">
          <a:avLst/>
        </a:prstGeom>
      </xdr:spPr>
    </xdr:pic>
    <xdr:clientData/>
  </xdr:twoCellAnchor>
  <xdr:twoCellAnchor>
    <xdr:from>
      <xdr:col>0</xdr:col>
      <xdr:colOff>179069</xdr:colOff>
      <xdr:row>44</xdr:row>
      <xdr:rowOff>149543</xdr:rowOff>
    </xdr:from>
    <xdr:to>
      <xdr:col>11</xdr:col>
      <xdr:colOff>491490</xdr:colOff>
      <xdr:row>71</xdr:row>
      <xdr:rowOff>34290</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0.01924</cdr:x>
      <cdr:y>0.934</cdr:y>
    </cdr:from>
    <cdr:to>
      <cdr:x>0.18905</cdr:x>
      <cdr:y>0.96685</cdr:y>
    </cdr:to>
    <cdr:sp macro="" textlink="">
      <cdr:nvSpPr>
        <cdr:cNvPr id="2" name="Text Box 1">
          <a:extLst xmlns:a="http://schemas.openxmlformats.org/drawingml/2006/main">
            <a:ext uri="{FF2B5EF4-FFF2-40B4-BE49-F238E27FC236}">
              <a16:creationId xmlns:a16="http://schemas.microsoft.com/office/drawing/2014/main" id="{78B31100-56D3-FA9B-F3AA-300686D0049B}"/>
            </a:ext>
          </a:extLst>
        </cdr:cNvPr>
        <cdr:cNvSpPr txBox="1">
          <a:spLocks xmlns:a="http://schemas.openxmlformats.org/drawingml/2006/main" noChangeArrowheads="1"/>
        </cdr:cNvSpPr>
      </cdr:nvSpPr>
      <cdr:spPr bwMode="auto">
        <a:xfrm xmlns:a="http://schemas.openxmlformats.org/drawingml/2006/main">
          <a:off x="203200" y="4470400"/>
          <a:ext cx="1793780" cy="15724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72390</xdr:colOff>
      <xdr:row>20</xdr:row>
      <xdr:rowOff>150495</xdr:rowOff>
    </xdr:from>
    <xdr:to>
      <xdr:col>7</xdr:col>
      <xdr:colOff>657225</xdr:colOff>
      <xdr:row>44</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0</xdr:row>
      <xdr:rowOff>0</xdr:rowOff>
    </xdr:from>
    <xdr:to>
      <xdr:col>19</xdr:col>
      <xdr:colOff>365336</xdr:colOff>
      <xdr:row>3</xdr:row>
      <xdr:rowOff>54898</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13373100" y="0"/>
          <a:ext cx="2197946" cy="611158"/>
        </a:xfrm>
        <a:prstGeom prst="rect">
          <a:avLst/>
        </a:prstGeom>
      </xdr:spPr>
    </xdr:pic>
    <xdr:clientData/>
  </xdr:twoCellAnchor>
</xdr:wsDr>
</file>

<file path=xl/drawings/drawing25.xml><?xml version="1.0" encoding="utf-8"?>
<c:userShapes xmlns:c="http://schemas.openxmlformats.org/drawingml/2006/chart">
  <cdr:relSizeAnchor xmlns:cdr="http://schemas.openxmlformats.org/drawingml/2006/chartDrawing">
    <cdr:from>
      <cdr:x>0.10337</cdr:x>
      <cdr:y>0.00663</cdr:y>
    </cdr:from>
    <cdr:to>
      <cdr:x>0.91013</cdr:x>
      <cdr:y>0.11609</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92371" y="30480"/>
          <a:ext cx="5403629" cy="5029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one or more people in household previously served in UK armed forces - Southampton and local authority comparators: Census 2021</a:t>
          </a:r>
        </a:p>
      </cdr:txBody>
    </cdr:sp>
  </cdr:relSizeAnchor>
  <cdr:relSizeAnchor xmlns:cdr="http://schemas.openxmlformats.org/drawingml/2006/chartDrawing">
    <cdr:from>
      <cdr:x>0</cdr:x>
      <cdr:y>0.96085</cdr:y>
    </cdr:from>
    <cdr:to>
      <cdr:x>0.59746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4488180"/>
          <a:ext cx="3223258" cy="18288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dr:relSizeAnchor xmlns:cdr="http://schemas.openxmlformats.org/drawingml/2006/chartDrawing">
    <cdr:from>
      <cdr:x>0.31902</cdr:x>
      <cdr:y>0.0952</cdr:y>
    </cdr:from>
    <cdr:to>
      <cdr:x>0.85428</cdr:x>
      <cdr:y>0.14799</cdr:y>
    </cdr:to>
    <cdr:grpSp>
      <cdr:nvGrpSpPr>
        <cdr:cNvPr id="4" name="Group 3">
          <a:extLst xmlns:a="http://schemas.openxmlformats.org/drawingml/2006/main">
            <a:ext uri="{FF2B5EF4-FFF2-40B4-BE49-F238E27FC236}">
              <a16:creationId xmlns:a16="http://schemas.microsoft.com/office/drawing/2014/main" id="{ECB171AC-D46A-4FC7-9CBA-4CEADEAA386C}"/>
            </a:ext>
          </a:extLst>
        </cdr:cNvPr>
        <cdr:cNvGrpSpPr/>
      </cdr:nvGrpSpPr>
      <cdr:grpSpPr>
        <a:xfrm xmlns:a="http://schemas.openxmlformats.org/drawingml/2006/main">
          <a:off x="2089994" y="416212"/>
          <a:ext cx="3506646" cy="230797"/>
          <a:chOff x="0" y="0"/>
          <a:chExt cx="3015301" cy="170002"/>
        </a:xfrm>
      </cdr:grpSpPr>
      <cdr:sp macro="" textlink="">
        <cdr:nvSpPr>
          <cdr:cNvPr id="5" name="TextBox 2">
            <a:extLst xmlns:a="http://schemas.openxmlformats.org/drawingml/2006/main">
              <a:ext uri="{FF2B5EF4-FFF2-40B4-BE49-F238E27FC236}">
                <a16:creationId xmlns:a16="http://schemas.microsoft.com/office/drawing/2014/main" id="{D91DD7F4-92BE-4579-8E5C-0340D85ED27A}"/>
              </a:ext>
            </a:extLst>
          </cdr:cNvPr>
          <cdr:cNvSpPr txBox="1"/>
        </cdr:nvSpPr>
        <cdr:spPr>
          <a:xfrm xmlns:a="http://schemas.openxmlformats.org/drawingml/2006/main">
            <a:off x="198088" y="0"/>
            <a:ext cx="1343022" cy="1700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6" name="Rectangle 5">
            <a:extLst xmlns:a="http://schemas.openxmlformats.org/drawingml/2006/main">
              <a:ext uri="{FF2B5EF4-FFF2-40B4-BE49-F238E27FC236}">
                <a16:creationId xmlns:a16="http://schemas.microsoft.com/office/drawing/2014/main" id="{7FF6482F-975B-49C3-8339-0B102645E9F4}"/>
              </a:ext>
            </a:extLst>
          </cdr:cNvPr>
          <cdr:cNvSpPr/>
        </cdr:nvSpPr>
        <cdr:spPr>
          <a:xfrm xmlns:a="http://schemas.openxmlformats.org/drawingml/2006/main">
            <a:off x="1537892" y="31572"/>
            <a:ext cx="110324" cy="9589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Rectangle 6">
            <a:extLst xmlns:a="http://schemas.openxmlformats.org/drawingml/2006/main">
              <a:ext uri="{FF2B5EF4-FFF2-40B4-BE49-F238E27FC236}">
                <a16:creationId xmlns:a16="http://schemas.microsoft.com/office/drawing/2014/main" id="{8E787A3A-31A1-408F-A162-3A6C1E5A7D76}"/>
              </a:ext>
            </a:extLst>
          </cdr:cNvPr>
          <cdr:cNvSpPr/>
        </cdr:nvSpPr>
        <cdr:spPr>
          <a:xfrm xmlns:a="http://schemas.openxmlformats.org/drawingml/2006/main">
            <a:off x="0" y="23038"/>
            <a:ext cx="121980" cy="121443"/>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8" name="TextBox 5">
            <a:extLst xmlns:a="http://schemas.openxmlformats.org/drawingml/2006/main">
              <a:ext uri="{FF2B5EF4-FFF2-40B4-BE49-F238E27FC236}">
                <a16:creationId xmlns:a16="http://schemas.microsoft.com/office/drawing/2014/main" id="{F81759FF-6525-4E79-ADC9-DC3091E34420}"/>
              </a:ext>
            </a:extLst>
          </cdr:cNvPr>
          <cdr:cNvSpPr txBox="1"/>
        </cdr:nvSpPr>
        <cdr:spPr>
          <a:xfrm xmlns:a="http://schemas.openxmlformats.org/drawingml/2006/main">
            <a:off x="1735979" y="8533"/>
            <a:ext cx="1279322" cy="16127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26.xml><?xml version="1.0" encoding="utf-8"?>
<xdr:wsDr xmlns:xdr="http://schemas.openxmlformats.org/drawingml/2006/spreadsheetDrawing" xmlns:a="http://schemas.openxmlformats.org/drawingml/2006/main">
  <xdr:twoCellAnchor>
    <xdr:from>
      <xdr:col>0</xdr:col>
      <xdr:colOff>201930</xdr:colOff>
      <xdr:row>23</xdr:row>
      <xdr:rowOff>36195</xdr:rowOff>
    </xdr:from>
    <xdr:to>
      <xdr:col>7</xdr:col>
      <xdr:colOff>497205</xdr:colOff>
      <xdr:row>47</xdr:row>
      <xdr:rowOff>19050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22860</xdr:colOff>
      <xdr:row>0</xdr:row>
      <xdr:rowOff>0</xdr:rowOff>
    </xdr:from>
    <xdr:to>
      <xdr:col>15</xdr:col>
      <xdr:colOff>540596</xdr:colOff>
      <xdr:row>3</xdr:row>
      <xdr:rowOff>68233</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10530840" y="0"/>
          <a:ext cx="2199851" cy="618778"/>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0.10337</cdr:x>
      <cdr:y>0.00663</cdr:y>
    </cdr:from>
    <cdr:to>
      <cdr:x>0.91013</cdr:x>
      <cdr:y>0.11609</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92371" y="30480"/>
          <a:ext cx="5403629" cy="5029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one or more people in household previously served in UK armed forces - Southampton and wards: Census 2021</a:t>
          </a:r>
        </a:p>
      </cdr:txBody>
    </cdr:sp>
  </cdr:relSizeAnchor>
  <cdr:relSizeAnchor xmlns:cdr="http://schemas.openxmlformats.org/drawingml/2006/chartDrawing">
    <cdr:from>
      <cdr:x>0</cdr:x>
      <cdr:y>0.96085</cdr:y>
    </cdr:from>
    <cdr:to>
      <cdr:x>0.59746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4488180"/>
          <a:ext cx="3223258" cy="18288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28.xml><?xml version="1.0" encoding="utf-8"?>
<xdr:wsDr xmlns:xdr="http://schemas.openxmlformats.org/drawingml/2006/spreadsheetDrawing" xmlns:a="http://schemas.openxmlformats.org/drawingml/2006/main">
  <xdr:twoCellAnchor>
    <xdr:from>
      <xdr:col>11</xdr:col>
      <xdr:colOff>661194</xdr:colOff>
      <xdr:row>6</xdr:row>
      <xdr:rowOff>119644</xdr:rowOff>
    </xdr:from>
    <xdr:to>
      <xdr:col>21</xdr:col>
      <xdr:colOff>306175</xdr:colOff>
      <xdr:row>25</xdr:row>
      <xdr:rowOff>264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30</xdr:col>
      <xdr:colOff>260985</xdr:colOff>
      <xdr:row>0</xdr:row>
      <xdr:rowOff>0</xdr:rowOff>
    </xdr:from>
    <xdr:to>
      <xdr:col>33</xdr:col>
      <xdr:colOff>2433</xdr:colOff>
      <xdr:row>3</xdr:row>
      <xdr:rowOff>58708</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a:fillRect/>
        </a:stretch>
      </xdr:blipFill>
      <xdr:spPr>
        <a:xfrm>
          <a:off x="23882985" y="0"/>
          <a:ext cx="2197946" cy="605443"/>
        </a:xfrm>
        <a:prstGeom prst="rect">
          <a:avLst/>
        </a:prstGeom>
      </xdr:spPr>
    </xdr:pic>
    <xdr:clientData/>
  </xdr:twoCellAnchor>
  <xdr:twoCellAnchor>
    <xdr:from>
      <xdr:col>11</xdr:col>
      <xdr:colOff>682625</xdr:colOff>
      <xdr:row>27</xdr:row>
      <xdr:rowOff>95250</xdr:rowOff>
    </xdr:from>
    <xdr:to>
      <xdr:col>20</xdr:col>
      <xdr:colOff>993140</xdr:colOff>
      <xdr:row>46</xdr:row>
      <xdr:rowOff>173355</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0.10337</cdr:x>
      <cdr:y>0.00663</cdr:y>
    </cdr:from>
    <cdr:to>
      <cdr:x>0.91013</cdr:x>
      <cdr:y>0.11609</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92371" y="30480"/>
          <a:ext cx="5403629" cy="5029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people who have previously served in both regular and reserve UK armed forces who are in good health - Southampton and local authority comparators: Census 2021</a:t>
          </a:r>
        </a:p>
      </cdr:txBody>
    </cdr:sp>
  </cdr:relSizeAnchor>
  <cdr:relSizeAnchor xmlns:cdr="http://schemas.openxmlformats.org/drawingml/2006/chartDrawing">
    <cdr:from>
      <cdr:x>0</cdr:x>
      <cdr:y>0.96085</cdr:y>
    </cdr:from>
    <cdr:to>
      <cdr:x>0.59746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4488180"/>
          <a:ext cx="3223258" cy="18288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dr:relSizeAnchor xmlns:cdr="http://schemas.openxmlformats.org/drawingml/2006/chartDrawing">
    <cdr:from>
      <cdr:x>0.33362</cdr:x>
      <cdr:y>0.11082</cdr:y>
    </cdr:from>
    <cdr:to>
      <cdr:x>0.79526</cdr:x>
      <cdr:y>0.1524</cdr:y>
    </cdr:to>
    <cdr:grpSp>
      <cdr:nvGrpSpPr>
        <cdr:cNvPr id="4" name="Group 3">
          <a:extLst xmlns:a="http://schemas.openxmlformats.org/drawingml/2006/main">
            <a:ext uri="{FF2B5EF4-FFF2-40B4-BE49-F238E27FC236}">
              <a16:creationId xmlns:a16="http://schemas.microsoft.com/office/drawing/2014/main" id="{ECB171AC-D46A-4FC7-9CBA-4CEADEAA386C}"/>
            </a:ext>
          </a:extLst>
        </cdr:cNvPr>
        <cdr:cNvGrpSpPr/>
      </cdr:nvGrpSpPr>
      <cdr:grpSpPr>
        <a:xfrm xmlns:a="http://schemas.openxmlformats.org/drawingml/2006/main">
          <a:off x="2542378" y="466229"/>
          <a:ext cx="3517965" cy="174931"/>
          <a:chOff x="0" y="0"/>
          <a:chExt cx="3015301" cy="170002"/>
        </a:xfrm>
      </cdr:grpSpPr>
      <cdr:sp macro="" textlink="">
        <cdr:nvSpPr>
          <cdr:cNvPr id="5" name="TextBox 2">
            <a:extLst xmlns:a="http://schemas.openxmlformats.org/drawingml/2006/main">
              <a:ext uri="{FF2B5EF4-FFF2-40B4-BE49-F238E27FC236}">
                <a16:creationId xmlns:a16="http://schemas.microsoft.com/office/drawing/2014/main" id="{D91DD7F4-92BE-4579-8E5C-0340D85ED27A}"/>
              </a:ext>
            </a:extLst>
          </cdr:cNvPr>
          <cdr:cNvSpPr txBox="1"/>
        </cdr:nvSpPr>
        <cdr:spPr>
          <a:xfrm xmlns:a="http://schemas.openxmlformats.org/drawingml/2006/main">
            <a:off x="198088" y="0"/>
            <a:ext cx="1343022" cy="1700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6" name="Rectangle 5">
            <a:extLst xmlns:a="http://schemas.openxmlformats.org/drawingml/2006/main">
              <a:ext uri="{FF2B5EF4-FFF2-40B4-BE49-F238E27FC236}">
                <a16:creationId xmlns:a16="http://schemas.microsoft.com/office/drawing/2014/main" id="{7FF6482F-975B-49C3-8339-0B102645E9F4}"/>
              </a:ext>
            </a:extLst>
          </cdr:cNvPr>
          <cdr:cNvSpPr/>
        </cdr:nvSpPr>
        <cdr:spPr>
          <a:xfrm xmlns:a="http://schemas.openxmlformats.org/drawingml/2006/main">
            <a:off x="1537892" y="31572"/>
            <a:ext cx="110324" cy="9589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Rectangle 6">
            <a:extLst xmlns:a="http://schemas.openxmlformats.org/drawingml/2006/main">
              <a:ext uri="{FF2B5EF4-FFF2-40B4-BE49-F238E27FC236}">
                <a16:creationId xmlns:a16="http://schemas.microsoft.com/office/drawing/2014/main" id="{8E787A3A-31A1-408F-A162-3A6C1E5A7D76}"/>
              </a:ext>
            </a:extLst>
          </cdr:cNvPr>
          <cdr:cNvSpPr/>
        </cdr:nvSpPr>
        <cdr:spPr>
          <a:xfrm xmlns:a="http://schemas.openxmlformats.org/drawingml/2006/main">
            <a:off x="0" y="23038"/>
            <a:ext cx="121980" cy="121443"/>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8" name="TextBox 5">
            <a:extLst xmlns:a="http://schemas.openxmlformats.org/drawingml/2006/main">
              <a:ext uri="{FF2B5EF4-FFF2-40B4-BE49-F238E27FC236}">
                <a16:creationId xmlns:a16="http://schemas.microsoft.com/office/drawing/2014/main" id="{F81759FF-6525-4E79-ADC9-DC3091E34420}"/>
              </a:ext>
            </a:extLst>
          </cdr:cNvPr>
          <cdr:cNvSpPr txBox="1"/>
        </cdr:nvSpPr>
        <cdr:spPr>
          <a:xfrm xmlns:a="http://schemas.openxmlformats.org/drawingml/2006/main">
            <a:off x="1735979" y="8533"/>
            <a:ext cx="1279322" cy="16127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1</xdr:col>
      <xdr:colOff>6350</xdr:colOff>
      <xdr:row>24</xdr:row>
      <xdr:rowOff>43540</xdr:rowOff>
    </xdr:from>
    <xdr:to>
      <xdr:col>5</xdr:col>
      <xdr:colOff>180522</xdr:colOff>
      <xdr:row>51</xdr:row>
      <xdr:rowOff>155713</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204259</xdr:colOff>
      <xdr:row>0</xdr:row>
      <xdr:rowOff>0</xdr:rowOff>
    </xdr:from>
    <xdr:to>
      <xdr:col>10</xdr:col>
      <xdr:colOff>0</xdr:colOff>
      <xdr:row>3</xdr:row>
      <xdr:rowOff>83473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7824259" y="0"/>
          <a:ext cx="2188421" cy="616873"/>
        </a:xfrm>
        <a:prstGeom prst="rect">
          <a:avLst/>
        </a:prstGeom>
      </xdr:spPr>
    </xdr:pic>
    <xdr:clientData/>
  </xdr:twoCellAnchor>
  <xdr:twoCellAnchor>
    <xdr:from>
      <xdr:col>7</xdr:col>
      <xdr:colOff>0</xdr:colOff>
      <xdr:row>24</xdr:row>
      <xdr:rowOff>0</xdr:rowOff>
    </xdr:from>
    <xdr:to>
      <xdr:col>12</xdr:col>
      <xdr:colOff>64105</xdr:colOff>
      <xdr:row>51</xdr:row>
      <xdr:rowOff>112173</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24</xdr:row>
      <xdr:rowOff>0</xdr:rowOff>
    </xdr:from>
    <xdr:to>
      <xdr:col>18</xdr:col>
      <xdr:colOff>199572</xdr:colOff>
      <xdr:row>51</xdr:row>
      <xdr:rowOff>112173</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0.10337</cdr:x>
      <cdr:y>0.00663</cdr:y>
    </cdr:from>
    <cdr:to>
      <cdr:x>0.91013</cdr:x>
      <cdr:y>0.11609</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92371" y="30480"/>
          <a:ext cx="5403629" cy="5029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people who have previously served in both regular and reserve UK armed forces who are not in good health - Southampton and local authority comparators: Census 2021</a:t>
          </a:r>
        </a:p>
      </cdr:txBody>
    </cdr:sp>
  </cdr:relSizeAnchor>
  <cdr:relSizeAnchor xmlns:cdr="http://schemas.openxmlformats.org/drawingml/2006/chartDrawing">
    <cdr:from>
      <cdr:x>0</cdr:x>
      <cdr:y>0.96085</cdr:y>
    </cdr:from>
    <cdr:to>
      <cdr:x>0.59746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4488180"/>
          <a:ext cx="3223258" cy="18288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dr:relSizeAnchor xmlns:cdr="http://schemas.openxmlformats.org/drawingml/2006/chartDrawing">
    <cdr:from>
      <cdr:x>0.33362</cdr:x>
      <cdr:y>0.11082</cdr:y>
    </cdr:from>
    <cdr:to>
      <cdr:x>0.79526</cdr:x>
      <cdr:y>0.1524</cdr:y>
    </cdr:to>
    <cdr:grpSp>
      <cdr:nvGrpSpPr>
        <cdr:cNvPr id="4" name="Group 3">
          <a:extLst xmlns:a="http://schemas.openxmlformats.org/drawingml/2006/main">
            <a:ext uri="{FF2B5EF4-FFF2-40B4-BE49-F238E27FC236}">
              <a16:creationId xmlns:a16="http://schemas.microsoft.com/office/drawing/2014/main" id="{ECB171AC-D46A-4FC7-9CBA-4CEADEAA386C}"/>
            </a:ext>
          </a:extLst>
        </cdr:cNvPr>
        <cdr:cNvGrpSpPr/>
      </cdr:nvGrpSpPr>
      <cdr:grpSpPr>
        <a:xfrm xmlns:a="http://schemas.openxmlformats.org/drawingml/2006/main">
          <a:off x="2411333" y="466534"/>
          <a:ext cx="3336633" cy="175045"/>
          <a:chOff x="0" y="0"/>
          <a:chExt cx="3015301" cy="170002"/>
        </a:xfrm>
      </cdr:grpSpPr>
      <cdr:sp macro="" textlink="">
        <cdr:nvSpPr>
          <cdr:cNvPr id="5" name="TextBox 2">
            <a:extLst xmlns:a="http://schemas.openxmlformats.org/drawingml/2006/main">
              <a:ext uri="{FF2B5EF4-FFF2-40B4-BE49-F238E27FC236}">
                <a16:creationId xmlns:a16="http://schemas.microsoft.com/office/drawing/2014/main" id="{D91DD7F4-92BE-4579-8E5C-0340D85ED27A}"/>
              </a:ext>
            </a:extLst>
          </cdr:cNvPr>
          <cdr:cNvSpPr txBox="1"/>
        </cdr:nvSpPr>
        <cdr:spPr>
          <a:xfrm xmlns:a="http://schemas.openxmlformats.org/drawingml/2006/main">
            <a:off x="198088" y="0"/>
            <a:ext cx="1343022" cy="1700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6" name="Rectangle 5">
            <a:extLst xmlns:a="http://schemas.openxmlformats.org/drawingml/2006/main">
              <a:ext uri="{FF2B5EF4-FFF2-40B4-BE49-F238E27FC236}">
                <a16:creationId xmlns:a16="http://schemas.microsoft.com/office/drawing/2014/main" id="{7FF6482F-975B-49C3-8339-0B102645E9F4}"/>
              </a:ext>
            </a:extLst>
          </cdr:cNvPr>
          <cdr:cNvSpPr/>
        </cdr:nvSpPr>
        <cdr:spPr>
          <a:xfrm xmlns:a="http://schemas.openxmlformats.org/drawingml/2006/main">
            <a:off x="1537892" y="31572"/>
            <a:ext cx="110324" cy="9589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Rectangle 6">
            <a:extLst xmlns:a="http://schemas.openxmlformats.org/drawingml/2006/main">
              <a:ext uri="{FF2B5EF4-FFF2-40B4-BE49-F238E27FC236}">
                <a16:creationId xmlns:a16="http://schemas.microsoft.com/office/drawing/2014/main" id="{8E787A3A-31A1-408F-A162-3A6C1E5A7D76}"/>
              </a:ext>
            </a:extLst>
          </cdr:cNvPr>
          <cdr:cNvSpPr/>
        </cdr:nvSpPr>
        <cdr:spPr>
          <a:xfrm xmlns:a="http://schemas.openxmlformats.org/drawingml/2006/main">
            <a:off x="0" y="23038"/>
            <a:ext cx="121980" cy="121443"/>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8" name="TextBox 5">
            <a:extLst xmlns:a="http://schemas.openxmlformats.org/drawingml/2006/main">
              <a:ext uri="{FF2B5EF4-FFF2-40B4-BE49-F238E27FC236}">
                <a16:creationId xmlns:a16="http://schemas.microsoft.com/office/drawing/2014/main" id="{F81759FF-6525-4E79-ADC9-DC3091E34420}"/>
              </a:ext>
            </a:extLst>
          </cdr:cNvPr>
          <cdr:cNvSpPr txBox="1"/>
        </cdr:nvSpPr>
        <cdr:spPr>
          <a:xfrm xmlns:a="http://schemas.openxmlformats.org/drawingml/2006/main">
            <a:off x="1735979" y="8533"/>
            <a:ext cx="1279322" cy="16127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31.xml><?xml version="1.0" encoding="utf-8"?>
<xdr:wsDr xmlns:xdr="http://schemas.openxmlformats.org/drawingml/2006/spreadsheetDrawing" xmlns:a="http://schemas.openxmlformats.org/drawingml/2006/main">
  <xdr:twoCellAnchor>
    <xdr:from>
      <xdr:col>1</xdr:col>
      <xdr:colOff>285750</xdr:colOff>
      <xdr:row>23</xdr:row>
      <xdr:rowOff>161925</xdr:rowOff>
    </xdr:from>
    <xdr:to>
      <xdr:col>6</xdr:col>
      <xdr:colOff>228600</xdr:colOff>
      <xdr:row>45</xdr:row>
      <xdr:rowOff>19050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1813560</xdr:colOff>
      <xdr:row>0</xdr:row>
      <xdr:rowOff>0</xdr:rowOff>
    </xdr:from>
    <xdr:to>
      <xdr:col>20</xdr:col>
      <xdr:colOff>363431</xdr:colOff>
      <xdr:row>3</xdr:row>
      <xdr:rowOff>58708</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stretch>
          <a:fillRect/>
        </a:stretch>
      </xdr:blipFill>
      <xdr:spPr>
        <a:xfrm>
          <a:off x="16215360" y="0"/>
          <a:ext cx="2197946" cy="605443"/>
        </a:xfrm>
        <a:prstGeom prst="rect">
          <a:avLst/>
        </a:prstGeom>
      </xdr:spPr>
    </xdr:pic>
    <xdr:clientData/>
  </xdr:twoCellAnchor>
  <xdr:twoCellAnchor>
    <xdr:from>
      <xdr:col>13</xdr:col>
      <xdr:colOff>125730</xdr:colOff>
      <xdr:row>23</xdr:row>
      <xdr:rowOff>152400</xdr:rowOff>
    </xdr:from>
    <xdr:to>
      <xdr:col>21</xdr:col>
      <xdr:colOff>323850</xdr:colOff>
      <xdr:row>45</xdr:row>
      <xdr:rowOff>114300</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0.10337</cdr:x>
      <cdr:y>0.00663</cdr:y>
    </cdr:from>
    <cdr:to>
      <cdr:x>0.91013</cdr:x>
      <cdr:y>0.15358</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85675" y="25412"/>
          <a:ext cx="5351408" cy="56323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people, aged 16 and over, who have previously served in regular and or reserve UK armed forces who are of good health - Southampton and wards: Census 2021</a:t>
          </a:r>
        </a:p>
      </cdr:txBody>
    </cdr:sp>
  </cdr:relSizeAnchor>
  <cdr:relSizeAnchor xmlns:cdr="http://schemas.openxmlformats.org/drawingml/2006/chartDrawing">
    <cdr:from>
      <cdr:x>0</cdr:x>
      <cdr:y>0.96085</cdr:y>
    </cdr:from>
    <cdr:to>
      <cdr:x>0.59746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4488180"/>
          <a:ext cx="3223258" cy="18288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33.xml><?xml version="1.0" encoding="utf-8"?>
<c:userShapes xmlns:c="http://schemas.openxmlformats.org/drawingml/2006/chart">
  <cdr:relSizeAnchor xmlns:cdr="http://schemas.openxmlformats.org/drawingml/2006/chartDrawing">
    <cdr:from>
      <cdr:x>0.10337</cdr:x>
      <cdr:y>0.00663</cdr:y>
    </cdr:from>
    <cdr:to>
      <cdr:x>0.91013</cdr:x>
      <cdr:y>0.16425</cdr:y>
    </cdr:to>
    <cdr:sp macro="" textlink="">
      <cdr:nvSpPr>
        <cdr:cNvPr id="2" name="TextBox 1">
          <a:extLst xmlns:a="http://schemas.openxmlformats.org/drawingml/2006/main">
            <a:ext uri="{FF2B5EF4-FFF2-40B4-BE49-F238E27FC236}">
              <a16:creationId xmlns:a16="http://schemas.microsoft.com/office/drawing/2014/main" id="{3DA9D8AC-57B8-43DD-8305-0DC98F75AE85}"/>
            </a:ext>
          </a:extLst>
        </cdr:cNvPr>
        <cdr:cNvSpPr txBox="1"/>
      </cdr:nvSpPr>
      <cdr:spPr>
        <a:xfrm xmlns:a="http://schemas.openxmlformats.org/drawingml/2006/main">
          <a:off x="675435" y="26144"/>
          <a:ext cx="5271491" cy="62155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100" b="1" i="0" u="none" strike="noStrike" kern="1200" baseline="0">
              <a:solidFill>
                <a:srgbClr val="000000"/>
              </a:solidFill>
              <a:latin typeface="+mn-lt"/>
              <a:ea typeface="Arial"/>
              <a:cs typeface="Arial"/>
            </a:rPr>
            <a:t>Percentage of people, aged 16 and over, who have previously served in regular and or reserve UK armed forces who are not in good health - Southampton and wards: Census 2021</a:t>
          </a:r>
        </a:p>
      </cdr:txBody>
    </cdr:sp>
  </cdr:relSizeAnchor>
  <cdr:relSizeAnchor xmlns:cdr="http://schemas.openxmlformats.org/drawingml/2006/chartDrawing">
    <cdr:from>
      <cdr:x>0</cdr:x>
      <cdr:y>0.96085</cdr:y>
    </cdr:from>
    <cdr:to>
      <cdr:x>0.59746</cdr:x>
      <cdr:y>1</cdr:y>
    </cdr:to>
    <cdr:sp macro="" textlink="">
      <cdr:nvSpPr>
        <cdr:cNvPr id="3" name="Text Box 1">
          <a:extLst xmlns:a="http://schemas.openxmlformats.org/drawingml/2006/main">
            <a:ext uri="{FF2B5EF4-FFF2-40B4-BE49-F238E27FC236}">
              <a16:creationId xmlns:a16="http://schemas.microsoft.com/office/drawing/2014/main" id="{91C8F723-0A71-401D-AE28-FC9EEAB667B3}"/>
            </a:ext>
          </a:extLst>
        </cdr:cNvPr>
        <cdr:cNvSpPr txBox="1">
          <a:spLocks xmlns:a="http://schemas.openxmlformats.org/drawingml/2006/main" noChangeArrowheads="1"/>
        </cdr:cNvSpPr>
      </cdr:nvSpPr>
      <cdr:spPr bwMode="auto">
        <a:xfrm xmlns:a="http://schemas.openxmlformats.org/drawingml/2006/main">
          <a:off x="0" y="4488180"/>
          <a:ext cx="3223258" cy="18288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34.xml><?xml version="1.0" encoding="utf-8"?>
<xdr:wsDr xmlns:xdr="http://schemas.openxmlformats.org/drawingml/2006/spreadsheetDrawing" xmlns:a="http://schemas.openxmlformats.org/drawingml/2006/main">
  <xdr:twoCellAnchor editAs="oneCell">
    <xdr:from>
      <xdr:col>11</xdr:col>
      <xdr:colOff>38100</xdr:colOff>
      <xdr:row>0</xdr:row>
      <xdr:rowOff>0</xdr:rowOff>
    </xdr:from>
    <xdr:to>
      <xdr:col>12</xdr:col>
      <xdr:colOff>1108286</xdr:colOff>
      <xdr:row>3</xdr:row>
      <xdr:rowOff>58708</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1955780" y="0"/>
          <a:ext cx="2197946" cy="611158"/>
        </a:xfrm>
        <a:prstGeom prst="rect">
          <a:avLst/>
        </a:prstGeom>
      </xdr:spPr>
    </xdr:pic>
    <xdr:clientData/>
  </xdr:twoCellAnchor>
  <xdr:twoCellAnchor>
    <xdr:from>
      <xdr:col>0</xdr:col>
      <xdr:colOff>0</xdr:colOff>
      <xdr:row>23</xdr:row>
      <xdr:rowOff>165522</xdr:rowOff>
    </xdr:from>
    <xdr:to>
      <xdr:col>7</xdr:col>
      <xdr:colOff>28786</xdr:colOff>
      <xdr:row>46</xdr:row>
      <xdr:rowOff>128692</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0.00803</cdr:x>
      <cdr:y>0.94536</cdr:y>
    </cdr:from>
    <cdr:to>
      <cdr:x>0.27349</cdr:x>
      <cdr:y>0.98502</cdr:y>
    </cdr:to>
    <cdr:sp macro="" textlink="">
      <cdr:nvSpPr>
        <cdr:cNvPr id="2" name="Text Box 1">
          <a:extLst xmlns:a="http://schemas.openxmlformats.org/drawingml/2006/main">
            <a:ext uri="{FF2B5EF4-FFF2-40B4-BE49-F238E27FC236}">
              <a16:creationId xmlns:a16="http://schemas.microsoft.com/office/drawing/2014/main" id="{4D5B27F2-32D9-AE16-4FEB-9AEF80228792}"/>
            </a:ext>
          </a:extLst>
        </cdr:cNvPr>
        <cdr:cNvSpPr txBox="1">
          <a:spLocks xmlns:a="http://schemas.openxmlformats.org/drawingml/2006/main" noChangeArrowheads="1"/>
        </cdr:cNvSpPr>
      </cdr:nvSpPr>
      <cdr:spPr bwMode="auto">
        <a:xfrm xmlns:a="http://schemas.openxmlformats.org/drawingml/2006/main">
          <a:off x="50800" y="3954780"/>
          <a:ext cx="1678940" cy="16591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36.xml><?xml version="1.0" encoding="utf-8"?>
<xdr:wsDr xmlns:xdr="http://schemas.openxmlformats.org/drawingml/2006/spreadsheetDrawing" xmlns:a="http://schemas.openxmlformats.org/drawingml/2006/main">
  <xdr:twoCellAnchor editAs="oneCell">
    <xdr:from>
      <xdr:col>11</xdr:col>
      <xdr:colOff>175260</xdr:colOff>
      <xdr:row>0</xdr:row>
      <xdr:rowOff>0</xdr:rowOff>
    </xdr:from>
    <xdr:to>
      <xdr:col>13</xdr:col>
      <xdr:colOff>549062</xdr:colOff>
      <xdr:row>3</xdr:row>
      <xdr:rowOff>58708</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1850793" y="0"/>
          <a:ext cx="2197946" cy="62131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20</xdr:col>
      <xdr:colOff>480060</xdr:colOff>
      <xdr:row>0</xdr:row>
      <xdr:rowOff>0</xdr:rowOff>
    </xdr:from>
    <xdr:to>
      <xdr:col>23</xdr:col>
      <xdr:colOff>626321</xdr:colOff>
      <xdr:row>3</xdr:row>
      <xdr:rowOff>54898</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17335500" y="0"/>
          <a:ext cx="2197946" cy="611158"/>
        </a:xfrm>
        <a:prstGeom prst="rect">
          <a:avLst/>
        </a:prstGeom>
      </xdr:spPr>
    </xdr:pic>
    <xdr:clientData/>
  </xdr:twoCellAnchor>
  <xdr:twoCellAnchor>
    <xdr:from>
      <xdr:col>1</xdr:col>
      <xdr:colOff>71436</xdr:colOff>
      <xdr:row>45</xdr:row>
      <xdr:rowOff>64769</xdr:rowOff>
    </xdr:from>
    <xdr:to>
      <xdr:col>10</xdr:col>
      <xdr:colOff>153351</xdr:colOff>
      <xdr:row>74</xdr:row>
      <xdr:rowOff>101439</xdr:rowOff>
    </xdr:to>
    <xdr:graphicFrame macro="">
      <xdr:nvGraphicFramePr>
        <xdr:cNvPr id="5" name="Chart 4">
          <a:extLst>
            <a:ext uri="{FF2B5EF4-FFF2-40B4-BE49-F238E27FC236}">
              <a16:creationId xmlns:a16="http://schemas.microsoft.com/office/drawing/2014/main" id="{00000000-0008-0000-1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0.01737</cdr:x>
      <cdr:y>0.95429</cdr:y>
    </cdr:from>
    <cdr:to>
      <cdr:x>0.22846</cdr:x>
      <cdr:y>0.99076</cdr:y>
    </cdr:to>
    <cdr:sp macro="" textlink="">
      <cdr:nvSpPr>
        <cdr:cNvPr id="2" name="Text Box 1">
          <a:extLst xmlns:a="http://schemas.openxmlformats.org/drawingml/2006/main">
            <a:ext uri="{FF2B5EF4-FFF2-40B4-BE49-F238E27FC236}">
              <a16:creationId xmlns:a16="http://schemas.microsoft.com/office/drawing/2014/main" id="{EDDBC136-F0D7-D636-2ABE-E42761ADF785}"/>
            </a:ext>
          </a:extLst>
        </cdr:cNvPr>
        <cdr:cNvSpPr txBox="1">
          <a:spLocks xmlns:a="http://schemas.openxmlformats.org/drawingml/2006/main" noChangeArrowheads="1"/>
        </cdr:cNvSpPr>
      </cdr:nvSpPr>
      <cdr:spPr bwMode="auto">
        <a:xfrm xmlns:a="http://schemas.openxmlformats.org/drawingml/2006/main">
          <a:off x="165100" y="5899150"/>
          <a:ext cx="2006600" cy="2254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57150</xdr:colOff>
      <xdr:row>18</xdr:row>
      <xdr:rowOff>9525</xdr:rowOff>
    </xdr:from>
    <xdr:to>
      <xdr:col>11</xdr:col>
      <xdr:colOff>228600</xdr:colOff>
      <xdr:row>57</xdr:row>
      <xdr:rowOff>85725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47624</xdr:colOff>
      <xdr:row>17</xdr:row>
      <xdr:rowOff>133350</xdr:rowOff>
    </xdr:from>
    <xdr:to>
      <xdr:col>19</xdr:col>
      <xdr:colOff>447675</xdr:colOff>
      <xdr:row>57</xdr:row>
      <xdr:rowOff>85724</xdr:rowOff>
    </xdr:to>
    <xdr:graphicFrame macro="">
      <xdr:nvGraphicFramePr>
        <xdr:cNvPr id="9" name="Chart 8">
          <a:extLst>
            <a:ext uri="{FF2B5EF4-FFF2-40B4-BE49-F238E27FC236}">
              <a16:creationId xmlns:a16="http://schemas.microsoft.com/office/drawing/2014/main" id="{00000000-0008-0000-1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45720</xdr:colOff>
          <xdr:row>15</xdr:row>
          <xdr:rowOff>30480</xdr:rowOff>
        </xdr:from>
        <xdr:to>
          <xdr:col>4</xdr:col>
          <xdr:colOff>457200</xdr:colOff>
          <xdr:row>17</xdr:row>
          <xdr:rowOff>83820</xdr:rowOff>
        </xdr:to>
        <xdr:sp macro="" textlink="">
          <xdr:nvSpPr>
            <xdr:cNvPr id="4097" name="PopGeog Dropdown" hidden="1">
              <a:extLst>
                <a:ext uri="{63B3BB69-23CF-44E3-9099-C40C66FF867C}">
                  <a14:compatExt spid="_x0000_s4097"/>
                </a:ext>
                <a:ext uri="{FF2B5EF4-FFF2-40B4-BE49-F238E27FC236}">
                  <a16:creationId xmlns:a16="http://schemas.microsoft.com/office/drawing/2014/main" id="{00000000-0008-0000-17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60</xdr:row>
          <xdr:rowOff>38100</xdr:rowOff>
        </xdr:from>
        <xdr:to>
          <xdr:col>4</xdr:col>
          <xdr:colOff>236220</xdr:colOff>
          <xdr:row>60</xdr:row>
          <xdr:rowOff>289560</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17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15</xdr:row>
          <xdr:rowOff>30480</xdr:rowOff>
        </xdr:from>
        <xdr:to>
          <xdr:col>12</xdr:col>
          <xdr:colOff>0</xdr:colOff>
          <xdr:row>17</xdr:row>
          <xdr:rowOff>83820</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17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15</xdr:row>
          <xdr:rowOff>30480</xdr:rowOff>
        </xdr:from>
        <xdr:to>
          <xdr:col>9</xdr:col>
          <xdr:colOff>152400</xdr:colOff>
          <xdr:row>17</xdr:row>
          <xdr:rowOff>83820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17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244477</xdr:colOff>
      <xdr:row>7</xdr:row>
      <xdr:rowOff>71962</xdr:rowOff>
    </xdr:from>
    <xdr:to>
      <xdr:col>2</xdr:col>
      <xdr:colOff>453607</xdr:colOff>
      <xdr:row>13</xdr:row>
      <xdr:rowOff>53278</xdr:rowOff>
    </xdr:to>
    <xdr:grpSp>
      <xdr:nvGrpSpPr>
        <xdr:cNvPr id="28" name="Group 27">
          <a:hlinkClick xmlns:r="http://schemas.openxmlformats.org/officeDocument/2006/relationships" r:id="rId3"/>
          <a:extLst>
            <a:ext uri="{FF2B5EF4-FFF2-40B4-BE49-F238E27FC236}">
              <a16:creationId xmlns:a16="http://schemas.microsoft.com/office/drawing/2014/main" id="{00000000-0008-0000-1700-00001C000000}"/>
            </a:ext>
          </a:extLst>
        </xdr:cNvPr>
        <xdr:cNvGrpSpPr/>
      </xdr:nvGrpSpPr>
      <xdr:grpSpPr>
        <a:xfrm>
          <a:off x="248287" y="1003507"/>
          <a:ext cx="1148295" cy="787131"/>
          <a:chOff x="198327" y="1337369"/>
          <a:chExt cx="1125647" cy="834332"/>
        </a:xfrm>
      </xdr:grpSpPr>
      <xdr:sp macro="" textlink="">
        <xdr:nvSpPr>
          <xdr:cNvPr id="29" name="TextBox 28">
            <a:hlinkClick xmlns:r="http://schemas.openxmlformats.org/officeDocument/2006/relationships" r:id="rId3"/>
            <a:extLst>
              <a:ext uri="{FF2B5EF4-FFF2-40B4-BE49-F238E27FC236}">
                <a16:creationId xmlns:a16="http://schemas.microsoft.com/office/drawing/2014/main" id="{00000000-0008-0000-1700-00001D000000}"/>
              </a:ext>
            </a:extLst>
          </xdr:cNvPr>
          <xdr:cNvSpPr txBox="1"/>
        </xdr:nvSpPr>
        <xdr:spPr>
          <a:xfrm>
            <a:off x="198327" y="1337369"/>
            <a:ext cx="1125647" cy="272356"/>
          </a:xfrm>
          <a:prstGeom prst="rect">
            <a:avLst/>
          </a:prstGeom>
          <a:gradFill>
            <a:gsLst>
              <a:gs pos="0">
                <a:srgbClr val="002F6D"/>
              </a:gs>
              <a:gs pos="54000">
                <a:srgbClr val="002F6D"/>
              </a:gs>
              <a:gs pos="100000">
                <a:srgbClr val="7CA0C5"/>
              </a:gs>
            </a:gsLst>
          </a:gradFill>
          <a:ln/>
        </xdr:spPr>
        <xdr:style>
          <a:lnRef idx="0">
            <a:schemeClr val="accent3"/>
          </a:lnRef>
          <a:fillRef idx="3">
            <a:schemeClr val="accent3"/>
          </a:fillRef>
          <a:effectRef idx="3">
            <a:schemeClr val="accent3"/>
          </a:effectRef>
          <a:fontRef idx="minor">
            <a:schemeClr val="lt1"/>
          </a:fontRef>
        </xdr:style>
        <xdr:txBody>
          <a:bodyPr vertOverflow="clip" wrap="square" rtlCol="0" anchor="t"/>
          <a:lstStyle/>
          <a:p>
            <a:pPr algn="ctr"/>
            <a:r>
              <a:rPr lang="en-GB" sz="1100" b="1" i="0"/>
              <a:t>Return to menu</a:t>
            </a:r>
          </a:p>
        </xdr:txBody>
      </xdr:sp>
      <xdr:pic>
        <xdr:nvPicPr>
          <xdr:cNvPr id="30" name="Picture 10" descr="C:\Documents and Settings\sosphdk1\Local Settings\Temporary Internet Files\Content.IE5\EPHTX8PO\MC900442134[1].png">
            <a:extLst>
              <a:ext uri="{FF2B5EF4-FFF2-40B4-BE49-F238E27FC236}">
                <a16:creationId xmlns:a16="http://schemas.microsoft.com/office/drawing/2014/main" id="{00000000-0008-0000-1700-00001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38343" y="1590675"/>
            <a:ext cx="584979" cy="581026"/>
          </a:xfrm>
          <a:prstGeom prst="rect">
            <a:avLst/>
          </a:prstGeom>
          <a:noFill/>
        </xdr:spPr>
      </xdr:pic>
    </xdr:grpSp>
    <xdr:clientData/>
  </xdr:twoCellAnchor>
  <xdr:twoCellAnchor>
    <xdr:from>
      <xdr:col>0</xdr:col>
      <xdr:colOff>104775</xdr:colOff>
      <xdr:row>1</xdr:row>
      <xdr:rowOff>55151</xdr:rowOff>
    </xdr:from>
    <xdr:to>
      <xdr:col>12</xdr:col>
      <xdr:colOff>387394</xdr:colOff>
      <xdr:row>9</xdr:row>
      <xdr:rowOff>88103</xdr:rowOff>
    </xdr:to>
    <xdr:grpSp>
      <xdr:nvGrpSpPr>
        <xdr:cNvPr id="3" name="Group 2">
          <a:extLst>
            <a:ext uri="{FF2B5EF4-FFF2-40B4-BE49-F238E27FC236}">
              <a16:creationId xmlns:a16="http://schemas.microsoft.com/office/drawing/2014/main" id="{00000000-0008-0000-1700-000003000000}"/>
            </a:ext>
          </a:extLst>
        </xdr:cNvPr>
        <xdr:cNvGrpSpPr/>
      </xdr:nvGrpSpPr>
      <xdr:grpSpPr>
        <a:xfrm>
          <a:off x="102870" y="192311"/>
          <a:ext cx="7992154" cy="1099752"/>
          <a:chOff x="104775" y="198026"/>
          <a:chExt cx="7778794" cy="1175952"/>
        </a:xfrm>
      </xdr:grpSpPr>
      <xdr:sp macro="" textlink="">
        <xdr:nvSpPr>
          <xdr:cNvPr id="26" name="Text Box 4">
            <a:extLst>
              <a:ext uri="{FF2B5EF4-FFF2-40B4-BE49-F238E27FC236}">
                <a16:creationId xmlns:a16="http://schemas.microsoft.com/office/drawing/2014/main" id="{00000000-0008-0000-1700-00001A000000}"/>
              </a:ext>
            </a:extLst>
          </xdr:cNvPr>
          <xdr:cNvSpPr txBox="1">
            <a:spLocks noChangeArrowheads="1"/>
          </xdr:cNvSpPr>
        </xdr:nvSpPr>
        <xdr:spPr bwMode="auto">
          <a:xfrm>
            <a:off x="2171005" y="1080435"/>
            <a:ext cx="3728731" cy="293543"/>
          </a:xfrm>
          <a:prstGeom prst="rect">
            <a:avLst/>
          </a:prstGeom>
          <a:gradFill rotWithShape="1">
            <a:gsLst>
              <a:gs pos="75000">
                <a:srgbClr val="C0CBDB"/>
              </a:gs>
              <a:gs pos="21000">
                <a:srgbClr val="8097B6"/>
              </a:gs>
              <a:gs pos="0">
                <a:srgbClr val="002F6D"/>
              </a:gs>
              <a:gs pos="53000">
                <a:srgbClr val="FFFFFF"/>
              </a:gs>
              <a:gs pos="100000">
                <a:srgbClr val="333399"/>
              </a:gs>
            </a:gsLst>
            <a:lin ang="5400000" scaled="1"/>
          </a:gradFill>
          <a:ln w="9525">
            <a:solidFill>
              <a:srgbClr val="000000"/>
            </a:solidFill>
            <a:miter lim="800000"/>
            <a:headEnd/>
            <a:tailEnd/>
          </a:ln>
        </xdr:spPr>
        <xdr:txBody>
          <a:bodyPr vertOverflow="clip" wrap="square" lIns="36576" tIns="27432" rIns="36576" bIns="27432" anchor="ctr"/>
          <a:lstStyle/>
          <a:p>
            <a:pPr algn="ctr" rtl="0">
              <a:defRPr sz="1000"/>
            </a:pPr>
            <a:r>
              <a:rPr lang="en-GB" sz="1300" b="1" i="0" u="none" strike="noStrike" baseline="0">
                <a:solidFill>
                  <a:srgbClr val="333399"/>
                </a:solidFill>
                <a:latin typeface="Arial"/>
                <a:cs typeface="Arial"/>
              </a:rPr>
              <a:t>Southampton Population Pyramid Tool</a:t>
            </a:r>
            <a:endParaRPr lang="en-GB"/>
          </a:p>
        </xdr:txBody>
      </xdr:sp>
      <xdr:pic>
        <xdr:nvPicPr>
          <xdr:cNvPr id="27" name="Picture 26">
            <a:extLst>
              <a:ext uri="{FF2B5EF4-FFF2-40B4-BE49-F238E27FC236}">
                <a16:creationId xmlns:a16="http://schemas.microsoft.com/office/drawing/2014/main" id="{00000000-0008-0000-1700-00001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10786" y="324541"/>
            <a:ext cx="2101843" cy="461436"/>
          </a:xfrm>
          <a:prstGeom prst="rect">
            <a:avLst/>
          </a:prstGeom>
        </xdr:spPr>
      </xdr:pic>
      <xdr:pic>
        <xdr:nvPicPr>
          <xdr:cNvPr id="31" name="Picture 30">
            <a:extLst>
              <a:ext uri="{FF2B5EF4-FFF2-40B4-BE49-F238E27FC236}">
                <a16:creationId xmlns:a16="http://schemas.microsoft.com/office/drawing/2014/main" id="{00000000-0008-0000-1700-00001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021910" y="198026"/>
            <a:ext cx="861659" cy="714466"/>
          </a:xfrm>
          <a:prstGeom prst="rect">
            <a:avLst/>
          </a:prstGeom>
        </xdr:spPr>
      </xdr:pic>
      <xdr:pic>
        <xdr:nvPicPr>
          <xdr:cNvPr id="22" name="Picture 21">
            <a:extLst>
              <a:ext uri="{FF2B5EF4-FFF2-40B4-BE49-F238E27FC236}">
                <a16:creationId xmlns:a16="http://schemas.microsoft.com/office/drawing/2014/main" id="{00000000-0008-0000-1700-000016000000}"/>
              </a:ext>
            </a:extLst>
          </xdr:cNvPr>
          <xdr:cNvPicPr>
            <a:picLocks noChangeAspect="1"/>
          </xdr:cNvPicPr>
        </xdr:nvPicPr>
        <xdr:blipFill>
          <a:blip xmlns:r="http://schemas.openxmlformats.org/officeDocument/2006/relationships" r:embed="rId7"/>
          <a:stretch>
            <a:fillRect/>
          </a:stretch>
        </xdr:blipFill>
        <xdr:spPr>
          <a:xfrm>
            <a:off x="104775" y="231409"/>
            <a:ext cx="2507435" cy="647700"/>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0.02302</cdr:x>
      <cdr:y>0.91477</cdr:y>
    </cdr:from>
    <cdr:to>
      <cdr:x>0.94406</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19587" y="4579260"/>
          <a:ext cx="4784730" cy="3344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 Bournemouth has changed between Census and is now a combined local authority. </a:t>
          </a:r>
          <a:endParaRPr lang="en-GB"/>
        </a:p>
      </cdr:txBody>
    </cdr:sp>
  </cdr:relSizeAnchor>
</c:userShapes>
</file>

<file path=xl/drawings/drawing40.xml><?xml version="1.0" encoding="utf-8"?>
<c:userShapes xmlns:c="http://schemas.openxmlformats.org/drawingml/2006/chart">
  <cdr:relSizeAnchor xmlns:cdr="http://schemas.openxmlformats.org/drawingml/2006/chartDrawing">
    <cdr:from>
      <cdr:x>0.35251</cdr:x>
      <cdr:y>0.90051</cdr:y>
    </cdr:from>
    <cdr:to>
      <cdr:x>0.95683</cdr:x>
      <cdr:y>0.99325</cdr:y>
    </cdr:to>
    <cdr:sp macro="" textlink="">
      <cdr:nvSpPr>
        <cdr:cNvPr id="2" name="TextBox 8"/>
        <cdr:cNvSpPr txBox="1"/>
      </cdr:nvSpPr>
      <cdr:spPr>
        <a:xfrm xmlns:a="http://schemas.openxmlformats.org/drawingml/2006/main">
          <a:off x="2595469" y="5086349"/>
          <a:ext cx="4449503" cy="52384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800" i="1"/>
            <a:t>Data Sources: Resident populations</a:t>
          </a:r>
          <a:r>
            <a:rPr lang="en-GB" sz="800" i="1" baseline="0"/>
            <a:t> have been taken from the Hampshire County Council 2018-Based  Small Area Population Forecasts for Southampton. The England comparator has been taken from the ONS 2018 Mid-Year Population Estimates. Some figures may not sum due to rounding.</a:t>
          </a:r>
          <a:endParaRPr lang="en-GB" sz="800" i="1"/>
        </a:p>
      </cdr:txBody>
    </cdr:sp>
  </cdr:relSizeAnchor>
</c:userShapes>
</file>

<file path=xl/drawings/drawing41.xml><?xml version="1.0" encoding="utf-8"?>
<c:userShapes xmlns:c="http://schemas.openxmlformats.org/drawingml/2006/chart">
  <cdr:relSizeAnchor xmlns:cdr="http://schemas.openxmlformats.org/drawingml/2006/chartDrawing">
    <cdr:from>
      <cdr:x>0.0082</cdr:x>
      <cdr:y>0.90238</cdr:y>
    </cdr:from>
    <cdr:to>
      <cdr:x>0.98951</cdr:x>
      <cdr:y>0.96635</cdr:y>
    </cdr:to>
    <cdr:sp macro="" textlink="">
      <cdr:nvSpPr>
        <cdr:cNvPr id="2" name="TextBox 8"/>
        <cdr:cNvSpPr txBox="1"/>
      </cdr:nvSpPr>
      <cdr:spPr>
        <a:xfrm xmlns:a="http://schemas.openxmlformats.org/drawingml/2006/main">
          <a:off x="38256" y="5114144"/>
          <a:ext cx="4580020" cy="362541"/>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GB" sz="800" i="1"/>
            <a:t>Data Source: Hampshire County Council 2018-Based Southampton Small Area Population Forecasts</a:t>
          </a:r>
        </a:p>
      </cdr:txBody>
    </cdr:sp>
  </cdr:relSizeAnchor>
</c:userShapes>
</file>

<file path=xl/drawings/drawing5.xml><?xml version="1.0" encoding="utf-8"?>
<c:userShapes xmlns:c="http://schemas.openxmlformats.org/drawingml/2006/chart">
  <cdr:relSizeAnchor xmlns:cdr="http://schemas.openxmlformats.org/drawingml/2006/chartDrawing">
    <cdr:from>
      <cdr:x>0.02302</cdr:x>
      <cdr:y>0.91477</cdr:y>
    </cdr:from>
    <cdr:to>
      <cdr:x>0.94406</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19587" y="4579260"/>
          <a:ext cx="4784730" cy="3344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 Bournemouth has changed between Census and is now a combined local authority. </a:t>
          </a:r>
          <a:endParaRPr lang="en-GB"/>
        </a:p>
      </cdr:txBody>
    </cdr:sp>
  </cdr:relSizeAnchor>
  <cdr:relSizeAnchor xmlns:cdr="http://schemas.openxmlformats.org/drawingml/2006/chartDrawing">
    <cdr:from>
      <cdr:x>0.02302</cdr:x>
      <cdr:y>0.91477</cdr:y>
    </cdr:from>
    <cdr:to>
      <cdr:x>0.94406</cdr:x>
      <cdr:y>0.98159</cdr:y>
    </cdr:to>
    <cdr:sp macro="" textlink="">
      <cdr:nvSpPr>
        <cdr:cNvPr id="3" name="Text Box 1">
          <a:extLst xmlns:a="http://schemas.openxmlformats.org/drawingml/2006/main">
            <a:ext uri="{FF2B5EF4-FFF2-40B4-BE49-F238E27FC236}">
              <a16:creationId xmlns:a16="http://schemas.microsoft.com/office/drawing/2014/main" id="{0D542CD2-E5AD-40A1-95D4-9ED6BD2DE406}"/>
            </a:ext>
          </a:extLst>
        </cdr:cNvPr>
        <cdr:cNvSpPr txBox="1">
          <a:spLocks xmlns:a="http://schemas.openxmlformats.org/drawingml/2006/main" noChangeArrowheads="1"/>
        </cdr:cNvSpPr>
      </cdr:nvSpPr>
      <cdr:spPr bwMode="auto">
        <a:xfrm xmlns:a="http://schemas.openxmlformats.org/drawingml/2006/main">
          <a:off x="119587" y="4579260"/>
          <a:ext cx="4784730" cy="3344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 Bournemouth has changed between Census and is now a combined local authority. </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0.02302</cdr:x>
      <cdr:y>0.91477</cdr:y>
    </cdr:from>
    <cdr:to>
      <cdr:x>0.94406</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19587" y="4579260"/>
          <a:ext cx="4784730" cy="33448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 Bournemouth has changed between Census and is now a combined local authority. </a:t>
          </a:r>
          <a:endParaRPr lang="en-GB"/>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28136</xdr:colOff>
      <xdr:row>27</xdr:row>
      <xdr:rowOff>155495</xdr:rowOff>
    </xdr:from>
    <xdr:to>
      <xdr:col>7</xdr:col>
      <xdr:colOff>152400</xdr:colOff>
      <xdr:row>51</xdr:row>
      <xdr:rowOff>53340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21191</xdr:colOff>
      <xdr:row>0</xdr:row>
      <xdr:rowOff>45323</xdr:rowOff>
    </xdr:from>
    <xdr:to>
      <xdr:col>10</xdr:col>
      <xdr:colOff>563336</xdr:colOff>
      <xdr:row>3</xdr:row>
      <xdr:rowOff>77361</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7023971" y="45323"/>
          <a:ext cx="2203305" cy="618778"/>
        </a:xfrm>
        <a:prstGeom prst="rect">
          <a:avLst/>
        </a:prstGeom>
      </xdr:spPr>
    </xdr:pic>
    <xdr:clientData/>
  </xdr:twoCellAnchor>
  <xdr:twoCellAnchor>
    <xdr:from>
      <xdr:col>9</xdr:col>
      <xdr:colOff>15240</xdr:colOff>
      <xdr:row>27</xdr:row>
      <xdr:rowOff>152400</xdr:rowOff>
    </xdr:from>
    <xdr:to>
      <xdr:col>15</xdr:col>
      <xdr:colOff>133559</xdr:colOff>
      <xdr:row>52</xdr:row>
      <xdr:rowOff>152237</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0.02302</cdr:x>
      <cdr:y>0.94488</cdr:y>
    </cdr:from>
    <cdr:to>
      <cdr:x>0.94406</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45303" y="4679185"/>
          <a:ext cx="5813642" cy="1817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0.02302</cdr:x>
      <cdr:y>0.94488</cdr:y>
    </cdr:from>
    <cdr:to>
      <cdr:x>0.94406</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45303" y="4679185"/>
          <a:ext cx="5813642" cy="1817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Office for National Statistics</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1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2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26.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28.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31.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34.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36.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3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9.xml"/><Relationship Id="rId1" Type="http://schemas.openxmlformats.org/officeDocument/2006/relationships/printerSettings" Target="../printerSettings/printerSettings2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ons.gov.uk/censu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ons.gov.uk/censu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armedforcescommunity/methodologies/ukarmedforcesveteransqualityinformationforcensus2021" TargetMode="External"/><Relationship Id="rId1" Type="http://schemas.openxmlformats.org/officeDocument/2006/relationships/hyperlink" Target="https://www.ons.gov.uk/census" TargetMode="External"/><Relationship Id="rId4"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3F70-1477-4FA5-B9AD-4F6C9DAE532B}">
  <sheetPr>
    <pageSetUpPr fitToPage="1"/>
  </sheetPr>
  <dimension ref="A1:AB21"/>
  <sheetViews>
    <sheetView showGridLines="0" tabSelected="1" zoomScale="110" zoomScaleNormal="110" workbookViewId="0">
      <selection activeCell="I5" sqref="I5"/>
    </sheetView>
  </sheetViews>
  <sheetFormatPr defaultColWidth="7.33203125" defaultRowHeight="10.199999999999999" x14ac:dyDescent="0.2"/>
  <cols>
    <col min="1" max="1" width="1.5546875" style="160" customWidth="1"/>
    <col min="2" max="2" width="95.109375" style="160" customWidth="1"/>
    <col min="3" max="3" width="27.33203125" style="160" customWidth="1"/>
    <col min="4" max="4" width="3.88671875" style="160" customWidth="1"/>
    <col min="5" max="5" width="5.21875" style="160" customWidth="1"/>
    <col min="6" max="6" width="2.88671875" style="160" customWidth="1"/>
    <col min="7" max="7" width="7.33203125" style="160"/>
    <col min="8" max="8" width="11.33203125" style="160" customWidth="1"/>
    <col min="9" max="16384" width="7.33203125" style="160"/>
  </cols>
  <sheetData>
    <row r="1" spans="1:28" s="157" customFormat="1" ht="16.2" thickBot="1" x14ac:dyDescent="0.35">
      <c r="A1" s="152">
        <v>45072</v>
      </c>
      <c r="B1" s="153"/>
      <c r="C1" s="154"/>
      <c r="D1" s="155"/>
      <c r="E1" s="155"/>
      <c r="F1" s="156"/>
    </row>
    <row r="2" spans="1:28" s="157" customFormat="1" ht="15.75" customHeight="1" x14ac:dyDescent="0.3">
      <c r="A2" s="158"/>
      <c r="B2" s="421"/>
      <c r="C2" s="422"/>
      <c r="D2" s="615" t="s">
        <v>0</v>
      </c>
      <c r="E2" s="615" t="s">
        <v>651</v>
      </c>
      <c r="F2" s="159"/>
    </row>
    <row r="3" spans="1:28" s="157" customFormat="1" ht="15.6" x14ac:dyDescent="0.3">
      <c r="A3" s="158"/>
      <c r="B3" s="421"/>
      <c r="C3" s="422"/>
      <c r="D3" s="616"/>
      <c r="E3" s="616"/>
      <c r="F3" s="159"/>
    </row>
    <row r="4" spans="1:28" s="157" customFormat="1" ht="15.75" customHeight="1" x14ac:dyDescent="0.3">
      <c r="A4" s="158"/>
      <c r="B4" s="421"/>
      <c r="C4" s="422"/>
      <c r="D4" s="616"/>
      <c r="E4" s="616"/>
      <c r="F4" s="159"/>
      <c r="H4" s="161"/>
      <c r="I4" s="161"/>
      <c r="J4" s="161"/>
      <c r="K4" s="161"/>
      <c r="L4" s="161"/>
      <c r="M4" s="161"/>
      <c r="N4" s="161"/>
      <c r="O4" s="161"/>
      <c r="P4" s="161"/>
      <c r="Q4" s="161"/>
    </row>
    <row r="5" spans="1:28" s="157" customFormat="1" ht="15.6" x14ac:dyDescent="0.3">
      <c r="A5" s="158"/>
      <c r="B5" s="421"/>
      <c r="C5" s="422"/>
      <c r="D5" s="616"/>
      <c r="E5" s="616"/>
      <c r="F5" s="159"/>
      <c r="H5" s="161"/>
      <c r="I5" s="161"/>
      <c r="J5" s="161"/>
      <c r="K5" s="161"/>
      <c r="L5" s="161"/>
      <c r="M5" s="161"/>
      <c r="N5" s="161"/>
      <c r="O5" s="161"/>
      <c r="P5" s="161"/>
      <c r="Q5" s="161"/>
    </row>
    <row r="6" spans="1:28" s="157" customFormat="1" ht="15.6" x14ac:dyDescent="0.3">
      <c r="A6" s="158"/>
      <c r="B6" s="421"/>
      <c r="C6" s="422"/>
      <c r="D6" s="616"/>
      <c r="E6" s="616"/>
      <c r="F6" s="159"/>
      <c r="H6" s="161"/>
      <c r="I6" s="161"/>
      <c r="J6" s="161"/>
      <c r="K6" s="161"/>
      <c r="L6" s="161"/>
      <c r="M6" s="161"/>
      <c r="N6" s="161"/>
      <c r="O6" s="161"/>
      <c r="P6" s="161"/>
      <c r="Q6" s="161"/>
    </row>
    <row r="7" spans="1:28" s="157" customFormat="1" ht="24.75" customHeight="1" thickBot="1" x14ac:dyDescent="0.3">
      <c r="A7" s="158"/>
      <c r="B7" s="423" t="s">
        <v>571</v>
      </c>
      <c r="C7" s="422"/>
      <c r="D7" s="617"/>
      <c r="E7" s="617"/>
      <c r="F7" s="159"/>
      <c r="H7" s="161"/>
      <c r="I7" s="161"/>
      <c r="J7" s="161"/>
      <c r="K7" s="161"/>
      <c r="L7" s="161"/>
      <c r="M7" s="161"/>
      <c r="N7" s="161"/>
      <c r="O7" s="161"/>
      <c r="P7" s="161"/>
      <c r="Q7" s="161"/>
    </row>
    <row r="8" spans="1:28" customFormat="1" ht="14.4" customHeight="1" thickBot="1" x14ac:dyDescent="0.35">
      <c r="A8" s="424"/>
      <c r="B8" s="163" t="s">
        <v>540</v>
      </c>
      <c r="C8" s="470" t="s">
        <v>1</v>
      </c>
      <c r="D8" s="618"/>
      <c r="E8" s="619"/>
      <c r="F8" s="233"/>
      <c r="H8" s="246"/>
      <c r="I8" s="162"/>
    </row>
    <row r="9" spans="1:28" customFormat="1" ht="14.4" customHeight="1" x14ac:dyDescent="0.3">
      <c r="A9" s="424"/>
      <c r="B9" s="291" t="s">
        <v>561</v>
      </c>
      <c r="C9" s="323" t="s">
        <v>539</v>
      </c>
      <c r="D9" s="185"/>
      <c r="E9" s="594"/>
      <c r="F9" s="233"/>
      <c r="H9" s="246"/>
      <c r="I9" s="162"/>
    </row>
    <row r="10" spans="1:28" customFormat="1" ht="14.4" customHeight="1" x14ac:dyDescent="0.3">
      <c r="A10" s="424"/>
      <c r="B10" s="468" t="s">
        <v>680</v>
      </c>
      <c r="C10" s="433" t="s">
        <v>587</v>
      </c>
      <c r="D10" s="595"/>
      <c r="E10" s="595"/>
      <c r="F10" s="233"/>
      <c r="H10" s="246"/>
      <c r="I10" s="162"/>
    </row>
    <row r="11" spans="1:28" customFormat="1" ht="14.4" customHeight="1" x14ac:dyDescent="0.3">
      <c r="A11" s="424"/>
      <c r="B11" s="591" t="s">
        <v>705</v>
      </c>
      <c r="C11" s="433" t="s">
        <v>587</v>
      </c>
      <c r="D11" s="595"/>
      <c r="E11" s="595"/>
      <c r="F11" s="233"/>
      <c r="H11" s="246"/>
      <c r="I11" s="162"/>
    </row>
    <row r="12" spans="1:28" customFormat="1" ht="14.4" customHeight="1" x14ac:dyDescent="0.3">
      <c r="A12" s="424"/>
      <c r="B12" s="245" t="s">
        <v>541</v>
      </c>
      <c r="C12" s="433" t="s">
        <v>587</v>
      </c>
      <c r="D12" s="185"/>
      <c r="E12" s="595"/>
      <c r="F12" s="233"/>
      <c r="H12" s="246"/>
      <c r="I12" s="162"/>
      <c r="J12" s="33"/>
      <c r="K12" s="33"/>
      <c r="L12" s="33"/>
      <c r="M12" s="33"/>
      <c r="N12" s="33"/>
      <c r="O12" s="33"/>
      <c r="P12" s="33"/>
      <c r="Q12" s="33"/>
      <c r="R12" s="33"/>
      <c r="S12" s="33"/>
      <c r="T12" s="33"/>
      <c r="U12" s="33"/>
      <c r="V12" s="33"/>
      <c r="W12" s="33"/>
      <c r="X12" s="33"/>
      <c r="Y12" s="33"/>
      <c r="Z12" s="33"/>
      <c r="AA12" s="33"/>
      <c r="AB12" s="33"/>
    </row>
    <row r="13" spans="1:28" s="256" customFormat="1" ht="13.8" x14ac:dyDescent="0.3">
      <c r="A13" s="425"/>
      <c r="B13" s="435" t="s">
        <v>586</v>
      </c>
      <c r="C13" s="433" t="s">
        <v>587</v>
      </c>
      <c r="D13" s="595"/>
      <c r="E13" s="595"/>
      <c r="F13" s="255"/>
      <c r="H13" s="310"/>
      <c r="I13" s="310"/>
      <c r="J13" s="310"/>
      <c r="K13" s="310"/>
      <c r="L13" s="310"/>
      <c r="M13" s="310"/>
      <c r="N13" s="310"/>
      <c r="O13" s="310"/>
      <c r="P13" s="310"/>
      <c r="Q13" s="310"/>
      <c r="R13" s="310"/>
      <c r="S13" s="310"/>
      <c r="T13" s="310"/>
      <c r="U13" s="310"/>
      <c r="V13" s="310"/>
      <c r="W13" s="310"/>
      <c r="X13" s="310"/>
      <c r="Y13" s="310"/>
      <c r="Z13" s="310"/>
      <c r="AA13" s="310"/>
      <c r="AB13" s="310"/>
    </row>
    <row r="14" spans="1:28" s="256" customFormat="1" ht="13.8" x14ac:dyDescent="0.3">
      <c r="A14" s="425"/>
      <c r="B14" s="434" t="s">
        <v>655</v>
      </c>
      <c r="C14" s="323" t="s">
        <v>587</v>
      </c>
      <c r="D14" s="469"/>
      <c r="E14" s="594"/>
      <c r="F14" s="255"/>
      <c r="H14" s="310"/>
      <c r="I14" s="310"/>
      <c r="J14" s="310"/>
      <c r="K14" s="310"/>
      <c r="L14" s="310"/>
      <c r="M14" s="310"/>
      <c r="N14" s="310"/>
      <c r="O14" s="310"/>
      <c r="P14" s="310"/>
      <c r="Q14" s="310"/>
      <c r="R14" s="310"/>
      <c r="S14" s="310"/>
      <c r="T14" s="310"/>
      <c r="U14" s="310"/>
      <c r="V14" s="310"/>
      <c r="W14" s="310"/>
      <c r="X14" s="310"/>
      <c r="Y14" s="310"/>
      <c r="Z14" s="310"/>
      <c r="AA14" s="310"/>
      <c r="AB14" s="310"/>
    </row>
    <row r="15" spans="1:28" ht="13.8" x14ac:dyDescent="0.3">
      <c r="A15" s="426"/>
      <c r="B15" s="431" t="s">
        <v>652</v>
      </c>
      <c r="C15" s="433" t="s">
        <v>587</v>
      </c>
      <c r="D15" s="599"/>
      <c r="E15" s="595"/>
      <c r="F15" s="427"/>
    </row>
    <row r="16" spans="1:28" ht="14.4" thickBot="1" x14ac:dyDescent="0.35">
      <c r="A16" s="426"/>
      <c r="B16" s="432" t="s">
        <v>653</v>
      </c>
      <c r="C16" s="436" t="s">
        <v>587</v>
      </c>
      <c r="D16" s="600"/>
      <c r="E16" s="601"/>
      <c r="F16" s="427"/>
    </row>
    <row r="17" spans="1:6" ht="10.8" thickBot="1" x14ac:dyDescent="0.25">
      <c r="A17" s="428"/>
      <c r="B17" s="429"/>
      <c r="C17" s="429"/>
      <c r="D17" s="429"/>
      <c r="E17" s="429"/>
      <c r="F17" s="430"/>
    </row>
    <row r="19" spans="1:6" ht="13.2" customHeight="1" x14ac:dyDescent="0.2"/>
    <row r="20" spans="1:6" ht="14.4" x14ac:dyDescent="0.3">
      <c r="B20" s="602"/>
    </row>
    <row r="21" spans="1:6" ht="14.4" x14ac:dyDescent="0.3">
      <c r="B21" s="596"/>
    </row>
  </sheetData>
  <mergeCells count="3">
    <mergeCell ref="D2:D7"/>
    <mergeCell ref="E2:E7"/>
    <mergeCell ref="D8:E8"/>
  </mergeCells>
  <phoneticPr fontId="38" type="noConversion"/>
  <hyperlinks>
    <hyperlink ref="B7" location="'Geographies used'!A1" display="Geographies used" xr:uid="{1A244A55-E977-4CB9-93F2-B0174D2E4F5F}"/>
  </hyperlinks>
  <pageMargins left="0.75" right="0.75" top="0.59" bottom="0.46" header="0.5" footer="0.39"/>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DADF-FEA2-4296-BA95-817F276EBA2A}">
  <dimension ref="B1:AJ117"/>
  <sheetViews>
    <sheetView zoomScale="90" zoomScaleNormal="90" workbookViewId="0">
      <selection activeCell="L106" sqref="L106"/>
    </sheetView>
  </sheetViews>
  <sheetFormatPr defaultColWidth="8.88671875" defaultRowHeight="14.4" x14ac:dyDescent="0.3"/>
  <cols>
    <col min="1" max="1" width="3.21875" customWidth="1"/>
    <col min="2" max="2" width="21.21875" customWidth="1"/>
    <col min="3" max="3" width="24.109375" customWidth="1"/>
    <col min="4" max="4" width="14.33203125" customWidth="1"/>
    <col min="5" max="5" width="13.21875" customWidth="1"/>
    <col min="6" max="6" width="13.109375" customWidth="1"/>
    <col min="7" max="7" width="12.21875" customWidth="1"/>
    <col min="8" max="8" width="12.109375" customWidth="1"/>
    <col min="9" max="9" width="12.33203125" customWidth="1"/>
    <col min="10" max="10" width="14.44140625" customWidth="1"/>
    <col min="11" max="11" width="12.77734375" customWidth="1"/>
    <col min="12" max="12" width="15.88671875" customWidth="1"/>
    <col min="13" max="13" width="12.77734375" customWidth="1"/>
    <col min="14" max="14" width="11.77734375" customWidth="1"/>
    <col min="15" max="15" width="10.5546875" customWidth="1"/>
    <col min="16" max="16" width="11.88671875" customWidth="1"/>
    <col min="17" max="17" width="11.21875" style="216" customWidth="1"/>
    <col min="18" max="36" width="8.88671875" style="216"/>
  </cols>
  <sheetData>
    <row r="1" spans="2:23" x14ac:dyDescent="0.3">
      <c r="B1" s="228" t="s">
        <v>679</v>
      </c>
    </row>
    <row r="2" spans="2:23" x14ac:dyDescent="0.3">
      <c r="B2" s="103" t="s">
        <v>28</v>
      </c>
    </row>
    <row r="3" spans="2:23" x14ac:dyDescent="0.3">
      <c r="D3" s="593"/>
      <c r="F3" s="278"/>
      <c r="G3" s="278"/>
      <c r="H3" s="278"/>
      <c r="I3" s="278"/>
      <c r="J3" s="278"/>
      <c r="K3" s="278"/>
      <c r="T3" s="640"/>
      <c r="U3" s="640"/>
      <c r="V3" s="640"/>
      <c r="W3" s="640"/>
    </row>
    <row r="4" spans="2:23" ht="15" thickBot="1" x14ac:dyDescent="0.35"/>
    <row r="5" spans="2:23" ht="28.2" thickBot="1" x14ac:dyDescent="0.35">
      <c r="B5" s="578" t="s">
        <v>610</v>
      </c>
      <c r="C5" s="108" t="s">
        <v>675</v>
      </c>
      <c r="D5" s="108" t="s">
        <v>32</v>
      </c>
      <c r="E5" s="108" t="s">
        <v>31</v>
      </c>
      <c r="J5" s="578" t="s">
        <v>610</v>
      </c>
      <c r="K5" s="108" t="s">
        <v>716</v>
      </c>
      <c r="L5" s="108" t="s">
        <v>719</v>
      </c>
    </row>
    <row r="6" spans="2:23" x14ac:dyDescent="0.3">
      <c r="B6" s="234" t="s">
        <v>218</v>
      </c>
      <c r="C6" s="401">
        <v>433</v>
      </c>
      <c r="D6" s="401">
        <v>46</v>
      </c>
      <c r="E6" s="401">
        <v>387</v>
      </c>
      <c r="J6" s="234" t="s">
        <v>218</v>
      </c>
      <c r="K6" s="259">
        <f t="shared" ref="K6:K22" si="0">D6/C6%</f>
        <v>10.623556581986143</v>
      </c>
      <c r="L6" s="259">
        <f t="shared" ref="L6:L22" si="1">E6/C6%</f>
        <v>89.376443418013849</v>
      </c>
    </row>
    <row r="7" spans="2:23" x14ac:dyDescent="0.3">
      <c r="B7" s="235" t="s">
        <v>243</v>
      </c>
      <c r="C7" s="402">
        <v>485</v>
      </c>
      <c r="D7" s="402">
        <v>52</v>
      </c>
      <c r="E7" s="402">
        <v>433</v>
      </c>
      <c r="J7" s="235" t="s">
        <v>243</v>
      </c>
      <c r="K7" s="261">
        <f t="shared" si="0"/>
        <v>10.721649484536083</v>
      </c>
      <c r="L7" s="261">
        <f t="shared" si="1"/>
        <v>89.278350515463927</v>
      </c>
    </row>
    <row r="8" spans="2:23" x14ac:dyDescent="0.3">
      <c r="B8" s="235" t="s">
        <v>233</v>
      </c>
      <c r="C8" s="402">
        <v>418</v>
      </c>
      <c r="D8" s="402">
        <v>48</v>
      </c>
      <c r="E8" s="402">
        <v>370</v>
      </c>
      <c r="J8" s="235" t="s">
        <v>233</v>
      </c>
      <c r="K8" s="261">
        <f t="shared" si="0"/>
        <v>11.483253588516748</v>
      </c>
      <c r="L8" s="261">
        <f t="shared" si="1"/>
        <v>88.516746411483254</v>
      </c>
    </row>
    <row r="9" spans="2:23" x14ac:dyDescent="0.3">
      <c r="B9" s="235" t="s">
        <v>238</v>
      </c>
      <c r="C9" s="402">
        <v>364</v>
      </c>
      <c r="D9" s="402">
        <v>43</v>
      </c>
      <c r="E9" s="402">
        <v>321</v>
      </c>
      <c r="J9" s="235" t="s">
        <v>238</v>
      </c>
      <c r="K9" s="261">
        <f t="shared" si="0"/>
        <v>11.813186813186812</v>
      </c>
      <c r="L9" s="261">
        <f t="shared" si="1"/>
        <v>88.186813186813183</v>
      </c>
    </row>
    <row r="10" spans="2:23" x14ac:dyDescent="0.3">
      <c r="B10" s="235" t="s">
        <v>169</v>
      </c>
      <c r="C10" s="402">
        <v>381</v>
      </c>
      <c r="D10" s="402">
        <v>46</v>
      </c>
      <c r="E10" s="402">
        <v>335</v>
      </c>
      <c r="J10" s="235" t="s">
        <v>169</v>
      </c>
      <c r="K10" s="261">
        <f t="shared" si="0"/>
        <v>12.073490813648293</v>
      </c>
      <c r="L10" s="261">
        <f t="shared" si="1"/>
        <v>87.926509186351709</v>
      </c>
    </row>
    <row r="11" spans="2:23" x14ac:dyDescent="0.3">
      <c r="B11" s="235" t="s">
        <v>189</v>
      </c>
      <c r="C11" s="402">
        <v>457</v>
      </c>
      <c r="D11" s="402">
        <v>56</v>
      </c>
      <c r="E11" s="402">
        <v>401</v>
      </c>
      <c r="J11" s="235" t="s">
        <v>189</v>
      </c>
      <c r="K11" s="261">
        <f t="shared" si="0"/>
        <v>12.253829321663019</v>
      </c>
      <c r="L11" s="261">
        <f t="shared" si="1"/>
        <v>87.746170678336981</v>
      </c>
    </row>
    <row r="12" spans="2:23" x14ac:dyDescent="0.3">
      <c r="B12" s="235" t="s">
        <v>200</v>
      </c>
      <c r="C12" s="402">
        <v>446</v>
      </c>
      <c r="D12" s="402">
        <v>57</v>
      </c>
      <c r="E12" s="402">
        <v>389</v>
      </c>
      <c r="J12" s="235" t="s">
        <v>200</v>
      </c>
      <c r="K12" s="261">
        <f t="shared" si="0"/>
        <v>12.780269058295964</v>
      </c>
      <c r="L12" s="261">
        <f t="shared" si="1"/>
        <v>87.219730941704043</v>
      </c>
    </row>
    <row r="13" spans="2:23" x14ac:dyDescent="0.3">
      <c r="B13" s="235" t="s">
        <v>228</v>
      </c>
      <c r="C13" s="402">
        <v>313</v>
      </c>
      <c r="D13" s="402">
        <v>41</v>
      </c>
      <c r="E13" s="402">
        <v>272</v>
      </c>
      <c r="J13" s="235" t="s">
        <v>228</v>
      </c>
      <c r="K13" s="261">
        <f t="shared" si="0"/>
        <v>13.099041533546327</v>
      </c>
      <c r="L13" s="261">
        <f t="shared" si="1"/>
        <v>86.900958466453673</v>
      </c>
    </row>
    <row r="14" spans="2:23" x14ac:dyDescent="0.3">
      <c r="B14" s="314" t="s">
        <v>50</v>
      </c>
      <c r="C14" s="412">
        <v>6368</v>
      </c>
      <c r="D14" s="412">
        <v>846</v>
      </c>
      <c r="E14" s="412">
        <v>5522</v>
      </c>
      <c r="J14" s="314" t="s">
        <v>50</v>
      </c>
      <c r="K14" s="311">
        <f t="shared" si="0"/>
        <v>13.285175879396984</v>
      </c>
      <c r="L14" s="311">
        <f t="shared" si="1"/>
        <v>86.714824120603012</v>
      </c>
    </row>
    <row r="15" spans="2:23" x14ac:dyDescent="0.3">
      <c r="B15" s="235" t="s">
        <v>205</v>
      </c>
      <c r="C15" s="402">
        <v>380</v>
      </c>
      <c r="D15" s="402">
        <v>54</v>
      </c>
      <c r="E15" s="402">
        <v>326</v>
      </c>
      <c r="J15" s="235" t="s">
        <v>205</v>
      </c>
      <c r="K15" s="261">
        <f t="shared" si="0"/>
        <v>14.210526315789474</v>
      </c>
      <c r="L15" s="261">
        <f t="shared" si="1"/>
        <v>85.789473684210535</v>
      </c>
    </row>
    <row r="16" spans="2:23" x14ac:dyDescent="0.3">
      <c r="B16" s="235" t="s">
        <v>160</v>
      </c>
      <c r="C16" s="402">
        <v>380</v>
      </c>
      <c r="D16" s="402">
        <v>55</v>
      </c>
      <c r="E16" s="402">
        <v>325</v>
      </c>
      <c r="J16" s="235" t="s">
        <v>160</v>
      </c>
      <c r="K16" s="261">
        <f t="shared" si="0"/>
        <v>14.473684210526317</v>
      </c>
      <c r="L16" s="261">
        <f t="shared" si="1"/>
        <v>85.526315789473685</v>
      </c>
    </row>
    <row r="17" spans="2:34" x14ac:dyDescent="0.3">
      <c r="B17" s="235" t="s">
        <v>195</v>
      </c>
      <c r="C17" s="402">
        <v>449</v>
      </c>
      <c r="D17" s="402">
        <v>65</v>
      </c>
      <c r="E17" s="402">
        <v>384</v>
      </c>
      <c r="J17" s="235" t="s">
        <v>195</v>
      </c>
      <c r="K17" s="261">
        <f t="shared" si="0"/>
        <v>14.476614699331847</v>
      </c>
      <c r="L17" s="261">
        <f t="shared" si="1"/>
        <v>85.523385300668153</v>
      </c>
    </row>
    <row r="18" spans="2:34" x14ac:dyDescent="0.3">
      <c r="B18" s="235" t="s">
        <v>253</v>
      </c>
      <c r="C18" s="402">
        <v>483</v>
      </c>
      <c r="D18" s="402">
        <v>70</v>
      </c>
      <c r="E18" s="402">
        <v>413</v>
      </c>
      <c r="J18" s="235" t="s">
        <v>253</v>
      </c>
      <c r="K18" s="261">
        <f t="shared" si="0"/>
        <v>14.492753623188406</v>
      </c>
      <c r="L18" s="261">
        <f t="shared" si="1"/>
        <v>85.507246376811594</v>
      </c>
    </row>
    <row r="19" spans="2:34" x14ac:dyDescent="0.3">
      <c r="B19" s="235" t="s">
        <v>223</v>
      </c>
      <c r="C19" s="402">
        <v>415</v>
      </c>
      <c r="D19" s="402">
        <v>62</v>
      </c>
      <c r="E19" s="402">
        <v>353</v>
      </c>
      <c r="J19" s="235" t="s">
        <v>223</v>
      </c>
      <c r="K19" s="261">
        <f t="shared" si="0"/>
        <v>14.939759036144578</v>
      </c>
      <c r="L19" s="261">
        <f t="shared" si="1"/>
        <v>85.060240963855421</v>
      </c>
    </row>
    <row r="20" spans="2:34" x14ac:dyDescent="0.3">
      <c r="B20" s="235" t="s">
        <v>179</v>
      </c>
      <c r="C20" s="402">
        <v>177</v>
      </c>
      <c r="D20" s="402">
        <v>27</v>
      </c>
      <c r="E20" s="402">
        <v>150</v>
      </c>
      <c r="J20" s="235" t="s">
        <v>179</v>
      </c>
      <c r="K20" s="261">
        <f t="shared" si="0"/>
        <v>15.254237288135593</v>
      </c>
      <c r="L20" s="261">
        <f t="shared" si="1"/>
        <v>84.745762711864401</v>
      </c>
    </row>
    <row r="21" spans="2:34" x14ac:dyDescent="0.3">
      <c r="B21" s="235" t="s">
        <v>248</v>
      </c>
      <c r="C21" s="402">
        <v>268</v>
      </c>
      <c r="D21" s="402">
        <v>42</v>
      </c>
      <c r="E21" s="402">
        <v>226</v>
      </c>
      <c r="J21" s="235" t="s">
        <v>248</v>
      </c>
      <c r="K21" s="261">
        <f t="shared" si="0"/>
        <v>15.671641791044776</v>
      </c>
      <c r="L21" s="261">
        <f t="shared" si="1"/>
        <v>84.328358208955223</v>
      </c>
    </row>
    <row r="22" spans="2:34" ht="15" thickBot="1" x14ac:dyDescent="0.35">
      <c r="B22" s="236" t="s">
        <v>211</v>
      </c>
      <c r="C22" s="410">
        <v>519</v>
      </c>
      <c r="D22" s="410">
        <v>82</v>
      </c>
      <c r="E22" s="410">
        <v>437</v>
      </c>
      <c r="J22" s="236" t="s">
        <v>211</v>
      </c>
      <c r="K22" s="263">
        <f t="shared" si="0"/>
        <v>15.799614643545278</v>
      </c>
      <c r="L22" s="263">
        <f t="shared" si="1"/>
        <v>84.200385356454717</v>
      </c>
    </row>
    <row r="26" spans="2:34" ht="15" thickBot="1" x14ac:dyDescent="0.35"/>
    <row r="27" spans="2:34" ht="15" thickBot="1" x14ac:dyDescent="0.35">
      <c r="C27" s="646" t="s">
        <v>669</v>
      </c>
      <c r="D27" s="647"/>
      <c r="E27" s="647"/>
      <c r="F27" s="647"/>
      <c r="G27" s="647"/>
      <c r="H27" s="648"/>
      <c r="K27" s="646" t="s">
        <v>670</v>
      </c>
      <c r="L27" s="647"/>
      <c r="M27" s="647"/>
      <c r="N27" s="647"/>
      <c r="O27" s="648"/>
      <c r="Q27" s="459"/>
    </row>
    <row r="28" spans="2:34" ht="54" customHeight="1" thickBot="1" x14ac:dyDescent="0.35">
      <c r="B28" s="420" t="s">
        <v>32</v>
      </c>
      <c r="C28" s="415" t="s">
        <v>720</v>
      </c>
      <c r="D28" s="415" t="s">
        <v>664</v>
      </c>
      <c r="E28" s="415" t="s">
        <v>665</v>
      </c>
      <c r="F28" s="415" t="s">
        <v>666</v>
      </c>
      <c r="G28" s="415" t="s">
        <v>667</v>
      </c>
      <c r="H28" s="415" t="s">
        <v>668</v>
      </c>
      <c r="J28" s="420" t="s">
        <v>32</v>
      </c>
      <c r="K28" s="265" t="s">
        <v>664</v>
      </c>
      <c r="L28" s="265" t="s">
        <v>665</v>
      </c>
      <c r="M28" s="265" t="s">
        <v>666</v>
      </c>
      <c r="N28" s="265" t="s">
        <v>667</v>
      </c>
      <c r="O28" s="265" t="s">
        <v>668</v>
      </c>
      <c r="R28" s="216" t="s">
        <v>160</v>
      </c>
      <c r="S28" s="216" t="s">
        <v>169</v>
      </c>
      <c r="T28" s="216" t="s">
        <v>179</v>
      </c>
      <c r="U28" s="216" t="s">
        <v>189</v>
      </c>
      <c r="V28" s="216" t="s">
        <v>195</v>
      </c>
      <c r="W28" s="216" t="s">
        <v>200</v>
      </c>
      <c r="X28" s="216" t="s">
        <v>205</v>
      </c>
      <c r="Y28" s="216" t="s">
        <v>211</v>
      </c>
      <c r="Z28" s="216" t="s">
        <v>218</v>
      </c>
      <c r="AA28" s="216" t="s">
        <v>223</v>
      </c>
      <c r="AB28" s="216" t="s">
        <v>228</v>
      </c>
      <c r="AC28" s="216" t="s">
        <v>233</v>
      </c>
      <c r="AD28" s="216" t="s">
        <v>238</v>
      </c>
      <c r="AE28" s="216" t="s">
        <v>243</v>
      </c>
      <c r="AF28" s="216" t="s">
        <v>248</v>
      </c>
      <c r="AG28" s="216" t="s">
        <v>253</v>
      </c>
      <c r="AH28" s="216" t="s">
        <v>50</v>
      </c>
    </row>
    <row r="29" spans="2:34" ht="15.6" customHeight="1" x14ac:dyDescent="0.3">
      <c r="B29" s="358" t="s">
        <v>211</v>
      </c>
      <c r="C29" s="252">
        <v>82</v>
      </c>
      <c r="D29" s="252">
        <v>1</v>
      </c>
      <c r="E29" s="252">
        <v>3</v>
      </c>
      <c r="F29" s="252">
        <v>14</v>
      </c>
      <c r="G29" s="252">
        <v>16</v>
      </c>
      <c r="H29" s="252">
        <v>48</v>
      </c>
      <c r="J29" s="358" t="s">
        <v>211</v>
      </c>
      <c r="K29" s="457">
        <f t="shared" ref="K29:K45" si="2">D29/C29%</f>
        <v>1.2195121951219512</v>
      </c>
      <c r="L29" s="457">
        <f t="shared" ref="L29:L45" si="3">E29/C29%</f>
        <v>3.6585365853658538</v>
      </c>
      <c r="M29" s="457">
        <f t="shared" ref="M29:M45" si="4">F29/C29%</f>
        <v>17.073170731707318</v>
      </c>
      <c r="N29" s="457">
        <f t="shared" ref="N29:N45" si="5">G29/C29%</f>
        <v>19.512195121951219</v>
      </c>
      <c r="O29" s="457">
        <f t="shared" ref="O29:O45" si="6">H29/C29%</f>
        <v>58.536585365853661</v>
      </c>
      <c r="Q29" s="614" t="s">
        <v>664</v>
      </c>
      <c r="R29" s="217">
        <v>21.818181818181817</v>
      </c>
      <c r="S29" s="217">
        <v>6.5217391304347823</v>
      </c>
      <c r="T29" s="217">
        <v>25.925925925925924</v>
      </c>
      <c r="U29" s="217">
        <v>3.5714285714285712</v>
      </c>
      <c r="V29" s="217">
        <v>4.615384615384615</v>
      </c>
      <c r="W29" s="217">
        <v>5.2631578947368425</v>
      </c>
      <c r="X29" s="217">
        <v>5.5555555555555554</v>
      </c>
      <c r="Y29" s="217">
        <v>1.2195121951219512</v>
      </c>
      <c r="Z29" s="217">
        <v>8.695652173913043</v>
      </c>
      <c r="AA29" s="217">
        <v>0</v>
      </c>
      <c r="AB29" s="217">
        <v>19.512195121951219</v>
      </c>
      <c r="AC29" s="217">
        <v>6.25</v>
      </c>
      <c r="AD29" s="217">
        <v>6.9767441860465116</v>
      </c>
      <c r="AE29" s="217">
        <v>5.7692307692307692</v>
      </c>
      <c r="AF29" s="217">
        <v>30.952380952380953</v>
      </c>
      <c r="AG29" s="217">
        <v>1.4285714285714286</v>
      </c>
      <c r="AH29" s="217">
        <v>8.1560283687943258</v>
      </c>
    </row>
    <row r="30" spans="2:34" ht="15.6" customHeight="1" x14ac:dyDescent="0.3">
      <c r="B30" s="359" t="s">
        <v>169</v>
      </c>
      <c r="C30" s="230">
        <v>46</v>
      </c>
      <c r="D30" s="230">
        <v>3</v>
      </c>
      <c r="E30" s="230">
        <v>4</v>
      </c>
      <c r="F30" s="230">
        <v>6</v>
      </c>
      <c r="G30" s="230">
        <v>9</v>
      </c>
      <c r="H30" s="230">
        <v>24</v>
      </c>
      <c r="J30" s="359" t="s">
        <v>169</v>
      </c>
      <c r="K30" s="458">
        <f t="shared" si="2"/>
        <v>6.5217391304347823</v>
      </c>
      <c r="L30" s="458">
        <f t="shared" si="3"/>
        <v>8.695652173913043</v>
      </c>
      <c r="M30" s="458">
        <f t="shared" si="4"/>
        <v>13.043478260869565</v>
      </c>
      <c r="N30" s="458">
        <f t="shared" si="5"/>
        <v>19.565217391304348</v>
      </c>
      <c r="O30" s="458">
        <f t="shared" si="6"/>
        <v>52.173913043478258</v>
      </c>
      <c r="Q30" s="614" t="s">
        <v>665</v>
      </c>
      <c r="R30" s="217">
        <v>9.0909090909090899</v>
      </c>
      <c r="S30" s="217">
        <v>8.695652173913043</v>
      </c>
      <c r="T30" s="217">
        <v>18.518518518518519</v>
      </c>
      <c r="U30" s="217">
        <v>14.285714285714285</v>
      </c>
      <c r="V30" s="217">
        <v>10.769230769230768</v>
      </c>
      <c r="W30" s="217">
        <v>15.789473684210527</v>
      </c>
      <c r="X30" s="217">
        <v>16.666666666666664</v>
      </c>
      <c r="Y30" s="217">
        <v>3.6585365853658538</v>
      </c>
      <c r="Z30" s="217">
        <v>6.5217391304347823</v>
      </c>
      <c r="AA30" s="217">
        <v>9.67741935483871</v>
      </c>
      <c r="AB30" s="217">
        <v>9.7560975609756095</v>
      </c>
      <c r="AC30" s="217">
        <v>4.166666666666667</v>
      </c>
      <c r="AD30" s="217">
        <v>4.6511627906976747</v>
      </c>
      <c r="AE30" s="217">
        <v>5.7692307692307692</v>
      </c>
      <c r="AF30" s="217">
        <v>7.1428571428571432</v>
      </c>
      <c r="AG30" s="217">
        <v>14.285714285714286</v>
      </c>
      <c r="AH30" s="217">
        <v>9.8108747044917255</v>
      </c>
    </row>
    <row r="31" spans="2:34" ht="15.6" customHeight="1" x14ac:dyDescent="0.3">
      <c r="B31" s="359" t="s">
        <v>228</v>
      </c>
      <c r="C31" s="230">
        <v>41</v>
      </c>
      <c r="D31" s="230">
        <v>8</v>
      </c>
      <c r="E31" s="230">
        <v>4</v>
      </c>
      <c r="F31" s="230">
        <v>3</v>
      </c>
      <c r="G31" s="230">
        <v>5</v>
      </c>
      <c r="H31" s="230">
        <v>21</v>
      </c>
      <c r="J31" s="359" t="s">
        <v>228</v>
      </c>
      <c r="K31" s="458">
        <f t="shared" si="2"/>
        <v>19.512195121951219</v>
      </c>
      <c r="L31" s="458">
        <f t="shared" si="3"/>
        <v>9.7560975609756095</v>
      </c>
      <c r="M31" s="458">
        <f t="shared" si="4"/>
        <v>7.3170731707317076</v>
      </c>
      <c r="N31" s="458">
        <f t="shared" si="5"/>
        <v>12.195121951219512</v>
      </c>
      <c r="O31" s="458">
        <f t="shared" si="6"/>
        <v>51.219512195121958</v>
      </c>
      <c r="Q31" s="614" t="s">
        <v>666</v>
      </c>
      <c r="R31" s="217">
        <v>18.18181818181818</v>
      </c>
      <c r="S31" s="217">
        <v>13.043478260869565</v>
      </c>
      <c r="T31" s="217">
        <v>14.814814814814813</v>
      </c>
      <c r="U31" s="217">
        <v>19.642857142857142</v>
      </c>
      <c r="V31" s="217">
        <v>18.46153846153846</v>
      </c>
      <c r="W31" s="217">
        <v>15.789473684210527</v>
      </c>
      <c r="X31" s="217">
        <v>12.962962962962962</v>
      </c>
      <c r="Y31" s="217">
        <v>17.073170731707318</v>
      </c>
      <c r="Z31" s="217">
        <v>19.565217391304348</v>
      </c>
      <c r="AA31" s="217">
        <v>20.967741935483872</v>
      </c>
      <c r="AB31" s="217">
        <v>7.3170731707317076</v>
      </c>
      <c r="AC31" s="217">
        <v>20.833333333333336</v>
      </c>
      <c r="AD31" s="217">
        <v>20.930232558139537</v>
      </c>
      <c r="AE31" s="217">
        <v>26.923076923076923</v>
      </c>
      <c r="AF31" s="217">
        <v>16.666666666666668</v>
      </c>
      <c r="AG31" s="217">
        <v>22.857142857142858</v>
      </c>
      <c r="AH31" s="217">
        <v>18.203309692671393</v>
      </c>
    </row>
    <row r="32" spans="2:34" ht="15.6" customHeight="1" x14ac:dyDescent="0.3">
      <c r="B32" s="359" t="s">
        <v>223</v>
      </c>
      <c r="C32" s="230">
        <v>62</v>
      </c>
      <c r="D32" s="230">
        <v>0</v>
      </c>
      <c r="E32" s="230">
        <v>6</v>
      </c>
      <c r="F32" s="230">
        <v>13</v>
      </c>
      <c r="G32" s="230">
        <v>14</v>
      </c>
      <c r="H32" s="230">
        <v>29</v>
      </c>
      <c r="J32" s="359" t="s">
        <v>223</v>
      </c>
      <c r="K32" s="458">
        <f t="shared" si="2"/>
        <v>0</v>
      </c>
      <c r="L32" s="458">
        <f t="shared" si="3"/>
        <v>9.67741935483871</v>
      </c>
      <c r="M32" s="458">
        <f t="shared" si="4"/>
        <v>20.967741935483872</v>
      </c>
      <c r="N32" s="458">
        <f t="shared" si="5"/>
        <v>22.580645161290324</v>
      </c>
      <c r="O32" s="458">
        <f t="shared" si="6"/>
        <v>46.774193548387096</v>
      </c>
      <c r="Q32" s="614" t="s">
        <v>667</v>
      </c>
      <c r="R32" s="217">
        <v>18.18181818181818</v>
      </c>
      <c r="S32" s="217">
        <v>19.565217391304348</v>
      </c>
      <c r="T32" s="217">
        <v>7.4074074074074066</v>
      </c>
      <c r="U32" s="217">
        <v>19.642857142857142</v>
      </c>
      <c r="V32" s="217">
        <v>23.076923076923077</v>
      </c>
      <c r="W32" s="217">
        <v>24.561403508771932</v>
      </c>
      <c r="X32" s="217">
        <v>31.481481481481481</v>
      </c>
      <c r="Y32" s="217">
        <v>19.512195121951219</v>
      </c>
      <c r="Z32" s="217">
        <v>26.086956521739129</v>
      </c>
      <c r="AA32" s="217">
        <v>22.580645161290324</v>
      </c>
      <c r="AB32" s="217">
        <v>12.195121951219512</v>
      </c>
      <c r="AC32" s="217">
        <v>29.166666666666668</v>
      </c>
      <c r="AD32" s="217">
        <v>30.232558139534884</v>
      </c>
      <c r="AE32" s="217">
        <v>25</v>
      </c>
      <c r="AF32" s="217">
        <v>11.904761904761905</v>
      </c>
      <c r="AG32" s="217">
        <v>22.857142857142858</v>
      </c>
      <c r="AH32" s="217">
        <v>21.985815602836876</v>
      </c>
    </row>
    <row r="33" spans="2:34" ht="15.6" customHeight="1" x14ac:dyDescent="0.3">
      <c r="B33" s="359" t="s">
        <v>195</v>
      </c>
      <c r="C33" s="230">
        <v>65</v>
      </c>
      <c r="D33" s="230">
        <v>3</v>
      </c>
      <c r="E33" s="230">
        <v>7</v>
      </c>
      <c r="F33" s="230">
        <v>12</v>
      </c>
      <c r="G33" s="230">
        <v>15</v>
      </c>
      <c r="H33" s="230">
        <v>28</v>
      </c>
      <c r="J33" s="359" t="s">
        <v>195</v>
      </c>
      <c r="K33" s="458">
        <f t="shared" si="2"/>
        <v>4.615384615384615</v>
      </c>
      <c r="L33" s="458">
        <f t="shared" si="3"/>
        <v>10.769230769230768</v>
      </c>
      <c r="M33" s="458">
        <f t="shared" si="4"/>
        <v>18.46153846153846</v>
      </c>
      <c r="N33" s="458">
        <f t="shared" si="5"/>
        <v>23.076923076923077</v>
      </c>
      <c r="O33" s="458">
        <f t="shared" si="6"/>
        <v>43.076923076923073</v>
      </c>
      <c r="Q33" s="614" t="s">
        <v>668</v>
      </c>
      <c r="R33" s="217">
        <v>32.727272727272727</v>
      </c>
      <c r="S33" s="217">
        <v>52.173913043478258</v>
      </c>
      <c r="T33" s="217">
        <v>33.333333333333329</v>
      </c>
      <c r="U33" s="217">
        <v>42.857142857142854</v>
      </c>
      <c r="V33" s="217">
        <v>43.076923076923073</v>
      </c>
      <c r="W33" s="217">
        <v>38.596491228070178</v>
      </c>
      <c r="X33" s="217">
        <v>33.333333333333329</v>
      </c>
      <c r="Y33" s="217">
        <v>58.536585365853661</v>
      </c>
      <c r="Z33" s="217">
        <v>39.130434782608695</v>
      </c>
      <c r="AA33" s="217">
        <v>46.774193548387096</v>
      </c>
      <c r="AB33" s="217">
        <v>51.219512195121958</v>
      </c>
      <c r="AC33" s="217">
        <v>39.583333333333336</v>
      </c>
      <c r="AD33" s="217">
        <v>37.209302325581397</v>
      </c>
      <c r="AE33" s="217">
        <v>36.53846153846154</v>
      </c>
      <c r="AF33" s="217">
        <v>33.333333333333336</v>
      </c>
      <c r="AG33" s="217">
        <v>38.571428571428577</v>
      </c>
      <c r="AH33" s="217">
        <v>41.843971631205669</v>
      </c>
    </row>
    <row r="34" spans="2:34" x14ac:dyDescent="0.3">
      <c r="B34" s="359" t="s">
        <v>189</v>
      </c>
      <c r="C34" s="230">
        <v>56</v>
      </c>
      <c r="D34" s="230">
        <v>2</v>
      </c>
      <c r="E34" s="230">
        <v>8</v>
      </c>
      <c r="F34" s="230">
        <v>11</v>
      </c>
      <c r="G34" s="230">
        <v>11</v>
      </c>
      <c r="H34" s="230">
        <v>24</v>
      </c>
      <c r="J34" s="359" t="s">
        <v>189</v>
      </c>
      <c r="K34" s="458">
        <f t="shared" si="2"/>
        <v>3.5714285714285712</v>
      </c>
      <c r="L34" s="458">
        <f t="shared" si="3"/>
        <v>14.285714285714285</v>
      </c>
      <c r="M34" s="458">
        <f t="shared" si="4"/>
        <v>19.642857142857142</v>
      </c>
      <c r="N34" s="458">
        <f t="shared" si="5"/>
        <v>19.642857142857142</v>
      </c>
      <c r="O34" s="458">
        <f t="shared" si="6"/>
        <v>42.857142857142854</v>
      </c>
      <c r="S34" s="217"/>
      <c r="T34" s="217"/>
      <c r="U34" s="217"/>
      <c r="V34" s="217"/>
    </row>
    <row r="35" spans="2:34" x14ac:dyDescent="0.3">
      <c r="B35" s="460" t="s">
        <v>50</v>
      </c>
      <c r="C35" s="312">
        <v>846</v>
      </c>
      <c r="D35" s="312">
        <v>69</v>
      </c>
      <c r="E35" s="312">
        <v>83</v>
      </c>
      <c r="F35" s="312">
        <v>154</v>
      </c>
      <c r="G35" s="312">
        <v>186</v>
      </c>
      <c r="H35" s="312">
        <v>354</v>
      </c>
      <c r="J35" s="460" t="s">
        <v>50</v>
      </c>
      <c r="K35" s="462">
        <f t="shared" si="2"/>
        <v>8.1560283687943258</v>
      </c>
      <c r="L35" s="462">
        <f t="shared" si="3"/>
        <v>9.8108747044917255</v>
      </c>
      <c r="M35" s="462">
        <f t="shared" si="4"/>
        <v>18.203309692671393</v>
      </c>
      <c r="N35" s="462">
        <f t="shared" si="5"/>
        <v>21.985815602836876</v>
      </c>
      <c r="O35" s="462">
        <f t="shared" si="6"/>
        <v>41.843971631205669</v>
      </c>
      <c r="S35" s="217"/>
      <c r="T35" s="217"/>
      <c r="U35" s="217"/>
      <c r="V35" s="217"/>
    </row>
    <row r="36" spans="2:34" x14ac:dyDescent="0.3">
      <c r="B36" s="359" t="s">
        <v>233</v>
      </c>
      <c r="C36" s="230">
        <v>48</v>
      </c>
      <c r="D36" s="230">
        <v>3</v>
      </c>
      <c r="E36" s="230">
        <v>2</v>
      </c>
      <c r="F36" s="230">
        <v>10</v>
      </c>
      <c r="G36" s="230">
        <v>14</v>
      </c>
      <c r="H36" s="230">
        <v>19</v>
      </c>
      <c r="J36" s="359" t="s">
        <v>233</v>
      </c>
      <c r="K36" s="458">
        <f t="shared" si="2"/>
        <v>6.25</v>
      </c>
      <c r="L36" s="458">
        <f t="shared" si="3"/>
        <v>4.166666666666667</v>
      </c>
      <c r="M36" s="458">
        <f t="shared" si="4"/>
        <v>20.833333333333336</v>
      </c>
      <c r="N36" s="458">
        <f t="shared" si="5"/>
        <v>29.166666666666668</v>
      </c>
      <c r="O36" s="458">
        <f t="shared" si="6"/>
        <v>39.583333333333336</v>
      </c>
      <c r="S36" s="217"/>
      <c r="T36" s="217"/>
      <c r="U36" s="217"/>
      <c r="V36" s="217"/>
    </row>
    <row r="37" spans="2:34" x14ac:dyDescent="0.3">
      <c r="B37" s="359" t="s">
        <v>218</v>
      </c>
      <c r="C37" s="230">
        <v>46</v>
      </c>
      <c r="D37" s="230">
        <v>4</v>
      </c>
      <c r="E37" s="230">
        <v>3</v>
      </c>
      <c r="F37" s="230">
        <v>9</v>
      </c>
      <c r="G37" s="230">
        <v>12</v>
      </c>
      <c r="H37" s="230">
        <v>18</v>
      </c>
      <c r="J37" s="359" t="s">
        <v>218</v>
      </c>
      <c r="K37" s="458">
        <f t="shared" si="2"/>
        <v>8.695652173913043</v>
      </c>
      <c r="L37" s="458">
        <f t="shared" si="3"/>
        <v>6.5217391304347823</v>
      </c>
      <c r="M37" s="458">
        <f t="shared" si="4"/>
        <v>19.565217391304348</v>
      </c>
      <c r="N37" s="458">
        <f t="shared" si="5"/>
        <v>26.086956521739129</v>
      </c>
      <c r="O37" s="458">
        <f t="shared" si="6"/>
        <v>39.130434782608695</v>
      </c>
      <c r="S37" s="217"/>
      <c r="T37" s="217"/>
      <c r="U37" s="217"/>
      <c r="V37" s="217"/>
    </row>
    <row r="38" spans="2:34" x14ac:dyDescent="0.3">
      <c r="B38" s="359" t="s">
        <v>200</v>
      </c>
      <c r="C38" s="230">
        <v>57</v>
      </c>
      <c r="D38" s="230">
        <v>3</v>
      </c>
      <c r="E38" s="230">
        <v>9</v>
      </c>
      <c r="F38" s="230">
        <v>9</v>
      </c>
      <c r="G38" s="230">
        <v>14</v>
      </c>
      <c r="H38" s="230">
        <v>22</v>
      </c>
      <c r="J38" s="359" t="s">
        <v>200</v>
      </c>
      <c r="K38" s="458">
        <f t="shared" si="2"/>
        <v>5.2631578947368425</v>
      </c>
      <c r="L38" s="458">
        <f t="shared" si="3"/>
        <v>15.789473684210527</v>
      </c>
      <c r="M38" s="458">
        <f t="shared" si="4"/>
        <v>15.789473684210527</v>
      </c>
      <c r="N38" s="458">
        <f t="shared" si="5"/>
        <v>24.561403508771932</v>
      </c>
      <c r="O38" s="458">
        <f t="shared" si="6"/>
        <v>38.596491228070178</v>
      </c>
      <c r="R38" s="217"/>
      <c r="S38" s="217"/>
      <c r="T38" s="217"/>
      <c r="U38" s="217"/>
      <c r="V38" s="217"/>
    </row>
    <row r="39" spans="2:34" x14ac:dyDescent="0.3">
      <c r="B39" s="359" t="s">
        <v>253</v>
      </c>
      <c r="C39" s="230">
        <v>70</v>
      </c>
      <c r="D39" s="230">
        <v>1</v>
      </c>
      <c r="E39" s="230">
        <v>10</v>
      </c>
      <c r="F39" s="230">
        <v>16</v>
      </c>
      <c r="G39" s="230">
        <v>16</v>
      </c>
      <c r="H39" s="230">
        <v>27</v>
      </c>
      <c r="J39" s="359" t="s">
        <v>253</v>
      </c>
      <c r="K39" s="458">
        <f t="shared" si="2"/>
        <v>1.4285714285714286</v>
      </c>
      <c r="L39" s="458">
        <f t="shared" si="3"/>
        <v>14.285714285714286</v>
      </c>
      <c r="M39" s="458">
        <f t="shared" si="4"/>
        <v>22.857142857142858</v>
      </c>
      <c r="N39" s="458">
        <f t="shared" si="5"/>
        <v>22.857142857142858</v>
      </c>
      <c r="O39" s="458">
        <f t="shared" si="6"/>
        <v>38.571428571428577</v>
      </c>
      <c r="R39" s="217"/>
      <c r="S39" s="217"/>
      <c r="T39" s="217"/>
      <c r="U39" s="217"/>
      <c r="V39" s="217"/>
    </row>
    <row r="40" spans="2:34" x14ac:dyDescent="0.3">
      <c r="B40" s="359" t="s">
        <v>238</v>
      </c>
      <c r="C40" s="230">
        <v>43</v>
      </c>
      <c r="D40" s="230">
        <v>3</v>
      </c>
      <c r="E40" s="230">
        <v>2</v>
      </c>
      <c r="F40" s="230">
        <v>9</v>
      </c>
      <c r="G40" s="230">
        <v>13</v>
      </c>
      <c r="H40" s="230">
        <v>16</v>
      </c>
      <c r="J40" s="359" t="s">
        <v>238</v>
      </c>
      <c r="K40" s="458">
        <f t="shared" si="2"/>
        <v>6.9767441860465116</v>
      </c>
      <c r="L40" s="458">
        <f t="shared" si="3"/>
        <v>4.6511627906976747</v>
      </c>
      <c r="M40" s="458">
        <f t="shared" si="4"/>
        <v>20.930232558139537</v>
      </c>
      <c r="N40" s="458">
        <f t="shared" si="5"/>
        <v>30.232558139534884</v>
      </c>
      <c r="O40" s="458">
        <f t="shared" si="6"/>
        <v>37.209302325581397</v>
      </c>
      <c r="R40" s="217"/>
      <c r="S40" s="217"/>
      <c r="T40" s="217"/>
      <c r="U40" s="217"/>
      <c r="V40" s="217"/>
    </row>
    <row r="41" spans="2:34" x14ac:dyDescent="0.3">
      <c r="B41" s="359" t="s">
        <v>243</v>
      </c>
      <c r="C41" s="230">
        <v>52</v>
      </c>
      <c r="D41" s="230">
        <v>3</v>
      </c>
      <c r="E41" s="230">
        <v>3</v>
      </c>
      <c r="F41" s="230">
        <v>14</v>
      </c>
      <c r="G41" s="230">
        <v>13</v>
      </c>
      <c r="H41" s="230">
        <v>19</v>
      </c>
      <c r="J41" s="359" t="s">
        <v>243</v>
      </c>
      <c r="K41" s="458">
        <f t="shared" si="2"/>
        <v>5.7692307692307692</v>
      </c>
      <c r="L41" s="458">
        <f t="shared" si="3"/>
        <v>5.7692307692307692</v>
      </c>
      <c r="M41" s="458">
        <f t="shared" si="4"/>
        <v>26.923076923076923</v>
      </c>
      <c r="N41" s="458">
        <f t="shared" si="5"/>
        <v>25</v>
      </c>
      <c r="O41" s="458">
        <f t="shared" si="6"/>
        <v>36.53846153846154</v>
      </c>
      <c r="R41" s="217"/>
      <c r="S41" s="217"/>
      <c r="T41" s="217"/>
      <c r="U41" s="217"/>
      <c r="V41" s="217"/>
    </row>
    <row r="42" spans="2:34" x14ac:dyDescent="0.3">
      <c r="B42" s="359" t="s">
        <v>248</v>
      </c>
      <c r="C42" s="230">
        <v>42</v>
      </c>
      <c r="D42" s="230">
        <v>13</v>
      </c>
      <c r="E42" s="230">
        <v>3</v>
      </c>
      <c r="F42" s="230">
        <v>7</v>
      </c>
      <c r="G42" s="230">
        <v>5</v>
      </c>
      <c r="H42" s="230">
        <v>14</v>
      </c>
      <c r="J42" s="359" t="s">
        <v>248</v>
      </c>
      <c r="K42" s="458">
        <f t="shared" si="2"/>
        <v>30.952380952380953</v>
      </c>
      <c r="L42" s="458">
        <f t="shared" si="3"/>
        <v>7.1428571428571432</v>
      </c>
      <c r="M42" s="458">
        <f t="shared" si="4"/>
        <v>16.666666666666668</v>
      </c>
      <c r="N42" s="458">
        <f t="shared" si="5"/>
        <v>11.904761904761905</v>
      </c>
      <c r="O42" s="458">
        <f t="shared" si="6"/>
        <v>33.333333333333336</v>
      </c>
      <c r="R42" s="217"/>
      <c r="S42" s="217"/>
      <c r="T42" s="217"/>
      <c r="U42" s="217"/>
      <c r="V42" s="217"/>
    </row>
    <row r="43" spans="2:34" x14ac:dyDescent="0.3">
      <c r="B43" s="359" t="s">
        <v>179</v>
      </c>
      <c r="C43" s="230">
        <v>27</v>
      </c>
      <c r="D43" s="230">
        <v>7</v>
      </c>
      <c r="E43" s="230">
        <v>5</v>
      </c>
      <c r="F43" s="230">
        <v>4</v>
      </c>
      <c r="G43" s="230">
        <v>2</v>
      </c>
      <c r="H43" s="230">
        <v>9</v>
      </c>
      <c r="J43" s="359" t="s">
        <v>179</v>
      </c>
      <c r="K43" s="458">
        <f t="shared" si="2"/>
        <v>25.925925925925924</v>
      </c>
      <c r="L43" s="458">
        <f t="shared" si="3"/>
        <v>18.518518518518519</v>
      </c>
      <c r="M43" s="458">
        <f t="shared" si="4"/>
        <v>14.814814814814813</v>
      </c>
      <c r="N43" s="458">
        <f t="shared" si="5"/>
        <v>7.4074074074074066</v>
      </c>
      <c r="O43" s="458">
        <f t="shared" si="6"/>
        <v>33.333333333333329</v>
      </c>
      <c r="R43" s="217"/>
      <c r="S43" s="217"/>
      <c r="T43" s="217"/>
      <c r="U43" s="217"/>
      <c r="V43" s="217"/>
    </row>
    <row r="44" spans="2:34" x14ac:dyDescent="0.3">
      <c r="B44" s="359" t="s">
        <v>205</v>
      </c>
      <c r="C44" s="230">
        <v>54</v>
      </c>
      <c r="D44" s="230">
        <v>3</v>
      </c>
      <c r="E44" s="230">
        <v>9</v>
      </c>
      <c r="F44" s="230">
        <v>7</v>
      </c>
      <c r="G44" s="230">
        <v>17</v>
      </c>
      <c r="H44" s="230">
        <v>18</v>
      </c>
      <c r="J44" s="359" t="s">
        <v>205</v>
      </c>
      <c r="K44" s="458">
        <f t="shared" si="2"/>
        <v>5.5555555555555554</v>
      </c>
      <c r="L44" s="458">
        <f t="shared" si="3"/>
        <v>16.666666666666664</v>
      </c>
      <c r="M44" s="458">
        <f t="shared" si="4"/>
        <v>12.962962962962962</v>
      </c>
      <c r="N44" s="458">
        <f t="shared" si="5"/>
        <v>31.481481481481481</v>
      </c>
      <c r="O44" s="458">
        <f t="shared" si="6"/>
        <v>33.333333333333329</v>
      </c>
      <c r="R44" s="217"/>
      <c r="S44" s="217"/>
      <c r="T44" s="217"/>
      <c r="U44" s="217"/>
      <c r="V44" s="217"/>
    </row>
    <row r="45" spans="2:34" ht="15" thickBot="1" x14ac:dyDescent="0.35">
      <c r="B45" s="461" t="s">
        <v>160</v>
      </c>
      <c r="C45" s="232">
        <v>55</v>
      </c>
      <c r="D45" s="232">
        <v>12</v>
      </c>
      <c r="E45" s="232">
        <v>5</v>
      </c>
      <c r="F45" s="232">
        <v>10</v>
      </c>
      <c r="G45" s="232">
        <v>10</v>
      </c>
      <c r="H45" s="232">
        <v>18</v>
      </c>
      <c r="J45" s="461" t="s">
        <v>160</v>
      </c>
      <c r="K45" s="463">
        <f t="shared" si="2"/>
        <v>21.818181818181817</v>
      </c>
      <c r="L45" s="463">
        <f t="shared" si="3"/>
        <v>9.0909090909090899</v>
      </c>
      <c r="M45" s="463">
        <f t="shared" si="4"/>
        <v>18.18181818181818</v>
      </c>
      <c r="N45" s="463">
        <f t="shared" si="5"/>
        <v>18.18181818181818</v>
      </c>
      <c r="O45" s="463">
        <f t="shared" si="6"/>
        <v>32.727272727272727</v>
      </c>
      <c r="R45" s="217"/>
      <c r="S45" s="217"/>
      <c r="T45" s="217"/>
      <c r="U45" s="217"/>
      <c r="V45" s="217"/>
    </row>
    <row r="47" spans="2:34" ht="15" thickBot="1" x14ac:dyDescent="0.35"/>
    <row r="48" spans="2:34" ht="15" thickBot="1" x14ac:dyDescent="0.35">
      <c r="C48" s="646" t="s">
        <v>671</v>
      </c>
      <c r="D48" s="647"/>
      <c r="E48" s="647"/>
      <c r="F48" s="647"/>
      <c r="G48" s="647"/>
      <c r="H48" s="648"/>
      <c r="K48" s="646" t="s">
        <v>673</v>
      </c>
      <c r="L48" s="647"/>
      <c r="M48" s="647"/>
      <c r="N48" s="647"/>
      <c r="O48" s="648"/>
    </row>
    <row r="49" spans="2:34" ht="42" thickBot="1" x14ac:dyDescent="0.35">
      <c r="B49" s="420" t="s">
        <v>31</v>
      </c>
      <c r="C49" s="265" t="s">
        <v>717</v>
      </c>
      <c r="D49" s="265" t="s">
        <v>664</v>
      </c>
      <c r="E49" s="265" t="s">
        <v>665</v>
      </c>
      <c r="F49" s="265" t="s">
        <v>666</v>
      </c>
      <c r="G49" s="265" t="s">
        <v>667</v>
      </c>
      <c r="H49" s="265" t="s">
        <v>668</v>
      </c>
      <c r="J49" s="420" t="s">
        <v>31</v>
      </c>
      <c r="K49" s="265" t="s">
        <v>664</v>
      </c>
      <c r="L49" s="265" t="s">
        <v>665</v>
      </c>
      <c r="M49" s="265" t="s">
        <v>666</v>
      </c>
      <c r="N49" s="265" t="s">
        <v>667</v>
      </c>
      <c r="O49" s="265" t="s">
        <v>668</v>
      </c>
      <c r="R49" s="216" t="s">
        <v>160</v>
      </c>
      <c r="S49" s="216" t="s">
        <v>169</v>
      </c>
      <c r="T49" s="216" t="s">
        <v>179</v>
      </c>
      <c r="U49" s="216" t="s">
        <v>189</v>
      </c>
      <c r="V49" s="216" t="s">
        <v>195</v>
      </c>
      <c r="W49" s="216" t="s">
        <v>200</v>
      </c>
      <c r="X49" s="216" t="s">
        <v>205</v>
      </c>
      <c r="Y49" s="216" t="s">
        <v>211</v>
      </c>
      <c r="Z49" s="216" t="s">
        <v>218</v>
      </c>
      <c r="AA49" s="216" t="s">
        <v>223</v>
      </c>
      <c r="AB49" s="216" t="s">
        <v>228</v>
      </c>
      <c r="AC49" s="216" t="s">
        <v>233</v>
      </c>
      <c r="AD49" s="216" t="s">
        <v>238</v>
      </c>
      <c r="AE49" s="216" t="s">
        <v>243</v>
      </c>
      <c r="AF49" s="216" t="s">
        <v>248</v>
      </c>
      <c r="AG49" s="216" t="s">
        <v>253</v>
      </c>
      <c r="AH49" s="216" t="s">
        <v>50</v>
      </c>
    </row>
    <row r="50" spans="2:34" x14ac:dyDescent="0.3">
      <c r="B50" s="358" t="s">
        <v>169</v>
      </c>
      <c r="C50" s="252">
        <v>335</v>
      </c>
      <c r="D50" s="252">
        <v>6</v>
      </c>
      <c r="E50" s="252">
        <v>16</v>
      </c>
      <c r="F50" s="252">
        <v>39</v>
      </c>
      <c r="G50" s="252">
        <v>59</v>
      </c>
      <c r="H50" s="252">
        <v>215</v>
      </c>
      <c r="J50" s="358" t="s">
        <v>169</v>
      </c>
      <c r="K50" s="457">
        <f t="shared" ref="K50:K66" si="7">D50/C50%</f>
        <v>1.791044776119403</v>
      </c>
      <c r="L50" s="457">
        <f t="shared" ref="L50:L66" si="8">E50/C50%</f>
        <v>4.7761194029850742</v>
      </c>
      <c r="M50" s="457">
        <f t="shared" ref="M50:M66" si="9">F50/C50%</f>
        <v>11.641791044776118</v>
      </c>
      <c r="N50" s="457">
        <f t="shared" ref="N50:N66" si="10">G50/C50%</f>
        <v>17.611940298507463</v>
      </c>
      <c r="O50" s="457">
        <f t="shared" ref="O50:O66" si="11">H50/C50%</f>
        <v>64.179104477611943</v>
      </c>
      <c r="Q50" s="216" t="s">
        <v>664</v>
      </c>
      <c r="R50" s="217">
        <v>12.615384615384615</v>
      </c>
      <c r="S50" s="217">
        <v>1.791044776119403</v>
      </c>
      <c r="T50" s="217">
        <v>7.333333333333333</v>
      </c>
      <c r="U50" s="217">
        <v>0.99750623441396513</v>
      </c>
      <c r="V50" s="217">
        <v>2.0833333333333335</v>
      </c>
      <c r="W50" s="217">
        <v>2.3136246786632388</v>
      </c>
      <c r="X50" s="217">
        <v>3.9877300613496933</v>
      </c>
      <c r="Y50" s="217">
        <v>0.22883295194508008</v>
      </c>
      <c r="Z50" s="217">
        <v>1.5503875968992247</v>
      </c>
      <c r="AA50" s="217">
        <v>1.1331444759206799</v>
      </c>
      <c r="AB50" s="217">
        <v>7.7205882352941169</v>
      </c>
      <c r="AC50" s="217">
        <v>1.3513513513513513</v>
      </c>
      <c r="AD50" s="217">
        <v>1.2461059190031152</v>
      </c>
      <c r="AE50" s="217">
        <v>1.3856812933025404</v>
      </c>
      <c r="AF50" s="217">
        <v>5.3097345132743365</v>
      </c>
      <c r="AG50" s="217">
        <v>0.72639225181598066</v>
      </c>
      <c r="AH50" s="217">
        <v>2.7888446215139444</v>
      </c>
    </row>
    <row r="51" spans="2:34" x14ac:dyDescent="0.3">
      <c r="B51" s="359" t="s">
        <v>200</v>
      </c>
      <c r="C51" s="230">
        <v>389</v>
      </c>
      <c r="D51" s="230">
        <v>9</v>
      </c>
      <c r="E51" s="230">
        <v>9</v>
      </c>
      <c r="F51" s="230">
        <v>42</v>
      </c>
      <c r="G51" s="230">
        <v>90</v>
      </c>
      <c r="H51" s="230">
        <v>239</v>
      </c>
      <c r="J51" s="359" t="s">
        <v>200</v>
      </c>
      <c r="K51" s="458">
        <f t="shared" si="7"/>
        <v>2.3136246786632388</v>
      </c>
      <c r="L51" s="458">
        <f t="shared" si="8"/>
        <v>2.3136246786632388</v>
      </c>
      <c r="M51" s="458">
        <f t="shared" si="9"/>
        <v>10.796915167095115</v>
      </c>
      <c r="N51" s="458">
        <f t="shared" si="10"/>
        <v>23.136246786632391</v>
      </c>
      <c r="O51" s="458">
        <f t="shared" si="11"/>
        <v>61.43958868894601</v>
      </c>
      <c r="Q51" s="216" t="s">
        <v>665</v>
      </c>
      <c r="R51" s="217">
        <v>12.615384615384615</v>
      </c>
      <c r="S51" s="217">
        <v>4.7761194029850742</v>
      </c>
      <c r="T51" s="217">
        <v>14.666666666666666</v>
      </c>
      <c r="U51" s="217">
        <v>4.9875311720698257</v>
      </c>
      <c r="V51" s="217">
        <v>4.4270833333333339</v>
      </c>
      <c r="W51" s="217">
        <v>2.3136246786632388</v>
      </c>
      <c r="X51" s="217">
        <v>12.883435582822086</v>
      </c>
      <c r="Y51" s="217">
        <v>6.4073226544622424</v>
      </c>
      <c r="Z51" s="217">
        <v>7.4935400516795863</v>
      </c>
      <c r="AA51" s="217">
        <v>5.0991501416430598</v>
      </c>
      <c r="AB51" s="217">
        <v>7.3529411764705879</v>
      </c>
      <c r="AC51" s="217">
        <v>6.7567567567567561</v>
      </c>
      <c r="AD51" s="217">
        <v>4.9844236760124607</v>
      </c>
      <c r="AE51" s="217">
        <v>5.0808314087759818</v>
      </c>
      <c r="AF51" s="217">
        <v>5.3097345132743365</v>
      </c>
      <c r="AG51" s="217">
        <v>7.9903147699757868</v>
      </c>
      <c r="AH51" s="217">
        <v>6.700470843897139</v>
      </c>
    </row>
    <row r="52" spans="2:34" x14ac:dyDescent="0.3">
      <c r="B52" s="359" t="s">
        <v>211</v>
      </c>
      <c r="C52" s="230">
        <v>437</v>
      </c>
      <c r="D52" s="230">
        <v>1</v>
      </c>
      <c r="E52" s="230">
        <v>28</v>
      </c>
      <c r="F52" s="230">
        <v>49</v>
      </c>
      <c r="G52" s="230">
        <v>98</v>
      </c>
      <c r="H52" s="230">
        <v>261</v>
      </c>
      <c r="J52" s="359" t="s">
        <v>211</v>
      </c>
      <c r="K52" s="458">
        <f t="shared" si="7"/>
        <v>0.22883295194508008</v>
      </c>
      <c r="L52" s="458">
        <f t="shared" si="8"/>
        <v>6.4073226544622424</v>
      </c>
      <c r="M52" s="458">
        <f t="shared" si="9"/>
        <v>11.212814645308924</v>
      </c>
      <c r="N52" s="458">
        <f t="shared" si="10"/>
        <v>22.425629290617849</v>
      </c>
      <c r="O52" s="458">
        <f t="shared" si="11"/>
        <v>59.725400457665906</v>
      </c>
      <c r="Q52" s="216" t="s">
        <v>666</v>
      </c>
      <c r="R52" s="217">
        <v>14.76923076923077</v>
      </c>
      <c r="S52" s="217">
        <v>11.641791044776118</v>
      </c>
      <c r="T52" s="217">
        <v>19.333333333333332</v>
      </c>
      <c r="U52" s="217">
        <v>12.718204488778056</v>
      </c>
      <c r="V52" s="217">
        <v>13.802083333333334</v>
      </c>
      <c r="W52" s="217">
        <v>10.796915167095115</v>
      </c>
      <c r="X52" s="217">
        <v>19.325153374233132</v>
      </c>
      <c r="Y52" s="217">
        <v>11.212814645308924</v>
      </c>
      <c r="Z52" s="217">
        <v>12.919896640826874</v>
      </c>
      <c r="AA52" s="217">
        <v>12.747875354107649</v>
      </c>
      <c r="AB52" s="217">
        <v>10.661764705882351</v>
      </c>
      <c r="AC52" s="217">
        <v>15.135135135135135</v>
      </c>
      <c r="AD52" s="217">
        <v>13.707165109034268</v>
      </c>
      <c r="AE52" s="217">
        <v>11.547344110854503</v>
      </c>
      <c r="AF52" s="217">
        <v>10.619469026548673</v>
      </c>
      <c r="AG52" s="217">
        <v>15.49636803874092</v>
      </c>
      <c r="AH52" s="217">
        <v>13.328504165157552</v>
      </c>
    </row>
    <row r="53" spans="2:34" x14ac:dyDescent="0.3">
      <c r="B53" s="359" t="s">
        <v>228</v>
      </c>
      <c r="C53" s="230">
        <v>272</v>
      </c>
      <c r="D53" s="230">
        <v>21</v>
      </c>
      <c r="E53" s="230">
        <v>20</v>
      </c>
      <c r="F53" s="230">
        <v>29</v>
      </c>
      <c r="G53" s="230">
        <v>44</v>
      </c>
      <c r="H53" s="230">
        <v>158</v>
      </c>
      <c r="J53" s="359" t="s">
        <v>228</v>
      </c>
      <c r="K53" s="458">
        <f t="shared" si="7"/>
        <v>7.7205882352941169</v>
      </c>
      <c r="L53" s="458">
        <f t="shared" si="8"/>
        <v>7.3529411764705879</v>
      </c>
      <c r="M53" s="458">
        <f t="shared" si="9"/>
        <v>10.661764705882351</v>
      </c>
      <c r="N53" s="458">
        <f t="shared" si="10"/>
        <v>16.176470588235293</v>
      </c>
      <c r="O53" s="458">
        <f t="shared" si="11"/>
        <v>58.088235294117645</v>
      </c>
      <c r="Q53" s="216" t="s">
        <v>667</v>
      </c>
      <c r="R53" s="217">
        <v>21.846153846153847</v>
      </c>
      <c r="S53" s="217">
        <v>17.611940298507463</v>
      </c>
      <c r="T53" s="217">
        <v>22</v>
      </c>
      <c r="U53" s="217">
        <v>24.189526184538654</v>
      </c>
      <c r="V53" s="217">
        <v>25.78125</v>
      </c>
      <c r="W53" s="217">
        <v>23.136246786632391</v>
      </c>
      <c r="X53" s="217">
        <v>23.619631901840492</v>
      </c>
      <c r="Y53" s="217">
        <v>22.425629290617849</v>
      </c>
      <c r="Z53" s="217">
        <v>29.715762273901809</v>
      </c>
      <c r="AA53" s="217">
        <v>28.61189801699717</v>
      </c>
      <c r="AB53" s="217">
        <v>16.176470588235293</v>
      </c>
      <c r="AC53" s="217">
        <v>21.081081081081081</v>
      </c>
      <c r="AD53" s="217">
        <v>24.610591900311526</v>
      </c>
      <c r="AE53" s="217">
        <v>28.406466512702078</v>
      </c>
      <c r="AF53" s="217">
        <v>26.548672566371685</v>
      </c>
      <c r="AG53" s="217">
        <v>26.876513317191282</v>
      </c>
      <c r="AH53" s="217">
        <v>24.176023180007245</v>
      </c>
    </row>
    <row r="54" spans="2:34" x14ac:dyDescent="0.3">
      <c r="B54" s="359" t="s">
        <v>189</v>
      </c>
      <c r="C54" s="230">
        <v>401</v>
      </c>
      <c r="D54" s="230">
        <v>4</v>
      </c>
      <c r="E54" s="230">
        <v>20</v>
      </c>
      <c r="F54" s="230">
        <v>51</v>
      </c>
      <c r="G54" s="230">
        <v>97</v>
      </c>
      <c r="H54" s="230">
        <v>229</v>
      </c>
      <c r="J54" s="359" t="s">
        <v>189</v>
      </c>
      <c r="K54" s="458">
        <f t="shared" si="7"/>
        <v>0.99750623441396513</v>
      </c>
      <c r="L54" s="458">
        <f t="shared" si="8"/>
        <v>4.9875311720698257</v>
      </c>
      <c r="M54" s="458">
        <f t="shared" si="9"/>
        <v>12.718204488778056</v>
      </c>
      <c r="N54" s="458">
        <f>G54/C54%</f>
        <v>24.189526184538654</v>
      </c>
      <c r="O54" s="458">
        <f t="shared" si="11"/>
        <v>57.107231920199503</v>
      </c>
      <c r="Q54" s="216" t="s">
        <v>668</v>
      </c>
      <c r="R54" s="217">
        <v>38.153846153846153</v>
      </c>
      <c r="S54" s="217">
        <v>64.179104477611943</v>
      </c>
      <c r="T54" s="217">
        <v>36.666666666666664</v>
      </c>
      <c r="U54" s="217">
        <v>57.107231920199503</v>
      </c>
      <c r="V54" s="217">
        <v>53.90625</v>
      </c>
      <c r="W54" s="217">
        <v>61.43958868894601</v>
      </c>
      <c r="X54" s="217">
        <v>40.184049079754601</v>
      </c>
      <c r="Y54" s="217">
        <v>59.725400457665906</v>
      </c>
      <c r="Z54" s="217">
        <v>48.320413436692505</v>
      </c>
      <c r="AA54" s="217">
        <v>52.407932011331447</v>
      </c>
      <c r="AB54" s="217">
        <v>58.088235294117645</v>
      </c>
      <c r="AC54" s="217">
        <v>55.67567567567567</v>
      </c>
      <c r="AD54" s="217">
        <v>55.451713395638627</v>
      </c>
      <c r="AE54" s="217">
        <v>53.579676674364897</v>
      </c>
      <c r="AF54" s="217">
        <v>52.212389380530979</v>
      </c>
      <c r="AG54" s="217">
        <v>48.91041162227603</v>
      </c>
      <c r="AH54" s="217">
        <v>53.006157189424123</v>
      </c>
    </row>
    <row r="55" spans="2:34" x14ac:dyDescent="0.3">
      <c r="B55" s="359" t="s">
        <v>233</v>
      </c>
      <c r="C55" s="230">
        <v>370</v>
      </c>
      <c r="D55" s="230">
        <v>5</v>
      </c>
      <c r="E55" s="230">
        <v>25</v>
      </c>
      <c r="F55" s="230">
        <v>56</v>
      </c>
      <c r="G55" s="230">
        <v>78</v>
      </c>
      <c r="H55" s="230">
        <v>206</v>
      </c>
      <c r="J55" s="359" t="s">
        <v>233</v>
      </c>
      <c r="K55" s="458">
        <f t="shared" si="7"/>
        <v>1.3513513513513513</v>
      </c>
      <c r="L55" s="458">
        <f t="shared" si="8"/>
        <v>6.7567567567567561</v>
      </c>
      <c r="M55" s="458">
        <f t="shared" si="9"/>
        <v>15.135135135135135</v>
      </c>
      <c r="N55" s="458">
        <f t="shared" si="10"/>
        <v>21.081081081081081</v>
      </c>
      <c r="O55" s="458">
        <f t="shared" si="11"/>
        <v>55.67567567567567</v>
      </c>
    </row>
    <row r="56" spans="2:34" x14ac:dyDescent="0.3">
      <c r="B56" s="359" t="s">
        <v>238</v>
      </c>
      <c r="C56" s="230">
        <v>321</v>
      </c>
      <c r="D56" s="230">
        <v>4</v>
      </c>
      <c r="E56" s="230">
        <v>16</v>
      </c>
      <c r="F56" s="230">
        <v>44</v>
      </c>
      <c r="G56" s="230">
        <v>79</v>
      </c>
      <c r="H56" s="230">
        <v>178</v>
      </c>
      <c r="J56" s="359" t="s">
        <v>238</v>
      </c>
      <c r="K56" s="458">
        <f t="shared" si="7"/>
        <v>1.2461059190031152</v>
      </c>
      <c r="L56" s="458">
        <f t="shared" si="8"/>
        <v>4.9844236760124607</v>
      </c>
      <c r="M56" s="458">
        <f t="shared" si="9"/>
        <v>13.707165109034268</v>
      </c>
      <c r="N56" s="458">
        <f t="shared" si="10"/>
        <v>24.610591900311526</v>
      </c>
      <c r="O56" s="458">
        <f t="shared" si="11"/>
        <v>55.451713395638627</v>
      </c>
    </row>
    <row r="57" spans="2:34" x14ac:dyDescent="0.3">
      <c r="B57" s="359" t="s">
        <v>195</v>
      </c>
      <c r="C57" s="230">
        <v>384</v>
      </c>
      <c r="D57" s="230">
        <v>8</v>
      </c>
      <c r="E57" s="230">
        <v>17</v>
      </c>
      <c r="F57" s="230">
        <v>53</v>
      </c>
      <c r="G57" s="230">
        <v>99</v>
      </c>
      <c r="H57" s="230">
        <v>207</v>
      </c>
      <c r="J57" s="359" t="s">
        <v>195</v>
      </c>
      <c r="K57" s="458">
        <f t="shared" si="7"/>
        <v>2.0833333333333335</v>
      </c>
      <c r="L57" s="458">
        <f t="shared" si="8"/>
        <v>4.4270833333333339</v>
      </c>
      <c r="M57" s="458">
        <f t="shared" si="9"/>
        <v>13.802083333333334</v>
      </c>
      <c r="N57" s="458">
        <f t="shared" si="10"/>
        <v>25.78125</v>
      </c>
      <c r="O57" s="458">
        <f t="shared" si="11"/>
        <v>53.90625</v>
      </c>
    </row>
    <row r="58" spans="2:34" x14ac:dyDescent="0.3">
      <c r="B58" s="359" t="s">
        <v>243</v>
      </c>
      <c r="C58" s="230">
        <v>433</v>
      </c>
      <c r="D58" s="230">
        <v>6</v>
      </c>
      <c r="E58" s="230">
        <v>22</v>
      </c>
      <c r="F58" s="230">
        <v>50</v>
      </c>
      <c r="G58" s="230">
        <v>123</v>
      </c>
      <c r="H58" s="230">
        <v>232</v>
      </c>
      <c r="J58" s="359" t="s">
        <v>243</v>
      </c>
      <c r="K58" s="458">
        <f t="shared" si="7"/>
        <v>1.3856812933025404</v>
      </c>
      <c r="L58" s="458">
        <f t="shared" si="8"/>
        <v>5.0808314087759818</v>
      </c>
      <c r="M58" s="458">
        <f t="shared" si="9"/>
        <v>11.547344110854503</v>
      </c>
      <c r="N58" s="458">
        <f t="shared" si="10"/>
        <v>28.406466512702078</v>
      </c>
      <c r="O58" s="458">
        <f t="shared" si="11"/>
        <v>53.579676674364897</v>
      </c>
    </row>
    <row r="59" spans="2:34" x14ac:dyDescent="0.3">
      <c r="B59" s="460" t="s">
        <v>50</v>
      </c>
      <c r="C59" s="312">
        <v>5522</v>
      </c>
      <c r="D59" s="312">
        <v>154</v>
      </c>
      <c r="E59" s="312">
        <v>370</v>
      </c>
      <c r="F59" s="312">
        <v>736</v>
      </c>
      <c r="G59" s="312">
        <v>1335</v>
      </c>
      <c r="H59" s="312">
        <v>2927</v>
      </c>
      <c r="J59" s="460" t="s">
        <v>50</v>
      </c>
      <c r="K59" s="462">
        <f t="shared" si="7"/>
        <v>2.7888446215139444</v>
      </c>
      <c r="L59" s="462">
        <f t="shared" si="8"/>
        <v>6.700470843897139</v>
      </c>
      <c r="M59" s="462">
        <f t="shared" si="9"/>
        <v>13.328504165157552</v>
      </c>
      <c r="N59" s="462">
        <f t="shared" si="10"/>
        <v>24.176023180007245</v>
      </c>
      <c r="O59" s="462">
        <f t="shared" si="11"/>
        <v>53.006157189424123</v>
      </c>
    </row>
    <row r="60" spans="2:34" x14ac:dyDescent="0.3">
      <c r="B60" s="359" t="s">
        <v>223</v>
      </c>
      <c r="C60" s="230">
        <v>353</v>
      </c>
      <c r="D60" s="230">
        <v>4</v>
      </c>
      <c r="E60" s="230">
        <v>18</v>
      </c>
      <c r="F60" s="230">
        <v>45</v>
      </c>
      <c r="G60" s="230">
        <v>101</v>
      </c>
      <c r="H60" s="230">
        <v>185</v>
      </c>
      <c r="J60" s="359" t="s">
        <v>223</v>
      </c>
      <c r="K60" s="458">
        <f t="shared" si="7"/>
        <v>1.1331444759206799</v>
      </c>
      <c r="L60" s="458">
        <f t="shared" si="8"/>
        <v>5.0991501416430598</v>
      </c>
      <c r="M60" s="458">
        <f t="shared" si="9"/>
        <v>12.747875354107649</v>
      </c>
      <c r="N60" s="458">
        <f t="shared" si="10"/>
        <v>28.61189801699717</v>
      </c>
      <c r="O60" s="458">
        <f t="shared" si="11"/>
        <v>52.407932011331447</v>
      </c>
    </row>
    <row r="61" spans="2:34" x14ac:dyDescent="0.3">
      <c r="B61" s="359" t="s">
        <v>248</v>
      </c>
      <c r="C61" s="230">
        <v>226</v>
      </c>
      <c r="D61" s="230">
        <v>12</v>
      </c>
      <c r="E61" s="230">
        <v>12</v>
      </c>
      <c r="F61" s="230">
        <v>24</v>
      </c>
      <c r="G61" s="230">
        <v>60</v>
      </c>
      <c r="H61" s="230">
        <v>118</v>
      </c>
      <c r="J61" s="359" t="s">
        <v>248</v>
      </c>
      <c r="K61" s="458">
        <f t="shared" si="7"/>
        <v>5.3097345132743365</v>
      </c>
      <c r="L61" s="458">
        <f t="shared" si="8"/>
        <v>5.3097345132743365</v>
      </c>
      <c r="M61" s="458">
        <f t="shared" si="9"/>
        <v>10.619469026548673</v>
      </c>
      <c r="N61" s="458">
        <f t="shared" si="10"/>
        <v>26.548672566371685</v>
      </c>
      <c r="O61" s="458">
        <f t="shared" si="11"/>
        <v>52.212389380530979</v>
      </c>
    </row>
    <row r="62" spans="2:34" x14ac:dyDescent="0.3">
      <c r="B62" s="359" t="s">
        <v>253</v>
      </c>
      <c r="C62" s="230">
        <v>413</v>
      </c>
      <c r="D62" s="230">
        <v>3</v>
      </c>
      <c r="E62" s="230">
        <v>33</v>
      </c>
      <c r="F62" s="230">
        <v>64</v>
      </c>
      <c r="G62" s="230">
        <v>111</v>
      </c>
      <c r="H62" s="230">
        <v>202</v>
      </c>
      <c r="J62" s="359" t="s">
        <v>253</v>
      </c>
      <c r="K62" s="458">
        <f t="shared" si="7"/>
        <v>0.72639225181598066</v>
      </c>
      <c r="L62" s="458">
        <f t="shared" si="8"/>
        <v>7.9903147699757868</v>
      </c>
      <c r="M62" s="458">
        <f t="shared" si="9"/>
        <v>15.49636803874092</v>
      </c>
      <c r="N62" s="458">
        <f t="shared" si="10"/>
        <v>26.876513317191282</v>
      </c>
      <c r="O62" s="458">
        <f t="shared" si="11"/>
        <v>48.91041162227603</v>
      </c>
    </row>
    <row r="63" spans="2:34" x14ac:dyDescent="0.3">
      <c r="B63" s="359" t="s">
        <v>218</v>
      </c>
      <c r="C63" s="230">
        <v>387</v>
      </c>
      <c r="D63" s="230">
        <v>6</v>
      </c>
      <c r="E63" s="230">
        <v>29</v>
      </c>
      <c r="F63" s="230">
        <v>50</v>
      </c>
      <c r="G63" s="230">
        <v>115</v>
      </c>
      <c r="H63" s="230">
        <v>187</v>
      </c>
      <c r="J63" s="359" t="s">
        <v>218</v>
      </c>
      <c r="K63" s="458">
        <f t="shared" si="7"/>
        <v>1.5503875968992247</v>
      </c>
      <c r="L63" s="458">
        <f t="shared" si="8"/>
        <v>7.4935400516795863</v>
      </c>
      <c r="M63" s="458">
        <f>F63/C63%</f>
        <v>12.919896640826874</v>
      </c>
      <c r="N63" s="458">
        <f t="shared" si="10"/>
        <v>29.715762273901809</v>
      </c>
      <c r="O63" s="458">
        <f t="shared" si="11"/>
        <v>48.320413436692505</v>
      </c>
    </row>
    <row r="64" spans="2:34" x14ac:dyDescent="0.3">
      <c r="B64" s="359" t="s">
        <v>205</v>
      </c>
      <c r="C64" s="230">
        <v>326</v>
      </c>
      <c r="D64" s="230">
        <v>13</v>
      </c>
      <c r="E64" s="230">
        <v>42</v>
      </c>
      <c r="F64" s="230">
        <v>63</v>
      </c>
      <c r="G64" s="230">
        <v>77</v>
      </c>
      <c r="H64" s="230">
        <v>131</v>
      </c>
      <c r="J64" s="359" t="s">
        <v>205</v>
      </c>
      <c r="K64" s="458">
        <f t="shared" si="7"/>
        <v>3.9877300613496933</v>
      </c>
      <c r="L64" s="458">
        <f t="shared" si="8"/>
        <v>12.883435582822086</v>
      </c>
      <c r="M64" s="458">
        <f t="shared" si="9"/>
        <v>19.325153374233132</v>
      </c>
      <c r="N64" s="458">
        <f t="shared" si="10"/>
        <v>23.619631901840492</v>
      </c>
      <c r="O64" s="458">
        <f t="shared" si="11"/>
        <v>40.184049079754601</v>
      </c>
    </row>
    <row r="65" spans="2:34" x14ac:dyDescent="0.3">
      <c r="B65" s="359" t="s">
        <v>160</v>
      </c>
      <c r="C65" s="230">
        <v>325</v>
      </c>
      <c r="D65" s="230">
        <v>41</v>
      </c>
      <c r="E65" s="230">
        <v>41</v>
      </c>
      <c r="F65" s="230">
        <v>48</v>
      </c>
      <c r="G65" s="230">
        <v>71</v>
      </c>
      <c r="H65" s="230">
        <v>124</v>
      </c>
      <c r="J65" s="359" t="s">
        <v>160</v>
      </c>
      <c r="K65" s="458">
        <f t="shared" si="7"/>
        <v>12.615384615384615</v>
      </c>
      <c r="L65" s="458">
        <f t="shared" si="8"/>
        <v>12.615384615384615</v>
      </c>
      <c r="M65" s="458">
        <f t="shared" si="9"/>
        <v>14.76923076923077</v>
      </c>
      <c r="N65" s="458">
        <f t="shared" si="10"/>
        <v>21.846153846153847</v>
      </c>
      <c r="O65" s="458">
        <f t="shared" si="11"/>
        <v>38.153846153846153</v>
      </c>
    </row>
    <row r="66" spans="2:34" ht="15" thickBot="1" x14ac:dyDescent="0.35">
      <c r="B66" s="461" t="s">
        <v>179</v>
      </c>
      <c r="C66" s="232">
        <v>150</v>
      </c>
      <c r="D66" s="232">
        <v>11</v>
      </c>
      <c r="E66" s="232">
        <v>22</v>
      </c>
      <c r="F66" s="232">
        <v>29</v>
      </c>
      <c r="G66" s="232">
        <v>33</v>
      </c>
      <c r="H66" s="232">
        <v>55</v>
      </c>
      <c r="J66" s="461" t="s">
        <v>179</v>
      </c>
      <c r="K66" s="463">
        <f t="shared" si="7"/>
        <v>7.333333333333333</v>
      </c>
      <c r="L66" s="463">
        <f t="shared" si="8"/>
        <v>14.666666666666666</v>
      </c>
      <c r="M66" s="463">
        <f t="shared" si="9"/>
        <v>19.333333333333332</v>
      </c>
      <c r="N66" s="463">
        <f t="shared" si="10"/>
        <v>22</v>
      </c>
      <c r="O66" s="463">
        <f t="shared" si="11"/>
        <v>36.666666666666664</v>
      </c>
    </row>
    <row r="67" spans="2:34" ht="15" thickBot="1" x14ac:dyDescent="0.35"/>
    <row r="68" spans="2:34" ht="15" thickBot="1" x14ac:dyDescent="0.35">
      <c r="C68" s="646" t="s">
        <v>674</v>
      </c>
      <c r="D68" s="647"/>
      <c r="E68" s="647"/>
      <c r="F68" s="647"/>
      <c r="G68" s="647"/>
      <c r="H68" s="648"/>
      <c r="K68" s="646" t="s">
        <v>672</v>
      </c>
      <c r="L68" s="647"/>
      <c r="M68" s="647"/>
      <c r="N68" s="647"/>
      <c r="O68" s="648"/>
    </row>
    <row r="69" spans="2:34" ht="42" thickBot="1" x14ac:dyDescent="0.35">
      <c r="B69" s="420" t="s">
        <v>7</v>
      </c>
      <c r="C69" s="265" t="s">
        <v>718</v>
      </c>
      <c r="D69" s="265" t="s">
        <v>664</v>
      </c>
      <c r="E69" s="265" t="s">
        <v>665</v>
      </c>
      <c r="F69" s="265" t="s">
        <v>666</v>
      </c>
      <c r="G69" s="265" t="s">
        <v>667</v>
      </c>
      <c r="H69" s="265" t="s">
        <v>668</v>
      </c>
      <c r="J69" s="420" t="s">
        <v>7</v>
      </c>
      <c r="K69" s="265" t="s">
        <v>664</v>
      </c>
      <c r="L69" s="265" t="s">
        <v>665</v>
      </c>
      <c r="M69" s="265" t="s">
        <v>666</v>
      </c>
      <c r="N69" s="265" t="s">
        <v>667</v>
      </c>
      <c r="O69" s="265" t="s">
        <v>668</v>
      </c>
      <c r="Q69" s="216" t="s">
        <v>7</v>
      </c>
      <c r="R69" s="216" t="s">
        <v>160</v>
      </c>
      <c r="S69" s="216" t="s">
        <v>169</v>
      </c>
      <c r="T69" s="216" t="s">
        <v>179</v>
      </c>
      <c r="U69" s="216" t="s">
        <v>189</v>
      </c>
      <c r="V69" s="216" t="s">
        <v>195</v>
      </c>
      <c r="W69" s="216" t="s">
        <v>200</v>
      </c>
      <c r="X69" s="216" t="s">
        <v>205</v>
      </c>
      <c r="Y69" s="216" t="s">
        <v>211</v>
      </c>
      <c r="Z69" s="216" t="s">
        <v>218</v>
      </c>
      <c r="AA69" s="216" t="s">
        <v>223</v>
      </c>
      <c r="AB69" s="216" t="s">
        <v>228</v>
      </c>
      <c r="AC69" s="216" t="s">
        <v>233</v>
      </c>
      <c r="AD69" s="216" t="s">
        <v>238</v>
      </c>
      <c r="AE69" s="216" t="s">
        <v>243</v>
      </c>
      <c r="AF69" s="216" t="s">
        <v>248</v>
      </c>
      <c r="AG69" s="216" t="s">
        <v>253</v>
      </c>
      <c r="AH69" s="216" t="s">
        <v>50</v>
      </c>
    </row>
    <row r="70" spans="2:34" x14ac:dyDescent="0.3">
      <c r="B70" s="358" t="s">
        <v>169</v>
      </c>
      <c r="C70" s="252">
        <v>381</v>
      </c>
      <c r="D70" s="252">
        <v>9</v>
      </c>
      <c r="E70" s="252">
        <v>20</v>
      </c>
      <c r="F70" s="252">
        <v>45</v>
      </c>
      <c r="G70" s="252">
        <v>68</v>
      </c>
      <c r="H70" s="252">
        <v>239</v>
      </c>
      <c r="J70" s="358" t="s">
        <v>169</v>
      </c>
      <c r="K70" s="457">
        <f t="shared" ref="K70:K86" si="12">D70/C70%</f>
        <v>2.3622047244094486</v>
      </c>
      <c r="L70" s="457">
        <f t="shared" ref="L70:L86" si="13">E70/C70%</f>
        <v>5.2493438320209975</v>
      </c>
      <c r="M70" s="457">
        <f t="shared" ref="M70:M86" si="14">F70/C70%</f>
        <v>11.811023622047244</v>
      </c>
      <c r="N70" s="457">
        <f t="shared" ref="N70:N86" si="15">G70/C70%</f>
        <v>17.84776902887139</v>
      </c>
      <c r="O70" s="457">
        <f t="shared" ref="O70:O86" si="16">H70/C70%</f>
        <v>62.729658792650916</v>
      </c>
      <c r="Q70" s="216" t="s">
        <v>664</v>
      </c>
      <c r="R70" s="217">
        <v>13.947368421052632</v>
      </c>
      <c r="S70" s="217">
        <v>2.3622047244094486</v>
      </c>
      <c r="T70" s="217">
        <v>10.169491525423728</v>
      </c>
      <c r="U70" s="217">
        <v>1.3129102844638949</v>
      </c>
      <c r="V70" s="217">
        <v>2.4498886414253898</v>
      </c>
      <c r="W70" s="217">
        <v>2.6905829596412558</v>
      </c>
      <c r="X70" s="217">
        <v>4.2105263157894735</v>
      </c>
      <c r="Y70" s="217">
        <v>0.38535645472061653</v>
      </c>
      <c r="Z70" s="217">
        <v>2.3094688221709005</v>
      </c>
      <c r="AA70" s="217">
        <v>0.96385542168674687</v>
      </c>
      <c r="AB70" s="217">
        <v>9.2651757188498411</v>
      </c>
      <c r="AC70" s="217">
        <v>1.9138755980861246</v>
      </c>
      <c r="AD70" s="217">
        <v>1.9230769230769229</v>
      </c>
      <c r="AE70" s="217">
        <v>1.8556701030927836</v>
      </c>
      <c r="AF70" s="217">
        <v>9.3283582089552226</v>
      </c>
      <c r="AG70" s="217">
        <v>0.82815734989648027</v>
      </c>
      <c r="AH70" s="217">
        <v>3.5018844221105527</v>
      </c>
    </row>
    <row r="71" spans="2:34" x14ac:dyDescent="0.3">
      <c r="B71" s="359" t="s">
        <v>211</v>
      </c>
      <c r="C71" s="230">
        <v>519</v>
      </c>
      <c r="D71" s="230">
        <v>2</v>
      </c>
      <c r="E71" s="230">
        <v>31</v>
      </c>
      <c r="F71" s="230">
        <v>63</v>
      </c>
      <c r="G71" s="230">
        <v>114</v>
      </c>
      <c r="H71" s="230">
        <v>309</v>
      </c>
      <c r="J71" s="359" t="s">
        <v>211</v>
      </c>
      <c r="K71" s="458">
        <f t="shared" si="12"/>
        <v>0.38535645472061653</v>
      </c>
      <c r="L71" s="458">
        <f t="shared" si="13"/>
        <v>5.9730250481695562</v>
      </c>
      <c r="M71" s="458">
        <f t="shared" si="14"/>
        <v>12.138728323699421</v>
      </c>
      <c r="N71" s="458">
        <f t="shared" si="15"/>
        <v>21.965317919075144</v>
      </c>
      <c r="O71" s="458">
        <f t="shared" si="16"/>
        <v>59.537572254335252</v>
      </c>
      <c r="Q71" s="216" t="s">
        <v>665</v>
      </c>
      <c r="R71" s="217">
        <v>12.105263157894738</v>
      </c>
      <c r="S71" s="217">
        <v>5.2493438320209975</v>
      </c>
      <c r="T71" s="217">
        <v>15.254237288135593</v>
      </c>
      <c r="U71" s="217">
        <v>6.1269146608315097</v>
      </c>
      <c r="V71" s="217">
        <v>5.3452115812917596</v>
      </c>
      <c r="W71" s="217">
        <v>4.0358744394618835</v>
      </c>
      <c r="X71" s="217">
        <v>13.421052631578949</v>
      </c>
      <c r="Y71" s="217">
        <v>5.9730250481695562</v>
      </c>
      <c r="Z71" s="217">
        <v>7.3903002309468819</v>
      </c>
      <c r="AA71" s="217">
        <v>5.783132530120481</v>
      </c>
      <c r="AB71" s="217">
        <v>7.6677316293929714</v>
      </c>
      <c r="AC71" s="217">
        <v>6.4593301435406705</v>
      </c>
      <c r="AD71" s="217">
        <v>4.9450549450549453</v>
      </c>
      <c r="AE71" s="217">
        <v>5.1546391752577323</v>
      </c>
      <c r="AF71" s="217">
        <v>5.5970149253731343</v>
      </c>
      <c r="AG71" s="217">
        <v>8.9026915113871627</v>
      </c>
      <c r="AH71" s="217">
        <v>7.1136934673366836</v>
      </c>
    </row>
    <row r="72" spans="2:34" x14ac:dyDescent="0.3">
      <c r="B72" s="359" t="s">
        <v>200</v>
      </c>
      <c r="C72" s="230">
        <v>446</v>
      </c>
      <c r="D72" s="230">
        <v>12</v>
      </c>
      <c r="E72" s="230">
        <v>18</v>
      </c>
      <c r="F72" s="230">
        <v>51</v>
      </c>
      <c r="G72" s="230">
        <v>104</v>
      </c>
      <c r="H72" s="230">
        <v>261</v>
      </c>
      <c r="J72" s="359" t="s">
        <v>200</v>
      </c>
      <c r="K72" s="458">
        <f t="shared" si="12"/>
        <v>2.6905829596412558</v>
      </c>
      <c r="L72" s="458">
        <f t="shared" si="13"/>
        <v>4.0358744394618835</v>
      </c>
      <c r="M72" s="458">
        <f t="shared" si="14"/>
        <v>11.434977578475337</v>
      </c>
      <c r="N72" s="458">
        <f t="shared" si="15"/>
        <v>23.318385650224215</v>
      </c>
      <c r="O72" s="458">
        <f t="shared" si="16"/>
        <v>58.520179372197312</v>
      </c>
      <c r="Q72" s="216" t="s">
        <v>666</v>
      </c>
      <c r="R72" s="217">
        <v>15.263157894736842</v>
      </c>
      <c r="S72" s="217">
        <v>11.811023622047244</v>
      </c>
      <c r="T72" s="217">
        <v>18.64406779661017</v>
      </c>
      <c r="U72" s="217">
        <v>13.566739606126914</v>
      </c>
      <c r="V72" s="217">
        <v>14.476614699331847</v>
      </c>
      <c r="W72" s="217">
        <v>11.434977578475337</v>
      </c>
      <c r="X72" s="217">
        <v>18.421052631578949</v>
      </c>
      <c r="Y72" s="217">
        <v>12.138728323699421</v>
      </c>
      <c r="Z72" s="217">
        <v>13.625866050808314</v>
      </c>
      <c r="AA72" s="217">
        <v>13.975903614457829</v>
      </c>
      <c r="AB72" s="217">
        <v>10.223642172523961</v>
      </c>
      <c r="AC72" s="217">
        <v>15.789473684210527</v>
      </c>
      <c r="AD72" s="217">
        <v>14.56043956043956</v>
      </c>
      <c r="AE72" s="217">
        <v>13.195876288659795</v>
      </c>
      <c r="AF72" s="217">
        <v>11.567164179104477</v>
      </c>
      <c r="AG72" s="217">
        <v>16.563146997929607</v>
      </c>
      <c r="AH72" s="217">
        <v>13.976130653266331</v>
      </c>
    </row>
    <row r="73" spans="2:34" x14ac:dyDescent="0.3">
      <c r="B73" s="359" t="s">
        <v>228</v>
      </c>
      <c r="C73" s="230">
        <v>313</v>
      </c>
      <c r="D73" s="230">
        <v>29</v>
      </c>
      <c r="E73" s="230">
        <v>24</v>
      </c>
      <c r="F73" s="230">
        <v>32</v>
      </c>
      <c r="G73" s="230">
        <v>49</v>
      </c>
      <c r="H73" s="230">
        <v>179</v>
      </c>
      <c r="J73" s="359" t="s">
        <v>228</v>
      </c>
      <c r="K73" s="458">
        <f t="shared" si="12"/>
        <v>9.2651757188498411</v>
      </c>
      <c r="L73" s="458">
        <f t="shared" si="13"/>
        <v>7.6677316293929714</v>
      </c>
      <c r="M73" s="458">
        <f t="shared" si="14"/>
        <v>10.223642172523961</v>
      </c>
      <c r="N73" s="458">
        <f t="shared" si="15"/>
        <v>15.654952076677317</v>
      </c>
      <c r="O73" s="458">
        <f t="shared" si="16"/>
        <v>57.188498402555915</v>
      </c>
      <c r="Q73" s="216" t="s">
        <v>667</v>
      </c>
      <c r="R73" s="217">
        <v>21.315789473684212</v>
      </c>
      <c r="S73" s="217">
        <v>17.84776902887139</v>
      </c>
      <c r="T73" s="217">
        <v>19.774011299435028</v>
      </c>
      <c r="U73" s="217">
        <v>23.632385120350108</v>
      </c>
      <c r="V73" s="217">
        <v>25.389755011135858</v>
      </c>
      <c r="W73" s="217">
        <v>23.318385650224215</v>
      </c>
      <c r="X73" s="217">
        <v>24.736842105263158</v>
      </c>
      <c r="Y73" s="217">
        <v>21.965317919075144</v>
      </c>
      <c r="Z73" s="217">
        <v>29.330254041570438</v>
      </c>
      <c r="AA73" s="217">
        <v>27.710843373493972</v>
      </c>
      <c r="AB73" s="217">
        <v>15.654952076677317</v>
      </c>
      <c r="AC73" s="217">
        <v>22.009569377990431</v>
      </c>
      <c r="AD73" s="217">
        <v>25.274725274725274</v>
      </c>
      <c r="AE73" s="217">
        <v>28.041237113402065</v>
      </c>
      <c r="AF73" s="217">
        <v>24.253731343283579</v>
      </c>
      <c r="AG73" s="217">
        <v>26.293995859213251</v>
      </c>
      <c r="AH73" s="217">
        <v>23.885050251256281</v>
      </c>
    </row>
    <row r="74" spans="2:34" x14ac:dyDescent="0.3">
      <c r="B74" s="359" t="s">
        <v>189</v>
      </c>
      <c r="C74" s="230">
        <v>457</v>
      </c>
      <c r="D74" s="230">
        <v>6</v>
      </c>
      <c r="E74" s="230">
        <v>28</v>
      </c>
      <c r="F74" s="230">
        <v>62</v>
      </c>
      <c r="G74" s="230">
        <v>108</v>
      </c>
      <c r="H74" s="230">
        <v>253</v>
      </c>
      <c r="J74" s="359" t="s">
        <v>189</v>
      </c>
      <c r="K74" s="458">
        <f t="shared" si="12"/>
        <v>1.3129102844638949</v>
      </c>
      <c r="L74" s="458">
        <f t="shared" si="13"/>
        <v>6.1269146608315097</v>
      </c>
      <c r="M74" s="458">
        <f t="shared" si="14"/>
        <v>13.566739606126914</v>
      </c>
      <c r="N74" s="458">
        <f t="shared" si="15"/>
        <v>23.632385120350108</v>
      </c>
      <c r="O74" s="458">
        <f t="shared" si="16"/>
        <v>55.36105032822757</v>
      </c>
      <c r="Q74" s="216" t="s">
        <v>668</v>
      </c>
      <c r="R74" s="217">
        <v>37.368421052631582</v>
      </c>
      <c r="S74" s="217">
        <v>62.729658792650916</v>
      </c>
      <c r="T74" s="217">
        <v>36.158192090395481</v>
      </c>
      <c r="U74" s="217">
        <v>55.36105032822757</v>
      </c>
      <c r="V74" s="217">
        <v>52.338530066815139</v>
      </c>
      <c r="W74" s="217">
        <v>58.520179372197312</v>
      </c>
      <c r="X74" s="217">
        <v>39.210526315789473</v>
      </c>
      <c r="Y74" s="217">
        <v>59.537572254335252</v>
      </c>
      <c r="Z74" s="217">
        <v>47.344110854503462</v>
      </c>
      <c r="AA74" s="217">
        <v>51.566265060240958</v>
      </c>
      <c r="AB74" s="217">
        <v>57.188498402555915</v>
      </c>
      <c r="AC74" s="217">
        <v>53.827751196172251</v>
      </c>
      <c r="AD74" s="217">
        <v>53.296703296703292</v>
      </c>
      <c r="AE74" s="217">
        <v>51.75257731958763</v>
      </c>
      <c r="AF74" s="217">
        <v>49.253731343283576</v>
      </c>
      <c r="AG74" s="217">
        <v>47.412008281573499</v>
      </c>
      <c r="AH74" s="217">
        <v>51.52324120603015</v>
      </c>
    </row>
    <row r="75" spans="2:34" x14ac:dyDescent="0.3">
      <c r="B75" s="359" t="s">
        <v>233</v>
      </c>
      <c r="C75" s="230">
        <v>418</v>
      </c>
      <c r="D75" s="230">
        <v>8</v>
      </c>
      <c r="E75" s="230">
        <v>27</v>
      </c>
      <c r="F75" s="230">
        <v>66</v>
      </c>
      <c r="G75" s="230">
        <v>92</v>
      </c>
      <c r="H75" s="230">
        <v>225</v>
      </c>
      <c r="J75" s="359" t="s">
        <v>233</v>
      </c>
      <c r="K75" s="458">
        <f t="shared" si="12"/>
        <v>1.9138755980861246</v>
      </c>
      <c r="L75" s="458">
        <f t="shared" si="13"/>
        <v>6.4593301435406705</v>
      </c>
      <c r="M75" s="458">
        <f t="shared" si="14"/>
        <v>15.789473684210527</v>
      </c>
      <c r="N75" s="458">
        <f t="shared" si="15"/>
        <v>22.009569377990431</v>
      </c>
      <c r="O75" s="458">
        <f t="shared" si="16"/>
        <v>53.827751196172251</v>
      </c>
    </row>
    <row r="76" spans="2:34" x14ac:dyDescent="0.3">
      <c r="B76" s="359" t="s">
        <v>238</v>
      </c>
      <c r="C76" s="230">
        <v>364</v>
      </c>
      <c r="D76" s="230">
        <v>7</v>
      </c>
      <c r="E76" s="230">
        <v>18</v>
      </c>
      <c r="F76" s="230">
        <v>53</v>
      </c>
      <c r="G76" s="230">
        <v>92</v>
      </c>
      <c r="H76" s="230">
        <v>194</v>
      </c>
      <c r="J76" s="359" t="s">
        <v>238</v>
      </c>
      <c r="K76" s="458">
        <f t="shared" si="12"/>
        <v>1.9230769230769229</v>
      </c>
      <c r="L76" s="458">
        <f t="shared" si="13"/>
        <v>4.9450549450549453</v>
      </c>
      <c r="M76" s="458">
        <f t="shared" si="14"/>
        <v>14.56043956043956</v>
      </c>
      <c r="N76" s="458">
        <f>G76/C76%</f>
        <v>25.274725274725274</v>
      </c>
      <c r="O76" s="458">
        <f t="shared" si="16"/>
        <v>53.296703296703292</v>
      </c>
    </row>
    <row r="77" spans="2:34" x14ac:dyDescent="0.3">
      <c r="B77" s="359" t="s">
        <v>195</v>
      </c>
      <c r="C77" s="230">
        <v>449</v>
      </c>
      <c r="D77" s="230">
        <v>11</v>
      </c>
      <c r="E77" s="230">
        <v>24</v>
      </c>
      <c r="F77" s="230">
        <v>65</v>
      </c>
      <c r="G77" s="230">
        <v>114</v>
      </c>
      <c r="H77" s="230">
        <v>235</v>
      </c>
      <c r="J77" s="359" t="s">
        <v>195</v>
      </c>
      <c r="K77" s="458">
        <f t="shared" si="12"/>
        <v>2.4498886414253898</v>
      </c>
      <c r="L77" s="458">
        <f t="shared" si="13"/>
        <v>5.3452115812917596</v>
      </c>
      <c r="M77" s="458">
        <f t="shared" si="14"/>
        <v>14.476614699331847</v>
      </c>
      <c r="N77" s="458">
        <f t="shared" si="15"/>
        <v>25.389755011135858</v>
      </c>
      <c r="O77" s="458">
        <f t="shared" si="16"/>
        <v>52.338530066815139</v>
      </c>
    </row>
    <row r="78" spans="2:34" x14ac:dyDescent="0.3">
      <c r="B78" s="359" t="s">
        <v>243</v>
      </c>
      <c r="C78" s="230">
        <v>485</v>
      </c>
      <c r="D78" s="230">
        <v>9</v>
      </c>
      <c r="E78" s="230">
        <v>25</v>
      </c>
      <c r="F78" s="230">
        <v>64</v>
      </c>
      <c r="G78" s="230">
        <v>136</v>
      </c>
      <c r="H78" s="230">
        <v>251</v>
      </c>
      <c r="J78" s="359" t="s">
        <v>243</v>
      </c>
      <c r="K78" s="458">
        <f t="shared" si="12"/>
        <v>1.8556701030927836</v>
      </c>
      <c r="L78" s="458">
        <f t="shared" si="13"/>
        <v>5.1546391752577323</v>
      </c>
      <c r="M78" s="458">
        <f t="shared" si="14"/>
        <v>13.195876288659795</v>
      </c>
      <c r="N78" s="458">
        <f t="shared" si="15"/>
        <v>28.041237113402065</v>
      </c>
      <c r="O78" s="458">
        <f t="shared" si="16"/>
        <v>51.75257731958763</v>
      </c>
    </row>
    <row r="79" spans="2:34" x14ac:dyDescent="0.3">
      <c r="B79" s="359" t="s">
        <v>223</v>
      </c>
      <c r="C79" s="230">
        <v>415</v>
      </c>
      <c r="D79" s="230">
        <v>4</v>
      </c>
      <c r="E79" s="230">
        <v>24</v>
      </c>
      <c r="F79" s="230">
        <v>58</v>
      </c>
      <c r="G79" s="230">
        <v>115</v>
      </c>
      <c r="H79" s="230">
        <v>214</v>
      </c>
      <c r="J79" s="359" t="s">
        <v>223</v>
      </c>
      <c r="K79" s="458">
        <f t="shared" si="12"/>
        <v>0.96385542168674687</v>
      </c>
      <c r="L79" s="458">
        <f t="shared" si="13"/>
        <v>5.783132530120481</v>
      </c>
      <c r="M79" s="458">
        <f t="shared" si="14"/>
        <v>13.975903614457829</v>
      </c>
      <c r="N79" s="458">
        <f t="shared" si="15"/>
        <v>27.710843373493972</v>
      </c>
      <c r="O79" s="458">
        <f t="shared" si="16"/>
        <v>51.566265060240958</v>
      </c>
    </row>
    <row r="80" spans="2:34" x14ac:dyDescent="0.3">
      <c r="B80" s="460" t="s">
        <v>50</v>
      </c>
      <c r="C80" s="312">
        <v>6368</v>
      </c>
      <c r="D80" s="312">
        <v>223</v>
      </c>
      <c r="E80" s="312">
        <v>453</v>
      </c>
      <c r="F80" s="312">
        <v>890</v>
      </c>
      <c r="G80" s="312">
        <v>1521</v>
      </c>
      <c r="H80" s="312">
        <v>3281</v>
      </c>
      <c r="J80" s="460" t="s">
        <v>50</v>
      </c>
      <c r="K80" s="462">
        <f t="shared" si="12"/>
        <v>3.5018844221105527</v>
      </c>
      <c r="L80" s="462">
        <f t="shared" si="13"/>
        <v>7.1136934673366836</v>
      </c>
      <c r="M80" s="462">
        <f t="shared" si="14"/>
        <v>13.976130653266331</v>
      </c>
      <c r="N80" s="462">
        <f t="shared" si="15"/>
        <v>23.885050251256281</v>
      </c>
      <c r="O80" s="462">
        <f t="shared" si="16"/>
        <v>51.52324120603015</v>
      </c>
    </row>
    <row r="81" spans="2:15" x14ac:dyDescent="0.3">
      <c r="B81" s="359" t="s">
        <v>248</v>
      </c>
      <c r="C81" s="230">
        <v>268</v>
      </c>
      <c r="D81" s="230">
        <v>25</v>
      </c>
      <c r="E81" s="230">
        <v>15</v>
      </c>
      <c r="F81" s="230">
        <v>31</v>
      </c>
      <c r="G81" s="230">
        <v>65</v>
      </c>
      <c r="H81" s="230">
        <v>132</v>
      </c>
      <c r="J81" s="359" t="s">
        <v>248</v>
      </c>
      <c r="K81" s="458">
        <f t="shared" si="12"/>
        <v>9.3283582089552226</v>
      </c>
      <c r="L81" s="458">
        <f t="shared" si="13"/>
        <v>5.5970149253731343</v>
      </c>
      <c r="M81" s="458">
        <f t="shared" si="14"/>
        <v>11.567164179104477</v>
      </c>
      <c r="N81" s="458">
        <f t="shared" si="15"/>
        <v>24.253731343283579</v>
      </c>
      <c r="O81" s="458">
        <f t="shared" si="16"/>
        <v>49.253731343283576</v>
      </c>
    </row>
    <row r="82" spans="2:15" x14ac:dyDescent="0.3">
      <c r="B82" s="359" t="s">
        <v>253</v>
      </c>
      <c r="C82" s="230">
        <v>483</v>
      </c>
      <c r="D82" s="230">
        <v>4</v>
      </c>
      <c r="E82" s="230">
        <v>43</v>
      </c>
      <c r="F82" s="230">
        <v>80</v>
      </c>
      <c r="G82" s="230">
        <v>127</v>
      </c>
      <c r="H82" s="230">
        <v>229</v>
      </c>
      <c r="J82" s="359" t="s">
        <v>253</v>
      </c>
      <c r="K82" s="458">
        <f t="shared" si="12"/>
        <v>0.82815734989648027</v>
      </c>
      <c r="L82" s="458">
        <f t="shared" si="13"/>
        <v>8.9026915113871627</v>
      </c>
      <c r="M82" s="458">
        <f t="shared" si="14"/>
        <v>16.563146997929607</v>
      </c>
      <c r="N82" s="458">
        <f t="shared" si="15"/>
        <v>26.293995859213251</v>
      </c>
      <c r="O82" s="458">
        <f t="shared" si="16"/>
        <v>47.412008281573499</v>
      </c>
    </row>
    <row r="83" spans="2:15" x14ac:dyDescent="0.3">
      <c r="B83" s="359" t="s">
        <v>218</v>
      </c>
      <c r="C83" s="230">
        <v>433</v>
      </c>
      <c r="D83" s="230">
        <v>10</v>
      </c>
      <c r="E83" s="230">
        <v>32</v>
      </c>
      <c r="F83" s="230">
        <v>59</v>
      </c>
      <c r="G83" s="230">
        <v>127</v>
      </c>
      <c r="H83" s="230">
        <v>205</v>
      </c>
      <c r="J83" s="359" t="s">
        <v>218</v>
      </c>
      <c r="K83" s="458">
        <f t="shared" si="12"/>
        <v>2.3094688221709005</v>
      </c>
      <c r="L83" s="458">
        <f t="shared" si="13"/>
        <v>7.3903002309468819</v>
      </c>
      <c r="M83" s="458">
        <f t="shared" si="14"/>
        <v>13.625866050808314</v>
      </c>
      <c r="N83" s="458">
        <f t="shared" si="15"/>
        <v>29.330254041570438</v>
      </c>
      <c r="O83" s="458">
        <f t="shared" si="16"/>
        <v>47.344110854503462</v>
      </c>
    </row>
    <row r="84" spans="2:15" x14ac:dyDescent="0.3">
      <c r="B84" s="359" t="s">
        <v>205</v>
      </c>
      <c r="C84" s="230">
        <v>380</v>
      </c>
      <c r="D84" s="230">
        <v>16</v>
      </c>
      <c r="E84" s="230">
        <v>51</v>
      </c>
      <c r="F84" s="230">
        <v>70</v>
      </c>
      <c r="G84" s="230">
        <v>94</v>
      </c>
      <c r="H84" s="230">
        <v>149</v>
      </c>
      <c r="J84" s="359" t="s">
        <v>205</v>
      </c>
      <c r="K84" s="458">
        <f t="shared" si="12"/>
        <v>4.2105263157894735</v>
      </c>
      <c r="L84" s="458">
        <f>E84/C84%</f>
        <v>13.421052631578949</v>
      </c>
      <c r="M84" s="458">
        <f t="shared" si="14"/>
        <v>18.421052631578949</v>
      </c>
      <c r="N84" s="458">
        <f t="shared" si="15"/>
        <v>24.736842105263158</v>
      </c>
      <c r="O84" s="458">
        <f t="shared" si="16"/>
        <v>39.210526315789473</v>
      </c>
    </row>
    <row r="85" spans="2:15" x14ac:dyDescent="0.3">
      <c r="B85" s="359" t="s">
        <v>160</v>
      </c>
      <c r="C85" s="230">
        <v>380</v>
      </c>
      <c r="D85" s="230">
        <v>53</v>
      </c>
      <c r="E85" s="230">
        <v>46</v>
      </c>
      <c r="F85" s="230">
        <v>58</v>
      </c>
      <c r="G85" s="230">
        <v>81</v>
      </c>
      <c r="H85" s="230">
        <v>142</v>
      </c>
      <c r="J85" s="359" t="s">
        <v>160</v>
      </c>
      <c r="K85" s="458">
        <f t="shared" si="12"/>
        <v>13.947368421052632</v>
      </c>
      <c r="L85" s="458">
        <f t="shared" si="13"/>
        <v>12.105263157894738</v>
      </c>
      <c r="M85" s="458">
        <f t="shared" si="14"/>
        <v>15.263157894736842</v>
      </c>
      <c r="N85" s="458">
        <f t="shared" si="15"/>
        <v>21.315789473684212</v>
      </c>
      <c r="O85" s="458">
        <f t="shared" si="16"/>
        <v>37.368421052631582</v>
      </c>
    </row>
    <row r="86" spans="2:15" ht="15" thickBot="1" x14ac:dyDescent="0.35">
      <c r="B86" s="461" t="s">
        <v>179</v>
      </c>
      <c r="C86" s="232">
        <v>177</v>
      </c>
      <c r="D86" s="232">
        <v>18</v>
      </c>
      <c r="E86" s="232">
        <v>27</v>
      </c>
      <c r="F86" s="232">
        <v>33</v>
      </c>
      <c r="G86" s="232">
        <v>35</v>
      </c>
      <c r="H86" s="232">
        <v>64</v>
      </c>
      <c r="J86" s="461" t="s">
        <v>179</v>
      </c>
      <c r="K86" s="463">
        <f t="shared" si="12"/>
        <v>10.169491525423728</v>
      </c>
      <c r="L86" s="463">
        <f t="shared" si="13"/>
        <v>15.254237288135593</v>
      </c>
      <c r="M86" s="463">
        <f t="shared" si="14"/>
        <v>18.64406779661017</v>
      </c>
      <c r="N86" s="463">
        <f t="shared" si="15"/>
        <v>19.774011299435028</v>
      </c>
      <c r="O86" s="463">
        <f t="shared" si="16"/>
        <v>36.158192090395481</v>
      </c>
    </row>
    <row r="90" spans="2:15" x14ac:dyDescent="0.3">
      <c r="B90" s="629" t="s">
        <v>57</v>
      </c>
      <c r="C90" s="630"/>
      <c r="D90" s="630"/>
      <c r="E90" s="630"/>
      <c r="F90" s="630"/>
      <c r="G90" s="630"/>
      <c r="H90" s="630"/>
      <c r="I90" s="630"/>
      <c r="J90" s="631"/>
    </row>
    <row r="91" spans="2:15" ht="5.4" customHeight="1" x14ac:dyDescent="0.3">
      <c r="B91" s="124"/>
      <c r="C91" s="124"/>
      <c r="D91" s="125"/>
      <c r="E91" s="125"/>
      <c r="F91" s="223"/>
      <c r="G91" s="223"/>
      <c r="H91" s="126"/>
      <c r="I91" s="127"/>
      <c r="J91" s="128"/>
    </row>
    <row r="92" spans="2:15" x14ac:dyDescent="0.3">
      <c r="B92" s="129" t="s">
        <v>58</v>
      </c>
      <c r="C92" s="625" t="s">
        <v>676</v>
      </c>
      <c r="D92" s="626"/>
      <c r="E92" s="626"/>
      <c r="F92" s="626"/>
      <c r="G92" s="626"/>
      <c r="H92" s="626"/>
      <c r="I92" s="626"/>
      <c r="J92" s="627"/>
    </row>
    <row r="93" spans="2:15" ht="9" customHeight="1" x14ac:dyDescent="0.3">
      <c r="B93" s="129"/>
      <c r="C93" s="130"/>
      <c r="D93" s="131"/>
      <c r="E93" s="131"/>
      <c r="F93" s="224"/>
      <c r="G93" s="224"/>
      <c r="H93" s="131"/>
      <c r="I93" s="132"/>
      <c r="J93" s="133"/>
    </row>
    <row r="94" spans="2:15" ht="33" customHeight="1" x14ac:dyDescent="0.3">
      <c r="B94" s="129" t="s">
        <v>59</v>
      </c>
      <c r="C94" s="625" t="s">
        <v>557</v>
      </c>
      <c r="D94" s="626"/>
      <c r="E94" s="626"/>
      <c r="F94" s="626"/>
      <c r="G94" s="626"/>
      <c r="H94" s="626"/>
      <c r="I94" s="626"/>
      <c r="J94" s="627"/>
    </row>
    <row r="95" spans="2:15" ht="5.4" customHeight="1" x14ac:dyDescent="0.3">
      <c r="B95" s="129"/>
      <c r="C95" s="130"/>
      <c r="D95" s="131"/>
      <c r="E95" s="131"/>
      <c r="F95" s="224"/>
      <c r="G95" s="224"/>
      <c r="H95" s="131"/>
      <c r="I95" s="132"/>
      <c r="J95" s="133"/>
    </row>
    <row r="96" spans="2:15" x14ac:dyDescent="0.3">
      <c r="B96" s="129" t="s">
        <v>61</v>
      </c>
      <c r="C96" s="130" t="s">
        <v>677</v>
      </c>
      <c r="D96" s="131"/>
      <c r="E96" s="131"/>
      <c r="F96" s="224"/>
      <c r="G96" s="224"/>
      <c r="H96" s="131"/>
      <c r="I96" s="132"/>
      <c r="J96" s="133"/>
    </row>
    <row r="97" spans="2:10" ht="8.4" customHeight="1" x14ac:dyDescent="0.3">
      <c r="B97" s="129"/>
      <c r="C97" s="130"/>
      <c r="D97" s="131"/>
      <c r="E97" s="131"/>
      <c r="F97" s="224"/>
      <c r="G97" s="224"/>
      <c r="H97" s="131"/>
      <c r="I97" s="132"/>
      <c r="J97" s="133"/>
    </row>
    <row r="98" spans="2:10" x14ac:dyDescent="0.3">
      <c r="B98" s="129" t="s">
        <v>63</v>
      </c>
      <c r="C98" s="130" t="s">
        <v>678</v>
      </c>
      <c r="D98" s="131"/>
      <c r="E98" s="131"/>
      <c r="F98" s="224"/>
      <c r="G98" s="224"/>
      <c r="H98" s="131"/>
      <c r="I98" s="132"/>
      <c r="J98" s="133"/>
    </row>
    <row r="99" spans="2:10" ht="11.4" customHeight="1" x14ac:dyDescent="0.3">
      <c r="B99" s="129"/>
      <c r="C99" s="130"/>
      <c r="D99" s="131"/>
      <c r="E99" s="131"/>
      <c r="F99" s="224"/>
      <c r="G99" s="224"/>
      <c r="H99" s="131"/>
      <c r="I99" s="132"/>
      <c r="J99" s="133"/>
    </row>
    <row r="100" spans="2:10" ht="21.6" customHeight="1" x14ac:dyDescent="0.3">
      <c r="B100" s="129" t="s">
        <v>65</v>
      </c>
      <c r="C100" s="130" t="s">
        <v>591</v>
      </c>
      <c r="D100" s="131"/>
      <c r="E100" s="131"/>
      <c r="F100" s="224"/>
      <c r="G100" s="224"/>
      <c r="H100" s="131"/>
      <c r="I100" s="132"/>
      <c r="J100" s="133"/>
    </row>
    <row r="101" spans="2:10" ht="9" customHeight="1" x14ac:dyDescent="0.3">
      <c r="B101" s="129"/>
      <c r="C101" s="130"/>
      <c r="D101" s="131"/>
      <c r="E101" s="131"/>
      <c r="F101" s="224"/>
      <c r="G101" s="224"/>
      <c r="H101" s="131"/>
      <c r="I101" s="132"/>
      <c r="J101" s="133"/>
    </row>
    <row r="102" spans="2:10" ht="15" customHeight="1" x14ac:dyDescent="0.3">
      <c r="B102" s="129" t="s">
        <v>67</v>
      </c>
      <c r="C102" s="134" t="s">
        <v>68</v>
      </c>
      <c r="D102" s="132"/>
      <c r="E102" s="132"/>
      <c r="F102" s="225"/>
      <c r="G102" s="224"/>
      <c r="H102" s="131"/>
      <c r="I102" s="132"/>
      <c r="J102" s="133"/>
    </row>
    <row r="103" spans="2:10" x14ac:dyDescent="0.3">
      <c r="B103" s="129"/>
      <c r="C103" s="134"/>
      <c r="D103" s="132"/>
      <c r="E103" s="132"/>
      <c r="F103" s="225"/>
      <c r="G103" s="224"/>
      <c r="H103" s="131"/>
      <c r="I103" s="132"/>
      <c r="J103" s="133"/>
    </row>
    <row r="104" spans="2:10" x14ac:dyDescent="0.3">
      <c r="B104" s="129" t="s">
        <v>69</v>
      </c>
      <c r="C104" s="254" t="s">
        <v>537</v>
      </c>
      <c r="D104" s="141"/>
      <c r="E104" s="141"/>
      <c r="F104" s="226"/>
      <c r="G104" s="224"/>
      <c r="H104" s="131"/>
      <c r="I104" s="132"/>
      <c r="J104" s="133"/>
    </row>
    <row r="105" spans="2:10" ht="8.4" customHeight="1" x14ac:dyDescent="0.3">
      <c r="B105" s="129"/>
      <c r="C105" s="130"/>
      <c r="D105" s="131"/>
      <c r="E105" s="131"/>
      <c r="F105" s="224"/>
      <c r="G105" s="224"/>
      <c r="H105" s="131"/>
      <c r="I105" s="132"/>
      <c r="J105" s="133"/>
    </row>
    <row r="106" spans="2:10" x14ac:dyDescent="0.3">
      <c r="B106" s="632" t="s">
        <v>71</v>
      </c>
      <c r="C106" s="130" t="s">
        <v>72</v>
      </c>
      <c r="D106" s="131"/>
      <c r="E106" s="131"/>
      <c r="F106" s="224"/>
      <c r="G106" s="224"/>
      <c r="H106" s="131"/>
      <c r="I106" s="132"/>
      <c r="J106" s="133"/>
    </row>
    <row r="107" spans="2:10" x14ac:dyDescent="0.3">
      <c r="B107" s="632"/>
      <c r="C107" s="175" t="s">
        <v>73</v>
      </c>
      <c r="D107" s="180"/>
      <c r="E107" s="180"/>
      <c r="F107" s="224"/>
      <c r="G107" s="224"/>
      <c r="H107" s="131"/>
      <c r="I107" s="132"/>
      <c r="J107" s="133"/>
    </row>
    <row r="108" spans="2:10" ht="7.8" customHeight="1" x14ac:dyDescent="0.3">
      <c r="B108" s="129"/>
      <c r="C108" s="130"/>
      <c r="D108" s="131"/>
      <c r="E108" s="131"/>
      <c r="F108" s="224"/>
      <c r="G108" s="224"/>
      <c r="H108" s="131"/>
      <c r="I108" s="132"/>
      <c r="J108" s="133"/>
    </row>
    <row r="109" spans="2:10" ht="41.4" x14ac:dyDescent="0.3">
      <c r="B109" s="136" t="s">
        <v>74</v>
      </c>
      <c r="C109" s="625" t="s">
        <v>730</v>
      </c>
      <c r="D109" s="626"/>
      <c r="E109" s="626"/>
      <c r="F109" s="626"/>
      <c r="G109" s="626"/>
      <c r="H109" s="626"/>
      <c r="I109" s="626"/>
      <c r="J109" s="627"/>
    </row>
    <row r="110" spans="2:10" x14ac:dyDescent="0.3">
      <c r="B110" s="136"/>
      <c r="C110" s="635" t="s">
        <v>550</v>
      </c>
      <c r="D110" s="636"/>
      <c r="E110" s="636"/>
      <c r="F110" s="636"/>
      <c r="G110" s="636"/>
      <c r="H110" s="636"/>
      <c r="I110" s="636"/>
      <c r="J110" s="637"/>
    </row>
    <row r="111" spans="2:10" ht="7.2" customHeight="1" x14ac:dyDescent="0.3">
      <c r="B111" s="136"/>
      <c r="C111" s="130"/>
      <c r="D111" s="131"/>
      <c r="E111" s="131"/>
      <c r="F111" s="224"/>
      <c r="G111" s="224"/>
      <c r="H111" s="131"/>
      <c r="I111" s="132"/>
      <c r="J111" s="133"/>
    </row>
    <row r="112" spans="2:10" x14ac:dyDescent="0.3">
      <c r="B112" s="136" t="s">
        <v>75</v>
      </c>
      <c r="C112" s="176">
        <v>45069</v>
      </c>
      <c r="D112" s="181"/>
      <c r="E112" s="181"/>
      <c r="F112" s="224"/>
      <c r="G112" s="224"/>
      <c r="H112" s="131"/>
      <c r="I112" s="132"/>
      <c r="J112" s="133"/>
    </row>
    <row r="113" spans="2:10" ht="8.4" customHeight="1" x14ac:dyDescent="0.3">
      <c r="B113" s="136"/>
      <c r="C113" s="130"/>
      <c r="D113" s="131"/>
      <c r="E113" s="131"/>
      <c r="F113" s="224"/>
      <c r="G113" s="224"/>
      <c r="H113" s="131"/>
      <c r="I113" s="132"/>
      <c r="J113" s="133"/>
    </row>
    <row r="114" spans="2:10" x14ac:dyDescent="0.3">
      <c r="B114" s="136" t="s">
        <v>76</v>
      </c>
      <c r="C114" s="130" t="s">
        <v>77</v>
      </c>
      <c r="D114" s="131"/>
      <c r="E114" s="131"/>
      <c r="F114" s="224"/>
      <c r="G114" s="224"/>
      <c r="H114" s="131"/>
      <c r="I114" s="132"/>
      <c r="J114" s="133"/>
    </row>
    <row r="115" spans="2:10" ht="9.6" customHeight="1" x14ac:dyDescent="0.3">
      <c r="B115" s="136"/>
      <c r="C115" s="130"/>
      <c r="D115" s="131"/>
      <c r="E115" s="131"/>
      <c r="F115" s="224"/>
      <c r="G115" s="224"/>
      <c r="H115" s="131"/>
      <c r="I115" s="132"/>
      <c r="J115" s="133"/>
    </row>
    <row r="116" spans="2:10" x14ac:dyDescent="0.3">
      <c r="B116" s="136" t="s">
        <v>78</v>
      </c>
      <c r="C116" s="134" t="s">
        <v>535</v>
      </c>
      <c r="D116" s="132"/>
      <c r="E116" s="132"/>
      <c r="F116" s="225"/>
      <c r="G116" s="225"/>
      <c r="H116" s="132"/>
      <c r="I116" s="132"/>
      <c r="J116" s="133"/>
    </row>
    <row r="117" spans="2:10" x14ac:dyDescent="0.3">
      <c r="B117" s="137"/>
      <c r="C117" s="137"/>
      <c r="D117" s="138"/>
      <c r="E117" s="138"/>
      <c r="F117" s="227"/>
      <c r="G117" s="227"/>
      <c r="H117" s="138"/>
      <c r="I117" s="138"/>
      <c r="J117" s="139"/>
    </row>
  </sheetData>
  <mergeCells count="14">
    <mergeCell ref="C110:J110"/>
    <mergeCell ref="T3:U3"/>
    <mergeCell ref="V3:W3"/>
    <mergeCell ref="B90:J90"/>
    <mergeCell ref="C92:J92"/>
    <mergeCell ref="C94:J94"/>
    <mergeCell ref="B106:B107"/>
    <mergeCell ref="C109:J109"/>
    <mergeCell ref="C27:H27"/>
    <mergeCell ref="K27:O27"/>
    <mergeCell ref="C48:H48"/>
    <mergeCell ref="K48:O48"/>
    <mergeCell ref="K68:O68"/>
    <mergeCell ref="C68:H68"/>
  </mergeCells>
  <hyperlinks>
    <hyperlink ref="C107" r:id="rId1" xr:uid="{E30048B1-E7AA-46C5-9B3B-E20B86F5D16B}"/>
    <hyperlink ref="B2" location="Index!A1" display="Return to Index" xr:uid="{4243EFAA-5BD5-406A-83FC-EB9AECCE01EE}"/>
    <hyperlink ref="C110" r:id="rId2" xr:uid="{E1A5B1C7-6858-44A6-BC50-C95D89CD9F31}"/>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7E05C-8C55-4597-A9DE-F6694166B7B2}">
  <dimension ref="B1:AC79"/>
  <sheetViews>
    <sheetView zoomScaleNormal="100" workbookViewId="0">
      <selection activeCell="N16" sqref="N16"/>
    </sheetView>
  </sheetViews>
  <sheetFormatPr defaultColWidth="8.88671875" defaultRowHeight="14.4" x14ac:dyDescent="0.3"/>
  <cols>
    <col min="1" max="1" width="3.21875" customWidth="1"/>
    <col min="2" max="2" width="40.109375" customWidth="1"/>
    <col min="3" max="3" width="16.77734375" customWidth="1"/>
    <col min="4" max="4" width="14.33203125" customWidth="1"/>
    <col min="5" max="5" width="13.21875" customWidth="1"/>
    <col min="6" max="6" width="14.109375" customWidth="1"/>
    <col min="7" max="7" width="12.21875" customWidth="1"/>
    <col min="8" max="8" width="11.6640625" customWidth="1"/>
    <col min="9" max="9" width="11.88671875" customWidth="1"/>
    <col min="10" max="10" width="10.5546875" bestFit="1" customWidth="1"/>
    <col min="12" max="12" width="10.88671875" customWidth="1"/>
    <col min="13" max="13" width="3.109375" customWidth="1"/>
    <col min="14" max="14" width="3.5546875" customWidth="1"/>
    <col min="15" max="15" width="24.6640625" customWidth="1"/>
    <col min="16" max="16" width="16" customWidth="1"/>
    <col min="17" max="17" width="14.21875" customWidth="1"/>
    <col min="18" max="18" width="15.5546875" customWidth="1"/>
    <col min="20" max="20" width="12.21875" customWidth="1"/>
    <col min="21" max="21" width="16.88671875" customWidth="1"/>
    <col min="22" max="22" width="17.5546875" customWidth="1"/>
    <col min="23" max="24" width="12.109375" customWidth="1"/>
  </cols>
  <sheetData>
    <row r="1" spans="2:29" x14ac:dyDescent="0.3">
      <c r="B1" s="228" t="s">
        <v>723</v>
      </c>
    </row>
    <row r="2" spans="2:29" x14ac:dyDescent="0.3">
      <c r="B2" s="103" t="s">
        <v>28</v>
      </c>
    </row>
    <row r="3" spans="2:29" x14ac:dyDescent="0.3">
      <c r="C3" s="593"/>
      <c r="D3" s="596"/>
      <c r="F3" s="278"/>
      <c r="G3" s="278"/>
      <c r="H3" s="278"/>
      <c r="I3" s="278"/>
      <c r="J3" s="278"/>
      <c r="K3" s="278"/>
      <c r="L3" s="278"/>
      <c r="P3" s="87"/>
      <c r="Q3" s="640"/>
      <c r="R3" s="640"/>
      <c r="S3" s="640"/>
      <c r="T3" s="640"/>
      <c r="U3" s="237"/>
      <c r="V3" s="237"/>
    </row>
    <row r="4" spans="2:29" ht="15" thickBot="1" x14ac:dyDescent="0.35">
      <c r="F4" s="278"/>
      <c r="G4" s="278"/>
      <c r="H4" s="278"/>
      <c r="I4" s="278"/>
      <c r="J4" s="278"/>
      <c r="K4" s="278"/>
      <c r="L4" s="278"/>
      <c r="P4" s="87"/>
      <c r="Q4" s="237"/>
      <c r="R4" s="237"/>
      <c r="S4" s="237"/>
      <c r="T4" s="237"/>
      <c r="U4" s="237"/>
      <c r="V4" s="237"/>
    </row>
    <row r="5" spans="2:29" ht="15" thickBot="1" x14ac:dyDescent="0.35">
      <c r="D5" s="649" t="s">
        <v>558</v>
      </c>
      <c r="E5" s="650"/>
      <c r="F5" s="650"/>
      <c r="G5" s="651"/>
      <c r="H5" s="278"/>
      <c r="I5" s="278"/>
      <c r="J5" s="278"/>
      <c r="K5" s="278"/>
      <c r="L5" s="278"/>
      <c r="M5" s="278"/>
      <c r="Q5" s="649" t="s">
        <v>558</v>
      </c>
      <c r="R5" s="650"/>
      <c r="S5" s="650"/>
      <c r="T5" s="651"/>
      <c r="U5" s="278"/>
      <c r="V5" s="278"/>
      <c r="W5" s="278"/>
      <c r="X5" s="278"/>
      <c r="Y5" s="278"/>
    </row>
    <row r="6" spans="2:29" ht="69.599999999999994" thickBot="1" x14ac:dyDescent="0.35">
      <c r="B6" s="494" t="s">
        <v>686</v>
      </c>
      <c r="C6" s="265" t="s">
        <v>713</v>
      </c>
      <c r="D6" s="265" t="s">
        <v>559</v>
      </c>
      <c r="E6" s="265" t="s">
        <v>687</v>
      </c>
      <c r="F6" s="265" t="s">
        <v>688</v>
      </c>
      <c r="G6" s="265" t="s">
        <v>712</v>
      </c>
      <c r="H6" s="265" t="s">
        <v>681</v>
      </c>
      <c r="I6" s="265" t="s">
        <v>682</v>
      </c>
      <c r="J6" s="265" t="s">
        <v>683</v>
      </c>
      <c r="K6" s="265" t="s">
        <v>684</v>
      </c>
      <c r="L6" s="265" t="s">
        <v>685</v>
      </c>
      <c r="O6" s="494" t="s">
        <v>714</v>
      </c>
      <c r="P6" s="265" t="s">
        <v>713</v>
      </c>
      <c r="Q6" s="265" t="s">
        <v>559</v>
      </c>
      <c r="R6" s="265" t="s">
        <v>687</v>
      </c>
      <c r="S6" s="265" t="s">
        <v>688</v>
      </c>
      <c r="T6" s="265" t="s">
        <v>712</v>
      </c>
      <c r="U6" s="265" t="s">
        <v>681</v>
      </c>
      <c r="V6" s="265" t="s">
        <v>682</v>
      </c>
      <c r="W6" s="265" t="s">
        <v>683</v>
      </c>
      <c r="X6" s="265" t="s">
        <v>684</v>
      </c>
      <c r="Y6" s="265" t="s">
        <v>685</v>
      </c>
    </row>
    <row r="7" spans="2:29" x14ac:dyDescent="0.3">
      <c r="B7" s="508" t="s">
        <v>54</v>
      </c>
      <c r="C7" s="353">
        <v>7195</v>
      </c>
      <c r="D7" s="353">
        <v>7031</v>
      </c>
      <c r="E7" s="341">
        <v>52</v>
      </c>
      <c r="F7" s="353">
        <v>35</v>
      </c>
      <c r="G7" s="353">
        <v>7118</v>
      </c>
      <c r="H7" s="373">
        <v>8</v>
      </c>
      <c r="I7" s="374">
        <v>11</v>
      </c>
      <c r="J7" s="374">
        <v>50</v>
      </c>
      <c r="K7" s="353">
        <v>8</v>
      </c>
      <c r="L7" s="220">
        <v>77</v>
      </c>
      <c r="N7" s="349"/>
      <c r="O7" s="508" t="s">
        <v>54</v>
      </c>
      <c r="P7" s="353">
        <v>7195</v>
      </c>
      <c r="Q7" s="454">
        <f t="shared" ref="Q7:Q21" si="0">D7/C7%</f>
        <v>97.72063933287005</v>
      </c>
      <c r="R7" s="551">
        <f t="shared" ref="R7:R21" si="1">E7/C7%</f>
        <v>0.72272411396803338</v>
      </c>
      <c r="S7" s="454">
        <f t="shared" ref="S7:S21" si="2">F7/C7%</f>
        <v>0.48644892286309938</v>
      </c>
      <c r="T7" s="454">
        <f t="shared" ref="T7:T21" si="3">G7/C7%</f>
        <v>98.929812369701182</v>
      </c>
      <c r="U7" s="552">
        <f t="shared" ref="U7:U21" si="4">H7/C7%</f>
        <v>0.11118832522585129</v>
      </c>
      <c r="V7" s="354">
        <f t="shared" ref="V7:V21" si="5">I7/C7%</f>
        <v>0.15288394718554552</v>
      </c>
      <c r="W7" s="354">
        <f t="shared" ref="W7:W21" si="6">J7/C7%</f>
        <v>0.69492703266157052</v>
      </c>
      <c r="X7" s="454">
        <f t="shared" ref="X7:X21" si="7">K7/C7%</f>
        <v>0.11118832522585129</v>
      </c>
      <c r="Y7" s="553">
        <f t="shared" ref="Y7:Y21" si="8">L7/C7%</f>
        <v>1.0701876302988185</v>
      </c>
      <c r="Z7" s="473"/>
      <c r="AA7" s="474"/>
      <c r="AB7" s="471"/>
      <c r="AC7" s="472"/>
    </row>
    <row r="8" spans="2:29" x14ac:dyDescent="0.3">
      <c r="B8" s="510" t="s">
        <v>52</v>
      </c>
      <c r="C8" s="344">
        <v>18280</v>
      </c>
      <c r="D8" s="344">
        <v>17797</v>
      </c>
      <c r="E8" s="325">
        <v>89</v>
      </c>
      <c r="F8" s="344">
        <v>108</v>
      </c>
      <c r="G8" s="344">
        <v>17994</v>
      </c>
      <c r="H8" s="321">
        <v>36</v>
      </c>
      <c r="I8" s="322">
        <v>78</v>
      </c>
      <c r="J8" s="322">
        <v>146</v>
      </c>
      <c r="K8" s="344">
        <v>26</v>
      </c>
      <c r="L8" s="221">
        <v>286</v>
      </c>
      <c r="N8" s="349"/>
      <c r="O8" s="510" t="s">
        <v>52</v>
      </c>
      <c r="P8" s="344">
        <v>18280</v>
      </c>
      <c r="Q8" s="400">
        <f t="shared" si="0"/>
        <v>97.357768052516406</v>
      </c>
      <c r="R8" s="554">
        <f t="shared" si="1"/>
        <v>0.48687089715536103</v>
      </c>
      <c r="S8" s="400">
        <f t="shared" si="2"/>
        <v>0.5908096280087527</v>
      </c>
      <c r="T8" s="400">
        <f t="shared" si="3"/>
        <v>98.435448577680518</v>
      </c>
      <c r="U8" s="399">
        <f t="shared" si="4"/>
        <v>0.19693654266958424</v>
      </c>
      <c r="V8" s="348">
        <f t="shared" si="5"/>
        <v>0.42669584245076586</v>
      </c>
      <c r="W8" s="348">
        <f t="shared" si="6"/>
        <v>0.79868708971553604</v>
      </c>
      <c r="X8" s="400">
        <f t="shared" si="7"/>
        <v>0.14223194748358861</v>
      </c>
      <c r="Y8" s="555">
        <f t="shared" si="8"/>
        <v>1.5645514223194747</v>
      </c>
      <c r="Z8" s="473"/>
      <c r="AA8" s="474"/>
      <c r="AB8" s="471"/>
      <c r="AC8" s="472"/>
    </row>
    <row r="9" spans="2:29" x14ac:dyDescent="0.3">
      <c r="B9" s="510" t="s">
        <v>53</v>
      </c>
      <c r="C9" s="344">
        <v>7384</v>
      </c>
      <c r="D9" s="344">
        <v>7158</v>
      </c>
      <c r="E9" s="325">
        <v>62</v>
      </c>
      <c r="F9" s="344">
        <v>33</v>
      </c>
      <c r="G9" s="344">
        <v>7253</v>
      </c>
      <c r="H9" s="321">
        <v>52</v>
      </c>
      <c r="I9" s="322">
        <v>21</v>
      </c>
      <c r="J9" s="322">
        <v>40</v>
      </c>
      <c r="K9" s="344">
        <v>18</v>
      </c>
      <c r="L9" s="221">
        <v>131</v>
      </c>
      <c r="N9" s="349"/>
      <c r="O9" s="510" t="s">
        <v>53</v>
      </c>
      <c r="P9" s="344">
        <v>7384</v>
      </c>
      <c r="Q9" s="400">
        <f t="shared" si="0"/>
        <v>96.939328277356438</v>
      </c>
      <c r="R9" s="554">
        <f t="shared" si="1"/>
        <v>0.83965330444203679</v>
      </c>
      <c r="S9" s="400">
        <f t="shared" si="2"/>
        <v>0.44691224268689056</v>
      </c>
      <c r="T9" s="400">
        <f t="shared" si="3"/>
        <v>98.225893824485368</v>
      </c>
      <c r="U9" s="399">
        <f t="shared" si="4"/>
        <v>0.70422535211267601</v>
      </c>
      <c r="V9" s="348">
        <f t="shared" si="5"/>
        <v>0.28439869989165761</v>
      </c>
      <c r="W9" s="348">
        <f t="shared" si="6"/>
        <v>0.54171180931744312</v>
      </c>
      <c r="X9" s="400">
        <f t="shared" si="7"/>
        <v>0.24377031419284939</v>
      </c>
      <c r="Y9" s="555">
        <f t="shared" si="8"/>
        <v>1.7741061755146261</v>
      </c>
      <c r="Z9" s="473"/>
      <c r="AA9" s="474"/>
      <c r="AB9" s="471"/>
      <c r="AC9" s="472"/>
    </row>
    <row r="10" spans="2:29" x14ac:dyDescent="0.3">
      <c r="B10" s="510" t="s">
        <v>43</v>
      </c>
      <c r="C10" s="344">
        <v>5858</v>
      </c>
      <c r="D10" s="344">
        <v>5652</v>
      </c>
      <c r="E10" s="325">
        <v>53</v>
      </c>
      <c r="F10" s="344">
        <v>48</v>
      </c>
      <c r="G10" s="344">
        <v>5753</v>
      </c>
      <c r="H10" s="321">
        <v>24</v>
      </c>
      <c r="I10" s="322">
        <v>28</v>
      </c>
      <c r="J10" s="322">
        <v>42</v>
      </c>
      <c r="K10" s="344">
        <v>11</v>
      </c>
      <c r="L10" s="221">
        <v>105</v>
      </c>
      <c r="N10" s="349"/>
      <c r="O10" s="510" t="s">
        <v>43</v>
      </c>
      <c r="P10" s="344">
        <v>5858</v>
      </c>
      <c r="Q10" s="400">
        <f t="shared" si="0"/>
        <v>96.483441447593037</v>
      </c>
      <c r="R10" s="400">
        <f t="shared" si="1"/>
        <v>0.90474564697849102</v>
      </c>
      <c r="S10" s="400">
        <f t="shared" si="2"/>
        <v>0.81939228405599185</v>
      </c>
      <c r="T10" s="400">
        <f t="shared" si="3"/>
        <v>98.207579378627514</v>
      </c>
      <c r="U10" s="400">
        <f t="shared" si="4"/>
        <v>0.40969614202799592</v>
      </c>
      <c r="V10" s="400">
        <f t="shared" si="5"/>
        <v>0.47797883236599525</v>
      </c>
      <c r="W10" s="400">
        <f t="shared" si="6"/>
        <v>0.71696824854899288</v>
      </c>
      <c r="X10" s="400">
        <f t="shared" si="7"/>
        <v>0.18777739842949812</v>
      </c>
      <c r="Y10" s="400">
        <f t="shared" si="8"/>
        <v>1.792420621372482</v>
      </c>
      <c r="Z10" s="473"/>
      <c r="AA10" s="474"/>
      <c r="AB10" s="471"/>
      <c r="AC10" s="472"/>
    </row>
    <row r="11" spans="2:29" x14ac:dyDescent="0.3">
      <c r="B11" s="510" t="s">
        <v>49</v>
      </c>
      <c r="C11" s="344">
        <v>15896</v>
      </c>
      <c r="D11" s="344">
        <v>15322</v>
      </c>
      <c r="E11" s="325">
        <v>153</v>
      </c>
      <c r="F11" s="344">
        <v>99</v>
      </c>
      <c r="G11" s="344">
        <v>15574</v>
      </c>
      <c r="H11" s="321">
        <v>77</v>
      </c>
      <c r="I11" s="322">
        <v>67</v>
      </c>
      <c r="J11" s="322">
        <v>133</v>
      </c>
      <c r="K11" s="344">
        <v>45</v>
      </c>
      <c r="L11" s="221">
        <v>322</v>
      </c>
      <c r="N11" s="349"/>
      <c r="O11" s="510" t="s">
        <v>49</v>
      </c>
      <c r="P11" s="344">
        <v>15896</v>
      </c>
      <c r="Q11" s="400">
        <f t="shared" si="0"/>
        <v>96.389028686461998</v>
      </c>
      <c r="R11" s="554">
        <f t="shared" si="1"/>
        <v>0.96250629089079009</v>
      </c>
      <c r="S11" s="400">
        <f t="shared" si="2"/>
        <v>0.62279818822345245</v>
      </c>
      <c r="T11" s="400">
        <f t="shared" si="3"/>
        <v>97.97433316557624</v>
      </c>
      <c r="U11" s="399">
        <f t="shared" si="4"/>
        <v>0.48439859084046299</v>
      </c>
      <c r="V11" s="348">
        <f t="shared" si="5"/>
        <v>0.42148968293910416</v>
      </c>
      <c r="W11" s="348">
        <f t="shared" si="6"/>
        <v>0.83668847508807243</v>
      </c>
      <c r="X11" s="400">
        <f t="shared" si="7"/>
        <v>0.28309008555611476</v>
      </c>
      <c r="Y11" s="555">
        <f t="shared" si="8"/>
        <v>2.0256668344237543</v>
      </c>
      <c r="Z11" s="473"/>
      <c r="AA11" s="474"/>
      <c r="AB11" s="471"/>
      <c r="AC11" s="472"/>
    </row>
    <row r="12" spans="2:29" x14ac:dyDescent="0.3">
      <c r="B12" s="510" t="s">
        <v>46</v>
      </c>
      <c r="C12" s="344">
        <v>8632</v>
      </c>
      <c r="D12" s="344">
        <v>8222</v>
      </c>
      <c r="E12" s="325">
        <v>71</v>
      </c>
      <c r="F12" s="344">
        <v>32</v>
      </c>
      <c r="G12" s="344">
        <v>8325</v>
      </c>
      <c r="H12" s="321">
        <v>127</v>
      </c>
      <c r="I12" s="322">
        <v>75</v>
      </c>
      <c r="J12" s="322">
        <v>74</v>
      </c>
      <c r="K12" s="344">
        <v>31</v>
      </c>
      <c r="L12" s="221">
        <v>307</v>
      </c>
      <c r="N12" s="349"/>
      <c r="O12" s="510" t="s">
        <v>46</v>
      </c>
      <c r="P12" s="344">
        <v>8632</v>
      </c>
      <c r="Q12" s="400">
        <f t="shared" si="0"/>
        <v>95.250231696014836</v>
      </c>
      <c r="R12" s="554">
        <f t="shared" si="1"/>
        <v>0.82252085264133468</v>
      </c>
      <c r="S12" s="400">
        <f t="shared" si="2"/>
        <v>0.37071362372567196</v>
      </c>
      <c r="T12" s="400">
        <f t="shared" si="3"/>
        <v>96.443466172381846</v>
      </c>
      <c r="U12" s="399">
        <f t="shared" si="4"/>
        <v>1.4712696941612606</v>
      </c>
      <c r="V12" s="348">
        <f t="shared" si="5"/>
        <v>0.8688600556070436</v>
      </c>
      <c r="W12" s="348">
        <f t="shared" si="6"/>
        <v>0.8572752548656164</v>
      </c>
      <c r="X12" s="400">
        <f t="shared" si="7"/>
        <v>0.3591288229842447</v>
      </c>
      <c r="Y12" s="555">
        <f t="shared" si="8"/>
        <v>3.5565338276181651</v>
      </c>
      <c r="Z12" s="473"/>
      <c r="AA12" s="474"/>
      <c r="AB12" s="471"/>
      <c r="AC12" s="472"/>
    </row>
    <row r="13" spans="2:29" x14ac:dyDescent="0.3">
      <c r="B13" s="499" t="s">
        <v>56</v>
      </c>
      <c r="C13" s="344">
        <v>13092</v>
      </c>
      <c r="D13" s="344">
        <v>12436</v>
      </c>
      <c r="E13" s="325">
        <v>104</v>
      </c>
      <c r="F13" s="344">
        <v>61</v>
      </c>
      <c r="G13" s="344">
        <v>12601</v>
      </c>
      <c r="H13" s="321">
        <v>139</v>
      </c>
      <c r="I13" s="344">
        <v>163</v>
      </c>
      <c r="J13" s="322">
        <v>134</v>
      </c>
      <c r="K13" s="344">
        <v>55</v>
      </c>
      <c r="L13" s="221">
        <v>491</v>
      </c>
      <c r="N13" s="349"/>
      <c r="O13" s="499" t="s">
        <v>56</v>
      </c>
      <c r="P13" s="344">
        <v>13092</v>
      </c>
      <c r="Q13" s="400">
        <f t="shared" si="0"/>
        <v>94.989306446685006</v>
      </c>
      <c r="R13" s="554">
        <f t="shared" si="1"/>
        <v>0.79437824625725639</v>
      </c>
      <c r="S13" s="400">
        <f t="shared" si="2"/>
        <v>0.46593339443935233</v>
      </c>
      <c r="T13" s="400">
        <f t="shared" si="3"/>
        <v>96.24961808738162</v>
      </c>
      <c r="U13" s="399">
        <f t="shared" si="4"/>
        <v>1.0617170791322947</v>
      </c>
      <c r="V13" s="400">
        <f t="shared" si="5"/>
        <v>1.2450351359608922</v>
      </c>
      <c r="W13" s="348">
        <f t="shared" si="6"/>
        <v>1.0235258172930035</v>
      </c>
      <c r="X13" s="400">
        <f t="shared" si="7"/>
        <v>0.42010388023220291</v>
      </c>
      <c r="Y13" s="555">
        <f t="shared" si="8"/>
        <v>3.7503819126183933</v>
      </c>
      <c r="Z13" s="473"/>
      <c r="AA13" s="474"/>
      <c r="AB13" s="471"/>
      <c r="AC13" s="472"/>
    </row>
    <row r="14" spans="2:29" x14ac:dyDescent="0.3">
      <c r="B14" s="510" t="s">
        <v>55</v>
      </c>
      <c r="C14" s="344">
        <v>9278</v>
      </c>
      <c r="D14" s="344">
        <v>8784</v>
      </c>
      <c r="E14" s="325">
        <v>89</v>
      </c>
      <c r="F14" s="344">
        <v>62</v>
      </c>
      <c r="G14" s="344">
        <v>8935</v>
      </c>
      <c r="H14" s="344">
        <v>80</v>
      </c>
      <c r="I14" s="322">
        <v>135</v>
      </c>
      <c r="J14" s="322">
        <v>90</v>
      </c>
      <c r="K14" s="344">
        <v>38</v>
      </c>
      <c r="L14" s="221">
        <v>343</v>
      </c>
      <c r="N14" s="349"/>
      <c r="O14" s="510" t="s">
        <v>55</v>
      </c>
      <c r="P14" s="344">
        <v>9278</v>
      </c>
      <c r="Q14" s="400">
        <f t="shared" si="0"/>
        <v>94.675576632895016</v>
      </c>
      <c r="R14" s="554">
        <f t="shared" si="1"/>
        <v>0.95925846087518862</v>
      </c>
      <c r="S14" s="400">
        <f t="shared" si="2"/>
        <v>0.66824746712653593</v>
      </c>
      <c r="T14" s="400">
        <f t="shared" si="3"/>
        <v>96.30308256089674</v>
      </c>
      <c r="U14" s="400">
        <f t="shared" si="4"/>
        <v>0.86225479629230439</v>
      </c>
      <c r="V14" s="348">
        <f t="shared" si="5"/>
        <v>1.4550549687432637</v>
      </c>
      <c r="W14" s="348">
        <f t="shared" si="6"/>
        <v>0.97003664582884241</v>
      </c>
      <c r="X14" s="400">
        <f t="shared" si="7"/>
        <v>0.40957102823884456</v>
      </c>
      <c r="Y14" s="555">
        <f t="shared" si="8"/>
        <v>3.6969174391032551</v>
      </c>
      <c r="Z14" s="473"/>
      <c r="AA14" s="474"/>
      <c r="AB14" s="471"/>
      <c r="AC14" s="472"/>
    </row>
    <row r="15" spans="2:29" x14ac:dyDescent="0.3">
      <c r="B15" s="561" t="s">
        <v>48</v>
      </c>
      <c r="C15" s="331">
        <v>1737784</v>
      </c>
      <c r="D15" s="331">
        <v>1640715</v>
      </c>
      <c r="E15" s="328">
        <v>19250</v>
      </c>
      <c r="F15" s="331">
        <v>12028</v>
      </c>
      <c r="G15" s="331">
        <v>1671993</v>
      </c>
      <c r="H15" s="328">
        <v>23826</v>
      </c>
      <c r="I15" s="329">
        <v>19174</v>
      </c>
      <c r="J15" s="329">
        <v>15043</v>
      </c>
      <c r="K15" s="331">
        <v>7748</v>
      </c>
      <c r="L15" s="331">
        <v>65791</v>
      </c>
      <c r="N15" s="349"/>
      <c r="O15" s="561" t="s">
        <v>48</v>
      </c>
      <c r="P15" s="331">
        <v>1737784</v>
      </c>
      <c r="Q15" s="562">
        <f t="shared" si="0"/>
        <v>94.414207979817974</v>
      </c>
      <c r="R15" s="563">
        <f t="shared" si="1"/>
        <v>1.1077326065840174</v>
      </c>
      <c r="S15" s="562">
        <f t="shared" si="2"/>
        <v>0.69214585932428885</v>
      </c>
      <c r="T15" s="562">
        <f t="shared" si="3"/>
        <v>96.214086445726281</v>
      </c>
      <c r="U15" s="563">
        <f t="shared" si="4"/>
        <v>1.3710564719205609</v>
      </c>
      <c r="V15" s="330">
        <f t="shared" si="5"/>
        <v>1.1033592207086726</v>
      </c>
      <c r="W15" s="330">
        <f t="shared" si="6"/>
        <v>0.86564268056329208</v>
      </c>
      <c r="X15" s="562">
        <f t="shared" si="7"/>
        <v>0.44585518108119304</v>
      </c>
      <c r="Y15" s="562">
        <f t="shared" si="8"/>
        <v>3.7859135542737188</v>
      </c>
      <c r="Z15" s="473"/>
      <c r="AA15" s="474"/>
      <c r="AB15" s="471"/>
      <c r="AC15" s="472"/>
    </row>
    <row r="16" spans="2:29" x14ac:dyDescent="0.3">
      <c r="B16" s="499" t="s">
        <v>51</v>
      </c>
      <c r="C16" s="344">
        <v>12582</v>
      </c>
      <c r="D16" s="344">
        <v>11832</v>
      </c>
      <c r="E16" s="325">
        <v>114</v>
      </c>
      <c r="F16" s="344">
        <v>122</v>
      </c>
      <c r="G16" s="344">
        <v>12068</v>
      </c>
      <c r="H16" s="321">
        <v>138</v>
      </c>
      <c r="I16" s="344">
        <v>107</v>
      </c>
      <c r="J16" s="322">
        <v>207</v>
      </c>
      <c r="K16" s="344">
        <v>62</v>
      </c>
      <c r="L16" s="221">
        <v>514</v>
      </c>
      <c r="N16" s="349"/>
      <c r="O16" s="499" t="s">
        <v>51</v>
      </c>
      <c r="P16" s="344">
        <v>12582</v>
      </c>
      <c r="Q16" s="400">
        <f t="shared" si="0"/>
        <v>94.039103481163579</v>
      </c>
      <c r="R16" s="554">
        <f t="shared" si="1"/>
        <v>0.90605627086313789</v>
      </c>
      <c r="S16" s="400">
        <f t="shared" si="2"/>
        <v>0.96963916706405984</v>
      </c>
      <c r="T16" s="400">
        <f t="shared" si="3"/>
        <v>95.914798919090771</v>
      </c>
      <c r="U16" s="399">
        <f t="shared" si="4"/>
        <v>1.0968049594659037</v>
      </c>
      <c r="V16" s="400">
        <f t="shared" si="5"/>
        <v>0.85042123668733116</v>
      </c>
      <c r="W16" s="348">
        <f t="shared" si="6"/>
        <v>1.6452074391988556</v>
      </c>
      <c r="X16" s="400">
        <f t="shared" si="7"/>
        <v>0.49276744555714513</v>
      </c>
      <c r="Y16" s="555">
        <f t="shared" si="8"/>
        <v>4.0852010809092354</v>
      </c>
      <c r="Z16" s="473"/>
      <c r="AA16" s="474"/>
      <c r="AB16" s="471"/>
      <c r="AC16" s="472"/>
    </row>
    <row r="17" spans="2:29" x14ac:dyDescent="0.3">
      <c r="B17" s="510" t="s">
        <v>45</v>
      </c>
      <c r="C17" s="344">
        <v>20403</v>
      </c>
      <c r="D17" s="344">
        <v>19171</v>
      </c>
      <c r="E17" s="325">
        <v>193</v>
      </c>
      <c r="F17" s="344">
        <v>134</v>
      </c>
      <c r="G17" s="344">
        <v>19498</v>
      </c>
      <c r="H17" s="321">
        <v>266</v>
      </c>
      <c r="I17" s="322">
        <v>345</v>
      </c>
      <c r="J17" s="322">
        <v>224</v>
      </c>
      <c r="K17" s="344">
        <v>70</v>
      </c>
      <c r="L17" s="221">
        <v>905</v>
      </c>
      <c r="N17" s="349"/>
      <c r="O17" s="510" t="s">
        <v>45</v>
      </c>
      <c r="P17" s="344">
        <v>20403</v>
      </c>
      <c r="Q17" s="400">
        <f t="shared" si="0"/>
        <v>93.961672303092683</v>
      </c>
      <c r="R17" s="554">
        <f t="shared" si="1"/>
        <v>0.94593932264863012</v>
      </c>
      <c r="S17" s="400">
        <f t="shared" si="2"/>
        <v>0.65676616183894521</v>
      </c>
      <c r="T17" s="400">
        <f t="shared" si="3"/>
        <v>95.564377787580256</v>
      </c>
      <c r="U17" s="399">
        <f t="shared" si="4"/>
        <v>1.3037298436504436</v>
      </c>
      <c r="V17" s="348">
        <f t="shared" si="5"/>
        <v>1.6909278047345979</v>
      </c>
      <c r="W17" s="348">
        <f t="shared" si="6"/>
        <v>1.0978777630740577</v>
      </c>
      <c r="X17" s="400">
        <f t="shared" si="7"/>
        <v>0.34308680096064303</v>
      </c>
      <c r="Y17" s="555">
        <f t="shared" si="8"/>
        <v>4.4356222124197418</v>
      </c>
      <c r="Z17" s="473"/>
      <c r="AA17" s="474"/>
      <c r="AB17" s="471"/>
      <c r="AC17" s="472"/>
    </row>
    <row r="18" spans="2:29" x14ac:dyDescent="0.3">
      <c r="B18" s="499" t="s">
        <v>47</v>
      </c>
      <c r="C18" s="344">
        <v>73306</v>
      </c>
      <c r="D18" s="344">
        <v>68821</v>
      </c>
      <c r="E18" s="221">
        <v>488</v>
      </c>
      <c r="F18" s="344">
        <v>399</v>
      </c>
      <c r="G18" s="344">
        <v>69708</v>
      </c>
      <c r="H18" s="321">
        <v>2067</v>
      </c>
      <c r="I18" s="221">
        <v>508</v>
      </c>
      <c r="J18" s="322">
        <v>438</v>
      </c>
      <c r="K18" s="221">
        <v>585</v>
      </c>
      <c r="L18" s="221">
        <v>3598</v>
      </c>
      <c r="N18" s="349"/>
      <c r="O18" s="499" t="s">
        <v>47</v>
      </c>
      <c r="P18" s="344">
        <v>73306</v>
      </c>
      <c r="Q18" s="400">
        <f t="shared" si="0"/>
        <v>93.88181049300195</v>
      </c>
      <c r="R18" s="555">
        <f t="shared" si="1"/>
        <v>0.66570267099555291</v>
      </c>
      <c r="S18" s="400">
        <f t="shared" si="2"/>
        <v>0.54429378222792135</v>
      </c>
      <c r="T18" s="400">
        <f t="shared" si="3"/>
        <v>95.091806946225418</v>
      </c>
      <c r="U18" s="399">
        <f t="shared" si="4"/>
        <v>2.8196873380078031</v>
      </c>
      <c r="V18" s="555">
        <f t="shared" si="5"/>
        <v>0.69298556734782968</v>
      </c>
      <c r="W18" s="348">
        <f t="shared" si="6"/>
        <v>0.59749543011486106</v>
      </c>
      <c r="X18" s="555">
        <f t="shared" si="7"/>
        <v>0.79802471830409527</v>
      </c>
      <c r="Y18" s="555">
        <f t="shared" si="8"/>
        <v>4.908193053774589</v>
      </c>
      <c r="Z18" s="473"/>
      <c r="AA18" s="474"/>
      <c r="AB18" s="471"/>
      <c r="AC18" s="472"/>
    </row>
    <row r="19" spans="2:29" x14ac:dyDescent="0.3">
      <c r="B19" s="510" t="s">
        <v>42</v>
      </c>
      <c r="C19" s="344">
        <v>9491</v>
      </c>
      <c r="D19" s="344">
        <v>8761</v>
      </c>
      <c r="E19" s="325">
        <v>166</v>
      </c>
      <c r="F19" s="344">
        <v>86</v>
      </c>
      <c r="G19" s="344">
        <v>9013</v>
      </c>
      <c r="H19" s="321">
        <v>102</v>
      </c>
      <c r="I19" s="322">
        <v>196</v>
      </c>
      <c r="J19" s="322">
        <v>141</v>
      </c>
      <c r="K19" s="344">
        <v>39</v>
      </c>
      <c r="L19" s="221">
        <v>478</v>
      </c>
      <c r="N19" s="349"/>
      <c r="O19" s="510" t="s">
        <v>42</v>
      </c>
      <c r="P19" s="344">
        <v>9491</v>
      </c>
      <c r="Q19" s="400">
        <f t="shared" si="0"/>
        <v>92.308502792118858</v>
      </c>
      <c r="R19" s="554">
        <f t="shared" si="1"/>
        <v>1.7490253924770836</v>
      </c>
      <c r="S19" s="400">
        <f t="shared" si="2"/>
        <v>0.90612158887366978</v>
      </c>
      <c r="T19" s="400">
        <f t="shared" si="3"/>
        <v>94.963649773469612</v>
      </c>
      <c r="U19" s="399">
        <f t="shared" si="4"/>
        <v>1.0747023495943526</v>
      </c>
      <c r="V19" s="348">
        <f t="shared" si="5"/>
        <v>2.0651143188283636</v>
      </c>
      <c r="W19" s="348">
        <f t="shared" si="6"/>
        <v>1.4856179538510168</v>
      </c>
      <c r="X19" s="400">
        <f t="shared" si="7"/>
        <v>0.41091560425666424</v>
      </c>
      <c r="Y19" s="555">
        <f t="shared" si="8"/>
        <v>5.0363502265303977</v>
      </c>
      <c r="Z19" s="473"/>
      <c r="AA19" s="474"/>
      <c r="AB19" s="471"/>
      <c r="AC19" s="472"/>
    </row>
    <row r="20" spans="2:29" x14ac:dyDescent="0.3">
      <c r="B20" s="564" t="s">
        <v>50</v>
      </c>
      <c r="C20" s="336">
        <v>6356</v>
      </c>
      <c r="D20" s="336">
        <v>5860</v>
      </c>
      <c r="E20" s="333">
        <v>143</v>
      </c>
      <c r="F20" s="336">
        <v>53</v>
      </c>
      <c r="G20" s="336">
        <v>6056</v>
      </c>
      <c r="H20" s="333">
        <v>97</v>
      </c>
      <c r="I20" s="334">
        <v>101</v>
      </c>
      <c r="J20" s="334">
        <v>76</v>
      </c>
      <c r="K20" s="336">
        <v>26</v>
      </c>
      <c r="L20" s="336">
        <v>300</v>
      </c>
      <c r="N20" s="349"/>
      <c r="O20" s="564" t="s">
        <v>50</v>
      </c>
      <c r="P20" s="336">
        <v>6356</v>
      </c>
      <c r="Q20" s="565">
        <f t="shared" si="0"/>
        <v>92.196349905601011</v>
      </c>
      <c r="R20" s="455">
        <f t="shared" si="1"/>
        <v>2.2498426683448711</v>
      </c>
      <c r="S20" s="565">
        <f t="shared" si="2"/>
        <v>0.83385777218376333</v>
      </c>
      <c r="T20" s="565">
        <f t="shared" si="3"/>
        <v>95.280050346129642</v>
      </c>
      <c r="U20" s="455">
        <f t="shared" si="4"/>
        <v>1.526117054751416</v>
      </c>
      <c r="V20" s="335">
        <f t="shared" si="5"/>
        <v>1.5890497168030207</v>
      </c>
      <c r="W20" s="335">
        <f t="shared" si="6"/>
        <v>1.1957205789804908</v>
      </c>
      <c r="X20" s="565">
        <f t="shared" si="7"/>
        <v>0.40906230333543109</v>
      </c>
      <c r="Y20" s="565">
        <f t="shared" si="8"/>
        <v>4.7199496538703585</v>
      </c>
      <c r="Z20" s="473"/>
      <c r="AA20" s="474"/>
      <c r="AB20" s="471"/>
      <c r="AC20" s="472"/>
    </row>
    <row r="21" spans="2:29" ht="15" thickBot="1" x14ac:dyDescent="0.35">
      <c r="B21" s="560" t="s">
        <v>44</v>
      </c>
      <c r="C21" s="347">
        <v>7010</v>
      </c>
      <c r="D21" s="347">
        <v>6211</v>
      </c>
      <c r="E21" s="351">
        <v>117</v>
      </c>
      <c r="F21" s="347">
        <v>152</v>
      </c>
      <c r="G21" s="347">
        <v>6480</v>
      </c>
      <c r="H21" s="345">
        <v>190</v>
      </c>
      <c r="I21" s="347">
        <v>193</v>
      </c>
      <c r="J21" s="346">
        <v>86</v>
      </c>
      <c r="K21" s="347">
        <v>61</v>
      </c>
      <c r="L21" s="222">
        <v>530</v>
      </c>
      <c r="N21" s="349"/>
      <c r="O21" s="560" t="s">
        <v>44</v>
      </c>
      <c r="P21" s="347">
        <v>7010</v>
      </c>
      <c r="Q21" s="556">
        <f t="shared" si="0"/>
        <v>88.601997146932959</v>
      </c>
      <c r="R21" s="557">
        <f t="shared" si="1"/>
        <v>1.6690442225392299</v>
      </c>
      <c r="S21" s="556">
        <f t="shared" si="2"/>
        <v>2.1683309557774608</v>
      </c>
      <c r="T21" s="556">
        <f t="shared" si="3"/>
        <v>92.43937232524965</v>
      </c>
      <c r="U21" s="456">
        <f t="shared" si="4"/>
        <v>2.7104136947218262</v>
      </c>
      <c r="V21" s="556">
        <f t="shared" si="5"/>
        <v>2.7532097004279601</v>
      </c>
      <c r="W21" s="558">
        <f t="shared" si="6"/>
        <v>1.2268188302425107</v>
      </c>
      <c r="X21" s="556">
        <f t="shared" si="7"/>
        <v>0.87018544935805997</v>
      </c>
      <c r="Y21" s="559">
        <f t="shared" si="8"/>
        <v>7.5606276747503571</v>
      </c>
      <c r="Z21" s="473"/>
      <c r="AA21" s="474"/>
      <c r="AB21" s="471"/>
      <c r="AC21" s="472"/>
    </row>
    <row r="22" spans="2:29" x14ac:dyDescent="0.3">
      <c r="B22" s="543"/>
      <c r="C22" s="544"/>
      <c r="D22" s="545"/>
      <c r="E22" s="546"/>
      <c r="F22" s="545"/>
      <c r="G22" s="545"/>
      <c r="H22" s="547"/>
      <c r="I22" s="548"/>
      <c r="J22" s="549"/>
      <c r="K22" s="544"/>
      <c r="L22" s="550"/>
      <c r="N22" s="349"/>
      <c r="Y22" s="472"/>
      <c r="Z22" s="473"/>
      <c r="AA22" s="474"/>
      <c r="AB22" s="471"/>
      <c r="AC22" s="472"/>
    </row>
    <row r="26" spans="2:29" x14ac:dyDescent="0.3">
      <c r="B26" s="87"/>
      <c r="C26" s="87" t="s">
        <v>715</v>
      </c>
      <c r="D26" t="s">
        <v>685</v>
      </c>
    </row>
    <row r="27" spans="2:29" x14ac:dyDescent="0.3">
      <c r="B27" s="87" t="s">
        <v>44</v>
      </c>
      <c r="C27" s="397">
        <v>92.43937232524965</v>
      </c>
      <c r="D27" s="281">
        <v>7.5606276747503571</v>
      </c>
    </row>
    <row r="28" spans="2:29" x14ac:dyDescent="0.3">
      <c r="B28" s="87" t="s">
        <v>42</v>
      </c>
      <c r="C28" s="397">
        <v>94.963649773469612</v>
      </c>
      <c r="D28" s="281">
        <v>5.0363502265303977</v>
      </c>
    </row>
    <row r="29" spans="2:29" x14ac:dyDescent="0.3">
      <c r="B29" s="87" t="s">
        <v>47</v>
      </c>
      <c r="C29" s="397">
        <v>95.091806946225418</v>
      </c>
      <c r="D29" s="281">
        <v>4.908193053774589</v>
      </c>
    </row>
    <row r="30" spans="2:29" x14ac:dyDescent="0.3">
      <c r="B30" s="87" t="s">
        <v>50</v>
      </c>
      <c r="C30" s="397">
        <v>95.280050346129642</v>
      </c>
      <c r="D30" s="281">
        <v>4.7199496538703585</v>
      </c>
    </row>
    <row r="31" spans="2:29" x14ac:dyDescent="0.3">
      <c r="B31" s="87" t="s">
        <v>45</v>
      </c>
      <c r="C31" s="397">
        <v>95.564377787580256</v>
      </c>
      <c r="D31" s="281">
        <v>4.4356222124197418</v>
      </c>
    </row>
    <row r="32" spans="2:29" x14ac:dyDescent="0.3">
      <c r="B32" s="87" t="s">
        <v>51</v>
      </c>
      <c r="C32" s="397">
        <v>95.914798919090771</v>
      </c>
      <c r="D32" s="281">
        <v>4.0852010809092354</v>
      </c>
    </row>
    <row r="33" spans="2:10" x14ac:dyDescent="0.3">
      <c r="B33" s="87" t="s">
        <v>48</v>
      </c>
      <c r="C33" s="397">
        <v>96.214086445726281</v>
      </c>
      <c r="D33" s="281">
        <v>3.7859135542737188</v>
      </c>
    </row>
    <row r="34" spans="2:10" x14ac:dyDescent="0.3">
      <c r="B34" s="87" t="s">
        <v>56</v>
      </c>
      <c r="C34" s="397">
        <v>96.24961808738162</v>
      </c>
      <c r="D34" s="281">
        <v>3.7503819126183933</v>
      </c>
    </row>
    <row r="35" spans="2:10" x14ac:dyDescent="0.3">
      <c r="B35" s="87" t="s">
        <v>55</v>
      </c>
      <c r="C35" s="397">
        <v>96.30308256089674</v>
      </c>
      <c r="D35" s="281">
        <v>3.6969174391032551</v>
      </c>
    </row>
    <row r="36" spans="2:10" x14ac:dyDescent="0.3">
      <c r="B36" s="87" t="s">
        <v>46</v>
      </c>
      <c r="C36" s="397">
        <v>96.443466172381846</v>
      </c>
      <c r="D36" s="281">
        <v>3.5565338276181651</v>
      </c>
    </row>
    <row r="37" spans="2:10" x14ac:dyDescent="0.3">
      <c r="B37" s="87" t="s">
        <v>49</v>
      </c>
      <c r="C37" s="397">
        <v>97.97433316557624</v>
      </c>
      <c r="D37" s="281">
        <v>2.0256668344237543</v>
      </c>
    </row>
    <row r="38" spans="2:10" x14ac:dyDescent="0.3">
      <c r="B38" s="87" t="s">
        <v>43</v>
      </c>
      <c r="C38" s="397">
        <v>98.207579378627514</v>
      </c>
      <c r="D38" s="281">
        <v>1.792420621372482</v>
      </c>
    </row>
    <row r="39" spans="2:10" x14ac:dyDescent="0.3">
      <c r="B39" s="87" t="s">
        <v>53</v>
      </c>
      <c r="C39" s="397">
        <v>98.225893824485368</v>
      </c>
      <c r="D39" s="281">
        <v>1.7741061755146261</v>
      </c>
    </row>
    <row r="40" spans="2:10" x14ac:dyDescent="0.3">
      <c r="B40" s="87" t="s">
        <v>52</v>
      </c>
      <c r="C40" s="397">
        <v>98.435448577680518</v>
      </c>
      <c r="D40" s="281">
        <v>1.5645514223194747</v>
      </c>
    </row>
    <row r="41" spans="2:10" x14ac:dyDescent="0.3">
      <c r="B41" s="87" t="s">
        <v>54</v>
      </c>
      <c r="C41" s="397">
        <v>98.929812369701182</v>
      </c>
      <c r="D41" s="281">
        <v>1.0701876302988185</v>
      </c>
    </row>
    <row r="42" spans="2:10" x14ac:dyDescent="0.3">
      <c r="B42" s="87"/>
      <c r="C42" s="397"/>
      <c r="D42" s="397"/>
      <c r="E42" s="397"/>
      <c r="F42" s="397"/>
      <c r="G42" s="397"/>
      <c r="H42" s="397"/>
      <c r="I42" s="397"/>
      <c r="J42" s="397"/>
    </row>
    <row r="43" spans="2:10" x14ac:dyDescent="0.3">
      <c r="B43" s="87"/>
      <c r="C43" s="397"/>
      <c r="D43" s="397"/>
      <c r="E43" s="397"/>
      <c r="F43" s="397"/>
      <c r="G43" s="397"/>
      <c r="H43" s="397"/>
      <c r="I43" s="397"/>
      <c r="J43" s="397"/>
    </row>
    <row r="52" spans="2:12" x14ac:dyDescent="0.3">
      <c r="B52" s="629" t="s">
        <v>57</v>
      </c>
      <c r="C52" s="630"/>
      <c r="D52" s="630"/>
      <c r="E52" s="630"/>
      <c r="F52" s="630"/>
      <c r="G52" s="630"/>
      <c r="H52" s="630"/>
      <c r="I52" s="630"/>
      <c r="J52" s="630"/>
      <c r="K52" s="630"/>
      <c r="L52" s="631"/>
    </row>
    <row r="53" spans="2:12" ht="6.6" customHeight="1" x14ac:dyDescent="0.3">
      <c r="B53" s="124"/>
      <c r="C53" s="124"/>
      <c r="D53" s="125"/>
      <c r="E53" s="125"/>
      <c r="F53" s="223"/>
      <c r="G53" s="223"/>
      <c r="H53" s="126"/>
      <c r="I53" s="127"/>
      <c r="J53" s="127"/>
      <c r="K53" s="127"/>
      <c r="L53" s="128"/>
    </row>
    <row r="54" spans="2:12" ht="31.8" customHeight="1" x14ac:dyDescent="0.3">
      <c r="B54" s="129" t="s">
        <v>58</v>
      </c>
      <c r="C54" s="625" t="s">
        <v>723</v>
      </c>
      <c r="D54" s="626"/>
      <c r="E54" s="626"/>
      <c r="F54" s="626"/>
      <c r="G54" s="626"/>
      <c r="H54" s="626"/>
      <c r="I54" s="626"/>
      <c r="J54" s="626"/>
      <c r="K54" s="626"/>
      <c r="L54" s="627"/>
    </row>
    <row r="55" spans="2:12" ht="7.8" customHeight="1" x14ac:dyDescent="0.3">
      <c r="B55" s="129"/>
      <c r="C55" s="130"/>
      <c r="D55" s="131"/>
      <c r="E55" s="131"/>
      <c r="F55" s="224"/>
      <c r="G55" s="224"/>
      <c r="H55" s="131"/>
      <c r="I55" s="132"/>
      <c r="J55" s="132"/>
      <c r="K55" s="132"/>
      <c r="L55" s="133"/>
    </row>
    <row r="56" spans="2:12" ht="59.4" customHeight="1" x14ac:dyDescent="0.3">
      <c r="B56" s="129" t="s">
        <v>59</v>
      </c>
      <c r="C56" s="625" t="s">
        <v>582</v>
      </c>
      <c r="D56" s="626"/>
      <c r="E56" s="626"/>
      <c r="F56" s="626"/>
      <c r="G56" s="626"/>
      <c r="H56" s="626"/>
      <c r="I56" s="626"/>
      <c r="J56" s="626"/>
      <c r="K56" s="626"/>
      <c r="L56" s="627"/>
    </row>
    <row r="57" spans="2:12" ht="5.4" customHeight="1" x14ac:dyDescent="0.3">
      <c r="B57" s="129"/>
      <c r="C57" s="130"/>
      <c r="D57" s="131"/>
      <c r="E57" s="131"/>
      <c r="F57" s="224"/>
      <c r="G57" s="224"/>
      <c r="H57" s="131"/>
      <c r="I57" s="132"/>
      <c r="J57" s="132"/>
      <c r="K57" s="132"/>
      <c r="L57" s="133"/>
    </row>
    <row r="58" spans="2:12" x14ac:dyDescent="0.3">
      <c r="B58" s="129" t="s">
        <v>61</v>
      </c>
      <c r="C58" s="130" t="s">
        <v>693</v>
      </c>
      <c r="D58" s="131"/>
      <c r="E58" s="131"/>
      <c r="F58" s="224"/>
      <c r="G58" s="224"/>
      <c r="H58" s="131"/>
      <c r="I58" s="132"/>
      <c r="J58" s="132"/>
      <c r="K58" s="132"/>
      <c r="L58" s="133"/>
    </row>
    <row r="59" spans="2:12" ht="5.4" customHeight="1" x14ac:dyDescent="0.3">
      <c r="B59" s="129"/>
      <c r="C59" s="130"/>
      <c r="D59" s="131"/>
      <c r="E59" s="131"/>
      <c r="F59" s="224"/>
      <c r="G59" s="224"/>
      <c r="H59" s="131"/>
      <c r="I59" s="132"/>
      <c r="J59" s="132"/>
      <c r="K59" s="132"/>
      <c r="L59" s="133"/>
    </row>
    <row r="60" spans="2:12" x14ac:dyDescent="0.3">
      <c r="B60" s="129" t="s">
        <v>63</v>
      </c>
      <c r="C60" s="130" t="s">
        <v>694</v>
      </c>
      <c r="D60" s="131"/>
      <c r="E60" s="131"/>
      <c r="F60" s="224"/>
      <c r="G60" s="224"/>
      <c r="H60" s="131"/>
      <c r="I60" s="132"/>
      <c r="J60" s="132"/>
      <c r="K60" s="132"/>
      <c r="L60" s="133"/>
    </row>
    <row r="61" spans="2:12" ht="8.4" customHeight="1" x14ac:dyDescent="0.3">
      <c r="B61" s="129"/>
      <c r="C61" s="130"/>
      <c r="D61" s="131"/>
      <c r="E61" s="131"/>
      <c r="F61" s="224"/>
      <c r="G61" s="224"/>
      <c r="H61" s="131"/>
      <c r="I61" s="132"/>
      <c r="J61" s="132"/>
      <c r="K61" s="132"/>
      <c r="L61" s="133"/>
    </row>
    <row r="62" spans="2:12" x14ac:dyDescent="0.3">
      <c r="B62" s="129" t="s">
        <v>65</v>
      </c>
      <c r="C62" s="130" t="s">
        <v>591</v>
      </c>
      <c r="D62" s="131"/>
      <c r="E62" s="131"/>
      <c r="F62" s="224"/>
      <c r="G62" s="224"/>
      <c r="H62" s="131"/>
      <c r="I62" s="132"/>
      <c r="J62" s="132"/>
      <c r="K62" s="132"/>
      <c r="L62" s="133"/>
    </row>
    <row r="63" spans="2:12" ht="9" customHeight="1" x14ac:dyDescent="0.3">
      <c r="B63" s="129"/>
      <c r="C63" s="130"/>
      <c r="D63" s="131"/>
      <c r="E63" s="131"/>
      <c r="F63" s="224"/>
      <c r="G63" s="224"/>
      <c r="H63" s="131"/>
      <c r="I63" s="132"/>
      <c r="J63" s="132"/>
      <c r="K63" s="132"/>
      <c r="L63" s="133"/>
    </row>
    <row r="64" spans="2:12" x14ac:dyDescent="0.3">
      <c r="B64" s="129" t="s">
        <v>67</v>
      </c>
      <c r="C64" s="134" t="s">
        <v>68</v>
      </c>
      <c r="D64" s="132"/>
      <c r="E64" s="132"/>
      <c r="F64" s="225"/>
      <c r="G64" s="224"/>
      <c r="H64" s="131"/>
      <c r="I64" s="132"/>
      <c r="J64" s="132"/>
      <c r="K64" s="132"/>
      <c r="L64" s="133"/>
    </row>
    <row r="65" spans="2:12" ht="6" customHeight="1" x14ac:dyDescent="0.3">
      <c r="B65" s="129"/>
      <c r="C65" s="134"/>
      <c r="D65" s="132"/>
      <c r="E65" s="132"/>
      <c r="F65" s="225"/>
      <c r="G65" s="224"/>
      <c r="H65" s="131"/>
      <c r="I65" s="132"/>
      <c r="J65" s="132"/>
      <c r="K65" s="132"/>
      <c r="L65" s="133"/>
    </row>
    <row r="66" spans="2:12" x14ac:dyDescent="0.3">
      <c r="B66" s="129" t="s">
        <v>69</v>
      </c>
      <c r="C66" s="254" t="s">
        <v>537</v>
      </c>
      <c r="D66" s="141"/>
      <c r="E66" s="141"/>
      <c r="F66" s="226"/>
      <c r="G66" s="224"/>
      <c r="H66" s="131"/>
      <c r="I66" s="132"/>
      <c r="J66" s="132"/>
      <c r="K66" s="132"/>
      <c r="L66" s="133"/>
    </row>
    <row r="67" spans="2:12" ht="7.2" customHeight="1" x14ac:dyDescent="0.3">
      <c r="B67" s="129"/>
      <c r="C67" s="130"/>
      <c r="D67" s="131"/>
      <c r="E67" s="131"/>
      <c r="F67" s="224"/>
      <c r="G67" s="224"/>
      <c r="H67" s="131"/>
      <c r="I67" s="132"/>
      <c r="J67" s="132"/>
      <c r="K67" s="132"/>
      <c r="L67" s="133"/>
    </row>
    <row r="68" spans="2:12" x14ac:dyDescent="0.3">
      <c r="B68" s="632" t="s">
        <v>71</v>
      </c>
      <c r="C68" s="130" t="s">
        <v>72</v>
      </c>
      <c r="D68" s="131"/>
      <c r="E68" s="131"/>
      <c r="F68" s="224"/>
      <c r="G68" s="224"/>
      <c r="H68" s="131"/>
      <c r="I68" s="132"/>
      <c r="J68" s="132"/>
      <c r="K68" s="132"/>
      <c r="L68" s="133"/>
    </row>
    <row r="69" spans="2:12" x14ac:dyDescent="0.3">
      <c r="B69" s="632"/>
      <c r="C69" s="175" t="s">
        <v>73</v>
      </c>
      <c r="D69" s="180"/>
      <c r="E69" s="180"/>
      <c r="F69" s="224"/>
      <c r="G69" s="224"/>
      <c r="H69" s="131"/>
      <c r="I69" s="132"/>
      <c r="J69" s="132"/>
      <c r="K69" s="132"/>
      <c r="L69" s="133"/>
    </row>
    <row r="70" spans="2:12" ht="10.199999999999999" customHeight="1" x14ac:dyDescent="0.3">
      <c r="B70" s="129"/>
      <c r="C70" s="130"/>
      <c r="D70" s="131"/>
      <c r="E70" s="131"/>
      <c r="F70" s="224"/>
      <c r="G70" s="224"/>
      <c r="H70" s="131"/>
      <c r="I70" s="132"/>
      <c r="J70" s="132"/>
      <c r="K70" s="132"/>
      <c r="L70" s="133"/>
    </row>
    <row r="71" spans="2:12" ht="27.6" x14ac:dyDescent="0.3">
      <c r="B71" s="136" t="s">
        <v>74</v>
      </c>
      <c r="C71" s="625" t="s">
        <v>695</v>
      </c>
      <c r="D71" s="626"/>
      <c r="E71" s="626"/>
      <c r="F71" s="626"/>
      <c r="G71" s="626"/>
      <c r="H71" s="626"/>
      <c r="I71" s="626"/>
      <c r="J71" s="626"/>
      <c r="K71" s="626"/>
      <c r="L71" s="627"/>
    </row>
    <row r="72" spans="2:12" ht="31.8" customHeight="1" x14ac:dyDescent="0.3">
      <c r="B72" s="136"/>
      <c r="C72" s="635" t="s">
        <v>550</v>
      </c>
      <c r="D72" s="636"/>
      <c r="E72" s="636"/>
      <c r="F72" s="636"/>
      <c r="G72" s="636"/>
      <c r="H72" s="636"/>
      <c r="I72" s="636"/>
      <c r="J72" s="636"/>
      <c r="K72" s="636"/>
      <c r="L72" s="637"/>
    </row>
    <row r="73" spans="2:12" ht="7.8" customHeight="1" x14ac:dyDescent="0.3">
      <c r="B73" s="136"/>
      <c r="C73" s="130"/>
      <c r="D73" s="131"/>
      <c r="E73" s="131"/>
      <c r="F73" s="224"/>
      <c r="G73" s="224"/>
      <c r="H73" s="131"/>
      <c r="I73" s="132"/>
      <c r="J73" s="132"/>
      <c r="K73" s="132"/>
      <c r="L73" s="133"/>
    </row>
    <row r="74" spans="2:12" x14ac:dyDescent="0.3">
      <c r="B74" s="136" t="s">
        <v>75</v>
      </c>
      <c r="C74" s="176">
        <v>45069</v>
      </c>
      <c r="D74" s="181"/>
      <c r="E74" s="181"/>
      <c r="F74" s="224"/>
      <c r="G74" s="224"/>
      <c r="H74" s="131"/>
      <c r="I74" s="132"/>
      <c r="J74" s="132"/>
      <c r="K74" s="132"/>
      <c r="L74" s="133"/>
    </row>
    <row r="75" spans="2:12" ht="6" customHeight="1" x14ac:dyDescent="0.3">
      <c r="B75" s="136"/>
      <c r="C75" s="130"/>
      <c r="D75" s="131"/>
      <c r="E75" s="131"/>
      <c r="F75" s="224"/>
      <c r="G75" s="224"/>
      <c r="H75" s="131"/>
      <c r="I75" s="132"/>
      <c r="J75" s="132"/>
      <c r="K75" s="132"/>
      <c r="L75" s="133"/>
    </row>
    <row r="76" spans="2:12" x14ac:dyDescent="0.3">
      <c r="B76" s="136" t="s">
        <v>76</v>
      </c>
      <c r="C76" s="130" t="s">
        <v>77</v>
      </c>
      <c r="D76" s="131"/>
      <c r="E76" s="131"/>
      <c r="F76" s="224"/>
      <c r="G76" s="224"/>
      <c r="H76" s="131"/>
      <c r="I76" s="132"/>
      <c r="J76" s="132"/>
      <c r="K76" s="132"/>
      <c r="L76" s="133"/>
    </row>
    <row r="77" spans="2:12" ht="5.4" customHeight="1" x14ac:dyDescent="0.3">
      <c r="B77" s="136"/>
      <c r="C77" s="130"/>
      <c r="D77" s="131"/>
      <c r="E77" s="131"/>
      <c r="F77" s="224"/>
      <c r="G77" s="224"/>
      <c r="H77" s="131"/>
      <c r="I77" s="132"/>
      <c r="J77" s="132"/>
      <c r="K77" s="132"/>
      <c r="L77" s="133"/>
    </row>
    <row r="78" spans="2:12" x14ac:dyDescent="0.3">
      <c r="B78" s="136" t="s">
        <v>78</v>
      </c>
      <c r="C78" s="134" t="s">
        <v>535</v>
      </c>
      <c r="D78" s="132"/>
      <c r="E78" s="132"/>
      <c r="F78" s="225"/>
      <c r="G78" s="225"/>
      <c r="H78" s="132"/>
      <c r="I78" s="132"/>
      <c r="J78" s="132"/>
      <c r="K78" s="132"/>
      <c r="L78" s="133"/>
    </row>
    <row r="79" spans="2:12" ht="9.6" customHeight="1" x14ac:dyDescent="0.3">
      <c r="B79" s="137"/>
      <c r="C79" s="137"/>
      <c r="D79" s="138"/>
      <c r="E79" s="138"/>
      <c r="F79" s="227"/>
      <c r="G79" s="227"/>
      <c r="H79" s="138"/>
      <c r="I79" s="138"/>
      <c r="J79" s="138"/>
      <c r="K79" s="138"/>
      <c r="L79" s="139"/>
    </row>
  </sheetData>
  <mergeCells count="10">
    <mergeCell ref="C56:L56"/>
    <mergeCell ref="B68:B69"/>
    <mergeCell ref="C71:L71"/>
    <mergeCell ref="C72:L72"/>
    <mergeCell ref="Q5:T5"/>
    <mergeCell ref="Q3:R3"/>
    <mergeCell ref="S3:T3"/>
    <mergeCell ref="D5:G5"/>
    <mergeCell ref="B52:L52"/>
    <mergeCell ref="C54:L54"/>
  </mergeCells>
  <hyperlinks>
    <hyperlink ref="C69" r:id="rId1" xr:uid="{4EDD3329-A593-4842-9520-36ED02080EBE}"/>
    <hyperlink ref="B2" location="Index!A1" display="Return to Index" xr:uid="{4307F193-0112-4A4E-8ED0-E40CE31D9335}"/>
    <hyperlink ref="C72" r:id="rId2" xr:uid="{F7D4C94D-B5CB-4E22-AD68-1D228C0BE2F6}"/>
  </hyperlinks>
  <pageMargins left="0.7" right="0.7" top="0.75" bottom="0.75" header="0.3" footer="0.3"/>
  <pageSetup paperSize="9"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60586-174A-4D03-81DA-D5D995D704B4}">
  <dimension ref="B1:AC100"/>
  <sheetViews>
    <sheetView zoomScaleNormal="100" workbookViewId="0">
      <selection activeCell="C99" sqref="C99"/>
    </sheetView>
  </sheetViews>
  <sheetFormatPr defaultColWidth="8.88671875" defaultRowHeight="14.4" x14ac:dyDescent="0.3"/>
  <cols>
    <col min="1" max="1" width="3.21875" customWidth="1"/>
    <col min="2" max="2" width="40.109375" customWidth="1"/>
    <col min="3" max="3" width="16.77734375" customWidth="1"/>
    <col min="4" max="4" width="14.33203125" customWidth="1"/>
    <col min="5" max="5" width="13.21875" customWidth="1"/>
    <col min="6" max="6" width="8.33203125" customWidth="1"/>
    <col min="7" max="7" width="12.21875" customWidth="1"/>
    <col min="8" max="8" width="16.6640625" customWidth="1"/>
    <col min="9" max="9" width="11.88671875" customWidth="1"/>
    <col min="10" max="10" width="10.5546875" bestFit="1" customWidth="1"/>
    <col min="12" max="12" width="10.88671875" customWidth="1"/>
    <col min="13" max="13" width="3.109375" customWidth="1"/>
    <col min="14" max="14" width="3.5546875" customWidth="1"/>
    <col min="15" max="15" width="18.6640625" customWidth="1"/>
    <col min="20" max="22" width="12.21875" customWidth="1"/>
    <col min="23" max="24" width="12.109375" customWidth="1"/>
  </cols>
  <sheetData>
    <row r="1" spans="2:29" x14ac:dyDescent="0.3">
      <c r="B1" s="228" t="s">
        <v>692</v>
      </c>
    </row>
    <row r="2" spans="2:29" x14ac:dyDescent="0.3">
      <c r="B2" s="103" t="s">
        <v>28</v>
      </c>
    </row>
    <row r="3" spans="2:29" x14ac:dyDescent="0.3">
      <c r="C3" s="593"/>
      <c r="D3" s="596"/>
      <c r="F3" s="278"/>
      <c r="G3" s="278"/>
      <c r="H3" s="278"/>
      <c r="I3" s="278"/>
      <c r="J3" s="278"/>
      <c r="K3" s="278"/>
      <c r="L3" s="278"/>
      <c r="P3" s="87"/>
      <c r="Q3" s="640"/>
      <c r="R3" s="640"/>
      <c r="S3" s="640"/>
      <c r="T3" s="640"/>
      <c r="U3" s="237"/>
      <c r="V3" s="237"/>
    </row>
    <row r="4" spans="2:29" ht="15" thickBot="1" x14ac:dyDescent="0.35">
      <c r="F4" s="278"/>
      <c r="G4" s="278"/>
      <c r="H4" s="278"/>
      <c r="I4" s="278"/>
      <c r="J4" s="278"/>
      <c r="K4" s="278"/>
      <c r="L4" s="278"/>
      <c r="P4" s="87"/>
      <c r="Q4" s="237"/>
      <c r="R4" s="237"/>
      <c r="S4" s="237"/>
      <c r="T4" s="237"/>
      <c r="U4" s="237"/>
      <c r="V4" s="237"/>
    </row>
    <row r="5" spans="2:29" ht="15" thickBot="1" x14ac:dyDescent="0.35">
      <c r="D5" s="649" t="s">
        <v>558</v>
      </c>
      <c r="E5" s="650"/>
      <c r="F5" s="650"/>
      <c r="G5" s="651"/>
      <c r="H5" s="278"/>
      <c r="I5" s="278"/>
      <c r="J5" s="278"/>
      <c r="K5" s="278"/>
      <c r="L5" s="278"/>
      <c r="M5" s="278"/>
    </row>
    <row r="6" spans="2:29" ht="69.599999999999994" thickBot="1" x14ac:dyDescent="0.35">
      <c r="B6" s="494" t="s">
        <v>686</v>
      </c>
      <c r="C6" s="265" t="s">
        <v>675</v>
      </c>
      <c r="D6" s="265" t="s">
        <v>559</v>
      </c>
      <c r="E6" s="265" t="s">
        <v>687</v>
      </c>
      <c r="F6" s="265" t="s">
        <v>688</v>
      </c>
      <c r="G6" s="265" t="s">
        <v>558</v>
      </c>
      <c r="H6" s="265" t="s">
        <v>681</v>
      </c>
      <c r="I6" s="265" t="s">
        <v>682</v>
      </c>
      <c r="J6" s="265" t="s">
        <v>683</v>
      </c>
      <c r="K6" s="265" t="s">
        <v>684</v>
      </c>
      <c r="L6" s="265" t="s">
        <v>685</v>
      </c>
    </row>
    <row r="7" spans="2:29" x14ac:dyDescent="0.3">
      <c r="B7" s="508" t="s">
        <v>160</v>
      </c>
      <c r="C7" s="486">
        <v>378</v>
      </c>
      <c r="D7" s="487">
        <v>323</v>
      </c>
      <c r="E7" s="488">
        <v>9</v>
      </c>
      <c r="F7" s="487">
        <v>3</v>
      </c>
      <c r="G7" s="353">
        <v>335</v>
      </c>
      <c r="H7" s="483">
        <v>17</v>
      </c>
      <c r="I7" s="484">
        <v>10</v>
      </c>
      <c r="J7" s="485">
        <v>7</v>
      </c>
      <c r="K7" s="486">
        <v>9</v>
      </c>
      <c r="L7" s="509">
        <v>43</v>
      </c>
      <c r="N7" s="349"/>
      <c r="Y7" s="472"/>
      <c r="Z7" s="473"/>
      <c r="AA7" s="474"/>
      <c r="AB7" s="471"/>
      <c r="AC7" s="472"/>
    </row>
    <row r="8" spans="2:29" x14ac:dyDescent="0.3">
      <c r="B8" s="510" t="s">
        <v>169</v>
      </c>
      <c r="C8" s="492">
        <v>378</v>
      </c>
      <c r="D8" s="388">
        <v>343</v>
      </c>
      <c r="E8" s="493">
        <v>9</v>
      </c>
      <c r="F8" s="388">
        <v>5</v>
      </c>
      <c r="G8" s="344">
        <v>357</v>
      </c>
      <c r="H8" s="489">
        <v>10</v>
      </c>
      <c r="I8" s="490">
        <v>3</v>
      </c>
      <c r="J8" s="491">
        <v>6</v>
      </c>
      <c r="K8" s="492">
        <v>2</v>
      </c>
      <c r="L8" s="511">
        <v>21</v>
      </c>
      <c r="N8" s="349"/>
      <c r="Y8" s="472"/>
      <c r="Z8" s="473"/>
      <c r="AA8" s="474"/>
      <c r="AB8" s="471"/>
      <c r="AC8" s="472"/>
    </row>
    <row r="9" spans="2:29" x14ac:dyDescent="0.3">
      <c r="B9" s="510" t="s">
        <v>179</v>
      </c>
      <c r="C9" s="492">
        <v>176</v>
      </c>
      <c r="D9" s="388">
        <v>134</v>
      </c>
      <c r="E9" s="493">
        <v>15</v>
      </c>
      <c r="F9" s="388">
        <v>2</v>
      </c>
      <c r="G9" s="344">
        <v>151</v>
      </c>
      <c r="H9" s="489">
        <v>7</v>
      </c>
      <c r="I9" s="490">
        <v>6</v>
      </c>
      <c r="J9" s="491">
        <v>9</v>
      </c>
      <c r="K9" s="492">
        <v>3</v>
      </c>
      <c r="L9" s="511">
        <v>25</v>
      </c>
      <c r="N9" s="349"/>
      <c r="Y9" s="472"/>
      <c r="Z9" s="473"/>
      <c r="AA9" s="474"/>
      <c r="AB9" s="471"/>
      <c r="AC9" s="472"/>
    </row>
    <row r="10" spans="2:29" x14ac:dyDescent="0.3">
      <c r="B10" s="499" t="s">
        <v>189</v>
      </c>
      <c r="C10" s="492">
        <v>459</v>
      </c>
      <c r="D10" s="388">
        <v>443</v>
      </c>
      <c r="E10" s="493">
        <v>5</v>
      </c>
      <c r="F10" s="388">
        <v>3</v>
      </c>
      <c r="G10" s="344">
        <v>451</v>
      </c>
      <c r="H10" s="489">
        <v>2</v>
      </c>
      <c r="I10" s="492">
        <v>4</v>
      </c>
      <c r="J10" s="491">
        <v>2</v>
      </c>
      <c r="K10" s="492">
        <v>0</v>
      </c>
      <c r="L10" s="511">
        <v>8</v>
      </c>
      <c r="N10" s="349"/>
      <c r="Y10" s="472"/>
      <c r="Z10" s="473"/>
      <c r="AA10" s="474"/>
      <c r="AB10" s="471"/>
      <c r="AC10" s="472"/>
    </row>
    <row r="11" spans="2:29" x14ac:dyDescent="0.3">
      <c r="B11" s="499" t="s">
        <v>195</v>
      </c>
      <c r="C11" s="492">
        <v>448</v>
      </c>
      <c r="D11" s="388">
        <v>424</v>
      </c>
      <c r="E11" s="511">
        <v>5</v>
      </c>
      <c r="F11" s="388">
        <v>5</v>
      </c>
      <c r="G11" s="344">
        <v>434</v>
      </c>
      <c r="H11" s="489">
        <v>5</v>
      </c>
      <c r="I11" s="511">
        <v>6</v>
      </c>
      <c r="J11" s="491">
        <v>2</v>
      </c>
      <c r="K11" s="511">
        <v>1</v>
      </c>
      <c r="L11" s="511">
        <v>14</v>
      </c>
      <c r="N11" s="349"/>
      <c r="Y11" s="472"/>
      <c r="Z11" s="473"/>
      <c r="AA11" s="474"/>
      <c r="AB11" s="471"/>
      <c r="AC11" s="472"/>
    </row>
    <row r="12" spans="2:29" x14ac:dyDescent="0.3">
      <c r="B12" s="510" t="s">
        <v>200</v>
      </c>
      <c r="C12" s="492">
        <v>439</v>
      </c>
      <c r="D12" s="388">
        <v>417</v>
      </c>
      <c r="E12" s="493">
        <v>3</v>
      </c>
      <c r="F12" s="388">
        <v>2</v>
      </c>
      <c r="G12" s="344">
        <v>422</v>
      </c>
      <c r="H12" s="489">
        <v>5</v>
      </c>
      <c r="I12" s="490">
        <v>6</v>
      </c>
      <c r="J12" s="491">
        <v>6</v>
      </c>
      <c r="K12" s="492">
        <v>0</v>
      </c>
      <c r="L12" s="511">
        <v>17</v>
      </c>
      <c r="N12" s="349"/>
      <c r="Y12" s="472"/>
      <c r="Z12" s="473"/>
      <c r="AA12" s="474"/>
      <c r="AB12" s="471"/>
      <c r="AC12" s="472"/>
    </row>
    <row r="13" spans="2:29" x14ac:dyDescent="0.3">
      <c r="B13" s="510" t="s">
        <v>205</v>
      </c>
      <c r="C13" s="492">
        <v>375</v>
      </c>
      <c r="D13" s="388">
        <v>319</v>
      </c>
      <c r="E13" s="493">
        <v>22</v>
      </c>
      <c r="F13" s="388">
        <v>6</v>
      </c>
      <c r="G13" s="344">
        <v>347</v>
      </c>
      <c r="H13" s="489">
        <v>11</v>
      </c>
      <c r="I13" s="490">
        <v>10</v>
      </c>
      <c r="J13" s="491">
        <v>6</v>
      </c>
      <c r="K13" s="492">
        <v>1</v>
      </c>
      <c r="L13" s="511">
        <v>28</v>
      </c>
      <c r="N13" s="349"/>
      <c r="Y13" s="472"/>
      <c r="Z13" s="473"/>
      <c r="AA13" s="474"/>
      <c r="AB13" s="471"/>
      <c r="AC13" s="472"/>
    </row>
    <row r="14" spans="2:29" x14ac:dyDescent="0.3">
      <c r="B14" s="499" t="s">
        <v>211</v>
      </c>
      <c r="C14" s="492">
        <v>517</v>
      </c>
      <c r="D14" s="388">
        <v>494</v>
      </c>
      <c r="E14" s="493">
        <v>4</v>
      </c>
      <c r="F14" s="388">
        <v>5</v>
      </c>
      <c r="G14" s="344">
        <v>503</v>
      </c>
      <c r="H14" s="489">
        <v>1</v>
      </c>
      <c r="I14" s="492">
        <v>6</v>
      </c>
      <c r="J14" s="491">
        <v>7</v>
      </c>
      <c r="K14" s="492">
        <v>0</v>
      </c>
      <c r="L14" s="511">
        <v>14</v>
      </c>
      <c r="N14" s="349"/>
      <c r="Y14" s="472"/>
      <c r="Z14" s="473"/>
      <c r="AA14" s="474"/>
      <c r="AB14" s="471"/>
      <c r="AC14" s="472"/>
    </row>
    <row r="15" spans="2:29" x14ac:dyDescent="0.3">
      <c r="B15" s="510" t="s">
        <v>218</v>
      </c>
      <c r="C15" s="492">
        <v>436</v>
      </c>
      <c r="D15" s="388">
        <v>404</v>
      </c>
      <c r="E15" s="493">
        <v>10</v>
      </c>
      <c r="F15" s="388">
        <v>6</v>
      </c>
      <c r="G15" s="344">
        <v>420</v>
      </c>
      <c r="H15" s="489">
        <v>7</v>
      </c>
      <c r="I15" s="490">
        <v>5</v>
      </c>
      <c r="J15" s="491">
        <v>3</v>
      </c>
      <c r="K15" s="492">
        <v>1</v>
      </c>
      <c r="L15" s="511">
        <v>16</v>
      </c>
      <c r="N15" s="349"/>
      <c r="Y15" s="472"/>
      <c r="Z15" s="473"/>
      <c r="AA15" s="474"/>
      <c r="AB15" s="471"/>
      <c r="AC15" s="472"/>
    </row>
    <row r="16" spans="2:29" x14ac:dyDescent="0.3">
      <c r="B16" s="510" t="s">
        <v>223</v>
      </c>
      <c r="C16" s="492">
        <v>413</v>
      </c>
      <c r="D16" s="388">
        <v>399</v>
      </c>
      <c r="E16" s="493">
        <v>4</v>
      </c>
      <c r="F16" s="388">
        <v>3</v>
      </c>
      <c r="G16" s="344">
        <v>406</v>
      </c>
      <c r="H16" s="489">
        <v>2</v>
      </c>
      <c r="I16" s="490">
        <v>4</v>
      </c>
      <c r="J16" s="491">
        <v>1</v>
      </c>
      <c r="K16" s="492">
        <v>0</v>
      </c>
      <c r="L16" s="511">
        <v>7</v>
      </c>
      <c r="N16" s="349"/>
      <c r="Y16" s="472"/>
      <c r="Z16" s="473"/>
      <c r="AA16" s="474"/>
      <c r="AB16" s="471"/>
      <c r="AC16" s="472"/>
    </row>
    <row r="17" spans="2:29" x14ac:dyDescent="0.3">
      <c r="B17" s="510" t="s">
        <v>228</v>
      </c>
      <c r="C17" s="492">
        <v>311</v>
      </c>
      <c r="D17" s="388">
        <v>279</v>
      </c>
      <c r="E17" s="493">
        <v>11</v>
      </c>
      <c r="F17" s="388">
        <v>3</v>
      </c>
      <c r="G17" s="344">
        <v>293</v>
      </c>
      <c r="H17" s="492">
        <v>8</v>
      </c>
      <c r="I17" s="490">
        <v>6</v>
      </c>
      <c r="J17" s="491">
        <v>3</v>
      </c>
      <c r="K17" s="492">
        <v>1</v>
      </c>
      <c r="L17" s="511">
        <v>18</v>
      </c>
      <c r="N17" s="349"/>
      <c r="Y17" s="472"/>
      <c r="Z17" s="473"/>
      <c r="AA17" s="474"/>
      <c r="AB17" s="471"/>
      <c r="AC17" s="472"/>
    </row>
    <row r="18" spans="2:29" x14ac:dyDescent="0.3">
      <c r="B18" s="499" t="s">
        <v>233</v>
      </c>
      <c r="C18" s="492">
        <v>420</v>
      </c>
      <c r="D18" s="388">
        <v>387</v>
      </c>
      <c r="E18" s="493">
        <v>11</v>
      </c>
      <c r="F18" s="388">
        <v>2</v>
      </c>
      <c r="G18" s="344">
        <v>400</v>
      </c>
      <c r="H18" s="489">
        <v>2</v>
      </c>
      <c r="I18" s="492">
        <v>15</v>
      </c>
      <c r="J18" s="491">
        <v>3</v>
      </c>
      <c r="K18" s="492">
        <v>0</v>
      </c>
      <c r="L18" s="511">
        <v>20</v>
      </c>
      <c r="N18" s="349"/>
      <c r="Y18" s="472"/>
      <c r="Z18" s="473"/>
      <c r="AA18" s="474"/>
      <c r="AB18" s="471"/>
      <c r="AC18" s="472"/>
    </row>
    <row r="19" spans="2:29" x14ac:dyDescent="0.3">
      <c r="B19" s="510" t="s">
        <v>238</v>
      </c>
      <c r="C19" s="492">
        <v>367</v>
      </c>
      <c r="D19" s="388">
        <v>338</v>
      </c>
      <c r="E19" s="493">
        <v>13</v>
      </c>
      <c r="F19" s="388">
        <v>3</v>
      </c>
      <c r="G19" s="344">
        <v>354</v>
      </c>
      <c r="H19" s="489">
        <v>4</v>
      </c>
      <c r="I19" s="490">
        <v>2</v>
      </c>
      <c r="J19" s="491">
        <v>4</v>
      </c>
      <c r="K19" s="492">
        <v>3</v>
      </c>
      <c r="L19" s="511">
        <v>13</v>
      </c>
      <c r="N19" s="349"/>
      <c r="Y19" s="472"/>
      <c r="Z19" s="473"/>
      <c r="AA19" s="474"/>
      <c r="AB19" s="471"/>
      <c r="AC19" s="472"/>
    </row>
    <row r="20" spans="2:29" x14ac:dyDescent="0.3">
      <c r="B20" s="510" t="s">
        <v>243</v>
      </c>
      <c r="C20" s="492">
        <v>482</v>
      </c>
      <c r="D20" s="388">
        <v>467</v>
      </c>
      <c r="E20" s="493">
        <v>4</v>
      </c>
      <c r="F20" s="388">
        <v>2</v>
      </c>
      <c r="G20" s="344">
        <v>473</v>
      </c>
      <c r="H20" s="489">
        <v>2</v>
      </c>
      <c r="I20" s="490">
        <v>3</v>
      </c>
      <c r="J20" s="491">
        <v>3</v>
      </c>
      <c r="K20" s="492">
        <v>1</v>
      </c>
      <c r="L20" s="511">
        <v>9</v>
      </c>
      <c r="N20" s="349"/>
      <c r="Y20" s="472"/>
      <c r="Z20" s="473"/>
      <c r="AA20" s="474"/>
      <c r="AB20" s="471"/>
      <c r="AC20" s="472"/>
    </row>
    <row r="21" spans="2:29" x14ac:dyDescent="0.3">
      <c r="B21" s="499" t="s">
        <v>248</v>
      </c>
      <c r="C21" s="492">
        <v>264</v>
      </c>
      <c r="D21" s="388">
        <v>230</v>
      </c>
      <c r="E21" s="493">
        <v>10</v>
      </c>
      <c r="F21" s="388">
        <v>2</v>
      </c>
      <c r="G21" s="344">
        <v>242</v>
      </c>
      <c r="H21" s="489">
        <v>8</v>
      </c>
      <c r="I21" s="492">
        <v>7</v>
      </c>
      <c r="J21" s="491">
        <v>5</v>
      </c>
      <c r="K21" s="492">
        <v>2</v>
      </c>
      <c r="L21" s="511">
        <v>22</v>
      </c>
      <c r="N21" s="349"/>
      <c r="Y21" s="472"/>
      <c r="Z21" s="473"/>
      <c r="AA21" s="474"/>
      <c r="AB21" s="471"/>
      <c r="AC21" s="472"/>
    </row>
    <row r="22" spans="2:29" x14ac:dyDescent="0.3">
      <c r="B22" s="510" t="s">
        <v>253</v>
      </c>
      <c r="C22" s="492">
        <v>479</v>
      </c>
      <c r="D22" s="388">
        <v>453</v>
      </c>
      <c r="E22" s="493">
        <v>7</v>
      </c>
      <c r="F22" s="388">
        <v>3</v>
      </c>
      <c r="G22" s="344">
        <v>463</v>
      </c>
      <c r="H22" s="489">
        <v>1</v>
      </c>
      <c r="I22" s="490">
        <v>8</v>
      </c>
      <c r="J22" s="491">
        <v>6</v>
      </c>
      <c r="K22" s="492">
        <v>1</v>
      </c>
      <c r="L22" s="511">
        <v>16</v>
      </c>
      <c r="Y22" s="472"/>
      <c r="Z22" s="473"/>
      <c r="AA22" s="474"/>
      <c r="AB22" s="471"/>
      <c r="AC22" s="472"/>
    </row>
    <row r="23" spans="2:29" ht="15" thickBot="1" x14ac:dyDescent="0.35">
      <c r="B23" s="512" t="s">
        <v>50</v>
      </c>
      <c r="C23" s="391">
        <v>6342</v>
      </c>
      <c r="D23" s="391">
        <v>5854</v>
      </c>
      <c r="E23" s="504">
        <v>142</v>
      </c>
      <c r="F23" s="503">
        <v>55</v>
      </c>
      <c r="G23" s="391">
        <v>6051</v>
      </c>
      <c r="H23" s="505">
        <v>92</v>
      </c>
      <c r="I23" s="506">
        <v>101</v>
      </c>
      <c r="J23" s="507">
        <v>73</v>
      </c>
      <c r="K23" s="502">
        <v>25</v>
      </c>
      <c r="L23" s="513">
        <v>291</v>
      </c>
      <c r="Y23" s="474"/>
      <c r="Z23" s="473"/>
      <c r="AA23" s="474"/>
      <c r="AB23" s="471"/>
      <c r="AC23" s="472"/>
    </row>
    <row r="25" spans="2:29" ht="15" thickBot="1" x14ac:dyDescent="0.35"/>
    <row r="26" spans="2:29" ht="15" thickBot="1" x14ac:dyDescent="0.35">
      <c r="C26" s="649" t="s">
        <v>558</v>
      </c>
      <c r="D26" s="650"/>
      <c r="E26" s="650"/>
      <c r="F26" s="651"/>
      <c r="G26" s="278"/>
      <c r="H26" s="278"/>
      <c r="I26" s="278"/>
      <c r="J26" s="278"/>
      <c r="K26" s="278"/>
    </row>
    <row r="27" spans="2:29" ht="58.8" customHeight="1" thickBot="1" x14ac:dyDescent="0.35">
      <c r="B27" s="282" t="s">
        <v>686</v>
      </c>
      <c r="C27" s="265" t="s">
        <v>559</v>
      </c>
      <c r="D27" s="265" t="s">
        <v>687</v>
      </c>
      <c r="E27" s="265" t="s">
        <v>688</v>
      </c>
      <c r="F27" s="265" t="s">
        <v>558</v>
      </c>
      <c r="G27" s="265" t="s">
        <v>681</v>
      </c>
      <c r="H27" s="265" t="s">
        <v>682</v>
      </c>
      <c r="I27" s="265" t="s">
        <v>683</v>
      </c>
      <c r="J27" s="265" t="s">
        <v>684</v>
      </c>
      <c r="K27" s="265" t="s">
        <v>685</v>
      </c>
    </row>
    <row r="28" spans="2:29" x14ac:dyDescent="0.3">
      <c r="B28" s="258" t="s">
        <v>243</v>
      </c>
      <c r="C28" s="381">
        <v>96.514161220043576</v>
      </c>
      <c r="D28" s="514">
        <v>1.0893246187363834</v>
      </c>
      <c r="E28" s="381">
        <v>0.65359477124183007</v>
      </c>
      <c r="F28" s="381">
        <v>98.257080610021788</v>
      </c>
      <c r="G28" s="516">
        <v>0.4357298474945534</v>
      </c>
      <c r="H28" s="518">
        <v>0.8714596949891068</v>
      </c>
      <c r="I28" s="395">
        <v>0.4357298474945534</v>
      </c>
      <c r="J28" s="520">
        <v>0</v>
      </c>
      <c r="K28" s="169">
        <v>14.204545454545455</v>
      </c>
    </row>
    <row r="29" spans="2:29" x14ac:dyDescent="0.3">
      <c r="B29" s="235" t="s">
        <v>248</v>
      </c>
      <c r="C29" s="382">
        <v>95.551257253384918</v>
      </c>
      <c r="D29" s="478">
        <v>0.77369439071566737</v>
      </c>
      <c r="E29" s="382">
        <v>0.96711798839458418</v>
      </c>
      <c r="F29" s="382">
        <v>97.292069632495171</v>
      </c>
      <c r="G29" s="475">
        <v>0.19342359767891684</v>
      </c>
      <c r="H29" s="477">
        <v>1.1605415860735009</v>
      </c>
      <c r="I29" s="396">
        <v>1.3539651837524178</v>
      </c>
      <c r="J29" s="477">
        <v>0</v>
      </c>
      <c r="K29" s="170">
        <v>11.375661375661377</v>
      </c>
    </row>
    <row r="30" spans="2:29" x14ac:dyDescent="0.3">
      <c r="B30" s="235" t="s">
        <v>211</v>
      </c>
      <c r="C30" s="382">
        <v>92.660550458715591</v>
      </c>
      <c r="D30" s="478">
        <v>2.2935779816513762</v>
      </c>
      <c r="E30" s="382">
        <v>1.3761467889908257</v>
      </c>
      <c r="F30" s="382">
        <v>96.330275229357795</v>
      </c>
      <c r="G30" s="475">
        <v>1.6055045871559632</v>
      </c>
      <c r="H30" s="477">
        <v>1.1467889908256881</v>
      </c>
      <c r="I30" s="396">
        <v>0.68807339449541283</v>
      </c>
      <c r="J30" s="477">
        <v>0.2293577981651376</v>
      </c>
      <c r="K30" s="170">
        <v>8.3333333333333321</v>
      </c>
    </row>
    <row r="31" spans="2:29" x14ac:dyDescent="0.3">
      <c r="B31" s="229" t="s">
        <v>253</v>
      </c>
      <c r="C31" s="382">
        <v>85.449735449735456</v>
      </c>
      <c r="D31" s="478">
        <v>2.3809523809523809</v>
      </c>
      <c r="E31" s="382">
        <v>0.79365079365079372</v>
      </c>
      <c r="F31" s="382">
        <v>88.624338624338634</v>
      </c>
      <c r="G31" s="475">
        <v>4.4973544973544977</v>
      </c>
      <c r="H31" s="476">
        <v>2.6455026455026456</v>
      </c>
      <c r="I31" s="396">
        <v>1.8518518518518519</v>
      </c>
      <c r="J31" s="477">
        <v>2.3809523809523809</v>
      </c>
      <c r="K31" s="170">
        <v>7.4666666666666668</v>
      </c>
    </row>
    <row r="32" spans="2:29" x14ac:dyDescent="0.3">
      <c r="B32" s="235" t="s">
        <v>195</v>
      </c>
      <c r="C32" s="382">
        <v>92.098092643051771</v>
      </c>
      <c r="D32" s="170">
        <v>3.542234332425068</v>
      </c>
      <c r="E32" s="382">
        <v>0.81743869209809261</v>
      </c>
      <c r="F32" s="382">
        <v>96.457765667574932</v>
      </c>
      <c r="G32" s="475">
        <v>1.0899182561307903</v>
      </c>
      <c r="H32" s="170">
        <v>0.54495912806539515</v>
      </c>
      <c r="I32" s="396">
        <v>1.0899182561307903</v>
      </c>
      <c r="J32" s="170">
        <v>0.81743869209809261</v>
      </c>
      <c r="K32" s="170">
        <v>5.787781350482315</v>
      </c>
    </row>
    <row r="33" spans="2:11" x14ac:dyDescent="0.3">
      <c r="B33" s="229" t="s">
        <v>179</v>
      </c>
      <c r="C33" s="382">
        <v>92.142857142857139</v>
      </c>
      <c r="D33" s="478">
        <v>2.6190476190476191</v>
      </c>
      <c r="E33" s="382">
        <v>0.47619047619047616</v>
      </c>
      <c r="F33" s="382">
        <v>95.238095238095241</v>
      </c>
      <c r="G33" s="475">
        <v>0.47619047619047616</v>
      </c>
      <c r="H33" s="476">
        <v>3.5714285714285712</v>
      </c>
      <c r="I33" s="396">
        <v>0.7142857142857143</v>
      </c>
      <c r="J33" s="477">
        <v>0</v>
      </c>
      <c r="K33" s="170">
        <v>5.5555555555555562</v>
      </c>
    </row>
    <row r="34" spans="2:11" x14ac:dyDescent="0.3">
      <c r="B34" s="235" t="s">
        <v>189</v>
      </c>
      <c r="C34" s="382">
        <v>89.710610932475888</v>
      </c>
      <c r="D34" s="478">
        <v>3.536977491961415</v>
      </c>
      <c r="E34" s="382">
        <v>0.96463022508038587</v>
      </c>
      <c r="F34" s="382">
        <v>94.212218649517695</v>
      </c>
      <c r="G34" s="475">
        <v>2.572347266881029</v>
      </c>
      <c r="H34" s="477">
        <v>1.9292604501607717</v>
      </c>
      <c r="I34" s="396">
        <v>0.96463022508038587</v>
      </c>
      <c r="J34" s="477">
        <v>0.32154340836012862</v>
      </c>
      <c r="K34" s="170">
        <v>4.7619047619047619</v>
      </c>
    </row>
    <row r="35" spans="2:11" x14ac:dyDescent="0.3">
      <c r="B35" s="229" t="s">
        <v>218</v>
      </c>
      <c r="C35" s="382">
        <v>87.12121212121211</v>
      </c>
      <c r="D35" s="478">
        <v>3.7878787878787876</v>
      </c>
      <c r="E35" s="382">
        <v>0.75757575757575757</v>
      </c>
      <c r="F35" s="382">
        <v>91.666666666666657</v>
      </c>
      <c r="G35" s="475">
        <v>3.0303030303030303</v>
      </c>
      <c r="H35" s="476">
        <v>2.6515151515151514</v>
      </c>
      <c r="I35" s="396">
        <v>1.8939393939393938</v>
      </c>
      <c r="J35" s="477">
        <v>0.75757575757575757</v>
      </c>
      <c r="K35" s="170">
        <v>4.588457899716178</v>
      </c>
    </row>
    <row r="36" spans="2:11" x14ac:dyDescent="0.3">
      <c r="B36" s="229" t="s">
        <v>160</v>
      </c>
      <c r="C36" s="382">
        <v>96.887966804979243</v>
      </c>
      <c r="D36" s="382">
        <v>0.82987551867219911</v>
      </c>
      <c r="E36" s="382">
        <v>0.41493775933609955</v>
      </c>
      <c r="F36" s="382">
        <v>98.132780082987551</v>
      </c>
      <c r="G36" s="382">
        <v>0.41493775933609955</v>
      </c>
      <c r="H36" s="382">
        <v>0.62240663900414939</v>
      </c>
      <c r="I36" s="382">
        <v>0.62240663900414939</v>
      </c>
      <c r="J36" s="382">
        <v>0.20746887966804978</v>
      </c>
      <c r="K36" s="382">
        <v>3.8724373576309796</v>
      </c>
    </row>
    <row r="37" spans="2:11" x14ac:dyDescent="0.3">
      <c r="B37" s="229" t="s">
        <v>169</v>
      </c>
      <c r="C37" s="382">
        <v>94.988610478359917</v>
      </c>
      <c r="D37" s="478">
        <v>0.68337129840546706</v>
      </c>
      <c r="E37" s="382">
        <v>0.45558086560364469</v>
      </c>
      <c r="F37" s="382">
        <v>96.127562642369028</v>
      </c>
      <c r="G37" s="475">
        <v>1.1389521640091116</v>
      </c>
      <c r="H37" s="476">
        <v>1.3667425968109341</v>
      </c>
      <c r="I37" s="396">
        <v>1.3667425968109341</v>
      </c>
      <c r="J37" s="477">
        <v>0</v>
      </c>
      <c r="K37" s="170">
        <v>3.6697247706422016</v>
      </c>
    </row>
    <row r="38" spans="2:11" x14ac:dyDescent="0.3">
      <c r="B38" s="229" t="s">
        <v>228</v>
      </c>
      <c r="C38" s="382">
        <v>85.066666666666663</v>
      </c>
      <c r="D38" s="478">
        <v>5.8666666666666663</v>
      </c>
      <c r="E38" s="382">
        <v>1.6</v>
      </c>
      <c r="F38" s="382">
        <v>92.533333333333331</v>
      </c>
      <c r="G38" s="477">
        <v>2.9333333333333331</v>
      </c>
      <c r="H38" s="476">
        <v>2.6666666666666665</v>
      </c>
      <c r="I38" s="396">
        <v>1.6</v>
      </c>
      <c r="J38" s="477">
        <v>0.26666666666666666</v>
      </c>
      <c r="K38" s="170">
        <v>3.542234332425068</v>
      </c>
    </row>
    <row r="39" spans="2:11" x14ac:dyDescent="0.3">
      <c r="B39" s="229" t="s">
        <v>205</v>
      </c>
      <c r="C39" s="382">
        <v>94.57202505219206</v>
      </c>
      <c r="D39" s="478">
        <v>1.4613778705636744</v>
      </c>
      <c r="E39" s="382">
        <v>0.62630480167014613</v>
      </c>
      <c r="F39" s="382">
        <v>96.659707724425886</v>
      </c>
      <c r="G39" s="475">
        <v>0.20876826722338204</v>
      </c>
      <c r="H39" s="476">
        <v>1.6701461377870563</v>
      </c>
      <c r="I39" s="396">
        <v>1.2526096033402923</v>
      </c>
      <c r="J39" s="477">
        <v>0.20876826722338204</v>
      </c>
      <c r="K39" s="170">
        <v>3.3402922755741127</v>
      </c>
    </row>
    <row r="40" spans="2:11" x14ac:dyDescent="0.3">
      <c r="B40" s="229" t="s">
        <v>238</v>
      </c>
      <c r="C40" s="382">
        <v>94.642857142857139</v>
      </c>
      <c r="D40" s="478">
        <v>1.1160714285714284</v>
      </c>
      <c r="E40" s="382">
        <v>1.1160714285714284</v>
      </c>
      <c r="F40" s="382">
        <v>96.874999999999986</v>
      </c>
      <c r="G40" s="475">
        <v>1.1160714285714284</v>
      </c>
      <c r="H40" s="476">
        <v>1.3392857142857142</v>
      </c>
      <c r="I40" s="396">
        <v>0.4464285714285714</v>
      </c>
      <c r="J40" s="477">
        <v>0.2232142857142857</v>
      </c>
      <c r="K40" s="170">
        <v>3.1249999999999996</v>
      </c>
    </row>
    <row r="41" spans="2:11" x14ac:dyDescent="0.3">
      <c r="B41" s="229" t="s">
        <v>223</v>
      </c>
      <c r="C41" s="382">
        <v>76.13636363636364</v>
      </c>
      <c r="D41" s="478">
        <v>8.5227272727272734</v>
      </c>
      <c r="E41" s="382">
        <v>1.1363636363636365</v>
      </c>
      <c r="F41" s="382">
        <v>85.795454545454547</v>
      </c>
      <c r="G41" s="475">
        <v>3.9772727272727271</v>
      </c>
      <c r="H41" s="476">
        <v>3.4090909090909092</v>
      </c>
      <c r="I41" s="396">
        <v>5.1136363636363633</v>
      </c>
      <c r="J41" s="477">
        <v>1.7045454545454546</v>
      </c>
      <c r="K41" s="170">
        <v>2.7079303675048356</v>
      </c>
    </row>
    <row r="42" spans="2:11" x14ac:dyDescent="0.3">
      <c r="B42" s="308" t="s">
        <v>50</v>
      </c>
      <c r="C42" s="389">
        <v>92.305266477451909</v>
      </c>
      <c r="D42" s="515">
        <v>2.239041311888994</v>
      </c>
      <c r="E42" s="389">
        <v>0.86723431094292014</v>
      </c>
      <c r="F42" s="389">
        <v>95.411542100283825</v>
      </c>
      <c r="G42" s="517">
        <v>1.4506464837590665</v>
      </c>
      <c r="H42" s="519">
        <v>1.5925575528224534</v>
      </c>
      <c r="I42" s="417">
        <v>1.1510564490696942</v>
      </c>
      <c r="J42" s="521">
        <v>0.39419741406496372</v>
      </c>
      <c r="K42" s="319">
        <v>1.8672199170124479</v>
      </c>
    </row>
    <row r="43" spans="2:11" x14ac:dyDescent="0.3">
      <c r="B43" s="235" t="s">
        <v>233</v>
      </c>
      <c r="C43" s="382">
        <v>90.740740740740748</v>
      </c>
      <c r="D43" s="478">
        <v>2.3809523809523809</v>
      </c>
      <c r="E43" s="382">
        <v>1.3227513227513228</v>
      </c>
      <c r="F43" s="382">
        <v>94.444444444444443</v>
      </c>
      <c r="G43" s="475">
        <v>2.6455026455026456</v>
      </c>
      <c r="H43" s="477">
        <v>0.79365079365079372</v>
      </c>
      <c r="I43" s="396">
        <v>1.5873015873015874</v>
      </c>
      <c r="J43" s="477">
        <v>0.52910052910052918</v>
      </c>
      <c r="K43" s="170">
        <v>1.7429193899782136</v>
      </c>
    </row>
    <row r="44" spans="2:11" ht="15" thickBot="1" x14ac:dyDescent="0.35">
      <c r="B44" s="231" t="s">
        <v>200</v>
      </c>
      <c r="C44" s="390">
        <v>96.610169491525426</v>
      </c>
      <c r="D44" s="482">
        <v>0.96852300242130751</v>
      </c>
      <c r="E44" s="390">
        <v>0.72639225181598066</v>
      </c>
      <c r="F44" s="390">
        <v>98.305084745762713</v>
      </c>
      <c r="G44" s="479">
        <v>0.48426150121065376</v>
      </c>
      <c r="H44" s="480">
        <v>0.96852300242130751</v>
      </c>
      <c r="I44" s="416">
        <v>0.24213075060532688</v>
      </c>
      <c r="J44" s="481">
        <v>0</v>
      </c>
      <c r="K44" s="171">
        <v>1.6949152542372883</v>
      </c>
    </row>
    <row r="47" spans="2:11" x14ac:dyDescent="0.3">
      <c r="B47" s="87"/>
      <c r="C47" s="87" t="s">
        <v>689</v>
      </c>
      <c r="D47" s="87" t="s">
        <v>687</v>
      </c>
      <c r="E47" s="87" t="s">
        <v>688</v>
      </c>
      <c r="F47" s="87" t="s">
        <v>690</v>
      </c>
      <c r="G47" s="87" t="s">
        <v>691</v>
      </c>
      <c r="H47" s="87" t="s">
        <v>683</v>
      </c>
      <c r="I47" s="87" t="s">
        <v>684</v>
      </c>
      <c r="J47" s="87"/>
    </row>
    <row r="48" spans="2:11" x14ac:dyDescent="0.3">
      <c r="B48" s="87" t="s">
        <v>243</v>
      </c>
      <c r="C48" s="397">
        <v>96.887966804979243</v>
      </c>
      <c r="D48" s="397">
        <v>0.82987551867219911</v>
      </c>
      <c r="E48" s="397">
        <v>0.41493775933609955</v>
      </c>
      <c r="F48" s="397">
        <v>0.41493775933609955</v>
      </c>
      <c r="G48" s="397">
        <v>0.62240663900414939</v>
      </c>
      <c r="H48" s="397">
        <v>0.62240663900414939</v>
      </c>
      <c r="I48" s="397">
        <v>0.20746887966804978</v>
      </c>
      <c r="J48" s="397"/>
    </row>
    <row r="49" spans="2:10" x14ac:dyDescent="0.3">
      <c r="B49" s="87" t="s">
        <v>223</v>
      </c>
      <c r="C49" s="397">
        <v>96.610169491525426</v>
      </c>
      <c r="D49" s="397">
        <v>0.96852300242130751</v>
      </c>
      <c r="E49" s="397">
        <v>0.72639225181598066</v>
      </c>
      <c r="F49" s="397">
        <v>0.48426150121065376</v>
      </c>
      <c r="G49" s="397">
        <v>0.96852300242130751</v>
      </c>
      <c r="H49" s="397">
        <v>0.24213075060532688</v>
      </c>
      <c r="I49" s="397">
        <v>0</v>
      </c>
      <c r="J49" s="397"/>
    </row>
    <row r="50" spans="2:10" x14ac:dyDescent="0.3">
      <c r="B50" s="87" t="s">
        <v>189</v>
      </c>
      <c r="C50" s="397">
        <v>96.514161220043576</v>
      </c>
      <c r="D50" s="397">
        <v>1.0893246187363834</v>
      </c>
      <c r="E50" s="397">
        <v>0.65359477124183007</v>
      </c>
      <c r="F50" s="397">
        <v>0.4357298474945534</v>
      </c>
      <c r="G50" s="397">
        <v>0.8714596949891068</v>
      </c>
      <c r="H50" s="397">
        <v>0.4357298474945534</v>
      </c>
      <c r="I50" s="397">
        <v>0</v>
      </c>
      <c r="J50" s="397"/>
    </row>
    <row r="51" spans="2:10" x14ac:dyDescent="0.3">
      <c r="B51" s="87" t="s">
        <v>211</v>
      </c>
      <c r="C51" s="397">
        <v>95.551257253384918</v>
      </c>
      <c r="D51" s="397">
        <v>0.77369439071566737</v>
      </c>
      <c r="E51" s="397">
        <v>0.96711798839458418</v>
      </c>
      <c r="F51" s="397">
        <v>0.19342359767891684</v>
      </c>
      <c r="G51" s="397">
        <v>1.1605415860735009</v>
      </c>
      <c r="H51" s="397">
        <v>1.3539651837524178</v>
      </c>
      <c r="I51" s="397">
        <v>0</v>
      </c>
      <c r="J51" s="397"/>
    </row>
    <row r="52" spans="2:10" x14ac:dyDescent="0.3">
      <c r="B52" s="87" t="s">
        <v>200</v>
      </c>
      <c r="C52" s="397">
        <v>94.988610478359917</v>
      </c>
      <c r="D52" s="397">
        <v>0.68337129840546706</v>
      </c>
      <c r="E52" s="397">
        <v>0.45558086560364469</v>
      </c>
      <c r="F52" s="397">
        <v>1.1389521640091116</v>
      </c>
      <c r="G52" s="397">
        <v>1.3667425968109341</v>
      </c>
      <c r="H52" s="397">
        <v>1.3667425968109341</v>
      </c>
      <c r="I52" s="397">
        <v>0</v>
      </c>
      <c r="J52" s="397"/>
    </row>
    <row r="53" spans="2:10" x14ac:dyDescent="0.3">
      <c r="B53" s="87" t="s">
        <v>195</v>
      </c>
      <c r="C53" s="397">
        <v>94.642857142857139</v>
      </c>
      <c r="D53" s="397">
        <v>1.1160714285714284</v>
      </c>
      <c r="E53" s="397">
        <v>1.1160714285714284</v>
      </c>
      <c r="F53" s="397">
        <v>1.1160714285714284</v>
      </c>
      <c r="G53" s="397">
        <v>1.3392857142857142</v>
      </c>
      <c r="H53" s="397">
        <v>0.4464285714285714</v>
      </c>
      <c r="I53" s="397">
        <v>0.2232142857142857</v>
      </c>
      <c r="J53" s="397"/>
    </row>
    <row r="54" spans="2:10" x14ac:dyDescent="0.3">
      <c r="B54" s="87" t="s">
        <v>253</v>
      </c>
      <c r="C54" s="397">
        <v>94.57202505219206</v>
      </c>
      <c r="D54" s="397">
        <v>1.4613778705636744</v>
      </c>
      <c r="E54" s="397">
        <v>0.62630480167014613</v>
      </c>
      <c r="F54" s="397">
        <v>0.20876826722338204</v>
      </c>
      <c r="G54" s="397">
        <v>1.6701461377870563</v>
      </c>
      <c r="H54" s="397">
        <v>1.2526096033402923</v>
      </c>
      <c r="I54" s="397">
        <v>0.20876826722338204</v>
      </c>
      <c r="J54" s="397"/>
    </row>
    <row r="55" spans="2:10" x14ac:dyDescent="0.3">
      <c r="B55" s="87" t="s">
        <v>218</v>
      </c>
      <c r="C55" s="397">
        <v>92.660550458715591</v>
      </c>
      <c r="D55" s="397">
        <v>2.2935779816513762</v>
      </c>
      <c r="E55" s="397">
        <v>1.3761467889908257</v>
      </c>
      <c r="F55" s="397">
        <v>1.6055045871559632</v>
      </c>
      <c r="G55" s="397">
        <v>1.1467889908256881</v>
      </c>
      <c r="H55" s="397">
        <v>0.68807339449541283</v>
      </c>
      <c r="I55" s="397">
        <v>0.2293577981651376</v>
      </c>
      <c r="J55" s="397"/>
    </row>
    <row r="56" spans="2:10" x14ac:dyDescent="0.3">
      <c r="B56" s="87" t="s">
        <v>50</v>
      </c>
      <c r="C56" s="397">
        <v>92.305266477451909</v>
      </c>
      <c r="D56" s="397">
        <v>2.239041311888994</v>
      </c>
      <c r="E56" s="397">
        <v>0.86723431094292014</v>
      </c>
      <c r="F56" s="397">
        <v>1.4506464837590665</v>
      </c>
      <c r="G56" s="397">
        <v>1.5925575528224534</v>
      </c>
      <c r="H56" s="397">
        <v>1.1510564490696942</v>
      </c>
      <c r="I56" s="397">
        <v>0.39419741406496372</v>
      </c>
      <c r="J56" s="397"/>
    </row>
    <row r="57" spans="2:10" x14ac:dyDescent="0.3">
      <c r="B57" s="87" t="s">
        <v>233</v>
      </c>
      <c r="C57" s="397">
        <v>92.142857142857139</v>
      </c>
      <c r="D57" s="397">
        <v>2.6190476190476191</v>
      </c>
      <c r="E57" s="397">
        <v>0.47619047619047616</v>
      </c>
      <c r="F57" s="397">
        <v>0.47619047619047616</v>
      </c>
      <c r="G57" s="397">
        <v>3.5714285714285712</v>
      </c>
      <c r="H57" s="397">
        <v>0.7142857142857143</v>
      </c>
      <c r="I57" s="397">
        <v>0</v>
      </c>
      <c r="J57" s="397"/>
    </row>
    <row r="58" spans="2:10" x14ac:dyDescent="0.3">
      <c r="B58" s="87" t="s">
        <v>238</v>
      </c>
      <c r="C58" s="397">
        <v>92.098092643051771</v>
      </c>
      <c r="D58" s="397">
        <v>3.542234332425068</v>
      </c>
      <c r="E58" s="397">
        <v>0.81743869209809261</v>
      </c>
      <c r="F58" s="397">
        <v>1.0899182561307903</v>
      </c>
      <c r="G58" s="397">
        <v>0.54495912806539515</v>
      </c>
      <c r="H58" s="397">
        <v>1.0899182561307903</v>
      </c>
      <c r="I58" s="397">
        <v>0.81743869209809261</v>
      </c>
      <c r="J58" s="397"/>
    </row>
    <row r="59" spans="2:10" x14ac:dyDescent="0.3">
      <c r="B59" s="87" t="s">
        <v>169</v>
      </c>
      <c r="C59" s="397">
        <v>90.740740740740748</v>
      </c>
      <c r="D59" s="397">
        <v>2.3809523809523809</v>
      </c>
      <c r="E59" s="397">
        <v>1.3227513227513228</v>
      </c>
      <c r="F59" s="397">
        <v>2.6455026455026456</v>
      </c>
      <c r="G59" s="397">
        <v>0.79365079365079372</v>
      </c>
      <c r="H59" s="397">
        <v>1.5873015873015874</v>
      </c>
      <c r="I59" s="397">
        <v>0.52910052910052918</v>
      </c>
      <c r="J59" s="397"/>
    </row>
    <row r="60" spans="2:10" x14ac:dyDescent="0.3">
      <c r="B60" s="87" t="s">
        <v>228</v>
      </c>
      <c r="C60" s="397">
        <v>89.710610932475888</v>
      </c>
      <c r="D60" s="397">
        <v>3.536977491961415</v>
      </c>
      <c r="E60" s="397">
        <v>0.96463022508038587</v>
      </c>
      <c r="F60" s="397">
        <v>2.572347266881029</v>
      </c>
      <c r="G60" s="397">
        <v>1.9292604501607717</v>
      </c>
      <c r="H60" s="397">
        <v>0.96463022508038587</v>
      </c>
      <c r="I60" s="397">
        <v>0.32154340836012862</v>
      </c>
      <c r="J60" s="397"/>
    </row>
    <row r="61" spans="2:10" x14ac:dyDescent="0.3">
      <c r="B61" s="87" t="s">
        <v>248</v>
      </c>
      <c r="C61" s="397">
        <v>87.12121212121211</v>
      </c>
      <c r="D61" s="397">
        <v>3.7878787878787876</v>
      </c>
      <c r="E61" s="397">
        <v>0.75757575757575757</v>
      </c>
      <c r="F61" s="397">
        <v>3.0303030303030303</v>
      </c>
      <c r="G61" s="397">
        <v>2.6515151515151514</v>
      </c>
      <c r="H61" s="397">
        <v>1.8939393939393938</v>
      </c>
      <c r="I61" s="397">
        <v>0.75757575757575757</v>
      </c>
      <c r="J61" s="397"/>
    </row>
    <row r="62" spans="2:10" x14ac:dyDescent="0.3">
      <c r="B62" s="87" t="s">
        <v>160</v>
      </c>
      <c r="C62" s="397">
        <v>85.449735449735456</v>
      </c>
      <c r="D62" s="397">
        <v>2.3809523809523809</v>
      </c>
      <c r="E62" s="397">
        <v>0.79365079365079372</v>
      </c>
      <c r="F62" s="397">
        <v>4.4973544973544977</v>
      </c>
      <c r="G62" s="397">
        <v>2.6455026455026456</v>
      </c>
      <c r="H62" s="397">
        <v>1.8518518518518519</v>
      </c>
      <c r="I62" s="397">
        <v>2.3809523809523809</v>
      </c>
      <c r="J62" s="397"/>
    </row>
    <row r="63" spans="2:10" x14ac:dyDescent="0.3">
      <c r="B63" s="87" t="s">
        <v>205</v>
      </c>
      <c r="C63" s="397">
        <v>85.066666666666663</v>
      </c>
      <c r="D63" s="397">
        <v>5.8666666666666663</v>
      </c>
      <c r="E63" s="397">
        <v>1.6</v>
      </c>
      <c r="F63" s="397">
        <v>2.9333333333333331</v>
      </c>
      <c r="G63" s="397">
        <v>2.6666666666666665</v>
      </c>
      <c r="H63" s="397">
        <v>1.6</v>
      </c>
      <c r="I63" s="397">
        <v>0.26666666666666666</v>
      </c>
      <c r="J63" s="397"/>
    </row>
    <row r="64" spans="2:10" x14ac:dyDescent="0.3">
      <c r="B64" s="87" t="s">
        <v>179</v>
      </c>
      <c r="C64" s="397">
        <v>76.13636363636364</v>
      </c>
      <c r="D64" s="397">
        <v>8.5227272727272734</v>
      </c>
      <c r="E64" s="397">
        <v>1.1363636363636365</v>
      </c>
      <c r="F64" s="397">
        <v>3.9772727272727271</v>
      </c>
      <c r="G64" s="397">
        <v>3.4090909090909092</v>
      </c>
      <c r="H64" s="397">
        <v>5.1136363636363633</v>
      </c>
      <c r="I64" s="397">
        <v>1.7045454545454546</v>
      </c>
      <c r="J64" s="397"/>
    </row>
    <row r="73" spans="2:12" x14ac:dyDescent="0.3">
      <c r="B73" s="629" t="s">
        <v>57</v>
      </c>
      <c r="C73" s="630"/>
      <c r="D73" s="630"/>
      <c r="E73" s="630"/>
      <c r="F73" s="630"/>
      <c r="G73" s="630"/>
      <c r="H73" s="630"/>
      <c r="I73" s="630"/>
      <c r="J73" s="630"/>
      <c r="K73" s="630"/>
      <c r="L73" s="631"/>
    </row>
    <row r="74" spans="2:12" ht="6.6" customHeight="1" x14ac:dyDescent="0.3">
      <c r="B74" s="124"/>
      <c r="C74" s="124"/>
      <c r="D74" s="125"/>
      <c r="E74" s="125"/>
      <c r="F74" s="223"/>
      <c r="G74" s="223"/>
      <c r="H74" s="126"/>
      <c r="I74" s="127"/>
      <c r="J74" s="127"/>
      <c r="K74" s="127"/>
      <c r="L74" s="128"/>
    </row>
    <row r="75" spans="2:12" ht="31.8" customHeight="1" x14ac:dyDescent="0.3">
      <c r="B75" s="129" t="s">
        <v>58</v>
      </c>
      <c r="C75" s="625" t="s">
        <v>692</v>
      </c>
      <c r="D75" s="626"/>
      <c r="E75" s="626"/>
      <c r="F75" s="626"/>
      <c r="G75" s="626"/>
      <c r="H75" s="626"/>
      <c r="I75" s="626"/>
      <c r="J75" s="626"/>
      <c r="K75" s="626"/>
      <c r="L75" s="627"/>
    </row>
    <row r="76" spans="2:12" ht="7.8" customHeight="1" x14ac:dyDescent="0.3">
      <c r="B76" s="129"/>
      <c r="C76" s="130"/>
      <c r="D76" s="131"/>
      <c r="E76" s="131"/>
      <c r="F76" s="224"/>
      <c r="G76" s="224"/>
      <c r="H76" s="131"/>
      <c r="I76" s="132"/>
      <c r="J76" s="132"/>
      <c r="K76" s="132"/>
      <c r="L76" s="133"/>
    </row>
    <row r="77" spans="2:12" ht="59.4" customHeight="1" x14ac:dyDescent="0.3">
      <c r="B77" s="129" t="s">
        <v>59</v>
      </c>
      <c r="C77" s="625" t="s">
        <v>582</v>
      </c>
      <c r="D77" s="626"/>
      <c r="E77" s="626"/>
      <c r="F77" s="626"/>
      <c r="G77" s="626"/>
      <c r="H77" s="626"/>
      <c r="I77" s="626"/>
      <c r="J77" s="626"/>
      <c r="K77" s="626"/>
      <c r="L77" s="627"/>
    </row>
    <row r="78" spans="2:12" ht="5.4" customHeight="1" x14ac:dyDescent="0.3">
      <c r="B78" s="129"/>
      <c r="C78" s="130"/>
      <c r="D78" s="131"/>
      <c r="E78" s="131"/>
      <c r="F78" s="224"/>
      <c r="G78" s="224"/>
      <c r="H78" s="131"/>
      <c r="I78" s="132"/>
      <c r="J78" s="132"/>
      <c r="K78" s="132"/>
      <c r="L78" s="133"/>
    </row>
    <row r="79" spans="2:12" x14ac:dyDescent="0.3">
      <c r="B79" s="129" t="s">
        <v>61</v>
      </c>
      <c r="C79" s="130" t="s">
        <v>693</v>
      </c>
      <c r="D79" s="131"/>
      <c r="E79" s="131"/>
      <c r="F79" s="224"/>
      <c r="G79" s="224"/>
      <c r="H79" s="131"/>
      <c r="I79" s="132"/>
      <c r="J79" s="132"/>
      <c r="K79" s="132"/>
      <c r="L79" s="133"/>
    </row>
    <row r="80" spans="2:12" ht="5.4" customHeight="1" x14ac:dyDescent="0.3">
      <c r="B80" s="129"/>
      <c r="C80" s="130"/>
      <c r="D80" s="131"/>
      <c r="E80" s="131"/>
      <c r="F80" s="224"/>
      <c r="G80" s="224"/>
      <c r="H80" s="131"/>
      <c r="I80" s="132"/>
      <c r="J80" s="132"/>
      <c r="K80" s="132"/>
      <c r="L80" s="133"/>
    </row>
    <row r="81" spans="2:12" x14ac:dyDescent="0.3">
      <c r="B81" s="129" t="s">
        <v>63</v>
      </c>
      <c r="C81" s="130" t="s">
        <v>694</v>
      </c>
      <c r="D81" s="131"/>
      <c r="E81" s="131"/>
      <c r="F81" s="224"/>
      <c r="G81" s="224"/>
      <c r="H81" s="131"/>
      <c r="I81" s="132"/>
      <c r="J81" s="132"/>
      <c r="K81" s="132"/>
      <c r="L81" s="133"/>
    </row>
    <row r="82" spans="2:12" ht="8.4" customHeight="1" x14ac:dyDescent="0.3">
      <c r="B82" s="129"/>
      <c r="C82" s="130"/>
      <c r="D82" s="131"/>
      <c r="E82" s="131"/>
      <c r="F82" s="224"/>
      <c r="G82" s="224"/>
      <c r="H82" s="131"/>
      <c r="I82" s="132"/>
      <c r="J82" s="132"/>
      <c r="K82" s="132"/>
      <c r="L82" s="133"/>
    </row>
    <row r="83" spans="2:12" x14ac:dyDescent="0.3">
      <c r="B83" s="129" t="s">
        <v>65</v>
      </c>
      <c r="C83" s="130" t="s">
        <v>591</v>
      </c>
      <c r="D83" s="131"/>
      <c r="E83" s="131"/>
      <c r="F83" s="224"/>
      <c r="G83" s="224"/>
      <c r="H83" s="131"/>
      <c r="I83" s="132"/>
      <c r="J83" s="132"/>
      <c r="K83" s="132"/>
      <c r="L83" s="133"/>
    </row>
    <row r="84" spans="2:12" ht="9" customHeight="1" x14ac:dyDescent="0.3">
      <c r="B84" s="129"/>
      <c r="C84" s="130"/>
      <c r="D84" s="131"/>
      <c r="E84" s="131"/>
      <c r="F84" s="224"/>
      <c r="G84" s="224"/>
      <c r="H84" s="131"/>
      <c r="I84" s="132"/>
      <c r="J84" s="132"/>
      <c r="K84" s="132"/>
      <c r="L84" s="133"/>
    </row>
    <row r="85" spans="2:12" x14ac:dyDescent="0.3">
      <c r="B85" s="129" t="s">
        <v>67</v>
      </c>
      <c r="C85" s="134" t="s">
        <v>68</v>
      </c>
      <c r="D85" s="132"/>
      <c r="E85" s="132"/>
      <c r="F85" s="225"/>
      <c r="G85" s="224"/>
      <c r="H85" s="131"/>
      <c r="I85" s="132"/>
      <c r="J85" s="132"/>
      <c r="K85" s="132"/>
      <c r="L85" s="133"/>
    </row>
    <row r="86" spans="2:12" ht="6" customHeight="1" x14ac:dyDescent="0.3">
      <c r="B86" s="129"/>
      <c r="C86" s="134"/>
      <c r="D86" s="132"/>
      <c r="E86" s="132"/>
      <c r="F86" s="225"/>
      <c r="G86" s="224"/>
      <c r="H86" s="131"/>
      <c r="I86" s="132"/>
      <c r="J86" s="132"/>
      <c r="K86" s="132"/>
      <c r="L86" s="133"/>
    </row>
    <row r="87" spans="2:12" x14ac:dyDescent="0.3">
      <c r="B87" s="129" t="s">
        <v>69</v>
      </c>
      <c r="C87" s="254" t="s">
        <v>537</v>
      </c>
      <c r="D87" s="141"/>
      <c r="E87" s="141"/>
      <c r="F87" s="226"/>
      <c r="G87" s="224"/>
      <c r="H87" s="131"/>
      <c r="I87" s="132"/>
      <c r="J87" s="132"/>
      <c r="K87" s="132"/>
      <c r="L87" s="133"/>
    </row>
    <row r="88" spans="2:12" ht="7.2" customHeight="1" x14ac:dyDescent="0.3">
      <c r="B88" s="129"/>
      <c r="C88" s="130"/>
      <c r="D88" s="131"/>
      <c r="E88" s="131"/>
      <c r="F88" s="224"/>
      <c r="G88" s="224"/>
      <c r="H88" s="131"/>
      <c r="I88" s="132"/>
      <c r="J88" s="132"/>
      <c r="K88" s="132"/>
      <c r="L88" s="133"/>
    </row>
    <row r="89" spans="2:12" x14ac:dyDescent="0.3">
      <c r="B89" s="632" t="s">
        <v>71</v>
      </c>
      <c r="C89" s="130" t="s">
        <v>72</v>
      </c>
      <c r="D89" s="131"/>
      <c r="E89" s="131"/>
      <c r="F89" s="224"/>
      <c r="G89" s="224"/>
      <c r="H89" s="131"/>
      <c r="I89" s="132"/>
      <c r="J89" s="132"/>
      <c r="K89" s="132"/>
      <c r="L89" s="133"/>
    </row>
    <row r="90" spans="2:12" x14ac:dyDescent="0.3">
      <c r="B90" s="632"/>
      <c r="C90" s="175" t="s">
        <v>73</v>
      </c>
      <c r="D90" s="180"/>
      <c r="E90" s="180"/>
      <c r="F90" s="224"/>
      <c r="G90" s="224"/>
      <c r="H90" s="131"/>
      <c r="I90" s="132"/>
      <c r="J90" s="132"/>
      <c r="K90" s="132"/>
      <c r="L90" s="133"/>
    </row>
    <row r="91" spans="2:12" ht="10.199999999999999" customHeight="1" x14ac:dyDescent="0.3">
      <c r="B91" s="129"/>
      <c r="C91" s="130"/>
      <c r="D91" s="131"/>
      <c r="E91" s="131"/>
      <c r="F91" s="224"/>
      <c r="G91" s="224"/>
      <c r="H91" s="131"/>
      <c r="I91" s="132"/>
      <c r="J91" s="132"/>
      <c r="K91" s="132"/>
      <c r="L91" s="133"/>
    </row>
    <row r="92" spans="2:12" ht="48" customHeight="1" x14ac:dyDescent="0.3">
      <c r="B92" s="136" t="s">
        <v>74</v>
      </c>
      <c r="C92" s="625" t="s">
        <v>731</v>
      </c>
      <c r="D92" s="626"/>
      <c r="E92" s="626"/>
      <c r="F92" s="626"/>
      <c r="G92" s="626"/>
      <c r="H92" s="626"/>
      <c r="I92" s="626"/>
      <c r="J92" s="626"/>
      <c r="K92" s="626"/>
      <c r="L92" s="627"/>
    </row>
    <row r="93" spans="2:12" ht="31.8" customHeight="1" x14ac:dyDescent="0.3">
      <c r="B93" s="136"/>
      <c r="C93" s="635" t="s">
        <v>550</v>
      </c>
      <c r="D93" s="636"/>
      <c r="E93" s="636"/>
      <c r="F93" s="636"/>
      <c r="G93" s="636"/>
      <c r="H93" s="636"/>
      <c r="I93" s="636"/>
      <c r="J93" s="636"/>
      <c r="K93" s="636"/>
      <c r="L93" s="637"/>
    </row>
    <row r="94" spans="2:12" ht="7.8" customHeight="1" x14ac:dyDescent="0.3">
      <c r="B94" s="136"/>
      <c r="C94" s="130"/>
      <c r="D94" s="131"/>
      <c r="E94" s="131"/>
      <c r="F94" s="224"/>
      <c r="G94" s="224"/>
      <c r="H94" s="131"/>
      <c r="I94" s="132"/>
      <c r="J94" s="132"/>
      <c r="K94" s="132"/>
      <c r="L94" s="133"/>
    </row>
    <row r="95" spans="2:12" x14ac:dyDescent="0.3">
      <c r="B95" s="136" t="s">
        <v>75</v>
      </c>
      <c r="C95" s="176">
        <v>45068</v>
      </c>
      <c r="D95" s="181"/>
      <c r="E95" s="181"/>
      <c r="F95" s="224"/>
      <c r="G95" s="224"/>
      <c r="H95" s="131"/>
      <c r="I95" s="132"/>
      <c r="J95" s="132"/>
      <c r="K95" s="132"/>
      <c r="L95" s="133"/>
    </row>
    <row r="96" spans="2:12" ht="6" customHeight="1" x14ac:dyDescent="0.3">
      <c r="B96" s="136"/>
      <c r="C96" s="130"/>
      <c r="D96" s="131"/>
      <c r="E96" s="131"/>
      <c r="F96" s="224"/>
      <c r="G96" s="224"/>
      <c r="H96" s="131"/>
      <c r="I96" s="132"/>
      <c r="J96" s="132"/>
      <c r="K96" s="132"/>
      <c r="L96" s="133"/>
    </row>
    <row r="97" spans="2:12" x14ac:dyDescent="0.3">
      <c r="B97" s="136" t="s">
        <v>76</v>
      </c>
      <c r="C97" s="130" t="s">
        <v>77</v>
      </c>
      <c r="D97" s="131"/>
      <c r="E97" s="131"/>
      <c r="F97" s="224"/>
      <c r="G97" s="224"/>
      <c r="H97" s="131"/>
      <c r="I97" s="132"/>
      <c r="J97" s="132"/>
      <c r="K97" s="132"/>
      <c r="L97" s="133"/>
    </row>
    <row r="98" spans="2:12" ht="5.4" customHeight="1" x14ac:dyDescent="0.3">
      <c r="B98" s="136"/>
      <c r="C98" s="130"/>
      <c r="D98" s="131"/>
      <c r="E98" s="131"/>
      <c r="F98" s="224"/>
      <c r="G98" s="224"/>
      <c r="H98" s="131"/>
      <c r="I98" s="132"/>
      <c r="J98" s="132"/>
      <c r="K98" s="132"/>
      <c r="L98" s="133"/>
    </row>
    <row r="99" spans="2:12" x14ac:dyDescent="0.3">
      <c r="B99" s="136" t="s">
        <v>78</v>
      </c>
      <c r="C99" s="134" t="s">
        <v>535</v>
      </c>
      <c r="D99" s="132"/>
      <c r="E99" s="132"/>
      <c r="F99" s="225"/>
      <c r="G99" s="225"/>
      <c r="H99" s="132"/>
      <c r="I99" s="132"/>
      <c r="J99" s="132"/>
      <c r="K99" s="132"/>
      <c r="L99" s="133"/>
    </row>
    <row r="100" spans="2:12" ht="9.6" customHeight="1" x14ac:dyDescent="0.3">
      <c r="B100" s="137"/>
      <c r="C100" s="137"/>
      <c r="D100" s="138"/>
      <c r="E100" s="138"/>
      <c r="F100" s="227"/>
      <c r="G100" s="227"/>
      <c r="H100" s="138"/>
      <c r="I100" s="138"/>
      <c r="J100" s="138"/>
      <c r="K100" s="138"/>
      <c r="L100" s="139"/>
    </row>
  </sheetData>
  <mergeCells count="10">
    <mergeCell ref="Q3:R3"/>
    <mergeCell ref="S3:T3"/>
    <mergeCell ref="C77:L77"/>
    <mergeCell ref="B89:B90"/>
    <mergeCell ref="C92:L92"/>
    <mergeCell ref="C93:L93"/>
    <mergeCell ref="D5:G5"/>
    <mergeCell ref="C26:F26"/>
    <mergeCell ref="B73:L73"/>
    <mergeCell ref="C75:L75"/>
  </mergeCells>
  <hyperlinks>
    <hyperlink ref="C90" r:id="rId1" xr:uid="{24523E9A-8607-425A-995A-F1C9BCA35BED}"/>
    <hyperlink ref="B2" location="Index!A1" display="Return to Index" xr:uid="{0F56453E-9F06-4AF7-9CF1-0A9290988B1C}"/>
    <hyperlink ref="C93" r:id="rId2" xr:uid="{540B995F-19A9-4B5A-88B9-C2546235CE62}"/>
  </hyperlinks>
  <pageMargins left="0.7" right="0.7" top="0.75" bottom="0.75" header="0.3" footer="0.3"/>
  <pageSetup paperSize="9"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0EFB-A5CE-43D9-9F7A-065E795E0073}">
  <dimension ref="B1:Z75"/>
  <sheetViews>
    <sheetView zoomScaleNormal="100" workbookViewId="0">
      <selection activeCell="N16" sqref="N16"/>
    </sheetView>
  </sheetViews>
  <sheetFormatPr defaultColWidth="8.88671875" defaultRowHeight="14.4" x14ac:dyDescent="0.3"/>
  <cols>
    <col min="1" max="1" width="3.21875" customWidth="1"/>
    <col min="2" max="2" width="21.21875" customWidth="1"/>
    <col min="3" max="3" width="12.88671875" customWidth="1"/>
    <col min="4" max="4" width="14.33203125" customWidth="1"/>
    <col min="5" max="5" width="13.21875" customWidth="1"/>
    <col min="6" max="6" width="13.109375" customWidth="1"/>
    <col min="7" max="7" width="12.21875" customWidth="1"/>
    <col min="8" max="8" width="15.33203125" customWidth="1"/>
    <col min="10" max="10" width="10.88671875" customWidth="1"/>
    <col min="11" max="11" width="11.44140625" customWidth="1"/>
    <col min="12" max="12" width="11.44140625" bestFit="1" customWidth="1"/>
    <col min="13" max="13" width="12.77734375" customWidth="1"/>
    <col min="14" max="14" width="11.77734375" customWidth="1"/>
    <col min="15" max="15" width="10.5546875" customWidth="1"/>
    <col min="16" max="16" width="11.88671875" customWidth="1"/>
  </cols>
  <sheetData>
    <row r="1" spans="2:26" x14ac:dyDescent="0.3">
      <c r="B1" s="228" t="s">
        <v>696</v>
      </c>
    </row>
    <row r="2" spans="2:26" x14ac:dyDescent="0.3">
      <c r="B2" s="103" t="s">
        <v>28</v>
      </c>
    </row>
    <row r="3" spans="2:26" ht="15" thickBot="1" x14ac:dyDescent="0.35">
      <c r="F3" s="257"/>
      <c r="G3" s="257"/>
      <c r="H3" s="257"/>
      <c r="I3" s="257"/>
      <c r="J3" s="257"/>
      <c r="K3" s="257"/>
      <c r="S3" s="87"/>
      <c r="T3" s="640"/>
      <c r="U3" s="640"/>
      <c r="V3" s="640"/>
      <c r="W3" s="640"/>
    </row>
    <row r="4" spans="2:26" ht="52.2" customHeight="1" thickBot="1" x14ac:dyDescent="0.35">
      <c r="D4" s="652" t="s">
        <v>543</v>
      </c>
      <c r="E4" s="653"/>
      <c r="F4" s="652" t="s">
        <v>544</v>
      </c>
      <c r="G4" s="653"/>
      <c r="H4" s="652" t="s">
        <v>697</v>
      </c>
      <c r="I4" s="653"/>
      <c r="J4" s="654" t="s">
        <v>698</v>
      </c>
      <c r="K4" s="655"/>
      <c r="L4" s="654" t="s">
        <v>551</v>
      </c>
      <c r="M4" s="655"/>
      <c r="N4" s="656" t="s">
        <v>699</v>
      </c>
      <c r="O4" s="657"/>
      <c r="P4" s="658" t="s">
        <v>700</v>
      </c>
      <c r="Q4" s="659"/>
      <c r="S4" s="87"/>
      <c r="T4" s="237"/>
      <c r="U4" s="237"/>
      <c r="V4" s="237"/>
      <c r="W4" s="237"/>
    </row>
    <row r="5" spans="2:26" ht="28.2" thickBot="1" x14ac:dyDescent="0.35">
      <c r="B5" s="265" t="s">
        <v>545</v>
      </c>
      <c r="C5" s="265" t="s">
        <v>542</v>
      </c>
      <c r="D5" s="273" t="s">
        <v>536</v>
      </c>
      <c r="E5" s="273" t="s">
        <v>104</v>
      </c>
      <c r="F5" s="273" t="s">
        <v>536</v>
      </c>
      <c r="G5" s="273" t="s">
        <v>104</v>
      </c>
      <c r="H5" s="273" t="s">
        <v>536</v>
      </c>
      <c r="I5" s="273" t="s">
        <v>104</v>
      </c>
      <c r="J5" s="273" t="s">
        <v>536</v>
      </c>
      <c r="K5" s="273" t="s">
        <v>104</v>
      </c>
      <c r="L5" s="273" t="s">
        <v>536</v>
      </c>
      <c r="M5" s="275" t="s">
        <v>104</v>
      </c>
      <c r="N5" s="273" t="s">
        <v>701</v>
      </c>
      <c r="O5" s="273" t="s">
        <v>702</v>
      </c>
      <c r="P5" s="251" t="s">
        <v>703</v>
      </c>
      <c r="Q5" s="251" t="s">
        <v>704</v>
      </c>
      <c r="S5" s="272"/>
      <c r="T5" s="237"/>
      <c r="U5" s="237"/>
      <c r="V5" s="237"/>
      <c r="W5" s="237"/>
      <c r="X5" s="237"/>
      <c r="Y5" s="237"/>
      <c r="Z5" s="237"/>
    </row>
    <row r="6" spans="2:26" x14ac:dyDescent="0.3">
      <c r="B6" s="258" t="s">
        <v>52</v>
      </c>
      <c r="C6" s="252">
        <v>114559</v>
      </c>
      <c r="D6" s="522">
        <v>97572</v>
      </c>
      <c r="E6" s="523">
        <v>85.171832854686244</v>
      </c>
      <c r="F6" s="522">
        <v>15964</v>
      </c>
      <c r="G6" s="238">
        <v>13.935177506786896</v>
      </c>
      <c r="H6" s="522">
        <v>997</v>
      </c>
      <c r="I6" s="259">
        <v>0.87029390968845755</v>
      </c>
      <c r="J6" s="522">
        <v>26</v>
      </c>
      <c r="K6" s="260">
        <v>2.2695728838415141E-2</v>
      </c>
      <c r="L6" s="522">
        <v>16987</v>
      </c>
      <c r="M6" s="536">
        <v>14.828167145313769</v>
      </c>
      <c r="N6" s="524">
        <v>14.62355612880433</v>
      </c>
      <c r="O6" s="524">
        <v>15.035136887319869</v>
      </c>
      <c r="P6" s="276">
        <v>0.20461101650943903</v>
      </c>
      <c r="Q6" s="276">
        <v>0.20696974200610008</v>
      </c>
      <c r="S6" s="17"/>
      <c r="T6" s="266"/>
      <c r="U6" s="268"/>
      <c r="V6" s="267"/>
      <c r="W6" s="268"/>
      <c r="X6" s="269"/>
      <c r="Y6" s="270"/>
    </row>
    <row r="7" spans="2:26" x14ac:dyDescent="0.3">
      <c r="B7" s="229" t="s">
        <v>47</v>
      </c>
      <c r="C7" s="230">
        <v>587693</v>
      </c>
      <c r="D7" s="525">
        <v>519920</v>
      </c>
      <c r="E7" s="526">
        <v>88.467958611043514</v>
      </c>
      <c r="F7" s="525">
        <v>63741</v>
      </c>
      <c r="G7" s="239">
        <v>10.845968898727737</v>
      </c>
      <c r="H7" s="525">
        <v>3948</v>
      </c>
      <c r="I7" s="261">
        <v>0.67177931334897634</v>
      </c>
      <c r="J7" s="525">
        <v>84</v>
      </c>
      <c r="K7" s="262">
        <v>1.4293176879765454E-2</v>
      </c>
      <c r="L7" s="525">
        <v>67773</v>
      </c>
      <c r="M7" s="537">
        <v>11.532041388956479</v>
      </c>
      <c r="N7" s="261">
        <v>11.450630916355514</v>
      </c>
      <c r="O7" s="261">
        <v>11.613954750354846</v>
      </c>
      <c r="P7" s="276">
        <v>8.1410472600964567E-2</v>
      </c>
      <c r="Q7" s="276">
        <v>8.1913361398367357E-2</v>
      </c>
      <c r="T7" s="266"/>
      <c r="U7" s="268"/>
      <c r="V7" s="271"/>
      <c r="W7" s="268"/>
      <c r="X7" s="269"/>
      <c r="Y7" s="270"/>
    </row>
    <row r="8" spans="2:26" x14ac:dyDescent="0.3">
      <c r="B8" s="229" t="s">
        <v>54</v>
      </c>
      <c r="C8" s="230">
        <v>64775</v>
      </c>
      <c r="D8" s="525">
        <v>58046</v>
      </c>
      <c r="E8" s="526">
        <v>89.611732921651878</v>
      </c>
      <c r="F8" s="525">
        <v>6448</v>
      </c>
      <c r="G8" s="239">
        <v>9.9544577383249706</v>
      </c>
      <c r="H8" s="525">
        <v>276</v>
      </c>
      <c r="I8" s="261">
        <v>0.42609031262060981</v>
      </c>
      <c r="J8" s="525">
        <v>5</v>
      </c>
      <c r="K8" s="262">
        <v>7.7190274025472792E-3</v>
      </c>
      <c r="L8" s="525">
        <v>6729</v>
      </c>
      <c r="M8" s="537">
        <v>10.388267078348129</v>
      </c>
      <c r="N8" s="261">
        <v>10.155648922803055</v>
      </c>
      <c r="O8" s="261">
        <v>10.625583275334142</v>
      </c>
      <c r="P8" s="276">
        <v>0.23261815554507415</v>
      </c>
      <c r="Q8" s="276">
        <v>0.23731619698601314</v>
      </c>
      <c r="T8" s="269"/>
      <c r="U8" s="268"/>
      <c r="V8" s="269"/>
      <c r="W8" s="268"/>
      <c r="X8" s="269"/>
      <c r="Y8" s="270"/>
    </row>
    <row r="9" spans="2:26" x14ac:dyDescent="0.3">
      <c r="B9" s="229" t="s">
        <v>55</v>
      </c>
      <c r="C9" s="230">
        <v>86155</v>
      </c>
      <c r="D9" s="525">
        <v>77411</v>
      </c>
      <c r="E9" s="526">
        <v>89.85085021182752</v>
      </c>
      <c r="F9" s="525">
        <v>8321</v>
      </c>
      <c r="G9" s="239">
        <v>9.6581742208809711</v>
      </c>
      <c r="H9" s="525">
        <v>419</v>
      </c>
      <c r="I9" s="261">
        <v>0.48633277232894206</v>
      </c>
      <c r="J9" s="525">
        <v>4</v>
      </c>
      <c r="K9" s="262">
        <v>4.6427949625674663E-3</v>
      </c>
      <c r="L9" s="525">
        <v>8744</v>
      </c>
      <c r="M9" s="537">
        <v>10.14914978817248</v>
      </c>
      <c r="N9" s="261">
        <v>9.949279946691588</v>
      </c>
      <c r="O9" s="261">
        <v>10.352573191829148</v>
      </c>
      <c r="P9" s="276">
        <v>0.19986984148089171</v>
      </c>
      <c r="Q9" s="276">
        <v>0.203423403656668</v>
      </c>
      <c r="S9" s="17"/>
      <c r="T9" s="266"/>
      <c r="U9" s="268"/>
      <c r="V9" s="267"/>
      <c r="W9" s="268"/>
      <c r="X9" s="269"/>
      <c r="Y9" s="270"/>
    </row>
    <row r="10" spans="2:26" x14ac:dyDescent="0.3">
      <c r="B10" s="235" t="s">
        <v>49</v>
      </c>
      <c r="C10" s="248">
        <v>173842</v>
      </c>
      <c r="D10" s="248">
        <v>158882</v>
      </c>
      <c r="E10" s="526">
        <v>91.394484646978285</v>
      </c>
      <c r="F10" s="248">
        <v>14423</v>
      </c>
      <c r="G10" s="239">
        <v>8.2966141668871725</v>
      </c>
      <c r="H10" s="248">
        <v>522</v>
      </c>
      <c r="I10" s="261">
        <v>0.30027266138217462</v>
      </c>
      <c r="J10" s="248">
        <v>15</v>
      </c>
      <c r="K10" s="262">
        <v>8.6285247523613384E-3</v>
      </c>
      <c r="L10" s="248">
        <v>14960</v>
      </c>
      <c r="M10" s="537">
        <v>8.6055153530217083</v>
      </c>
      <c r="N10" s="261">
        <v>8.4745968337475119</v>
      </c>
      <c r="O10" s="261">
        <v>8.7382632540842877</v>
      </c>
      <c r="P10" s="276">
        <v>0.1309185192741964</v>
      </c>
      <c r="Q10" s="276">
        <v>0.13274790106257939</v>
      </c>
      <c r="T10" s="266"/>
      <c r="V10" s="266"/>
      <c r="X10" s="269"/>
      <c r="Y10" s="270"/>
    </row>
    <row r="11" spans="2:26" x14ac:dyDescent="0.3">
      <c r="B11" s="229" t="s">
        <v>53</v>
      </c>
      <c r="C11" s="230">
        <v>85459</v>
      </c>
      <c r="D11" s="525">
        <v>78530</v>
      </c>
      <c r="E11" s="526">
        <v>91.892018394785794</v>
      </c>
      <c r="F11" s="525">
        <v>6608</v>
      </c>
      <c r="G11" s="239">
        <v>7.732362887466504</v>
      </c>
      <c r="H11" s="525">
        <v>311</v>
      </c>
      <c r="I11" s="261">
        <v>0.36391720006084788</v>
      </c>
      <c r="J11" s="525">
        <v>10</v>
      </c>
      <c r="K11" s="262">
        <v>1.1701517686843983E-2</v>
      </c>
      <c r="L11" s="525">
        <v>6929</v>
      </c>
      <c r="M11" s="537">
        <v>8.1079816052141958</v>
      </c>
      <c r="N11" s="261">
        <v>7.9268533959263863</v>
      </c>
      <c r="O11" s="261">
        <v>8.2928758129367015</v>
      </c>
      <c r="P11" s="276">
        <v>0.18112820928780948</v>
      </c>
      <c r="Q11" s="276">
        <v>0.18489420772250575</v>
      </c>
      <c r="W11" s="87"/>
      <c r="X11" s="87"/>
    </row>
    <row r="12" spans="2:26" x14ac:dyDescent="0.3">
      <c r="B12" s="527" t="s">
        <v>48</v>
      </c>
      <c r="C12" s="528">
        <v>23436085</v>
      </c>
      <c r="D12" s="528">
        <v>21799706</v>
      </c>
      <c r="E12" s="529">
        <v>93.017694721622661</v>
      </c>
      <c r="F12" s="528">
        <v>1571339</v>
      </c>
      <c r="G12" s="530">
        <v>6.7047845235243004</v>
      </c>
      <c r="H12" s="528">
        <v>63401</v>
      </c>
      <c r="I12" s="531">
        <v>0.27052726596613724</v>
      </c>
      <c r="J12" s="528">
        <v>1639</v>
      </c>
      <c r="K12" s="532">
        <v>6.9934888869023987E-3</v>
      </c>
      <c r="L12" s="528">
        <v>1636379</v>
      </c>
      <c r="M12" s="538">
        <v>6.9823052783773401</v>
      </c>
      <c r="N12" s="531">
        <v>6.9719945123483535</v>
      </c>
      <c r="O12" s="531">
        <v>6.9926301466487244</v>
      </c>
      <c r="P12" s="276">
        <v>1.0310766028986507E-2</v>
      </c>
      <c r="Q12" s="276">
        <v>1.0324868271384346E-2</v>
      </c>
      <c r="S12" s="87"/>
      <c r="T12" s="87"/>
      <c r="U12" s="87"/>
      <c r="V12" s="87"/>
      <c r="W12" s="87"/>
      <c r="X12" s="87"/>
    </row>
    <row r="13" spans="2:26" x14ac:dyDescent="0.3">
      <c r="B13" s="229" t="s">
        <v>43</v>
      </c>
      <c r="C13" s="230">
        <v>79250</v>
      </c>
      <c r="D13" s="525">
        <v>73733</v>
      </c>
      <c r="E13" s="526">
        <v>93.03848580441641</v>
      </c>
      <c r="F13" s="525">
        <v>5333</v>
      </c>
      <c r="G13" s="239">
        <v>6.7293375394321764</v>
      </c>
      <c r="H13" s="525">
        <v>181</v>
      </c>
      <c r="I13" s="261">
        <v>0.22839116719242902</v>
      </c>
      <c r="J13" s="525">
        <v>3</v>
      </c>
      <c r="K13" s="262">
        <v>3.7854889589905363E-3</v>
      </c>
      <c r="L13" s="525">
        <v>5517</v>
      </c>
      <c r="M13" s="537">
        <v>6.9615141955835966</v>
      </c>
      <c r="N13" s="261">
        <v>6.7864053910559825</v>
      </c>
      <c r="O13" s="261">
        <v>7.140795178213355</v>
      </c>
      <c r="P13" s="276">
        <v>0.17510880452761413</v>
      </c>
      <c r="Q13" s="276">
        <v>0.17928098262975833</v>
      </c>
      <c r="S13" s="87"/>
      <c r="T13" s="87"/>
      <c r="U13" s="87"/>
      <c r="V13" s="87"/>
      <c r="W13" s="87"/>
      <c r="X13" s="87"/>
    </row>
    <row r="14" spans="2:26" x14ac:dyDescent="0.3">
      <c r="B14" s="235" t="s">
        <v>46</v>
      </c>
      <c r="C14" s="248">
        <v>122799</v>
      </c>
      <c r="D14" s="248">
        <v>114622</v>
      </c>
      <c r="E14" s="526">
        <v>93.341150986571549</v>
      </c>
      <c r="F14" s="248">
        <v>7930</v>
      </c>
      <c r="G14" s="239">
        <v>6.4577073103201164</v>
      </c>
      <c r="H14" s="248">
        <v>236</v>
      </c>
      <c r="I14" s="261">
        <v>0.19218397543953941</v>
      </c>
      <c r="J14" s="248">
        <v>11</v>
      </c>
      <c r="K14" s="262">
        <v>8.9577276687920915E-3</v>
      </c>
      <c r="L14" s="248">
        <v>8177</v>
      </c>
      <c r="M14" s="537">
        <v>6.6588490134284477</v>
      </c>
      <c r="N14" s="261">
        <v>6.520760553032094</v>
      </c>
      <c r="O14" s="261">
        <v>6.7996490274790755</v>
      </c>
      <c r="P14" s="276">
        <v>0.1380884603963537</v>
      </c>
      <c r="Q14" s="276">
        <v>0.14080001405062781</v>
      </c>
      <c r="S14" s="87"/>
      <c r="T14" s="87"/>
      <c r="U14" s="87"/>
      <c r="V14" s="87"/>
      <c r="W14" s="87"/>
      <c r="X14" s="87"/>
    </row>
    <row r="15" spans="2:26" x14ac:dyDescent="0.3">
      <c r="B15" s="314" t="s">
        <v>50</v>
      </c>
      <c r="C15" s="312">
        <v>102291</v>
      </c>
      <c r="D15" s="312">
        <v>96278</v>
      </c>
      <c r="E15" s="533">
        <v>94.121672483405192</v>
      </c>
      <c r="F15" s="312">
        <v>5828</v>
      </c>
      <c r="G15" s="309">
        <v>5.6974709407474755</v>
      </c>
      <c r="H15" s="312">
        <v>176</v>
      </c>
      <c r="I15" s="311">
        <v>0.17205814783314272</v>
      </c>
      <c r="J15" s="312">
        <v>9</v>
      </c>
      <c r="K15" s="315">
        <v>8.7984280141947969E-3</v>
      </c>
      <c r="L15" s="312">
        <v>6013</v>
      </c>
      <c r="M15" s="539">
        <v>5.8783275165948128</v>
      </c>
      <c r="N15" s="311">
        <v>5.7358320942673018</v>
      </c>
      <c r="O15" s="311">
        <v>6.0241367245546797</v>
      </c>
      <c r="P15" s="276">
        <v>0.142495422327511</v>
      </c>
      <c r="Q15" s="276">
        <v>0.14580920795986696</v>
      </c>
      <c r="S15" s="87"/>
      <c r="T15" s="87"/>
      <c r="U15" s="87"/>
      <c r="V15" s="87"/>
      <c r="W15" s="87"/>
      <c r="X15" s="87"/>
    </row>
    <row r="16" spans="2:26" x14ac:dyDescent="0.3">
      <c r="B16" s="229" t="s">
        <v>51</v>
      </c>
      <c r="C16" s="230">
        <v>207489</v>
      </c>
      <c r="D16" s="525">
        <v>195656</v>
      </c>
      <c r="E16" s="526">
        <v>94.297047072374923</v>
      </c>
      <c r="F16" s="525">
        <v>11516</v>
      </c>
      <c r="G16" s="239">
        <v>5.5501737441502925</v>
      </c>
      <c r="H16" s="525">
        <v>299</v>
      </c>
      <c r="I16" s="261">
        <v>0.14410402479167572</v>
      </c>
      <c r="J16" s="525">
        <v>18</v>
      </c>
      <c r="K16" s="262">
        <v>8.6751586831109121E-3</v>
      </c>
      <c r="L16" s="525">
        <v>11833</v>
      </c>
      <c r="M16" s="537">
        <v>5.7029529276250797</v>
      </c>
      <c r="N16" s="261">
        <v>5.6039892062442558</v>
      </c>
      <c r="O16" s="261">
        <v>5.8035568528896651</v>
      </c>
      <c r="P16" s="276">
        <v>9.8963721380823877E-2</v>
      </c>
      <c r="Q16" s="276">
        <v>0.10060392526458539</v>
      </c>
    </row>
    <row r="17" spans="2:17" x14ac:dyDescent="0.3">
      <c r="B17" s="229" t="s">
        <v>45</v>
      </c>
      <c r="C17" s="230">
        <v>341465</v>
      </c>
      <c r="D17" s="525">
        <v>322019</v>
      </c>
      <c r="E17" s="526">
        <v>94.305126440484386</v>
      </c>
      <c r="F17" s="525">
        <v>18898</v>
      </c>
      <c r="G17" s="239">
        <v>5.5343885903386871</v>
      </c>
      <c r="H17" s="525">
        <v>539</v>
      </c>
      <c r="I17" s="261">
        <v>0.15784926712840261</v>
      </c>
      <c r="J17" s="525">
        <v>9</v>
      </c>
      <c r="K17" s="262">
        <v>2.6357020485262032E-3</v>
      </c>
      <c r="L17" s="525">
        <v>19446</v>
      </c>
      <c r="M17" s="537">
        <v>5.6948735595156164</v>
      </c>
      <c r="N17" s="261">
        <v>5.6176415352923943</v>
      </c>
      <c r="O17" s="261">
        <v>5.7731024320488613</v>
      </c>
      <c r="P17" s="276">
        <v>7.7232024223222062E-2</v>
      </c>
      <c r="Q17" s="276">
        <v>7.8228872533244953E-2</v>
      </c>
    </row>
    <row r="18" spans="2:17" x14ac:dyDescent="0.3">
      <c r="B18" s="235" t="s">
        <v>56</v>
      </c>
      <c r="C18" s="248">
        <v>231950</v>
      </c>
      <c r="D18" s="248">
        <v>219446</v>
      </c>
      <c r="E18" s="526">
        <v>94.60918301358052</v>
      </c>
      <c r="F18" s="248">
        <v>12171</v>
      </c>
      <c r="G18" s="239">
        <v>5.2472515628368184</v>
      </c>
      <c r="H18" s="248">
        <v>312</v>
      </c>
      <c r="I18" s="261">
        <v>0.13451174822159948</v>
      </c>
      <c r="J18" s="248">
        <v>21</v>
      </c>
      <c r="K18" s="262">
        <v>9.053675361069196E-3</v>
      </c>
      <c r="L18" s="248">
        <v>12504</v>
      </c>
      <c r="M18" s="537">
        <v>5.3908169864194866</v>
      </c>
      <c r="N18" s="261">
        <v>5.299647357559329</v>
      </c>
      <c r="O18" s="261">
        <v>5.4834641880457928</v>
      </c>
      <c r="P18" s="276">
        <v>9.1169628860157559E-2</v>
      </c>
      <c r="Q18" s="276">
        <v>9.2647201626306241E-2</v>
      </c>
    </row>
    <row r="19" spans="2:17" x14ac:dyDescent="0.3">
      <c r="B19" s="229" t="s">
        <v>44</v>
      </c>
      <c r="C19" s="230">
        <v>134139</v>
      </c>
      <c r="D19" s="525">
        <v>127480</v>
      </c>
      <c r="E19" s="526">
        <v>95.035746501763086</v>
      </c>
      <c r="F19" s="525">
        <v>6464</v>
      </c>
      <c r="G19" s="239">
        <v>4.8188819060824963</v>
      </c>
      <c r="H19" s="525">
        <v>189</v>
      </c>
      <c r="I19" s="261">
        <v>0.14089862008811754</v>
      </c>
      <c r="J19" s="525">
        <v>6</v>
      </c>
      <c r="K19" s="262">
        <v>4.4729720662894457E-3</v>
      </c>
      <c r="L19" s="525">
        <v>6659</v>
      </c>
      <c r="M19" s="537">
        <v>4.9642534982369035</v>
      </c>
      <c r="N19" s="261">
        <v>4.8493016001206</v>
      </c>
      <c r="O19" s="261">
        <v>5.0817847805941305</v>
      </c>
      <c r="P19" s="276">
        <v>0.11495189811630357</v>
      </c>
      <c r="Q19" s="276">
        <v>0.11753128235722698</v>
      </c>
    </row>
    <row r="20" spans="2:17" ht="15" thickBot="1" x14ac:dyDescent="0.35">
      <c r="B20" s="231" t="s">
        <v>42</v>
      </c>
      <c r="C20" s="232">
        <v>191634</v>
      </c>
      <c r="D20" s="534">
        <v>182685</v>
      </c>
      <c r="E20" s="535">
        <v>95.330160618679358</v>
      </c>
      <c r="F20" s="534">
        <v>8697</v>
      </c>
      <c r="G20" s="240">
        <v>4.5383387081624349</v>
      </c>
      <c r="H20" s="534">
        <v>246</v>
      </c>
      <c r="I20" s="263">
        <v>0.12836970474967907</v>
      </c>
      <c r="J20" s="534">
        <v>6</v>
      </c>
      <c r="K20" s="264">
        <v>3.1309684085287582E-3</v>
      </c>
      <c r="L20" s="534">
        <v>8949</v>
      </c>
      <c r="M20" s="540">
        <v>4.6698393813206422</v>
      </c>
      <c r="N20" s="263">
        <v>4.5762780940303074</v>
      </c>
      <c r="O20" s="263">
        <v>4.7652179917870958</v>
      </c>
      <c r="P20" s="276">
        <v>9.356128729033486E-2</v>
      </c>
      <c r="Q20" s="276">
        <v>9.5378610466453573E-2</v>
      </c>
    </row>
    <row r="21" spans="2:17" x14ac:dyDescent="0.3">
      <c r="P21" s="216"/>
      <c r="Q21" s="216"/>
    </row>
    <row r="48" spans="2:10" x14ac:dyDescent="0.3">
      <c r="B48" s="629" t="s">
        <v>57</v>
      </c>
      <c r="C48" s="630"/>
      <c r="D48" s="630"/>
      <c r="E48" s="630"/>
      <c r="F48" s="630"/>
      <c r="G48" s="630"/>
      <c r="H48" s="630"/>
      <c r="I48" s="630"/>
      <c r="J48" s="631"/>
    </row>
    <row r="49" spans="2:10" ht="6.6" customHeight="1" x14ac:dyDescent="0.3">
      <c r="B49" s="124"/>
      <c r="C49" s="124"/>
      <c r="D49" s="125"/>
      <c r="E49" s="125"/>
      <c r="F49" s="223"/>
      <c r="G49" s="223"/>
      <c r="H49" s="126"/>
      <c r="I49" s="127"/>
      <c r="J49" s="128"/>
    </row>
    <row r="50" spans="2:10" x14ac:dyDescent="0.3">
      <c r="B50" s="129" t="s">
        <v>58</v>
      </c>
      <c r="C50" s="625" t="s">
        <v>541</v>
      </c>
      <c r="D50" s="626"/>
      <c r="E50" s="626"/>
      <c r="F50" s="626"/>
      <c r="G50" s="626"/>
      <c r="H50" s="626"/>
      <c r="I50" s="626"/>
      <c r="J50" s="627"/>
    </row>
    <row r="51" spans="2:10" ht="7.8" customHeight="1" x14ac:dyDescent="0.3">
      <c r="B51" s="129"/>
      <c r="C51" s="130"/>
      <c r="D51" s="131"/>
      <c r="E51" s="131"/>
      <c r="F51" s="224"/>
      <c r="G51" s="224"/>
      <c r="H51" s="131"/>
      <c r="I51" s="132"/>
      <c r="J51" s="133"/>
    </row>
    <row r="52" spans="2:10" ht="51.6" customHeight="1" x14ac:dyDescent="0.3">
      <c r="B52" s="129" t="s">
        <v>59</v>
      </c>
      <c r="C52" s="625" t="s">
        <v>546</v>
      </c>
      <c r="D52" s="626"/>
      <c r="E52" s="626"/>
      <c r="F52" s="626"/>
      <c r="G52" s="626"/>
      <c r="H52" s="626"/>
      <c r="I52" s="626"/>
      <c r="J52" s="627"/>
    </row>
    <row r="53" spans="2:10" ht="5.4" customHeight="1" x14ac:dyDescent="0.3">
      <c r="B53" s="129"/>
      <c r="C53" s="130"/>
      <c r="D53" s="131"/>
      <c r="E53" s="131"/>
      <c r="F53" s="224"/>
      <c r="G53" s="224"/>
      <c r="H53" s="131"/>
      <c r="I53" s="132"/>
      <c r="J53" s="133"/>
    </row>
    <row r="54" spans="2:10" x14ac:dyDescent="0.3">
      <c r="B54" s="129" t="s">
        <v>61</v>
      </c>
      <c r="C54" s="130" t="s">
        <v>548</v>
      </c>
      <c r="D54" s="131"/>
      <c r="E54" s="131"/>
      <c r="F54" s="224"/>
      <c r="G54" s="224"/>
      <c r="H54" s="131"/>
      <c r="I54" s="132"/>
      <c r="J54" s="133"/>
    </row>
    <row r="55" spans="2:10" ht="5.4" customHeight="1" x14ac:dyDescent="0.3">
      <c r="B55" s="129"/>
      <c r="C55" s="130"/>
      <c r="D55" s="131"/>
      <c r="E55" s="131"/>
      <c r="F55" s="224"/>
      <c r="G55" s="224"/>
      <c r="H55" s="131"/>
      <c r="I55" s="132"/>
      <c r="J55" s="133"/>
    </row>
    <row r="56" spans="2:10" x14ac:dyDescent="0.3">
      <c r="B56" s="129" t="s">
        <v>63</v>
      </c>
      <c r="C56" s="130" t="s">
        <v>549</v>
      </c>
      <c r="D56" s="131"/>
      <c r="E56" s="131"/>
      <c r="F56" s="224"/>
      <c r="G56" s="224"/>
      <c r="H56" s="131"/>
      <c r="I56" s="132"/>
      <c r="J56" s="133"/>
    </row>
    <row r="57" spans="2:10" ht="8.4" customHeight="1" x14ac:dyDescent="0.3">
      <c r="B57" s="129"/>
      <c r="C57" s="130"/>
      <c r="D57" s="131"/>
      <c r="E57" s="131"/>
      <c r="F57" s="224"/>
      <c r="G57" s="224"/>
      <c r="H57" s="131"/>
      <c r="I57" s="132"/>
      <c r="J57" s="133"/>
    </row>
    <row r="58" spans="2:10" x14ac:dyDescent="0.3">
      <c r="B58" s="129" t="s">
        <v>65</v>
      </c>
      <c r="C58" s="130" t="s">
        <v>50</v>
      </c>
      <c r="D58" s="131"/>
      <c r="E58" s="131"/>
      <c r="F58" s="224"/>
      <c r="G58" s="224"/>
      <c r="H58" s="131"/>
      <c r="I58" s="132"/>
      <c r="J58" s="133"/>
    </row>
    <row r="59" spans="2:10" ht="9" customHeight="1" x14ac:dyDescent="0.3">
      <c r="B59" s="129"/>
      <c r="C59" s="130"/>
      <c r="D59" s="131"/>
      <c r="E59" s="131"/>
      <c r="F59" s="224"/>
      <c r="G59" s="224"/>
      <c r="H59" s="131"/>
      <c r="I59" s="132"/>
      <c r="J59" s="133"/>
    </row>
    <row r="60" spans="2:10" x14ac:dyDescent="0.3">
      <c r="B60" s="129" t="s">
        <v>67</v>
      </c>
      <c r="C60" s="134" t="s">
        <v>68</v>
      </c>
      <c r="D60" s="132"/>
      <c r="E60" s="132"/>
      <c r="F60" s="225"/>
      <c r="G60" s="224"/>
      <c r="H60" s="131"/>
      <c r="I60" s="132"/>
      <c r="J60" s="133"/>
    </row>
    <row r="61" spans="2:10" ht="6" customHeight="1" x14ac:dyDescent="0.3">
      <c r="B61" s="129"/>
      <c r="C61" s="134"/>
      <c r="D61" s="132"/>
      <c r="E61" s="132"/>
      <c r="F61" s="225"/>
      <c r="G61" s="224"/>
      <c r="H61" s="131"/>
      <c r="I61" s="132"/>
      <c r="J61" s="133"/>
    </row>
    <row r="62" spans="2:10" x14ac:dyDescent="0.3">
      <c r="B62" s="129" t="s">
        <v>69</v>
      </c>
      <c r="C62" s="254" t="s">
        <v>537</v>
      </c>
      <c r="D62" s="141"/>
      <c r="E62" s="141"/>
      <c r="F62" s="226"/>
      <c r="G62" s="224"/>
      <c r="H62" s="131"/>
      <c r="I62" s="132"/>
      <c r="J62" s="133"/>
    </row>
    <row r="63" spans="2:10" ht="7.2" customHeight="1" x14ac:dyDescent="0.3">
      <c r="B63" s="129"/>
      <c r="C63" s="130"/>
      <c r="D63" s="131"/>
      <c r="E63" s="131"/>
      <c r="F63" s="224"/>
      <c r="G63" s="224"/>
      <c r="H63" s="131"/>
      <c r="I63" s="132"/>
      <c r="J63" s="133"/>
    </row>
    <row r="64" spans="2:10" x14ac:dyDescent="0.3">
      <c r="B64" s="632" t="s">
        <v>71</v>
      </c>
      <c r="C64" s="130" t="s">
        <v>72</v>
      </c>
      <c r="D64" s="131"/>
      <c r="E64" s="131"/>
      <c r="F64" s="224"/>
      <c r="G64" s="224"/>
      <c r="H64" s="131"/>
      <c r="I64" s="132"/>
      <c r="J64" s="133"/>
    </row>
    <row r="65" spans="2:10" x14ac:dyDescent="0.3">
      <c r="B65" s="632"/>
      <c r="C65" s="175" t="s">
        <v>73</v>
      </c>
      <c r="D65" s="180"/>
      <c r="E65" s="180"/>
      <c r="F65" s="224"/>
      <c r="G65" s="224"/>
      <c r="H65" s="131"/>
      <c r="I65" s="132"/>
      <c r="J65" s="133"/>
    </row>
    <row r="66" spans="2:10" ht="10.199999999999999" customHeight="1" x14ac:dyDescent="0.3">
      <c r="B66" s="129"/>
      <c r="C66" s="130"/>
      <c r="D66" s="131"/>
      <c r="E66" s="131"/>
      <c r="F66" s="224"/>
      <c r="G66" s="224"/>
      <c r="H66" s="131"/>
      <c r="I66" s="132"/>
      <c r="J66" s="133"/>
    </row>
    <row r="67" spans="2:10" ht="60.6" customHeight="1" x14ac:dyDescent="0.3">
      <c r="B67" s="136" t="s">
        <v>74</v>
      </c>
      <c r="C67" s="625" t="s">
        <v>565</v>
      </c>
      <c r="D67" s="626"/>
      <c r="E67" s="626"/>
      <c r="F67" s="626"/>
      <c r="G67" s="626"/>
      <c r="H67" s="626"/>
      <c r="I67" s="626"/>
      <c r="J67" s="627"/>
    </row>
    <row r="68" spans="2:10" ht="31.8" customHeight="1" x14ac:dyDescent="0.3">
      <c r="B68" s="136"/>
      <c r="C68" s="635" t="s">
        <v>550</v>
      </c>
      <c r="D68" s="636"/>
      <c r="E68" s="636"/>
      <c r="F68" s="636"/>
      <c r="G68" s="636"/>
      <c r="H68" s="636"/>
      <c r="I68" s="636"/>
      <c r="J68" s="637"/>
    </row>
    <row r="69" spans="2:10" ht="7.8" customHeight="1" x14ac:dyDescent="0.3">
      <c r="B69" s="136"/>
      <c r="C69" s="130"/>
      <c r="D69" s="131"/>
      <c r="E69" s="131"/>
      <c r="F69" s="224"/>
      <c r="G69" s="224"/>
      <c r="H69" s="131"/>
      <c r="I69" s="132"/>
      <c r="J69" s="133"/>
    </row>
    <row r="70" spans="2:10" x14ac:dyDescent="0.3">
      <c r="B70" s="136" t="s">
        <v>75</v>
      </c>
      <c r="C70" s="176">
        <v>44901</v>
      </c>
      <c r="D70" s="181"/>
      <c r="E70" s="181"/>
      <c r="F70" s="224"/>
      <c r="G70" s="224"/>
      <c r="H70" s="131"/>
      <c r="I70" s="132"/>
      <c r="J70" s="133"/>
    </row>
    <row r="71" spans="2:10" ht="6" customHeight="1" x14ac:dyDescent="0.3">
      <c r="B71" s="136"/>
      <c r="C71" s="130"/>
      <c r="D71" s="131"/>
      <c r="E71" s="131"/>
      <c r="F71" s="224"/>
      <c r="G71" s="224"/>
      <c r="H71" s="131"/>
      <c r="I71" s="132"/>
      <c r="J71" s="133"/>
    </row>
    <row r="72" spans="2:10" x14ac:dyDescent="0.3">
      <c r="B72" s="136" t="s">
        <v>76</v>
      </c>
      <c r="C72" s="130" t="s">
        <v>77</v>
      </c>
      <c r="D72" s="131"/>
      <c r="E72" s="131"/>
      <c r="F72" s="224"/>
      <c r="G72" s="224"/>
      <c r="H72" s="131"/>
      <c r="I72" s="132"/>
      <c r="J72" s="133"/>
    </row>
    <row r="73" spans="2:10" ht="5.4" customHeight="1" x14ac:dyDescent="0.3">
      <c r="B73" s="136"/>
      <c r="C73" s="130"/>
      <c r="D73" s="131"/>
      <c r="E73" s="131"/>
      <c r="F73" s="224"/>
      <c r="G73" s="224"/>
      <c r="H73" s="131"/>
      <c r="I73" s="132"/>
      <c r="J73" s="133"/>
    </row>
    <row r="74" spans="2:10" x14ac:dyDescent="0.3">
      <c r="B74" s="136" t="s">
        <v>78</v>
      </c>
      <c r="C74" s="134" t="s">
        <v>535</v>
      </c>
      <c r="D74" s="132"/>
      <c r="E74" s="132"/>
      <c r="F74" s="225"/>
      <c r="G74" s="225"/>
      <c r="H74" s="132"/>
      <c r="I74" s="132"/>
      <c r="J74" s="133"/>
    </row>
    <row r="75" spans="2:10" ht="9.6" customHeight="1" x14ac:dyDescent="0.3">
      <c r="B75" s="137"/>
      <c r="C75" s="137"/>
      <c r="D75" s="138"/>
      <c r="E75" s="138"/>
      <c r="F75" s="227"/>
      <c r="G75" s="227"/>
      <c r="H75" s="138"/>
      <c r="I75" s="138"/>
      <c r="J75" s="139"/>
    </row>
  </sheetData>
  <mergeCells count="15">
    <mergeCell ref="C68:J68"/>
    <mergeCell ref="T3:U3"/>
    <mergeCell ref="V3:W3"/>
    <mergeCell ref="D4:E4"/>
    <mergeCell ref="F4:G4"/>
    <mergeCell ref="H4:I4"/>
    <mergeCell ref="J4:K4"/>
    <mergeCell ref="L4:M4"/>
    <mergeCell ref="N4:O4"/>
    <mergeCell ref="P4:Q4"/>
    <mergeCell ref="B48:J48"/>
    <mergeCell ref="C50:J50"/>
    <mergeCell ref="C52:J52"/>
    <mergeCell ref="B64:B65"/>
    <mergeCell ref="C67:J67"/>
  </mergeCells>
  <hyperlinks>
    <hyperlink ref="C65" r:id="rId1" xr:uid="{D038FFB5-6FB5-4A92-9709-572D18440644}"/>
    <hyperlink ref="B2" location="Index!A1" display="Return to Index" xr:uid="{2AEFAE9E-8826-4490-9F91-BCF6AA7BA0AB}"/>
    <hyperlink ref="C68" r:id="rId2" xr:uid="{0C44BFEA-51E8-423C-AA62-FC3D0F596B8E}"/>
  </hyperlinks>
  <pageMargins left="0.7" right="0.7" top="0.75" bottom="0.75" header="0.3" footer="0.3"/>
  <pageSetup paperSize="9"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057ED-9301-4A69-A8A2-CBEC0E590EAE}">
  <dimension ref="B1:X76"/>
  <sheetViews>
    <sheetView topLeftCell="A51" zoomScaleNormal="100" workbookViewId="0">
      <selection activeCell="N68" sqref="N68"/>
    </sheetView>
  </sheetViews>
  <sheetFormatPr defaultColWidth="8.88671875" defaultRowHeight="14.4" x14ac:dyDescent="0.3"/>
  <cols>
    <col min="1" max="1" width="3.21875" customWidth="1"/>
    <col min="2" max="2" width="21.21875" customWidth="1"/>
    <col min="3" max="3" width="12.88671875" customWidth="1"/>
    <col min="4" max="4" width="14.33203125" customWidth="1"/>
    <col min="5" max="5" width="13.21875" customWidth="1"/>
    <col min="6" max="6" width="13.109375" customWidth="1"/>
    <col min="7" max="7" width="12.21875" customWidth="1"/>
    <col min="8" max="9" width="14.33203125" customWidth="1"/>
    <col min="10" max="10" width="3" customWidth="1"/>
    <col min="11" max="11" width="10.88671875" customWidth="1"/>
    <col min="12" max="12" width="12" customWidth="1"/>
    <col min="13" max="13" width="11.44140625" bestFit="1" customWidth="1"/>
    <col min="14" max="14" width="12.77734375" customWidth="1"/>
    <col min="15" max="15" width="11.77734375" customWidth="1"/>
    <col min="16" max="16" width="10.5546875" customWidth="1"/>
    <col min="17" max="17" width="11.88671875" customWidth="1"/>
  </cols>
  <sheetData>
    <row r="1" spans="2:24" x14ac:dyDescent="0.3">
      <c r="B1" s="228" t="s">
        <v>593</v>
      </c>
    </row>
    <row r="2" spans="2:24" x14ac:dyDescent="0.3">
      <c r="B2" s="103" t="s">
        <v>28</v>
      </c>
    </row>
    <row r="3" spans="2:24" x14ac:dyDescent="0.3">
      <c r="B3" s="592"/>
      <c r="D3" s="593"/>
    </row>
    <row r="4" spans="2:24" ht="15" thickBot="1" x14ac:dyDescent="0.35">
      <c r="F4" s="257"/>
      <c r="G4" s="257"/>
      <c r="H4" s="257"/>
      <c r="I4" s="257"/>
      <c r="J4" s="278"/>
      <c r="K4" s="278"/>
      <c r="L4" s="278"/>
      <c r="T4" s="87"/>
      <c r="U4" s="640"/>
      <c r="V4" s="640"/>
      <c r="W4" s="640"/>
      <c r="X4" s="640"/>
    </row>
    <row r="5" spans="2:24" ht="52.2" customHeight="1" thickBot="1" x14ac:dyDescent="0.35">
      <c r="D5" s="652" t="s">
        <v>543</v>
      </c>
      <c r="E5" s="653"/>
      <c r="F5" s="652" t="s">
        <v>544</v>
      </c>
      <c r="G5" s="653"/>
      <c r="H5" s="652" t="s">
        <v>592</v>
      </c>
      <c r="I5" s="653"/>
      <c r="J5" s="441"/>
      <c r="K5" s="652" t="s">
        <v>551</v>
      </c>
      <c r="L5" s="653"/>
      <c r="M5" s="237"/>
      <c r="N5" s="237"/>
      <c r="O5" s="237"/>
      <c r="P5" s="237"/>
    </row>
    <row r="6" spans="2:24" ht="28.2" thickBot="1" x14ac:dyDescent="0.35">
      <c r="B6" s="265" t="s">
        <v>545</v>
      </c>
      <c r="C6" s="265" t="s">
        <v>542</v>
      </c>
      <c r="D6" s="273" t="s">
        <v>536</v>
      </c>
      <c r="E6" s="273" t="s">
        <v>104</v>
      </c>
      <c r="F6" s="273" t="s">
        <v>536</v>
      </c>
      <c r="G6" s="273" t="s">
        <v>104</v>
      </c>
      <c r="H6" s="273" t="s">
        <v>536</v>
      </c>
      <c r="I6" s="273" t="s">
        <v>104</v>
      </c>
      <c r="J6" s="442"/>
      <c r="K6" s="273" t="s">
        <v>536</v>
      </c>
      <c r="L6" s="273" t="s">
        <v>104</v>
      </c>
      <c r="M6" s="237"/>
      <c r="N6" s="237"/>
      <c r="O6" s="237"/>
      <c r="P6" s="237"/>
      <c r="Q6" s="237"/>
      <c r="R6" s="237"/>
      <c r="S6" s="237"/>
    </row>
    <row r="7" spans="2:24" x14ac:dyDescent="0.3">
      <c r="B7" s="258" t="s">
        <v>211</v>
      </c>
      <c r="C7" s="252">
        <v>6157</v>
      </c>
      <c r="D7" s="360">
        <v>5662</v>
      </c>
      <c r="E7" s="361">
        <f t="shared" ref="E7:E23" si="0">D7/C7%</f>
        <v>91.960370310216007</v>
      </c>
      <c r="F7" s="360">
        <v>476</v>
      </c>
      <c r="G7" s="238">
        <f t="shared" ref="G7:G23" si="1">F7/C7%</f>
        <v>7.7310378431054083</v>
      </c>
      <c r="H7" s="360">
        <v>19</v>
      </c>
      <c r="I7" s="260">
        <f t="shared" ref="I7:I23" si="2">H7/C7%</f>
        <v>0.30859184667857725</v>
      </c>
      <c r="J7" s="443"/>
      <c r="K7" s="247">
        <f t="shared" ref="K7:K23" si="3">F7+H7</f>
        <v>495</v>
      </c>
      <c r="L7" s="169">
        <f t="shared" ref="L7:L23" si="4">K7/C7%</f>
        <v>8.0396296897839861</v>
      </c>
      <c r="M7" s="266"/>
      <c r="N7" s="268"/>
      <c r="O7" s="267"/>
      <c r="P7" s="268"/>
      <c r="Q7" s="269"/>
      <c r="R7" s="270"/>
    </row>
    <row r="8" spans="2:24" x14ac:dyDescent="0.3">
      <c r="B8" s="229" t="s">
        <v>243</v>
      </c>
      <c r="C8" s="230">
        <v>6174</v>
      </c>
      <c r="D8" s="362">
        <v>5709</v>
      </c>
      <c r="E8" s="363">
        <f t="shared" si="0"/>
        <v>92.468415937803684</v>
      </c>
      <c r="F8" s="362">
        <v>447</v>
      </c>
      <c r="G8" s="239">
        <f t="shared" si="1"/>
        <v>7.240038872691934</v>
      </c>
      <c r="H8" s="362">
        <v>18</v>
      </c>
      <c r="I8" s="262">
        <f t="shared" si="2"/>
        <v>0.29154518950437319</v>
      </c>
      <c r="J8" s="443"/>
      <c r="K8" s="248">
        <f t="shared" si="3"/>
        <v>465</v>
      </c>
      <c r="L8" s="170">
        <f t="shared" si="4"/>
        <v>7.5315840621963073</v>
      </c>
      <c r="M8" s="266"/>
      <c r="N8" s="268"/>
      <c r="O8" s="271"/>
      <c r="P8" s="268"/>
      <c r="Q8" s="269"/>
      <c r="R8" s="270"/>
    </row>
    <row r="9" spans="2:24" x14ac:dyDescent="0.3">
      <c r="B9" s="229" t="s">
        <v>189</v>
      </c>
      <c r="C9" s="230">
        <v>6164</v>
      </c>
      <c r="D9" s="362">
        <v>5721</v>
      </c>
      <c r="E9" s="363">
        <f t="shared" si="0"/>
        <v>92.813108371187539</v>
      </c>
      <c r="F9" s="362">
        <v>425</v>
      </c>
      <c r="G9" s="239">
        <f t="shared" si="1"/>
        <v>6.8948734587929916</v>
      </c>
      <c r="H9" s="362">
        <v>18</v>
      </c>
      <c r="I9" s="262">
        <f t="shared" si="2"/>
        <v>0.29201817001946789</v>
      </c>
      <c r="J9" s="443"/>
      <c r="K9" s="248">
        <f t="shared" si="3"/>
        <v>443</v>
      </c>
      <c r="L9" s="170">
        <f t="shared" si="4"/>
        <v>7.1868916288124591</v>
      </c>
      <c r="M9" s="269"/>
      <c r="N9" s="268"/>
      <c r="O9" s="269"/>
      <c r="P9" s="268"/>
      <c r="Q9" s="269"/>
      <c r="R9" s="270"/>
    </row>
    <row r="10" spans="2:24" x14ac:dyDescent="0.3">
      <c r="B10" s="229" t="s">
        <v>200</v>
      </c>
      <c r="C10" s="230">
        <v>5933</v>
      </c>
      <c r="D10" s="362">
        <v>5507</v>
      </c>
      <c r="E10" s="363">
        <f t="shared" si="0"/>
        <v>92.819821338277436</v>
      </c>
      <c r="F10" s="362">
        <v>414</v>
      </c>
      <c r="G10" s="239">
        <f t="shared" si="1"/>
        <v>6.9779201078712285</v>
      </c>
      <c r="H10" s="362">
        <v>12</v>
      </c>
      <c r="I10" s="262">
        <f t="shared" si="2"/>
        <v>0.20225855385133998</v>
      </c>
      <c r="J10" s="443"/>
      <c r="K10" s="248">
        <f t="shared" si="3"/>
        <v>426</v>
      </c>
      <c r="L10" s="170">
        <f t="shared" si="4"/>
        <v>7.1801786617225689</v>
      </c>
      <c r="M10" s="266"/>
      <c r="N10" s="268"/>
      <c r="O10" s="267"/>
      <c r="P10" s="268"/>
      <c r="Q10" s="269"/>
      <c r="R10" s="270"/>
    </row>
    <row r="11" spans="2:24" x14ac:dyDescent="0.3">
      <c r="B11" s="235" t="s">
        <v>195</v>
      </c>
      <c r="C11" s="248">
        <v>6096</v>
      </c>
      <c r="D11" s="248">
        <v>5660</v>
      </c>
      <c r="E11" s="363">
        <f t="shared" si="0"/>
        <v>92.847769028871383</v>
      </c>
      <c r="F11" s="248">
        <v>425</v>
      </c>
      <c r="G11" s="239">
        <f t="shared" si="1"/>
        <v>6.9717847769028873</v>
      </c>
      <c r="H11" s="248">
        <v>11</v>
      </c>
      <c r="I11" s="262">
        <f t="shared" si="2"/>
        <v>0.18044619422572178</v>
      </c>
      <c r="J11" s="443"/>
      <c r="K11" s="248">
        <f t="shared" si="3"/>
        <v>436</v>
      </c>
      <c r="L11" s="170">
        <f t="shared" si="4"/>
        <v>7.1522309711286089</v>
      </c>
      <c r="M11" s="266"/>
      <c r="O11" s="266"/>
      <c r="Q11" s="269"/>
      <c r="R11" s="270"/>
    </row>
    <row r="12" spans="2:24" x14ac:dyDescent="0.3">
      <c r="B12" s="229" t="s">
        <v>169</v>
      </c>
      <c r="C12" s="230">
        <v>5300</v>
      </c>
      <c r="D12" s="362">
        <v>4942</v>
      </c>
      <c r="E12" s="363">
        <f t="shared" si="0"/>
        <v>93.245283018867923</v>
      </c>
      <c r="F12" s="362">
        <v>344</v>
      </c>
      <c r="G12" s="239">
        <f t="shared" si="1"/>
        <v>6.4905660377358494</v>
      </c>
      <c r="H12" s="362">
        <v>14</v>
      </c>
      <c r="I12" s="262">
        <f t="shared" si="2"/>
        <v>0.26415094339622641</v>
      </c>
      <c r="J12" s="443"/>
      <c r="K12" s="248">
        <f t="shared" si="3"/>
        <v>358</v>
      </c>
      <c r="L12" s="170">
        <f t="shared" si="4"/>
        <v>6.7547169811320753</v>
      </c>
      <c r="P12" s="87"/>
      <c r="Q12" s="87"/>
    </row>
    <row r="13" spans="2:24" x14ac:dyDescent="0.3">
      <c r="B13" s="235" t="s">
        <v>223</v>
      </c>
      <c r="C13" s="248">
        <v>5952</v>
      </c>
      <c r="D13" s="248">
        <v>5569</v>
      </c>
      <c r="E13" s="363">
        <f t="shared" si="0"/>
        <v>93.565188172043008</v>
      </c>
      <c r="F13" s="248">
        <v>368</v>
      </c>
      <c r="G13" s="239">
        <f t="shared" si="1"/>
        <v>6.182795698924731</v>
      </c>
      <c r="H13" s="248">
        <v>15</v>
      </c>
      <c r="I13" s="262">
        <f t="shared" si="2"/>
        <v>0.25201612903225806</v>
      </c>
      <c r="J13" s="443"/>
      <c r="K13" s="248">
        <f t="shared" si="3"/>
        <v>383</v>
      </c>
      <c r="L13" s="170">
        <f t="shared" si="4"/>
        <v>6.434811827956989</v>
      </c>
      <c r="M13" s="87"/>
      <c r="N13" s="87"/>
      <c r="O13" s="87"/>
      <c r="P13" s="87"/>
      <c r="Q13" s="87"/>
    </row>
    <row r="14" spans="2:24" x14ac:dyDescent="0.3">
      <c r="B14" s="235" t="s">
        <v>253</v>
      </c>
      <c r="C14" s="235">
        <v>6892</v>
      </c>
      <c r="D14" s="235">
        <v>6455</v>
      </c>
      <c r="E14" s="239">
        <f t="shared" si="0"/>
        <v>93.659315147997674</v>
      </c>
      <c r="F14" s="235">
        <v>428</v>
      </c>
      <c r="G14" s="239">
        <f t="shared" si="1"/>
        <v>6.210098665118978</v>
      </c>
      <c r="H14" s="235">
        <v>9</v>
      </c>
      <c r="I14" s="262">
        <f t="shared" si="2"/>
        <v>0.130586186883343</v>
      </c>
      <c r="J14" s="443"/>
      <c r="K14" s="248">
        <f t="shared" si="3"/>
        <v>437</v>
      </c>
      <c r="L14" s="170">
        <f t="shared" si="4"/>
        <v>6.3406848520023216</v>
      </c>
      <c r="M14" s="87"/>
      <c r="N14" s="87"/>
      <c r="O14" s="87"/>
      <c r="P14" s="87"/>
      <c r="Q14" s="87"/>
    </row>
    <row r="15" spans="2:24" x14ac:dyDescent="0.3">
      <c r="B15" s="235" t="s">
        <v>218</v>
      </c>
      <c r="C15" s="248">
        <v>6629</v>
      </c>
      <c r="D15" s="248">
        <v>6209</v>
      </c>
      <c r="E15" s="363">
        <f t="shared" si="0"/>
        <v>93.664202745512128</v>
      </c>
      <c r="F15" s="248">
        <v>407</v>
      </c>
      <c r="G15" s="239">
        <f t="shared" si="1"/>
        <v>6.1396892442298983</v>
      </c>
      <c r="H15" s="248">
        <v>13</v>
      </c>
      <c r="I15" s="262">
        <f t="shared" si="2"/>
        <v>0.19610801025795743</v>
      </c>
      <c r="J15" s="443"/>
      <c r="K15" s="248">
        <f t="shared" si="3"/>
        <v>420</v>
      </c>
      <c r="L15" s="170">
        <f t="shared" si="4"/>
        <v>6.335797254487856</v>
      </c>
      <c r="M15" s="87"/>
      <c r="N15" s="87"/>
      <c r="O15" s="87"/>
      <c r="P15" s="87"/>
      <c r="Q15" s="87"/>
    </row>
    <row r="16" spans="2:24" x14ac:dyDescent="0.3">
      <c r="B16" s="229" t="s">
        <v>233</v>
      </c>
      <c r="C16" s="230">
        <v>6680</v>
      </c>
      <c r="D16" s="362">
        <v>6277</v>
      </c>
      <c r="E16" s="363">
        <f t="shared" si="0"/>
        <v>93.967065868263475</v>
      </c>
      <c r="F16" s="362">
        <v>387</v>
      </c>
      <c r="G16" s="239">
        <f t="shared" si="1"/>
        <v>5.793413173652695</v>
      </c>
      <c r="H16" s="362">
        <v>16</v>
      </c>
      <c r="I16" s="262">
        <f t="shared" si="2"/>
        <v>0.23952095808383234</v>
      </c>
      <c r="J16" s="443"/>
      <c r="K16" s="248">
        <f t="shared" si="3"/>
        <v>403</v>
      </c>
      <c r="L16" s="170">
        <f t="shared" si="4"/>
        <v>6.0329341317365275</v>
      </c>
      <c r="M16" s="87"/>
      <c r="N16" s="87"/>
      <c r="O16" s="87"/>
      <c r="P16" s="87"/>
      <c r="Q16" s="87"/>
    </row>
    <row r="17" spans="2:14" x14ac:dyDescent="0.3">
      <c r="B17" s="235" t="s">
        <v>238</v>
      </c>
      <c r="C17" s="248">
        <v>6105</v>
      </c>
      <c r="D17" s="248">
        <v>5746</v>
      </c>
      <c r="E17" s="363">
        <f t="shared" si="0"/>
        <v>94.119574119574125</v>
      </c>
      <c r="F17" s="248">
        <v>353</v>
      </c>
      <c r="G17" s="239">
        <f t="shared" si="1"/>
        <v>5.7821457821457827</v>
      </c>
      <c r="H17" s="248">
        <v>6</v>
      </c>
      <c r="I17" s="262">
        <f t="shared" si="2"/>
        <v>9.8280098280098288E-2</v>
      </c>
      <c r="J17" s="443"/>
      <c r="K17" s="248">
        <f t="shared" si="3"/>
        <v>359</v>
      </c>
      <c r="L17" s="170">
        <f t="shared" si="4"/>
        <v>5.8804258804258804</v>
      </c>
    </row>
    <row r="18" spans="2:14" x14ac:dyDescent="0.3">
      <c r="B18" s="314" t="s">
        <v>50</v>
      </c>
      <c r="C18" s="371">
        <v>102291</v>
      </c>
      <c r="D18" s="372">
        <v>96278</v>
      </c>
      <c r="E18" s="309">
        <f t="shared" si="0"/>
        <v>94.121672483405192</v>
      </c>
      <c r="F18" s="314">
        <v>5828</v>
      </c>
      <c r="G18" s="309">
        <f t="shared" si="1"/>
        <v>5.6974709407474755</v>
      </c>
      <c r="H18" s="314">
        <v>185</v>
      </c>
      <c r="I18" s="315">
        <f t="shared" si="2"/>
        <v>0.1808565758473375</v>
      </c>
      <c r="J18" s="443"/>
      <c r="K18" s="312">
        <f t="shared" si="3"/>
        <v>6013</v>
      </c>
      <c r="L18" s="319">
        <f t="shared" si="4"/>
        <v>5.8783275165948128</v>
      </c>
    </row>
    <row r="19" spans="2:14" x14ac:dyDescent="0.3">
      <c r="B19" s="229" t="s">
        <v>248</v>
      </c>
      <c r="C19" s="230">
        <v>4695</v>
      </c>
      <c r="D19" s="362">
        <v>4440</v>
      </c>
      <c r="E19" s="363">
        <f t="shared" si="0"/>
        <v>94.568690095846634</v>
      </c>
      <c r="F19" s="362">
        <v>250</v>
      </c>
      <c r="G19" s="239">
        <f t="shared" si="1"/>
        <v>5.324813631522896</v>
      </c>
      <c r="H19" s="362">
        <v>5</v>
      </c>
      <c r="I19" s="262">
        <f t="shared" si="2"/>
        <v>0.10649627263045792</v>
      </c>
      <c r="J19" s="443"/>
      <c r="K19" s="248">
        <f t="shared" si="3"/>
        <v>255</v>
      </c>
      <c r="L19" s="170">
        <f t="shared" si="4"/>
        <v>5.4313099041533546</v>
      </c>
    </row>
    <row r="20" spans="2:14" x14ac:dyDescent="0.3">
      <c r="B20" s="229" t="s">
        <v>228</v>
      </c>
      <c r="C20" s="230">
        <v>5957</v>
      </c>
      <c r="D20" s="362">
        <v>5670</v>
      </c>
      <c r="E20" s="363">
        <f t="shared" si="0"/>
        <v>95.182138660399531</v>
      </c>
      <c r="F20" s="362">
        <v>278</v>
      </c>
      <c r="G20" s="239">
        <f t="shared" si="1"/>
        <v>4.6667785798220578</v>
      </c>
      <c r="H20" s="362">
        <v>9</v>
      </c>
      <c r="I20" s="262">
        <f t="shared" si="2"/>
        <v>0.15108275977841196</v>
      </c>
      <c r="J20" s="443"/>
      <c r="K20" s="248">
        <f t="shared" si="3"/>
        <v>287</v>
      </c>
      <c r="L20" s="170">
        <f t="shared" si="4"/>
        <v>4.8178613396004701</v>
      </c>
    </row>
    <row r="21" spans="2:14" x14ac:dyDescent="0.3">
      <c r="B21" s="369" t="s">
        <v>205</v>
      </c>
      <c r="C21" s="370">
        <v>7499</v>
      </c>
      <c r="D21" s="370">
        <v>7144</v>
      </c>
      <c r="E21" s="366">
        <f t="shared" si="0"/>
        <v>95.266035471396194</v>
      </c>
      <c r="F21" s="370">
        <v>347</v>
      </c>
      <c r="G21" s="367">
        <f t="shared" si="1"/>
        <v>4.6272836378183761</v>
      </c>
      <c r="H21" s="370">
        <v>8</v>
      </c>
      <c r="I21" s="368">
        <f t="shared" si="2"/>
        <v>0.10668089078543806</v>
      </c>
      <c r="J21" s="443"/>
      <c r="K21" s="248">
        <f t="shared" si="3"/>
        <v>355</v>
      </c>
      <c r="L21" s="170">
        <f t="shared" si="4"/>
        <v>4.7339645286038143</v>
      </c>
    </row>
    <row r="22" spans="2:14" x14ac:dyDescent="0.3">
      <c r="B22" s="229" t="s">
        <v>160</v>
      </c>
      <c r="C22" s="230">
        <v>9277</v>
      </c>
      <c r="D22" s="362">
        <v>8947</v>
      </c>
      <c r="E22" s="363">
        <f t="shared" si="0"/>
        <v>96.442815565376748</v>
      </c>
      <c r="F22" s="362">
        <v>321</v>
      </c>
      <c r="G22" s="239">
        <f t="shared" si="1"/>
        <v>3.4601703136789914</v>
      </c>
      <c r="H22" s="362">
        <v>9</v>
      </c>
      <c r="I22" s="262">
        <f t="shared" si="2"/>
        <v>9.7014120944270782E-2</v>
      </c>
      <c r="J22" s="443"/>
      <c r="K22" s="248">
        <f t="shared" si="3"/>
        <v>330</v>
      </c>
      <c r="L22" s="170">
        <f t="shared" si="4"/>
        <v>3.5571844346232622</v>
      </c>
      <c r="M22" s="216"/>
      <c r="N22" s="216"/>
    </row>
    <row r="23" spans="2:14" ht="15" thickBot="1" x14ac:dyDescent="0.35">
      <c r="B23" s="231" t="s">
        <v>179</v>
      </c>
      <c r="C23" s="232">
        <v>6790</v>
      </c>
      <c r="D23" s="364">
        <v>6629</v>
      </c>
      <c r="E23" s="365">
        <f t="shared" si="0"/>
        <v>97.62886597938143</v>
      </c>
      <c r="F23" s="364">
        <v>160</v>
      </c>
      <c r="G23" s="240">
        <f t="shared" si="1"/>
        <v>2.3564064801178199</v>
      </c>
      <c r="H23" s="364">
        <v>1</v>
      </c>
      <c r="I23" s="264">
        <f t="shared" si="2"/>
        <v>1.4727540500736375E-2</v>
      </c>
      <c r="J23" s="443"/>
      <c r="K23" s="284">
        <f t="shared" si="3"/>
        <v>161</v>
      </c>
      <c r="L23" s="171">
        <f t="shared" si="4"/>
        <v>2.3711340206185567</v>
      </c>
    </row>
    <row r="49" spans="2:11" x14ac:dyDescent="0.3">
      <c r="B49" s="629" t="s">
        <v>57</v>
      </c>
      <c r="C49" s="630"/>
      <c r="D49" s="630"/>
      <c r="E49" s="630"/>
      <c r="F49" s="630"/>
      <c r="G49" s="630"/>
      <c r="H49" s="630"/>
      <c r="I49" s="630"/>
      <c r="J49" s="630"/>
      <c r="K49" s="631"/>
    </row>
    <row r="50" spans="2:11" ht="6.6" customHeight="1" x14ac:dyDescent="0.3">
      <c r="B50" s="124"/>
      <c r="C50" s="124"/>
      <c r="D50" s="125"/>
      <c r="E50" s="125"/>
      <c r="F50" s="223"/>
      <c r="G50" s="223"/>
      <c r="H50" s="126"/>
      <c r="I50" s="127"/>
      <c r="J50" s="127"/>
      <c r="K50" s="128"/>
    </row>
    <row r="51" spans="2:11" x14ac:dyDescent="0.3">
      <c r="B51" s="129" t="s">
        <v>58</v>
      </c>
      <c r="C51" s="625" t="s">
        <v>541</v>
      </c>
      <c r="D51" s="626"/>
      <c r="E51" s="626"/>
      <c r="F51" s="626"/>
      <c r="G51" s="626"/>
      <c r="H51" s="626"/>
      <c r="I51" s="626"/>
      <c r="J51" s="626"/>
      <c r="K51" s="627"/>
    </row>
    <row r="52" spans="2:11" ht="7.8" customHeight="1" x14ac:dyDescent="0.3">
      <c r="B52" s="129"/>
      <c r="C52" s="130"/>
      <c r="D52" s="131"/>
      <c r="E52" s="131"/>
      <c r="F52" s="224"/>
      <c r="G52" s="224"/>
      <c r="H52" s="131"/>
      <c r="I52" s="132"/>
      <c r="J52" s="132"/>
      <c r="K52" s="133"/>
    </row>
    <row r="53" spans="2:11" ht="33" customHeight="1" x14ac:dyDescent="0.3">
      <c r="B53" s="129" t="s">
        <v>59</v>
      </c>
      <c r="C53" s="625" t="s">
        <v>546</v>
      </c>
      <c r="D53" s="626"/>
      <c r="E53" s="626"/>
      <c r="F53" s="626"/>
      <c r="G53" s="626"/>
      <c r="H53" s="626"/>
      <c r="I53" s="626"/>
      <c r="J53" s="626"/>
      <c r="K53" s="627"/>
    </row>
    <row r="54" spans="2:11" ht="5.4" customHeight="1" x14ac:dyDescent="0.3">
      <c r="B54" s="129"/>
      <c r="C54" s="130"/>
      <c r="D54" s="131"/>
      <c r="E54" s="131"/>
      <c r="F54" s="224"/>
      <c r="G54" s="224"/>
      <c r="H54" s="131"/>
      <c r="I54" s="132"/>
      <c r="J54" s="132"/>
      <c r="K54" s="133"/>
    </row>
    <row r="55" spans="2:11" x14ac:dyDescent="0.3">
      <c r="B55" s="129" t="s">
        <v>61</v>
      </c>
      <c r="C55" s="130" t="s">
        <v>548</v>
      </c>
      <c r="D55" s="131"/>
      <c r="E55" s="131"/>
      <c r="F55" s="224"/>
      <c r="G55" s="224"/>
      <c r="H55" s="131"/>
      <c r="I55" s="132"/>
      <c r="J55" s="132"/>
      <c r="K55" s="133"/>
    </row>
    <row r="56" spans="2:11" ht="5.4" customHeight="1" x14ac:dyDescent="0.3">
      <c r="B56" s="129"/>
      <c r="C56" s="130"/>
      <c r="D56" s="131"/>
      <c r="E56" s="131"/>
      <c r="F56" s="224"/>
      <c r="G56" s="224"/>
      <c r="H56" s="131"/>
      <c r="I56" s="132"/>
      <c r="J56" s="132"/>
      <c r="K56" s="133"/>
    </row>
    <row r="57" spans="2:11" x14ac:dyDescent="0.3">
      <c r="B57" s="129" t="s">
        <v>63</v>
      </c>
      <c r="C57" s="130" t="s">
        <v>549</v>
      </c>
      <c r="D57" s="131"/>
      <c r="E57" s="131"/>
      <c r="F57" s="224"/>
      <c r="G57" s="224"/>
      <c r="H57" s="131"/>
      <c r="I57" s="132"/>
      <c r="J57" s="132"/>
      <c r="K57" s="133"/>
    </row>
    <row r="58" spans="2:11" ht="8.4" customHeight="1" x14ac:dyDescent="0.3">
      <c r="B58" s="129"/>
      <c r="C58" s="130"/>
      <c r="D58" s="131"/>
      <c r="E58" s="131"/>
      <c r="F58" s="224"/>
      <c r="G58" s="224"/>
      <c r="H58" s="131"/>
      <c r="I58" s="132"/>
      <c r="J58" s="132"/>
      <c r="K58" s="133"/>
    </row>
    <row r="59" spans="2:11" x14ac:dyDescent="0.3">
      <c r="B59" s="129" t="s">
        <v>65</v>
      </c>
      <c r="C59" s="130" t="s">
        <v>591</v>
      </c>
      <c r="D59" s="131"/>
      <c r="E59" s="131"/>
      <c r="F59" s="224"/>
      <c r="G59" s="224"/>
      <c r="H59" s="131"/>
      <c r="I59" s="132"/>
      <c r="J59" s="132"/>
      <c r="K59" s="133"/>
    </row>
    <row r="60" spans="2:11" ht="9" customHeight="1" x14ac:dyDescent="0.3">
      <c r="B60" s="129"/>
      <c r="C60" s="130"/>
      <c r="D60" s="131"/>
      <c r="E60" s="131"/>
      <c r="F60" s="224"/>
      <c r="G60" s="224"/>
      <c r="H60" s="131"/>
      <c r="I60" s="132"/>
      <c r="J60" s="132"/>
      <c r="K60" s="133"/>
    </row>
    <row r="61" spans="2:11" x14ac:dyDescent="0.3">
      <c r="B61" s="129" t="s">
        <v>67</v>
      </c>
      <c r="C61" s="134" t="s">
        <v>68</v>
      </c>
      <c r="D61" s="132"/>
      <c r="E61" s="132"/>
      <c r="F61" s="225"/>
      <c r="G61" s="224"/>
      <c r="H61" s="131"/>
      <c r="I61" s="132"/>
      <c r="J61" s="132"/>
      <c r="K61" s="133"/>
    </row>
    <row r="62" spans="2:11" ht="6" customHeight="1" x14ac:dyDescent="0.3">
      <c r="B62" s="129"/>
      <c r="C62" s="134"/>
      <c r="D62" s="132"/>
      <c r="E62" s="132"/>
      <c r="F62" s="225"/>
      <c r="G62" s="224"/>
      <c r="H62" s="131"/>
      <c r="I62" s="132"/>
      <c r="J62" s="132"/>
      <c r="K62" s="133"/>
    </row>
    <row r="63" spans="2:11" x14ac:dyDescent="0.3">
      <c r="B63" s="129" t="s">
        <v>69</v>
      </c>
      <c r="C63" s="254" t="s">
        <v>537</v>
      </c>
      <c r="D63" s="141"/>
      <c r="E63" s="141"/>
      <c r="F63" s="226"/>
      <c r="G63" s="224"/>
      <c r="H63" s="131"/>
      <c r="I63" s="132"/>
      <c r="J63" s="132"/>
      <c r="K63" s="133"/>
    </row>
    <row r="64" spans="2:11" ht="7.2" customHeight="1" x14ac:dyDescent="0.3">
      <c r="B64" s="129"/>
      <c r="C64" s="130"/>
      <c r="D64" s="131"/>
      <c r="E64" s="131"/>
      <c r="F64" s="224"/>
      <c r="G64" s="224"/>
      <c r="H64" s="131"/>
      <c r="I64" s="132"/>
      <c r="J64" s="132"/>
      <c r="K64" s="133"/>
    </row>
    <row r="65" spans="2:11" x14ac:dyDescent="0.3">
      <c r="B65" s="632" t="s">
        <v>71</v>
      </c>
      <c r="C65" s="130" t="s">
        <v>72</v>
      </c>
      <c r="D65" s="131"/>
      <c r="E65" s="131"/>
      <c r="F65" s="224"/>
      <c r="G65" s="224"/>
      <c r="H65" s="131"/>
      <c r="I65" s="132"/>
      <c r="J65" s="132"/>
      <c r="K65" s="133"/>
    </row>
    <row r="66" spans="2:11" x14ac:dyDescent="0.3">
      <c r="B66" s="632"/>
      <c r="C66" s="175" t="s">
        <v>73</v>
      </c>
      <c r="D66" s="180"/>
      <c r="E66" s="180"/>
      <c r="F66" s="224"/>
      <c r="G66" s="224"/>
      <c r="H66" s="131"/>
      <c r="I66" s="132"/>
      <c r="J66" s="132"/>
      <c r="K66" s="133"/>
    </row>
    <row r="67" spans="2:11" ht="10.199999999999999" customHeight="1" x14ac:dyDescent="0.3">
      <c r="B67" s="129"/>
      <c r="C67" s="130"/>
      <c r="D67" s="131"/>
      <c r="E67" s="131"/>
      <c r="F67" s="224"/>
      <c r="G67" s="224"/>
      <c r="H67" s="131"/>
      <c r="I67" s="132"/>
      <c r="J67" s="132"/>
      <c r="K67" s="133"/>
    </row>
    <row r="68" spans="2:11" ht="77.400000000000006" customHeight="1" x14ac:dyDescent="0.3">
      <c r="B68" s="136" t="s">
        <v>74</v>
      </c>
      <c r="C68" s="625" t="s">
        <v>732</v>
      </c>
      <c r="D68" s="626"/>
      <c r="E68" s="626"/>
      <c r="F68" s="626"/>
      <c r="G68" s="626"/>
      <c r="H68" s="626"/>
      <c r="I68" s="626"/>
      <c r="J68" s="626"/>
      <c r="K68" s="627"/>
    </row>
    <row r="69" spans="2:11" ht="31.8" customHeight="1" x14ac:dyDescent="0.3">
      <c r="B69" s="136"/>
      <c r="C69" s="635" t="s">
        <v>550</v>
      </c>
      <c r="D69" s="636"/>
      <c r="E69" s="636"/>
      <c r="F69" s="636"/>
      <c r="G69" s="636"/>
      <c r="H69" s="636"/>
      <c r="I69" s="636"/>
      <c r="J69" s="636"/>
      <c r="K69" s="637"/>
    </row>
    <row r="70" spans="2:11" ht="7.8" customHeight="1" x14ac:dyDescent="0.3">
      <c r="B70" s="136"/>
      <c r="C70" s="130"/>
      <c r="D70" s="131"/>
      <c r="E70" s="131"/>
      <c r="F70" s="224"/>
      <c r="G70" s="224"/>
      <c r="H70" s="131"/>
      <c r="I70" s="132"/>
      <c r="J70" s="132"/>
      <c r="K70" s="133"/>
    </row>
    <row r="71" spans="2:11" x14ac:dyDescent="0.3">
      <c r="B71" s="136" t="s">
        <v>75</v>
      </c>
      <c r="C71" s="176">
        <v>45069</v>
      </c>
      <c r="D71" s="181"/>
      <c r="E71" s="181"/>
      <c r="F71" s="224"/>
      <c r="G71" s="224"/>
      <c r="H71" s="131"/>
      <c r="I71" s="132"/>
      <c r="J71" s="132"/>
      <c r="K71" s="133"/>
    </row>
    <row r="72" spans="2:11" ht="6" customHeight="1" x14ac:dyDescent="0.3">
      <c r="B72" s="136"/>
      <c r="C72" s="130"/>
      <c r="D72" s="131"/>
      <c r="E72" s="131"/>
      <c r="F72" s="224"/>
      <c r="G72" s="224"/>
      <c r="H72" s="131"/>
      <c r="I72" s="132"/>
      <c r="J72" s="132"/>
      <c r="K72" s="133"/>
    </row>
    <row r="73" spans="2:11" x14ac:dyDescent="0.3">
      <c r="B73" s="136" t="s">
        <v>76</v>
      </c>
      <c r="C73" s="130" t="s">
        <v>77</v>
      </c>
      <c r="D73" s="131"/>
      <c r="E73" s="131"/>
      <c r="F73" s="224"/>
      <c r="G73" s="224"/>
      <c r="H73" s="131"/>
      <c r="I73" s="132"/>
      <c r="J73" s="132"/>
      <c r="K73" s="133"/>
    </row>
    <row r="74" spans="2:11" ht="5.4" customHeight="1" x14ac:dyDescent="0.3">
      <c r="B74" s="136"/>
      <c r="C74" s="130"/>
      <c r="D74" s="131"/>
      <c r="E74" s="131"/>
      <c r="F74" s="224"/>
      <c r="G74" s="224"/>
      <c r="H74" s="131"/>
      <c r="I74" s="132"/>
      <c r="J74" s="132"/>
      <c r="K74" s="133"/>
    </row>
    <row r="75" spans="2:11" x14ac:dyDescent="0.3">
      <c r="B75" s="136" t="s">
        <v>78</v>
      </c>
      <c r="C75" s="134" t="s">
        <v>535</v>
      </c>
      <c r="D75" s="132"/>
      <c r="E75" s="132"/>
      <c r="F75" s="225"/>
      <c r="G75" s="225"/>
      <c r="H75" s="132"/>
      <c r="I75" s="132"/>
      <c r="J75" s="132"/>
      <c r="K75" s="133"/>
    </row>
    <row r="76" spans="2:11" ht="9.6" customHeight="1" x14ac:dyDescent="0.3">
      <c r="B76" s="137"/>
      <c r="C76" s="137"/>
      <c r="D76" s="138"/>
      <c r="E76" s="138"/>
      <c r="F76" s="227"/>
      <c r="G76" s="227"/>
      <c r="H76" s="138"/>
      <c r="I76" s="138"/>
      <c r="J76" s="138"/>
      <c r="K76" s="139"/>
    </row>
  </sheetData>
  <mergeCells count="12">
    <mergeCell ref="C69:K69"/>
    <mergeCell ref="U4:V4"/>
    <mergeCell ref="W4:X4"/>
    <mergeCell ref="D5:E5"/>
    <mergeCell ref="F5:G5"/>
    <mergeCell ref="H5:I5"/>
    <mergeCell ref="K5:L5"/>
    <mergeCell ref="B49:K49"/>
    <mergeCell ref="C51:K51"/>
    <mergeCell ref="C53:K53"/>
    <mergeCell ref="B65:B66"/>
    <mergeCell ref="C68:K68"/>
  </mergeCells>
  <hyperlinks>
    <hyperlink ref="C66" r:id="rId1" xr:uid="{6438D34D-1D74-42AC-92A8-147B8A187D84}"/>
    <hyperlink ref="B2" location="Index!A1" display="Return to Index" xr:uid="{F3E2FDD5-A85B-41C2-ADB6-12761E120041}"/>
    <hyperlink ref="C69" r:id="rId2" xr:uid="{7E24187D-AA8F-4350-AF68-E69EAB04A298}"/>
  </hyperlinks>
  <pageMargins left="0.7" right="0.7" top="0.75" bottom="0.75" header="0.3" footer="0.3"/>
  <pageSetup paperSize="9"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C4AF3-9E85-4701-ABC8-3AD19D7F1ED0}">
  <dimension ref="B1:AD98"/>
  <sheetViews>
    <sheetView topLeftCell="A8" zoomScale="90" zoomScaleNormal="90" workbookViewId="0">
      <selection activeCell="N16" sqref="N16"/>
    </sheetView>
  </sheetViews>
  <sheetFormatPr defaultColWidth="8.88671875" defaultRowHeight="14.4" x14ac:dyDescent="0.3"/>
  <cols>
    <col min="1" max="1" width="3.21875" customWidth="1"/>
    <col min="2" max="2" width="40.109375" customWidth="1"/>
    <col min="3" max="3" width="20.33203125" customWidth="1"/>
    <col min="4" max="4" width="14.33203125" customWidth="1"/>
    <col min="5" max="5" width="13.21875" customWidth="1"/>
    <col min="6" max="6" width="13.109375" customWidth="1"/>
    <col min="7" max="7" width="12.21875" customWidth="1"/>
    <col min="8" max="8" width="12.109375" customWidth="1"/>
    <col min="10" max="10" width="10.88671875" customWidth="1"/>
    <col min="11" max="11" width="11.44140625" customWidth="1"/>
    <col min="12" max="12" width="11.44140625" bestFit="1" customWidth="1"/>
    <col min="13" max="13" width="12.109375" customWidth="1"/>
    <col min="14" max="15" width="11.77734375" customWidth="1"/>
    <col min="16" max="19" width="3.88671875" customWidth="1"/>
    <col min="20" max="20" width="38" customWidth="1"/>
    <col min="21" max="21" width="15.44140625" customWidth="1"/>
    <col min="22" max="22" width="17.109375" customWidth="1"/>
    <col min="23" max="23" width="12.21875" customWidth="1"/>
    <col min="24" max="24" width="12.109375" customWidth="1"/>
    <col min="25" max="25" width="11.33203125" customWidth="1"/>
    <col min="26" max="26" width="12.21875" customWidth="1"/>
    <col min="29" max="29" width="11.5546875" customWidth="1"/>
    <col min="31" max="31" width="10.88671875" customWidth="1"/>
    <col min="32" max="32" width="16" customWidth="1"/>
  </cols>
  <sheetData>
    <row r="1" spans="2:30" x14ac:dyDescent="0.3">
      <c r="B1" s="228" t="s">
        <v>580</v>
      </c>
    </row>
    <row r="2" spans="2:30" x14ac:dyDescent="0.3">
      <c r="B2" s="103" t="s">
        <v>28</v>
      </c>
    </row>
    <row r="3" spans="2:30" x14ac:dyDescent="0.3">
      <c r="D3" s="593"/>
      <c r="F3" s="278"/>
      <c r="G3" s="278"/>
      <c r="H3" s="278"/>
      <c r="I3" s="278"/>
      <c r="J3" s="278"/>
      <c r="K3" s="278"/>
      <c r="S3" s="87"/>
      <c r="T3" s="640"/>
      <c r="U3" s="640"/>
      <c r="V3" s="640"/>
      <c r="W3" s="640"/>
    </row>
    <row r="4" spans="2:30" x14ac:dyDescent="0.3">
      <c r="F4" s="278"/>
      <c r="G4" s="278"/>
      <c r="H4" s="278"/>
      <c r="I4" s="278"/>
      <c r="J4" s="278"/>
      <c r="R4" s="87"/>
      <c r="S4" s="237"/>
      <c r="T4" s="237"/>
      <c r="U4" s="237"/>
      <c r="V4" s="237"/>
    </row>
    <row r="6" spans="2:30" ht="15" thickBot="1" x14ac:dyDescent="0.35"/>
    <row r="7" spans="2:30" ht="52.2" customHeight="1" thickBot="1" x14ac:dyDescent="0.35">
      <c r="B7" s="660" t="s">
        <v>589</v>
      </c>
      <c r="C7" s="662" t="s">
        <v>706</v>
      </c>
      <c r="D7" s="641" t="s">
        <v>583</v>
      </c>
      <c r="E7" s="639"/>
      <c r="F7" s="638" t="s">
        <v>554</v>
      </c>
      <c r="G7" s="639"/>
      <c r="H7" s="638" t="s">
        <v>555</v>
      </c>
      <c r="I7" s="639"/>
      <c r="J7" s="638" t="s">
        <v>659</v>
      </c>
      <c r="K7" s="639"/>
      <c r="L7" s="277"/>
      <c r="M7" s="278"/>
      <c r="N7" s="283"/>
    </row>
    <row r="8" spans="2:30" ht="38.4" customHeight="1" thickBot="1" x14ac:dyDescent="0.35">
      <c r="B8" s="661"/>
      <c r="C8" s="663"/>
      <c r="D8" s="453" t="s">
        <v>536</v>
      </c>
      <c r="E8" s="273" t="s">
        <v>104</v>
      </c>
      <c r="F8" s="273" t="s">
        <v>536</v>
      </c>
      <c r="G8" s="273" t="s">
        <v>104</v>
      </c>
      <c r="H8" s="273" t="s">
        <v>536</v>
      </c>
      <c r="I8" s="273" t="s">
        <v>104</v>
      </c>
      <c r="J8" s="273" t="s">
        <v>536</v>
      </c>
      <c r="K8" s="273" t="s">
        <v>104</v>
      </c>
      <c r="L8" s="279"/>
      <c r="M8" s="251"/>
      <c r="N8" s="251"/>
      <c r="AD8" s="237"/>
    </row>
    <row r="9" spans="2:30" x14ac:dyDescent="0.3">
      <c r="B9" s="258" t="s">
        <v>54</v>
      </c>
      <c r="C9" s="450">
        <v>7194</v>
      </c>
      <c r="D9" s="342">
        <v>3444</v>
      </c>
      <c r="E9" s="444">
        <f t="shared" ref="E9:E23" si="0">D9/C9%</f>
        <v>47.873227689741455</v>
      </c>
      <c r="F9" s="220">
        <v>800</v>
      </c>
      <c r="G9" s="444">
        <f t="shared" ref="G9:G23" si="1">F9/C9%</f>
        <v>11.120378092855157</v>
      </c>
      <c r="H9" s="253">
        <v>186</v>
      </c>
      <c r="I9" s="383">
        <f t="shared" ref="I9:I23" si="2">H9/C9%</f>
        <v>2.5854879065888241</v>
      </c>
      <c r="J9" s="342">
        <f t="shared" ref="J9:J23" si="3">D9+F9+H9</f>
        <v>4430</v>
      </c>
      <c r="K9" s="444">
        <f t="shared" ref="K9:K23" si="4">J9/C9%</f>
        <v>61.579093689185434</v>
      </c>
      <c r="L9" s="280"/>
      <c r="M9" s="274"/>
      <c r="N9" s="281"/>
    </row>
    <row r="10" spans="2:30" x14ac:dyDescent="0.3">
      <c r="B10" s="583" t="s">
        <v>47</v>
      </c>
      <c r="C10" s="584">
        <v>73308</v>
      </c>
      <c r="D10" s="585">
        <v>41668</v>
      </c>
      <c r="E10" s="586">
        <f t="shared" si="0"/>
        <v>56.839635510449064</v>
      </c>
      <c r="F10" s="585">
        <v>7563</v>
      </c>
      <c r="G10" s="586">
        <f t="shared" si="1"/>
        <v>10.316745784907512</v>
      </c>
      <c r="H10" s="587">
        <v>2113</v>
      </c>
      <c r="I10" s="588">
        <f t="shared" si="2"/>
        <v>2.8823593605063564</v>
      </c>
      <c r="J10" s="589">
        <f t="shared" si="3"/>
        <v>51344</v>
      </c>
      <c r="K10" s="586">
        <f t="shared" si="4"/>
        <v>70.038740655862924</v>
      </c>
      <c r="L10" s="280"/>
      <c r="M10" s="274"/>
      <c r="N10" s="281"/>
    </row>
    <row r="11" spans="2:30" x14ac:dyDescent="0.3">
      <c r="B11" s="229" t="s">
        <v>52</v>
      </c>
      <c r="C11" s="451">
        <v>18279</v>
      </c>
      <c r="D11" s="205">
        <v>10565</v>
      </c>
      <c r="E11" s="445">
        <f t="shared" si="0"/>
        <v>57.798566661195913</v>
      </c>
      <c r="F11" s="221">
        <v>1472</v>
      </c>
      <c r="G11" s="445">
        <f t="shared" si="1"/>
        <v>8.0529569451282903</v>
      </c>
      <c r="H11" s="249">
        <v>405</v>
      </c>
      <c r="I11" s="384">
        <f t="shared" si="2"/>
        <v>2.2156573116691285</v>
      </c>
      <c r="J11" s="205">
        <f t="shared" si="3"/>
        <v>12442</v>
      </c>
      <c r="K11" s="445">
        <f t="shared" si="4"/>
        <v>68.067180917993326</v>
      </c>
      <c r="L11" s="280"/>
      <c r="M11" s="274"/>
      <c r="N11" s="281"/>
    </row>
    <row r="12" spans="2:30" x14ac:dyDescent="0.3">
      <c r="B12" s="229" t="s">
        <v>55</v>
      </c>
      <c r="C12" s="451">
        <v>9278</v>
      </c>
      <c r="D12" s="205">
        <v>5089</v>
      </c>
      <c r="E12" s="445">
        <f t="shared" si="0"/>
        <v>54.850183229144214</v>
      </c>
      <c r="F12" s="221">
        <v>903</v>
      </c>
      <c r="G12" s="445">
        <f t="shared" si="1"/>
        <v>9.7327010131493861</v>
      </c>
      <c r="H12" s="249">
        <v>216</v>
      </c>
      <c r="I12" s="384">
        <f t="shared" si="2"/>
        <v>2.328087949989222</v>
      </c>
      <c r="J12" s="205">
        <f t="shared" si="3"/>
        <v>6208</v>
      </c>
      <c r="K12" s="445">
        <f t="shared" si="4"/>
        <v>66.910972192282813</v>
      </c>
      <c r="L12" s="280"/>
      <c r="M12" s="274"/>
      <c r="N12" s="281"/>
    </row>
    <row r="13" spans="2:30" x14ac:dyDescent="0.3">
      <c r="B13" s="229" t="s">
        <v>43</v>
      </c>
      <c r="C13" s="451">
        <v>5858</v>
      </c>
      <c r="D13" s="322">
        <v>2752</v>
      </c>
      <c r="E13" s="396">
        <f t="shared" si="0"/>
        <v>46.978490952543531</v>
      </c>
      <c r="F13" s="344">
        <v>948</v>
      </c>
      <c r="G13" s="396">
        <f t="shared" si="1"/>
        <v>16.18299761010584</v>
      </c>
      <c r="H13" s="249">
        <v>154</v>
      </c>
      <c r="I13" s="377">
        <f t="shared" si="2"/>
        <v>2.628883578012974</v>
      </c>
      <c r="J13" s="322">
        <f t="shared" si="3"/>
        <v>3854</v>
      </c>
      <c r="K13" s="396">
        <f t="shared" si="4"/>
        <v>65.790372140662342</v>
      </c>
      <c r="L13" s="280"/>
      <c r="M13" s="274"/>
      <c r="N13" s="281"/>
    </row>
    <row r="14" spans="2:30" x14ac:dyDescent="0.3">
      <c r="B14" s="229" t="s">
        <v>53</v>
      </c>
      <c r="C14" s="451">
        <v>7384</v>
      </c>
      <c r="D14" s="205">
        <v>3587</v>
      </c>
      <c r="E14" s="445">
        <f t="shared" si="0"/>
        <v>48.578006500541711</v>
      </c>
      <c r="F14" s="221">
        <v>1038</v>
      </c>
      <c r="G14" s="445">
        <f t="shared" si="1"/>
        <v>14.057421451787649</v>
      </c>
      <c r="H14" s="249">
        <v>207</v>
      </c>
      <c r="I14" s="384">
        <f t="shared" si="2"/>
        <v>2.8033586132177679</v>
      </c>
      <c r="J14" s="205">
        <f t="shared" si="3"/>
        <v>4832</v>
      </c>
      <c r="K14" s="445">
        <f t="shared" si="4"/>
        <v>65.438786565547119</v>
      </c>
      <c r="L14" s="280"/>
      <c r="M14" s="274"/>
      <c r="N14" s="281"/>
    </row>
    <row r="15" spans="2:30" x14ac:dyDescent="0.3">
      <c r="B15" s="313" t="s">
        <v>48</v>
      </c>
      <c r="C15" s="329">
        <v>1737781</v>
      </c>
      <c r="D15" s="329">
        <v>830635</v>
      </c>
      <c r="E15" s="446">
        <f t="shared" si="0"/>
        <v>47.798600629193203</v>
      </c>
      <c r="F15" s="331">
        <v>243880</v>
      </c>
      <c r="G15" s="446">
        <f t="shared" si="1"/>
        <v>14.033989323165576</v>
      </c>
      <c r="H15" s="316">
        <v>45991</v>
      </c>
      <c r="I15" s="385">
        <f t="shared" si="2"/>
        <v>2.6465360134562408</v>
      </c>
      <c r="J15" s="329">
        <f t="shared" si="3"/>
        <v>1120506</v>
      </c>
      <c r="K15" s="446">
        <f t="shared" si="4"/>
        <v>64.479125965815015</v>
      </c>
      <c r="L15" s="280"/>
      <c r="M15" s="274"/>
      <c r="N15" s="281"/>
    </row>
    <row r="16" spans="2:30" x14ac:dyDescent="0.3">
      <c r="B16" s="308" t="s">
        <v>50</v>
      </c>
      <c r="C16" s="334">
        <v>6361</v>
      </c>
      <c r="D16" s="334">
        <v>2924</v>
      </c>
      <c r="E16" s="417">
        <f t="shared" si="0"/>
        <v>45.967615154849867</v>
      </c>
      <c r="F16" s="336">
        <v>1005</v>
      </c>
      <c r="G16" s="417">
        <f t="shared" si="1"/>
        <v>15.799402609652571</v>
      </c>
      <c r="H16" s="337">
        <v>146</v>
      </c>
      <c r="I16" s="375">
        <f t="shared" si="2"/>
        <v>2.2952365980191796</v>
      </c>
      <c r="J16" s="334">
        <f t="shared" si="3"/>
        <v>4075</v>
      </c>
      <c r="K16" s="417">
        <f t="shared" si="4"/>
        <v>64.062254362521614</v>
      </c>
      <c r="L16" s="280"/>
      <c r="M16" s="274"/>
      <c r="N16" s="281"/>
    </row>
    <row r="17" spans="2:14" x14ac:dyDescent="0.3">
      <c r="B17" s="235" t="s">
        <v>49</v>
      </c>
      <c r="C17" s="451">
        <v>15894</v>
      </c>
      <c r="D17" s="221">
        <v>7883</v>
      </c>
      <c r="E17" s="445">
        <f t="shared" si="0"/>
        <v>49.597332326664151</v>
      </c>
      <c r="F17" s="221">
        <v>1729</v>
      </c>
      <c r="G17" s="445">
        <f t="shared" si="1"/>
        <v>10.878318862463823</v>
      </c>
      <c r="H17" s="249">
        <v>437</v>
      </c>
      <c r="I17" s="384">
        <f t="shared" si="2"/>
        <v>2.749465206996351</v>
      </c>
      <c r="J17" s="205">
        <f t="shared" si="3"/>
        <v>10049</v>
      </c>
      <c r="K17" s="445">
        <f t="shared" si="4"/>
        <v>63.225116396124328</v>
      </c>
      <c r="L17" s="280"/>
      <c r="M17" s="274"/>
      <c r="N17" s="281"/>
    </row>
    <row r="18" spans="2:14" x14ac:dyDescent="0.3">
      <c r="B18" s="235" t="s">
        <v>45</v>
      </c>
      <c r="C18" s="451">
        <v>20401</v>
      </c>
      <c r="D18" s="221">
        <v>8685</v>
      </c>
      <c r="E18" s="445">
        <f t="shared" si="0"/>
        <v>42.571442576344296</v>
      </c>
      <c r="F18" s="221">
        <v>3361</v>
      </c>
      <c r="G18" s="445">
        <f t="shared" si="1"/>
        <v>16.474682613597373</v>
      </c>
      <c r="H18" s="249">
        <v>504</v>
      </c>
      <c r="I18" s="384">
        <f t="shared" si="2"/>
        <v>2.4704671339640214</v>
      </c>
      <c r="J18" s="205">
        <f t="shared" si="3"/>
        <v>12550</v>
      </c>
      <c r="K18" s="445">
        <f t="shared" si="4"/>
        <v>61.516592323905691</v>
      </c>
      <c r="L18" s="280"/>
      <c r="M18" s="274"/>
      <c r="N18" s="281"/>
    </row>
    <row r="19" spans="2:14" x14ac:dyDescent="0.3">
      <c r="B19" s="229" t="s">
        <v>42</v>
      </c>
      <c r="C19" s="451">
        <v>9491</v>
      </c>
      <c r="D19" s="322">
        <v>3585</v>
      </c>
      <c r="E19" s="396">
        <f t="shared" si="0"/>
        <v>37.77262669897798</v>
      </c>
      <c r="F19" s="344">
        <v>1948</v>
      </c>
      <c r="G19" s="396">
        <f t="shared" si="1"/>
        <v>20.524707617743125</v>
      </c>
      <c r="H19" s="249">
        <v>239</v>
      </c>
      <c r="I19" s="377">
        <f t="shared" si="2"/>
        <v>2.5181751132651988</v>
      </c>
      <c r="J19" s="322">
        <f t="shared" si="3"/>
        <v>5772</v>
      </c>
      <c r="K19" s="396">
        <f t="shared" si="4"/>
        <v>60.815509429986307</v>
      </c>
      <c r="L19" s="280"/>
      <c r="M19" s="274"/>
      <c r="N19" s="281"/>
    </row>
    <row r="20" spans="2:14" x14ac:dyDescent="0.3">
      <c r="B20" s="229" t="s">
        <v>46</v>
      </c>
      <c r="C20" s="451">
        <v>8634</v>
      </c>
      <c r="D20" s="205">
        <v>3101</v>
      </c>
      <c r="E20" s="445">
        <f t="shared" si="0"/>
        <v>35.91614547139217</v>
      </c>
      <c r="F20" s="221">
        <v>1866</v>
      </c>
      <c r="G20" s="445">
        <f t="shared" si="1"/>
        <v>21.612230715774842</v>
      </c>
      <c r="H20" s="249">
        <v>244</v>
      </c>
      <c r="I20" s="384">
        <f t="shared" si="2"/>
        <v>2.8260365994903869</v>
      </c>
      <c r="J20" s="205">
        <f t="shared" si="3"/>
        <v>5211</v>
      </c>
      <c r="K20" s="445">
        <f t="shared" si="4"/>
        <v>60.354412786657399</v>
      </c>
      <c r="L20" s="280"/>
      <c r="M20" s="274"/>
      <c r="N20" s="281"/>
    </row>
    <row r="21" spans="2:14" x14ac:dyDescent="0.3">
      <c r="B21" s="235" t="s">
        <v>44</v>
      </c>
      <c r="C21" s="451">
        <v>7012</v>
      </c>
      <c r="D21" s="221">
        <v>2915</v>
      </c>
      <c r="E21" s="445">
        <f t="shared" si="0"/>
        <v>41.571591557330287</v>
      </c>
      <c r="F21" s="221">
        <v>1151</v>
      </c>
      <c r="G21" s="445">
        <f t="shared" si="1"/>
        <v>16.41471762692527</v>
      </c>
      <c r="H21" s="249">
        <v>163</v>
      </c>
      <c r="I21" s="384">
        <f t="shared" si="2"/>
        <v>2.3245864232743867</v>
      </c>
      <c r="J21" s="205">
        <f t="shared" si="3"/>
        <v>4229</v>
      </c>
      <c r="K21" s="445">
        <f t="shared" si="4"/>
        <v>60.310895607529943</v>
      </c>
      <c r="L21" s="280"/>
      <c r="M21" s="274"/>
      <c r="N21" s="281"/>
    </row>
    <row r="22" spans="2:14" x14ac:dyDescent="0.3">
      <c r="B22" s="229" t="s">
        <v>51</v>
      </c>
      <c r="C22" s="451">
        <v>12580</v>
      </c>
      <c r="D22" s="205">
        <v>4197</v>
      </c>
      <c r="E22" s="445">
        <f t="shared" si="0"/>
        <v>33.362480127186011</v>
      </c>
      <c r="F22" s="221">
        <v>2846</v>
      </c>
      <c r="G22" s="445">
        <f t="shared" si="1"/>
        <v>22.623211446740861</v>
      </c>
      <c r="H22" s="249">
        <v>285</v>
      </c>
      <c r="I22" s="384">
        <f t="shared" si="2"/>
        <v>2.2655007949125596</v>
      </c>
      <c r="J22" s="205">
        <f t="shared" si="3"/>
        <v>7328</v>
      </c>
      <c r="K22" s="445">
        <f t="shared" si="4"/>
        <v>58.251192368839426</v>
      </c>
      <c r="L22" s="280"/>
      <c r="M22" s="274"/>
      <c r="N22" s="281"/>
    </row>
    <row r="23" spans="2:14" ht="15" thickBot="1" x14ac:dyDescent="0.35">
      <c r="B23" s="231" t="s">
        <v>56</v>
      </c>
      <c r="C23" s="452">
        <v>13093</v>
      </c>
      <c r="D23" s="352">
        <v>4813</v>
      </c>
      <c r="E23" s="579">
        <f t="shared" si="0"/>
        <v>36.76010081723058</v>
      </c>
      <c r="F23" s="222">
        <v>2235</v>
      </c>
      <c r="G23" s="579">
        <f t="shared" si="1"/>
        <v>17.070190177957688</v>
      </c>
      <c r="H23" s="250">
        <v>274</v>
      </c>
      <c r="I23" s="580">
        <f t="shared" si="2"/>
        <v>2.0927213014587949</v>
      </c>
      <c r="J23" s="352">
        <f t="shared" si="3"/>
        <v>7322</v>
      </c>
      <c r="K23" s="579">
        <f t="shared" si="4"/>
        <v>55.923012296647059</v>
      </c>
      <c r="L23" s="280"/>
      <c r="M23" s="274"/>
      <c r="N23" s="281"/>
    </row>
    <row r="27" spans="2:14" ht="15" thickBot="1" x14ac:dyDescent="0.35"/>
    <row r="28" spans="2:14" ht="60" customHeight="1" thickBot="1" x14ac:dyDescent="0.35">
      <c r="B28" s="660" t="s">
        <v>588</v>
      </c>
      <c r="C28" s="662" t="s">
        <v>706</v>
      </c>
      <c r="D28" s="638" t="s">
        <v>583</v>
      </c>
      <c r="E28" s="639"/>
      <c r="F28" s="638" t="s">
        <v>554</v>
      </c>
      <c r="G28" s="639"/>
      <c r="H28" s="638" t="s">
        <v>555</v>
      </c>
      <c r="I28" s="639"/>
      <c r="J28" s="638" t="s">
        <v>659</v>
      </c>
      <c r="K28" s="639"/>
    </row>
    <row r="29" spans="2:14" ht="15" thickBot="1" x14ac:dyDescent="0.35">
      <c r="B29" s="661"/>
      <c r="C29" s="663"/>
      <c r="D29" s="273" t="s">
        <v>536</v>
      </c>
      <c r="E29" s="273" t="s">
        <v>104</v>
      </c>
      <c r="F29" s="273" t="s">
        <v>536</v>
      </c>
      <c r="G29" s="273" t="s">
        <v>104</v>
      </c>
      <c r="H29" s="273" t="s">
        <v>536</v>
      </c>
      <c r="I29" s="273" t="s">
        <v>104</v>
      </c>
      <c r="J29" s="273" t="s">
        <v>536</v>
      </c>
      <c r="K29" s="273" t="s">
        <v>104</v>
      </c>
    </row>
    <row r="30" spans="2:14" x14ac:dyDescent="0.3">
      <c r="B30" s="258" t="s">
        <v>47</v>
      </c>
      <c r="C30" s="342">
        <v>73308</v>
      </c>
      <c r="D30" s="342">
        <v>18648</v>
      </c>
      <c r="E30" s="444">
        <f t="shared" ref="E30:E44" si="5">D30/C30%</f>
        <v>25.437878539859224</v>
      </c>
      <c r="F30" s="220">
        <v>2445</v>
      </c>
      <c r="G30" s="447">
        <f t="shared" ref="G30:G44" si="6">F30/C30%</f>
        <v>3.3352430839744636</v>
      </c>
      <c r="H30" s="253">
        <v>871</v>
      </c>
      <c r="I30" s="447">
        <f t="shared" ref="I30:I44" si="7">H30/C30%</f>
        <v>1.1881377203033774</v>
      </c>
      <c r="J30" s="220">
        <f t="shared" ref="J30:J44" si="8">SUM(D30+F30+H30)</f>
        <v>21964</v>
      </c>
      <c r="K30" s="447">
        <f t="shared" ref="K30:K44" si="9">J30/C30%</f>
        <v>29.961259344137066</v>
      </c>
    </row>
    <row r="31" spans="2:14" x14ac:dyDescent="0.3">
      <c r="B31" s="235" t="s">
        <v>54</v>
      </c>
      <c r="C31" s="221">
        <v>7194</v>
      </c>
      <c r="D31" s="221">
        <v>2237</v>
      </c>
      <c r="E31" s="445">
        <f t="shared" si="5"/>
        <v>31.095357242146235</v>
      </c>
      <c r="F31" s="221">
        <v>404</v>
      </c>
      <c r="G31" s="448">
        <f t="shared" si="6"/>
        <v>5.6157909368918544</v>
      </c>
      <c r="H31" s="249">
        <v>123</v>
      </c>
      <c r="I31" s="448">
        <f t="shared" si="7"/>
        <v>1.7097581317764805</v>
      </c>
      <c r="J31" s="221">
        <f t="shared" si="8"/>
        <v>2764</v>
      </c>
      <c r="K31" s="448">
        <f t="shared" si="9"/>
        <v>38.420906310814566</v>
      </c>
    </row>
    <row r="32" spans="2:14" x14ac:dyDescent="0.3">
      <c r="B32" s="229" t="s">
        <v>56</v>
      </c>
      <c r="C32" s="322">
        <v>13093</v>
      </c>
      <c r="D32" s="322">
        <v>4445</v>
      </c>
      <c r="E32" s="396">
        <f t="shared" si="5"/>
        <v>33.94943863132972</v>
      </c>
      <c r="F32" s="344">
        <v>1085</v>
      </c>
      <c r="G32" s="382">
        <f t="shared" si="6"/>
        <v>8.2868708470174894</v>
      </c>
      <c r="H32" s="249">
        <v>241</v>
      </c>
      <c r="I32" s="382">
        <f t="shared" si="7"/>
        <v>1.8406782250057281</v>
      </c>
      <c r="J32" s="344">
        <f t="shared" si="8"/>
        <v>5771</v>
      </c>
      <c r="K32" s="382">
        <f t="shared" si="9"/>
        <v>44.076987703352934</v>
      </c>
    </row>
    <row r="33" spans="2:11" x14ac:dyDescent="0.3">
      <c r="B33" s="229" t="s">
        <v>51</v>
      </c>
      <c r="C33" s="205">
        <v>12580</v>
      </c>
      <c r="D33" s="205">
        <v>3602</v>
      </c>
      <c r="E33" s="445">
        <f t="shared" si="5"/>
        <v>28.632750397456281</v>
      </c>
      <c r="F33" s="221">
        <v>1360</v>
      </c>
      <c r="G33" s="448">
        <f t="shared" si="6"/>
        <v>10.810810810810811</v>
      </c>
      <c r="H33" s="249">
        <v>290</v>
      </c>
      <c r="I33" s="448">
        <f t="shared" si="7"/>
        <v>2.3052464228934819</v>
      </c>
      <c r="J33" s="221">
        <f t="shared" si="8"/>
        <v>5252</v>
      </c>
      <c r="K33" s="448">
        <f t="shared" si="9"/>
        <v>41.748807631160574</v>
      </c>
    </row>
    <row r="34" spans="2:11" x14ac:dyDescent="0.3">
      <c r="B34" s="229" t="s">
        <v>44</v>
      </c>
      <c r="C34" s="322">
        <v>7012</v>
      </c>
      <c r="D34" s="322">
        <v>2196</v>
      </c>
      <c r="E34" s="396">
        <f>D34/C34%</f>
        <v>31.317741015402166</v>
      </c>
      <c r="F34" s="344">
        <v>457</v>
      </c>
      <c r="G34" s="382">
        <f t="shared" si="6"/>
        <v>6.5173987450085562</v>
      </c>
      <c r="H34" s="249">
        <v>130</v>
      </c>
      <c r="I34" s="382">
        <f t="shared" si="7"/>
        <v>1.8539646320593268</v>
      </c>
      <c r="J34" s="344">
        <f t="shared" si="8"/>
        <v>2783</v>
      </c>
      <c r="K34" s="382">
        <f t="shared" si="9"/>
        <v>39.68910439247005</v>
      </c>
    </row>
    <row r="35" spans="2:11" x14ac:dyDescent="0.3">
      <c r="B35" s="229" t="s">
        <v>46</v>
      </c>
      <c r="C35" s="205">
        <v>8634</v>
      </c>
      <c r="D35" s="205">
        <v>2364</v>
      </c>
      <c r="E35" s="445">
        <f t="shared" si="5"/>
        <v>27.380125086865878</v>
      </c>
      <c r="F35" s="221">
        <v>855</v>
      </c>
      <c r="G35" s="448">
        <f t="shared" si="6"/>
        <v>9.9027102154273798</v>
      </c>
      <c r="H35" s="249">
        <v>202</v>
      </c>
      <c r="I35" s="448">
        <f t="shared" si="7"/>
        <v>2.3395876766272874</v>
      </c>
      <c r="J35" s="221">
        <f t="shared" si="8"/>
        <v>3421</v>
      </c>
      <c r="K35" s="448">
        <f t="shared" si="9"/>
        <v>39.622422978920547</v>
      </c>
    </row>
    <row r="36" spans="2:11" x14ac:dyDescent="0.3">
      <c r="B36" s="229" t="s">
        <v>42</v>
      </c>
      <c r="C36" s="322">
        <v>9491</v>
      </c>
      <c r="D36" s="322">
        <v>2865</v>
      </c>
      <c r="E36" s="396">
        <f t="shared" si="5"/>
        <v>30.186492466547257</v>
      </c>
      <c r="F36" s="344">
        <v>675</v>
      </c>
      <c r="G36" s="382">
        <f t="shared" si="6"/>
        <v>7.1120008429038037</v>
      </c>
      <c r="H36" s="249">
        <v>180</v>
      </c>
      <c r="I36" s="382">
        <f t="shared" si="7"/>
        <v>1.896533558107681</v>
      </c>
      <c r="J36" s="344">
        <f t="shared" si="8"/>
        <v>3720</v>
      </c>
      <c r="K36" s="382">
        <f t="shared" si="9"/>
        <v>39.195026867558738</v>
      </c>
    </row>
    <row r="37" spans="2:11" x14ac:dyDescent="0.3">
      <c r="B37" s="229" t="s">
        <v>45</v>
      </c>
      <c r="C37" s="205">
        <v>20401</v>
      </c>
      <c r="D37" s="205">
        <v>6126</v>
      </c>
      <c r="E37" s="445">
        <f t="shared" si="5"/>
        <v>30.027939806872215</v>
      </c>
      <c r="F37" s="221">
        <v>1369</v>
      </c>
      <c r="G37" s="448">
        <f t="shared" si="6"/>
        <v>6.7104553698348122</v>
      </c>
      <c r="H37" s="249">
        <v>356</v>
      </c>
      <c r="I37" s="448">
        <f t="shared" si="7"/>
        <v>1.7450124993872851</v>
      </c>
      <c r="J37" s="221">
        <f t="shared" si="8"/>
        <v>7851</v>
      </c>
      <c r="K37" s="448">
        <f t="shared" si="9"/>
        <v>38.483407676094309</v>
      </c>
    </row>
    <row r="38" spans="2:11" x14ac:dyDescent="0.3">
      <c r="B38" s="229" t="s">
        <v>49</v>
      </c>
      <c r="C38" s="205">
        <v>15894</v>
      </c>
      <c r="D38" s="205">
        <v>4860</v>
      </c>
      <c r="E38" s="445">
        <f t="shared" si="5"/>
        <v>30.577576443941112</v>
      </c>
      <c r="F38" s="221">
        <v>714</v>
      </c>
      <c r="G38" s="448">
        <f t="shared" si="6"/>
        <v>4.4922612306530763</v>
      </c>
      <c r="H38" s="249">
        <v>271</v>
      </c>
      <c r="I38" s="448">
        <f t="shared" si="7"/>
        <v>1.7050459292814899</v>
      </c>
      <c r="J38" s="221">
        <f t="shared" si="8"/>
        <v>5845</v>
      </c>
      <c r="K38" s="448">
        <f t="shared" si="9"/>
        <v>36.774883603875679</v>
      </c>
    </row>
    <row r="39" spans="2:11" x14ac:dyDescent="0.3">
      <c r="B39" s="314" t="s">
        <v>50</v>
      </c>
      <c r="C39" s="336">
        <v>6361</v>
      </c>
      <c r="D39" s="336">
        <v>1846</v>
      </c>
      <c r="E39" s="417">
        <f t="shared" si="5"/>
        <v>29.020594246187706</v>
      </c>
      <c r="F39" s="336">
        <v>339</v>
      </c>
      <c r="G39" s="389">
        <f t="shared" si="6"/>
        <v>5.3293507310171355</v>
      </c>
      <c r="H39" s="337">
        <v>99</v>
      </c>
      <c r="I39" s="389">
        <f t="shared" si="7"/>
        <v>1.5563590630404025</v>
      </c>
      <c r="J39" s="336">
        <f t="shared" si="8"/>
        <v>2284</v>
      </c>
      <c r="K39" s="389">
        <f t="shared" si="9"/>
        <v>35.906304040245246</v>
      </c>
    </row>
    <row r="40" spans="2:11" x14ac:dyDescent="0.3">
      <c r="B40" s="313" t="s">
        <v>48</v>
      </c>
      <c r="C40" s="329">
        <v>1737781</v>
      </c>
      <c r="D40" s="329">
        <v>494718</v>
      </c>
      <c r="E40" s="446">
        <f t="shared" si="5"/>
        <v>28.46837432334684</v>
      </c>
      <c r="F40" s="331">
        <v>94639</v>
      </c>
      <c r="G40" s="449">
        <f t="shared" si="6"/>
        <v>5.4459681628467562</v>
      </c>
      <c r="H40" s="316">
        <v>27917</v>
      </c>
      <c r="I40" s="449">
        <f t="shared" si="7"/>
        <v>1.6064740033410423</v>
      </c>
      <c r="J40" s="331">
        <f t="shared" si="8"/>
        <v>617274</v>
      </c>
      <c r="K40" s="449">
        <f t="shared" si="9"/>
        <v>35.520816489534639</v>
      </c>
    </row>
    <row r="41" spans="2:11" x14ac:dyDescent="0.3">
      <c r="B41" s="229" t="s">
        <v>53</v>
      </c>
      <c r="C41" s="205">
        <v>7384</v>
      </c>
      <c r="D41" s="205">
        <v>2074</v>
      </c>
      <c r="E41" s="445">
        <f t="shared" si="5"/>
        <v>28.087757313109424</v>
      </c>
      <c r="F41" s="221">
        <v>360</v>
      </c>
      <c r="G41" s="448">
        <f t="shared" si="6"/>
        <v>4.8754062838569876</v>
      </c>
      <c r="H41" s="249">
        <v>119</v>
      </c>
      <c r="I41" s="448">
        <f t="shared" si="7"/>
        <v>1.6115926327193932</v>
      </c>
      <c r="J41" s="221">
        <f t="shared" si="8"/>
        <v>2553</v>
      </c>
      <c r="K41" s="448">
        <f t="shared" si="9"/>
        <v>34.574756229685804</v>
      </c>
    </row>
    <row r="42" spans="2:11" x14ac:dyDescent="0.3">
      <c r="B42" s="229" t="s">
        <v>43</v>
      </c>
      <c r="C42" s="322">
        <v>5858</v>
      </c>
      <c r="D42" s="322">
        <v>1589</v>
      </c>
      <c r="E42" s="396">
        <f t="shared" si="5"/>
        <v>27.12529873677023</v>
      </c>
      <c r="F42" s="344">
        <v>326</v>
      </c>
      <c r="G42" s="382">
        <f t="shared" si="6"/>
        <v>5.5650392625469447</v>
      </c>
      <c r="H42" s="249">
        <v>89</v>
      </c>
      <c r="I42" s="382">
        <f t="shared" si="7"/>
        <v>1.5192898600204849</v>
      </c>
      <c r="J42" s="344">
        <f t="shared" si="8"/>
        <v>2004</v>
      </c>
      <c r="K42" s="382">
        <f t="shared" si="9"/>
        <v>34.209627859337658</v>
      </c>
    </row>
    <row r="43" spans="2:11" x14ac:dyDescent="0.3">
      <c r="B43" s="229" t="s">
        <v>55</v>
      </c>
      <c r="C43" s="205">
        <v>9278</v>
      </c>
      <c r="D43" s="205">
        <v>2571</v>
      </c>
      <c r="E43" s="445">
        <f t="shared" si="5"/>
        <v>27.710713515843931</v>
      </c>
      <c r="F43" s="221">
        <v>378</v>
      </c>
      <c r="G43" s="448">
        <f t="shared" si="6"/>
        <v>4.0741539124811386</v>
      </c>
      <c r="H43" s="249">
        <v>121</v>
      </c>
      <c r="I43" s="448">
        <f t="shared" si="7"/>
        <v>1.3041603793921104</v>
      </c>
      <c r="J43" s="221">
        <f>SUM(D43+F43+H43)</f>
        <v>3070</v>
      </c>
      <c r="K43" s="448">
        <f t="shared" si="9"/>
        <v>33.08902780771718</v>
      </c>
    </row>
    <row r="44" spans="2:11" ht="15" thickBot="1" x14ac:dyDescent="0.35">
      <c r="B44" s="236" t="s">
        <v>52</v>
      </c>
      <c r="C44" s="222">
        <v>18279</v>
      </c>
      <c r="D44" s="222">
        <v>4942</v>
      </c>
      <c r="E44" s="579">
        <f t="shared" si="5"/>
        <v>27.036489961157613</v>
      </c>
      <c r="F44" s="222">
        <v>672</v>
      </c>
      <c r="G44" s="582">
        <f t="shared" si="6"/>
        <v>3.6763499097324801</v>
      </c>
      <c r="H44" s="250">
        <v>224</v>
      </c>
      <c r="I44" s="582">
        <f t="shared" si="7"/>
        <v>1.2254499699108268</v>
      </c>
      <c r="J44" s="222">
        <f t="shared" si="8"/>
        <v>5838</v>
      </c>
      <c r="K44" s="582">
        <f t="shared" si="9"/>
        <v>31.93828984080092</v>
      </c>
    </row>
    <row r="71" spans="2:10" x14ac:dyDescent="0.3">
      <c r="B71" s="629" t="s">
        <v>57</v>
      </c>
      <c r="C71" s="630"/>
      <c r="D71" s="630"/>
      <c r="E71" s="630"/>
      <c r="F71" s="630"/>
      <c r="G71" s="630"/>
      <c r="H71" s="630"/>
      <c r="I71" s="630"/>
      <c r="J71" s="631"/>
    </row>
    <row r="72" spans="2:10" ht="6.6" customHeight="1" x14ac:dyDescent="0.3">
      <c r="B72" s="124"/>
      <c r="C72" s="124"/>
      <c r="D72" s="125"/>
      <c r="E72" s="125"/>
      <c r="F72" s="223"/>
      <c r="G72" s="223"/>
      <c r="H72" s="126"/>
      <c r="I72" s="127"/>
      <c r="J72" s="128"/>
    </row>
    <row r="73" spans="2:10" ht="31.8" customHeight="1" x14ac:dyDescent="0.3">
      <c r="B73" s="129" t="s">
        <v>58</v>
      </c>
      <c r="C73" s="625" t="s">
        <v>580</v>
      </c>
      <c r="D73" s="626"/>
      <c r="E73" s="626"/>
      <c r="F73" s="626"/>
      <c r="G73" s="626"/>
      <c r="H73" s="626"/>
      <c r="I73" s="626"/>
      <c r="J73" s="627"/>
    </row>
    <row r="74" spans="2:10" ht="7.8" customHeight="1" x14ac:dyDescent="0.3">
      <c r="B74" s="129"/>
      <c r="C74" s="130"/>
      <c r="D74" s="131"/>
      <c r="E74" s="131"/>
      <c r="F74" s="224"/>
      <c r="G74" s="224"/>
      <c r="H74" s="131"/>
      <c r="I74" s="132"/>
      <c r="J74" s="133"/>
    </row>
    <row r="75" spans="2:10" ht="59.4" customHeight="1" x14ac:dyDescent="0.3">
      <c r="B75" s="129" t="s">
        <v>59</v>
      </c>
      <c r="C75" s="625" t="s">
        <v>582</v>
      </c>
      <c r="D75" s="626"/>
      <c r="E75" s="626"/>
      <c r="F75" s="626"/>
      <c r="G75" s="626"/>
      <c r="H75" s="626"/>
      <c r="I75" s="626"/>
      <c r="J75" s="627"/>
    </row>
    <row r="76" spans="2:10" ht="5.4" customHeight="1" x14ac:dyDescent="0.3">
      <c r="B76" s="129"/>
      <c r="C76" s="130"/>
      <c r="D76" s="131"/>
      <c r="E76" s="131"/>
      <c r="F76" s="224"/>
      <c r="G76" s="224"/>
      <c r="H76" s="131"/>
      <c r="I76" s="132"/>
      <c r="J76" s="133"/>
    </row>
    <row r="77" spans="2:10" x14ac:dyDescent="0.3">
      <c r="B77" s="129" t="s">
        <v>61</v>
      </c>
      <c r="C77" s="130" t="s">
        <v>547</v>
      </c>
      <c r="D77" s="131"/>
      <c r="E77" s="131"/>
      <c r="F77" s="224"/>
      <c r="G77" s="224"/>
      <c r="H77" s="131"/>
      <c r="I77" s="132"/>
      <c r="J77" s="133"/>
    </row>
    <row r="78" spans="2:10" ht="5.4" customHeight="1" x14ac:dyDescent="0.3">
      <c r="B78" s="129"/>
      <c r="C78" s="130"/>
      <c r="D78" s="131"/>
      <c r="E78" s="131"/>
      <c r="F78" s="224"/>
      <c r="G78" s="224"/>
      <c r="H78" s="131"/>
      <c r="I78" s="132"/>
      <c r="J78" s="133"/>
    </row>
    <row r="79" spans="2:10" x14ac:dyDescent="0.3">
      <c r="B79" s="129" t="s">
        <v>63</v>
      </c>
      <c r="C79" s="130" t="s">
        <v>538</v>
      </c>
      <c r="D79" s="131"/>
      <c r="E79" s="131"/>
      <c r="F79" s="224"/>
      <c r="G79" s="224"/>
      <c r="H79" s="131"/>
      <c r="I79" s="132"/>
      <c r="J79" s="133"/>
    </row>
    <row r="80" spans="2:10" ht="8.4" customHeight="1" x14ac:dyDescent="0.3">
      <c r="B80" s="129"/>
      <c r="C80" s="130"/>
      <c r="D80" s="131"/>
      <c r="E80" s="131"/>
      <c r="F80" s="224"/>
      <c r="G80" s="224"/>
      <c r="H80" s="131"/>
      <c r="I80" s="132"/>
      <c r="J80" s="133"/>
    </row>
    <row r="81" spans="2:10" x14ac:dyDescent="0.3">
      <c r="B81" s="129" t="s">
        <v>65</v>
      </c>
      <c r="C81" s="130" t="s">
        <v>50</v>
      </c>
      <c r="D81" s="131"/>
      <c r="E81" s="131"/>
      <c r="F81" s="224"/>
      <c r="G81" s="224"/>
      <c r="H81" s="131"/>
      <c r="I81" s="132"/>
      <c r="J81" s="133"/>
    </row>
    <row r="82" spans="2:10" ht="9" customHeight="1" x14ac:dyDescent="0.3">
      <c r="B82" s="129"/>
      <c r="C82" s="130"/>
      <c r="D82" s="131"/>
      <c r="E82" s="131"/>
      <c r="F82" s="224"/>
      <c r="G82" s="224"/>
      <c r="H82" s="131"/>
      <c r="I82" s="132"/>
      <c r="J82" s="133"/>
    </row>
    <row r="83" spans="2:10" x14ac:dyDescent="0.3">
      <c r="B83" s="129" t="s">
        <v>67</v>
      </c>
      <c r="C83" s="134" t="s">
        <v>68</v>
      </c>
      <c r="D83" s="132"/>
      <c r="E83" s="132"/>
      <c r="F83" s="225"/>
      <c r="G83" s="224"/>
      <c r="H83" s="131"/>
      <c r="I83" s="132"/>
      <c r="J83" s="133"/>
    </row>
    <row r="84" spans="2:10" ht="6" customHeight="1" x14ac:dyDescent="0.3">
      <c r="B84" s="129"/>
      <c r="C84" s="134"/>
      <c r="D84" s="132"/>
      <c r="E84" s="132"/>
      <c r="F84" s="225"/>
      <c r="G84" s="224"/>
      <c r="H84" s="131"/>
      <c r="I84" s="132"/>
      <c r="J84" s="133"/>
    </row>
    <row r="85" spans="2:10" x14ac:dyDescent="0.3">
      <c r="B85" s="129" t="s">
        <v>69</v>
      </c>
      <c r="C85" s="254" t="s">
        <v>537</v>
      </c>
      <c r="D85" s="141"/>
      <c r="E85" s="141"/>
      <c r="F85" s="226"/>
      <c r="G85" s="224"/>
      <c r="H85" s="131"/>
      <c r="I85" s="132"/>
      <c r="J85" s="133"/>
    </row>
    <row r="86" spans="2:10" ht="7.2" customHeight="1" x14ac:dyDescent="0.3">
      <c r="B86" s="129"/>
      <c r="C86" s="130"/>
      <c r="D86" s="131"/>
      <c r="E86" s="131"/>
      <c r="F86" s="224"/>
      <c r="G86" s="224"/>
      <c r="H86" s="131"/>
      <c r="I86" s="132"/>
      <c r="J86" s="133"/>
    </row>
    <row r="87" spans="2:10" x14ac:dyDescent="0.3">
      <c r="B87" s="632" t="s">
        <v>71</v>
      </c>
      <c r="C87" s="130" t="s">
        <v>72</v>
      </c>
      <c r="D87" s="131"/>
      <c r="E87" s="131"/>
      <c r="F87" s="224"/>
      <c r="G87" s="224"/>
      <c r="H87" s="131"/>
      <c r="I87" s="132"/>
      <c r="J87" s="133"/>
    </row>
    <row r="88" spans="2:10" x14ac:dyDescent="0.3">
      <c r="B88" s="632"/>
      <c r="C88" s="175" t="s">
        <v>73</v>
      </c>
      <c r="D88" s="180"/>
      <c r="E88" s="180"/>
      <c r="F88" s="224"/>
      <c r="G88" s="224"/>
      <c r="H88" s="131"/>
      <c r="I88" s="132"/>
      <c r="J88" s="133"/>
    </row>
    <row r="89" spans="2:10" ht="10.199999999999999" customHeight="1" x14ac:dyDescent="0.3">
      <c r="B89" s="129"/>
      <c r="C89" s="130"/>
      <c r="D89" s="131"/>
      <c r="E89" s="131"/>
      <c r="F89" s="224"/>
      <c r="G89" s="224"/>
      <c r="H89" s="131"/>
      <c r="I89" s="132"/>
      <c r="J89" s="133"/>
    </row>
    <row r="90" spans="2:10" ht="27.6" x14ac:dyDescent="0.3">
      <c r="B90" s="136" t="s">
        <v>74</v>
      </c>
      <c r="C90" s="625" t="s">
        <v>581</v>
      </c>
      <c r="D90" s="626"/>
      <c r="E90" s="626"/>
      <c r="F90" s="626"/>
      <c r="G90" s="626"/>
      <c r="H90" s="626"/>
      <c r="I90" s="626"/>
      <c r="J90" s="627"/>
    </row>
    <row r="91" spans="2:10" ht="31.8" customHeight="1" x14ac:dyDescent="0.3">
      <c r="B91" s="136"/>
      <c r="C91" s="635" t="s">
        <v>550</v>
      </c>
      <c r="D91" s="636"/>
      <c r="E91" s="636"/>
      <c r="F91" s="636"/>
      <c r="G91" s="636"/>
      <c r="H91" s="636"/>
      <c r="I91" s="636"/>
      <c r="J91" s="637"/>
    </row>
    <row r="92" spans="2:10" ht="7.8" customHeight="1" x14ac:dyDescent="0.3">
      <c r="B92" s="136"/>
      <c r="C92" s="130"/>
      <c r="D92" s="131"/>
      <c r="E92" s="131"/>
      <c r="F92" s="224"/>
      <c r="G92" s="224"/>
      <c r="H92" s="131"/>
      <c r="I92" s="132"/>
      <c r="J92" s="133"/>
    </row>
    <row r="93" spans="2:10" x14ac:dyDescent="0.3">
      <c r="B93" s="136" t="s">
        <v>75</v>
      </c>
      <c r="C93" s="176">
        <v>45069</v>
      </c>
      <c r="D93" s="181"/>
      <c r="E93" s="181"/>
      <c r="F93" s="224"/>
      <c r="G93" s="224"/>
      <c r="H93" s="131"/>
      <c r="I93" s="132"/>
      <c r="J93" s="133"/>
    </row>
    <row r="94" spans="2:10" ht="6" customHeight="1" x14ac:dyDescent="0.3">
      <c r="B94" s="136"/>
      <c r="C94" s="130"/>
      <c r="D94" s="131"/>
      <c r="E94" s="131"/>
      <c r="F94" s="224"/>
      <c r="G94" s="224"/>
      <c r="H94" s="131"/>
      <c r="I94" s="132"/>
      <c r="J94" s="133"/>
    </row>
    <row r="95" spans="2:10" x14ac:dyDescent="0.3">
      <c r="B95" s="136" t="s">
        <v>76</v>
      </c>
      <c r="C95" s="130" t="s">
        <v>77</v>
      </c>
      <c r="D95" s="131"/>
      <c r="E95" s="131"/>
      <c r="F95" s="224"/>
      <c r="G95" s="224"/>
      <c r="H95" s="131"/>
      <c r="I95" s="132"/>
      <c r="J95" s="133"/>
    </row>
    <row r="96" spans="2:10" ht="5.4" customHeight="1" x14ac:dyDescent="0.3">
      <c r="B96" s="136"/>
      <c r="C96" s="130"/>
      <c r="D96" s="131"/>
      <c r="E96" s="131"/>
      <c r="F96" s="224"/>
      <c r="G96" s="224"/>
      <c r="H96" s="131"/>
      <c r="I96" s="132"/>
      <c r="J96" s="133"/>
    </row>
    <row r="97" spans="2:10" x14ac:dyDescent="0.3">
      <c r="B97" s="136" t="s">
        <v>78</v>
      </c>
      <c r="C97" s="134" t="s">
        <v>535</v>
      </c>
      <c r="D97" s="132"/>
      <c r="E97" s="132"/>
      <c r="F97" s="225"/>
      <c r="G97" s="225"/>
      <c r="H97" s="132"/>
      <c r="I97" s="132"/>
      <c r="J97" s="133"/>
    </row>
    <row r="98" spans="2:10" ht="9.6" customHeight="1" x14ac:dyDescent="0.3">
      <c r="B98" s="137"/>
      <c r="C98" s="137"/>
      <c r="D98" s="138"/>
      <c r="E98" s="138"/>
      <c r="F98" s="227"/>
      <c r="G98" s="227"/>
      <c r="H98" s="138"/>
      <c r="I98" s="138"/>
      <c r="J98" s="139"/>
    </row>
  </sheetData>
  <mergeCells count="20">
    <mergeCell ref="D7:E7"/>
    <mergeCell ref="F7:G7"/>
    <mergeCell ref="H7:I7"/>
    <mergeCell ref="T3:U3"/>
    <mergeCell ref="V3:W3"/>
    <mergeCell ref="C90:J90"/>
    <mergeCell ref="C91:J91"/>
    <mergeCell ref="B71:J71"/>
    <mergeCell ref="C73:J73"/>
    <mergeCell ref="C75:J75"/>
    <mergeCell ref="B87:B88"/>
    <mergeCell ref="F28:G28"/>
    <mergeCell ref="H28:I28"/>
    <mergeCell ref="J28:K28"/>
    <mergeCell ref="B7:B8"/>
    <mergeCell ref="B28:B29"/>
    <mergeCell ref="J7:K7"/>
    <mergeCell ref="C28:C29"/>
    <mergeCell ref="D28:E28"/>
    <mergeCell ref="C7:C8"/>
  </mergeCells>
  <hyperlinks>
    <hyperlink ref="C88" r:id="rId1" xr:uid="{8E604141-594D-441B-97F2-0E17C0A30266}"/>
    <hyperlink ref="B2" location="Index!A1" display="Return to Index" xr:uid="{8F4A3FE7-BC5C-4545-8BF9-4058FDB42E17}"/>
    <hyperlink ref="C91" r:id="rId2" xr:uid="{186A2E94-9C1A-4E90-946D-7DDFED7268BF}"/>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A10C5-59F1-4E4E-B6EE-963C2DD7FA48}">
  <dimension ref="B1:Z76"/>
  <sheetViews>
    <sheetView topLeftCell="A53" zoomScaleNormal="100" workbookViewId="0">
      <selection activeCell="C68" sqref="C68:K68"/>
    </sheetView>
  </sheetViews>
  <sheetFormatPr defaultColWidth="8.88671875" defaultRowHeight="14.4" x14ac:dyDescent="0.3"/>
  <cols>
    <col min="1" max="1" width="3.21875" customWidth="1"/>
    <col min="2" max="2" width="40.109375" customWidth="1"/>
    <col min="3" max="3" width="16.77734375" customWidth="1"/>
    <col min="4" max="4" width="14.33203125" customWidth="1"/>
    <col min="5" max="5" width="13.21875" customWidth="1"/>
    <col min="6" max="6" width="13.109375" customWidth="1"/>
    <col min="7" max="7" width="12.21875" customWidth="1"/>
    <col min="8" max="8" width="12.109375" customWidth="1"/>
    <col min="12" max="15" width="1.88671875" customWidth="1"/>
    <col min="16" max="16" width="26.44140625" customWidth="1"/>
    <col min="17" max="17" width="26.6640625" customWidth="1"/>
    <col min="23" max="25" width="12.21875" customWidth="1"/>
  </cols>
  <sheetData>
    <row r="1" spans="2:26" x14ac:dyDescent="0.3">
      <c r="B1" s="228" t="s">
        <v>650</v>
      </c>
    </row>
    <row r="2" spans="2:26" x14ac:dyDescent="0.3">
      <c r="B2" s="103" t="s">
        <v>28</v>
      </c>
    </row>
    <row r="3" spans="2:26" x14ac:dyDescent="0.3">
      <c r="D3" s="596"/>
      <c r="F3" s="278"/>
      <c r="G3" s="278"/>
      <c r="H3" s="278"/>
      <c r="I3" s="278"/>
      <c r="J3" s="278"/>
      <c r="K3" s="278"/>
      <c r="S3" s="87"/>
      <c r="T3" s="640"/>
      <c r="U3" s="640"/>
      <c r="V3" s="640"/>
      <c r="W3" s="640"/>
      <c r="X3" s="237"/>
      <c r="Y3" s="237"/>
    </row>
    <row r="4" spans="2:26" ht="15" thickBot="1" x14ac:dyDescent="0.35">
      <c r="F4" s="278"/>
      <c r="G4" s="278"/>
      <c r="H4" s="278"/>
      <c r="I4" s="278"/>
      <c r="J4" s="278"/>
      <c r="K4" s="278"/>
      <c r="S4" s="87"/>
      <c r="T4" s="237"/>
      <c r="U4" s="237"/>
      <c r="V4" s="237"/>
      <c r="W4" s="237"/>
      <c r="X4" s="237"/>
      <c r="Y4" s="237"/>
    </row>
    <row r="5" spans="2:26" ht="52.2" customHeight="1" thickBot="1" x14ac:dyDescent="0.35">
      <c r="B5" s="664" t="s">
        <v>589</v>
      </c>
      <c r="C5" s="665"/>
      <c r="D5" s="638" t="s">
        <v>583</v>
      </c>
      <c r="E5" s="639"/>
      <c r="F5" s="638" t="s">
        <v>554</v>
      </c>
      <c r="G5" s="639"/>
      <c r="H5" s="638" t="s">
        <v>555</v>
      </c>
      <c r="I5" s="639"/>
      <c r="J5" s="638" t="s">
        <v>659</v>
      </c>
      <c r="K5" s="639"/>
      <c r="L5" s="277"/>
      <c r="M5" s="278"/>
      <c r="N5" s="283"/>
      <c r="O5" s="283"/>
      <c r="P5" s="664" t="s">
        <v>588</v>
      </c>
      <c r="Q5" s="665"/>
      <c r="R5" s="638" t="s">
        <v>583</v>
      </c>
      <c r="S5" s="639"/>
      <c r="T5" s="638" t="s">
        <v>554</v>
      </c>
      <c r="U5" s="639"/>
      <c r="V5" s="638" t="s">
        <v>555</v>
      </c>
      <c r="W5" s="639"/>
      <c r="X5" s="638" t="s">
        <v>663</v>
      </c>
      <c r="Y5" s="639"/>
    </row>
    <row r="6" spans="2:26" ht="42" thickBot="1" x14ac:dyDescent="0.35">
      <c r="B6" s="265" t="s">
        <v>610</v>
      </c>
      <c r="C6" s="265" t="s">
        <v>675</v>
      </c>
      <c r="D6" s="273" t="s">
        <v>536</v>
      </c>
      <c r="E6" s="273" t="s">
        <v>104</v>
      </c>
      <c r="F6" s="273" t="s">
        <v>536</v>
      </c>
      <c r="G6" s="273" t="s">
        <v>104</v>
      </c>
      <c r="H6" s="273" t="s">
        <v>536</v>
      </c>
      <c r="I6" s="273" t="s">
        <v>104</v>
      </c>
      <c r="J6" s="273" t="s">
        <v>536</v>
      </c>
      <c r="K6" s="273" t="s">
        <v>104</v>
      </c>
      <c r="L6" s="279"/>
      <c r="M6" s="251"/>
      <c r="N6" s="251"/>
      <c r="O6" s="251"/>
      <c r="P6" s="265" t="s">
        <v>610</v>
      </c>
      <c r="Q6" s="265" t="s">
        <v>675</v>
      </c>
      <c r="R6" s="273" t="s">
        <v>536</v>
      </c>
      <c r="S6" s="273" t="s">
        <v>104</v>
      </c>
      <c r="T6" s="273" t="s">
        <v>536</v>
      </c>
      <c r="U6" s="273" t="s">
        <v>104</v>
      </c>
      <c r="V6" s="273" t="s">
        <v>536</v>
      </c>
      <c r="W6" s="273" t="s">
        <v>104</v>
      </c>
      <c r="X6" s="273" t="s">
        <v>536</v>
      </c>
      <c r="Y6" s="273" t="s">
        <v>104</v>
      </c>
      <c r="Z6" s="237"/>
    </row>
    <row r="7" spans="2:26" x14ac:dyDescent="0.3">
      <c r="B7" s="258" t="s">
        <v>160</v>
      </c>
      <c r="C7" s="373">
        <v>378</v>
      </c>
      <c r="D7" s="374">
        <v>169</v>
      </c>
      <c r="E7" s="379">
        <v>44.708994708994709</v>
      </c>
      <c r="F7" s="353">
        <v>88</v>
      </c>
      <c r="G7" s="380">
        <v>23.280423280423282</v>
      </c>
      <c r="H7" s="253">
        <v>7</v>
      </c>
      <c r="I7" s="380">
        <v>1.8518518518518519</v>
      </c>
      <c r="J7" s="353">
        <v>264</v>
      </c>
      <c r="K7" s="381">
        <v>69.841269841269849</v>
      </c>
      <c r="L7" s="349"/>
      <c r="M7" s="274"/>
      <c r="N7" s="281"/>
      <c r="O7" s="281"/>
      <c r="P7" s="258" t="s">
        <v>200</v>
      </c>
      <c r="Q7" s="373">
        <v>439</v>
      </c>
      <c r="R7" s="374">
        <v>151</v>
      </c>
      <c r="S7" s="381">
        <v>34.396355353075172</v>
      </c>
      <c r="T7" s="253">
        <v>22</v>
      </c>
      <c r="U7" s="381">
        <v>5.0113895216400914</v>
      </c>
      <c r="V7" s="253">
        <v>4</v>
      </c>
      <c r="W7" s="381">
        <v>0.91116173120728938</v>
      </c>
      <c r="X7" s="353">
        <v>177</v>
      </c>
      <c r="Y7" s="381">
        <v>40.318906605922557</v>
      </c>
    </row>
    <row r="8" spans="2:26" x14ac:dyDescent="0.3">
      <c r="B8" s="229" t="s">
        <v>205</v>
      </c>
      <c r="C8" s="321">
        <v>375</v>
      </c>
      <c r="D8" s="322">
        <v>174</v>
      </c>
      <c r="E8" s="377">
        <v>46.4</v>
      </c>
      <c r="F8" s="344">
        <v>75</v>
      </c>
      <c r="G8" s="378">
        <v>20</v>
      </c>
      <c r="H8" s="249">
        <v>12</v>
      </c>
      <c r="I8" s="378">
        <v>3.2</v>
      </c>
      <c r="J8" s="344">
        <v>261</v>
      </c>
      <c r="K8" s="382">
        <v>69.599999999999994</v>
      </c>
      <c r="L8" s="349"/>
      <c r="M8" s="274"/>
      <c r="N8" s="281"/>
      <c r="O8" s="281"/>
      <c r="P8" s="235" t="s">
        <v>189</v>
      </c>
      <c r="Q8" s="321">
        <v>459</v>
      </c>
      <c r="R8" s="322">
        <v>149</v>
      </c>
      <c r="S8" s="382">
        <v>32.46187363834423</v>
      </c>
      <c r="T8" s="249">
        <v>30</v>
      </c>
      <c r="U8" s="382">
        <v>6.5359477124183005</v>
      </c>
      <c r="V8" s="249">
        <v>6</v>
      </c>
      <c r="W8" s="382">
        <v>1.3071895424836601</v>
      </c>
      <c r="X8" s="344">
        <v>185</v>
      </c>
      <c r="Y8" s="382">
        <v>40.305010893246191</v>
      </c>
    </row>
    <row r="9" spans="2:26" x14ac:dyDescent="0.3">
      <c r="B9" s="229" t="s">
        <v>195</v>
      </c>
      <c r="C9" s="321">
        <v>448</v>
      </c>
      <c r="D9" s="322">
        <v>220</v>
      </c>
      <c r="E9" s="377">
        <v>49.107142857142854</v>
      </c>
      <c r="F9" s="344">
        <v>68</v>
      </c>
      <c r="G9" s="378">
        <v>15.178571428571427</v>
      </c>
      <c r="H9" s="249">
        <v>13</v>
      </c>
      <c r="I9" s="378">
        <v>2.901785714285714</v>
      </c>
      <c r="J9" s="344">
        <v>301</v>
      </c>
      <c r="K9" s="382">
        <v>67.1875</v>
      </c>
      <c r="L9" s="349"/>
      <c r="M9" s="274"/>
      <c r="N9" s="281"/>
      <c r="O9" s="281"/>
      <c r="P9" s="229" t="s">
        <v>228</v>
      </c>
      <c r="Q9" s="321">
        <v>311</v>
      </c>
      <c r="R9" s="322">
        <v>95</v>
      </c>
      <c r="S9" s="382">
        <v>30.54662379421222</v>
      </c>
      <c r="T9" s="249">
        <v>23</v>
      </c>
      <c r="U9" s="382">
        <v>7.3954983922829589</v>
      </c>
      <c r="V9" s="249">
        <v>4</v>
      </c>
      <c r="W9" s="382">
        <v>1.2861736334405145</v>
      </c>
      <c r="X9" s="344">
        <v>122</v>
      </c>
      <c r="Y9" s="382">
        <v>39.228295819935695</v>
      </c>
    </row>
    <row r="10" spans="2:26" x14ac:dyDescent="0.3">
      <c r="B10" s="229" t="s">
        <v>179</v>
      </c>
      <c r="C10" s="321">
        <v>176</v>
      </c>
      <c r="D10" s="322">
        <v>71</v>
      </c>
      <c r="E10" s="377">
        <v>40.340909090909093</v>
      </c>
      <c r="F10" s="344">
        <v>44</v>
      </c>
      <c r="G10" s="378">
        <v>25</v>
      </c>
      <c r="H10" s="249">
        <v>2</v>
      </c>
      <c r="I10" s="378">
        <v>1.1363636363636365</v>
      </c>
      <c r="J10" s="344">
        <v>117</v>
      </c>
      <c r="K10" s="382">
        <v>66.477272727272734</v>
      </c>
      <c r="L10" s="349"/>
      <c r="M10" s="274"/>
      <c r="N10" s="281"/>
      <c r="O10" s="281"/>
      <c r="P10" s="229" t="s">
        <v>211</v>
      </c>
      <c r="Q10" s="321">
        <v>517</v>
      </c>
      <c r="R10" s="322">
        <v>162</v>
      </c>
      <c r="S10" s="382">
        <v>31.334622823984528</v>
      </c>
      <c r="T10" s="249">
        <v>27</v>
      </c>
      <c r="U10" s="382">
        <v>5.2224371373307541</v>
      </c>
      <c r="V10" s="249">
        <v>10</v>
      </c>
      <c r="W10" s="382">
        <v>1.9342359767891684</v>
      </c>
      <c r="X10" s="344">
        <v>199</v>
      </c>
      <c r="Y10" s="382">
        <v>38.49129593810445</v>
      </c>
    </row>
    <row r="11" spans="2:26" x14ac:dyDescent="0.3">
      <c r="B11" s="235" t="s">
        <v>169</v>
      </c>
      <c r="C11" s="321">
        <v>378</v>
      </c>
      <c r="D11" s="344">
        <v>178</v>
      </c>
      <c r="E11" s="377">
        <v>47.089947089947096</v>
      </c>
      <c r="F11" s="344">
        <v>64</v>
      </c>
      <c r="G11" s="378">
        <v>16.931216931216934</v>
      </c>
      <c r="H11" s="249">
        <v>7</v>
      </c>
      <c r="I11" s="378">
        <v>1.8518518518518519</v>
      </c>
      <c r="J11" s="344">
        <v>249</v>
      </c>
      <c r="K11" s="382">
        <v>65.873015873015873</v>
      </c>
      <c r="L11" s="349"/>
      <c r="M11" s="274"/>
      <c r="N11" s="281"/>
      <c r="O11" s="281"/>
      <c r="P11" s="235" t="s">
        <v>223</v>
      </c>
      <c r="Q11" s="321">
        <v>413</v>
      </c>
      <c r="R11" s="322">
        <v>130</v>
      </c>
      <c r="S11" s="382">
        <v>31.476997578692494</v>
      </c>
      <c r="T11" s="249">
        <v>19</v>
      </c>
      <c r="U11" s="382">
        <v>4.6004842615012107</v>
      </c>
      <c r="V11" s="249">
        <v>9</v>
      </c>
      <c r="W11" s="382">
        <v>2.179176755447942</v>
      </c>
      <c r="X11" s="344">
        <v>158</v>
      </c>
      <c r="Y11" s="382">
        <v>38.256658595641646</v>
      </c>
    </row>
    <row r="12" spans="2:26" x14ac:dyDescent="0.3">
      <c r="B12" s="229" t="s">
        <v>238</v>
      </c>
      <c r="C12" s="321">
        <v>367</v>
      </c>
      <c r="D12" s="322">
        <v>166</v>
      </c>
      <c r="E12" s="377">
        <v>45.231607629427792</v>
      </c>
      <c r="F12" s="344">
        <v>61</v>
      </c>
      <c r="G12" s="378">
        <v>16.621253405994551</v>
      </c>
      <c r="H12" s="249">
        <v>14</v>
      </c>
      <c r="I12" s="378">
        <v>3.8147138964577656</v>
      </c>
      <c r="J12" s="344">
        <v>241</v>
      </c>
      <c r="K12" s="382">
        <v>65.667574931880111</v>
      </c>
      <c r="L12" s="349"/>
      <c r="M12" s="274"/>
      <c r="N12" s="281"/>
      <c r="O12" s="281"/>
      <c r="P12" s="229" t="s">
        <v>233</v>
      </c>
      <c r="Q12" s="321">
        <v>420</v>
      </c>
      <c r="R12" s="322">
        <v>131</v>
      </c>
      <c r="S12" s="382">
        <v>31.19047619047619</v>
      </c>
      <c r="T12" s="249">
        <v>19</v>
      </c>
      <c r="U12" s="382">
        <v>4.5238095238095237</v>
      </c>
      <c r="V12" s="249">
        <v>5</v>
      </c>
      <c r="W12" s="382">
        <v>1.1904761904761905</v>
      </c>
      <c r="X12" s="344">
        <v>155</v>
      </c>
      <c r="Y12" s="382">
        <v>36.904761904761905</v>
      </c>
    </row>
    <row r="13" spans="2:26" x14ac:dyDescent="0.3">
      <c r="B13" s="229" t="s">
        <v>218</v>
      </c>
      <c r="C13" s="321">
        <v>436</v>
      </c>
      <c r="D13" s="322">
        <v>211</v>
      </c>
      <c r="E13" s="377">
        <v>48.39449541284403</v>
      </c>
      <c r="F13" s="344">
        <v>62</v>
      </c>
      <c r="G13" s="378">
        <v>14.220183486238531</v>
      </c>
      <c r="H13" s="249">
        <v>10</v>
      </c>
      <c r="I13" s="378">
        <v>2.2935779816513762</v>
      </c>
      <c r="J13" s="344">
        <v>283</v>
      </c>
      <c r="K13" s="382">
        <v>64.908256880733944</v>
      </c>
      <c r="L13" s="349"/>
      <c r="M13" s="274"/>
      <c r="N13" s="281"/>
      <c r="O13" s="281"/>
      <c r="P13" s="314" t="s">
        <v>50</v>
      </c>
      <c r="Q13" s="333">
        <v>6342</v>
      </c>
      <c r="R13" s="336">
        <v>1846</v>
      </c>
      <c r="S13" s="389">
        <v>29.107537054556921</v>
      </c>
      <c r="T13" s="337">
        <v>339</v>
      </c>
      <c r="U13" s="389">
        <v>5.3453169347209082</v>
      </c>
      <c r="V13" s="337">
        <v>99</v>
      </c>
      <c r="W13" s="389">
        <v>1.5610217596972564</v>
      </c>
      <c r="X13" s="336">
        <v>2284</v>
      </c>
      <c r="Y13" s="389">
        <v>36.013875748975089</v>
      </c>
    </row>
    <row r="14" spans="2:26" x14ac:dyDescent="0.3">
      <c r="B14" s="235" t="s">
        <v>248</v>
      </c>
      <c r="C14" s="321">
        <v>264</v>
      </c>
      <c r="D14" s="344">
        <v>118</v>
      </c>
      <c r="E14" s="377">
        <v>44.696969696969695</v>
      </c>
      <c r="F14" s="344">
        <v>51</v>
      </c>
      <c r="G14" s="378">
        <v>19.318181818181817</v>
      </c>
      <c r="H14" s="249">
        <v>2</v>
      </c>
      <c r="I14" s="378">
        <v>0.75757575757575757</v>
      </c>
      <c r="J14" s="344">
        <v>171</v>
      </c>
      <c r="K14" s="382">
        <v>64.772727272727266</v>
      </c>
      <c r="L14" s="349"/>
      <c r="M14" s="274"/>
      <c r="N14" s="281"/>
      <c r="O14" s="281"/>
      <c r="P14" s="235" t="s">
        <v>253</v>
      </c>
      <c r="Q14" s="321">
        <v>479</v>
      </c>
      <c r="R14" s="388">
        <v>141</v>
      </c>
      <c r="S14" s="382">
        <v>29.436325678496868</v>
      </c>
      <c r="T14" s="249">
        <v>21</v>
      </c>
      <c r="U14" s="382">
        <v>4.3841336116910226</v>
      </c>
      <c r="V14" s="249">
        <v>10</v>
      </c>
      <c r="W14" s="382">
        <v>2.0876826722338206</v>
      </c>
      <c r="X14" s="344">
        <v>172</v>
      </c>
      <c r="Y14" s="382">
        <v>35.908141962421709</v>
      </c>
    </row>
    <row r="15" spans="2:26" x14ac:dyDescent="0.3">
      <c r="B15" s="229" t="s">
        <v>243</v>
      </c>
      <c r="C15" s="321">
        <v>482</v>
      </c>
      <c r="D15" s="322">
        <v>236</v>
      </c>
      <c r="E15" s="377">
        <v>48.962655601659748</v>
      </c>
      <c r="F15" s="344">
        <v>63</v>
      </c>
      <c r="G15" s="378">
        <v>13.070539419087137</v>
      </c>
      <c r="H15" s="249">
        <v>11</v>
      </c>
      <c r="I15" s="378">
        <v>2.2821576763485476</v>
      </c>
      <c r="J15" s="344">
        <v>310</v>
      </c>
      <c r="K15" s="382">
        <v>64.315352697095435</v>
      </c>
      <c r="L15" s="349"/>
      <c r="M15" s="274"/>
      <c r="N15" s="281"/>
      <c r="O15" s="281"/>
      <c r="P15" s="229" t="s">
        <v>243</v>
      </c>
      <c r="Q15" s="321">
        <v>482</v>
      </c>
      <c r="R15" s="322">
        <v>139</v>
      </c>
      <c r="S15" s="382">
        <v>28.838174273858918</v>
      </c>
      <c r="T15" s="249">
        <v>29</v>
      </c>
      <c r="U15" s="382">
        <v>6.0165975103734439</v>
      </c>
      <c r="V15" s="249">
        <v>4</v>
      </c>
      <c r="W15" s="382">
        <v>0.82987551867219911</v>
      </c>
      <c r="X15" s="344">
        <v>172</v>
      </c>
      <c r="Y15" s="382">
        <v>35.684647302904565</v>
      </c>
    </row>
    <row r="16" spans="2:26" x14ac:dyDescent="0.3">
      <c r="B16" s="308" t="s">
        <v>50</v>
      </c>
      <c r="C16" s="412">
        <v>6342</v>
      </c>
      <c r="D16" s="334">
        <v>2924</v>
      </c>
      <c r="E16" s="375">
        <v>46.10532954903816</v>
      </c>
      <c r="F16" s="336">
        <v>1005</v>
      </c>
      <c r="G16" s="376">
        <v>15.846736045411541</v>
      </c>
      <c r="H16" s="337">
        <v>146</v>
      </c>
      <c r="I16" s="376">
        <v>2.3021128981393884</v>
      </c>
      <c r="J16" s="336">
        <v>4075</v>
      </c>
      <c r="K16" s="389">
        <v>64.254178492589091</v>
      </c>
      <c r="L16" s="349"/>
      <c r="M16" s="274"/>
      <c r="N16" s="281"/>
      <c r="O16" s="281"/>
      <c r="P16" s="235" t="s">
        <v>248</v>
      </c>
      <c r="Q16" s="321">
        <v>264</v>
      </c>
      <c r="R16" s="322">
        <v>75</v>
      </c>
      <c r="S16" s="382">
        <v>28.409090909090907</v>
      </c>
      <c r="T16" s="249">
        <v>14</v>
      </c>
      <c r="U16" s="382">
        <v>5.3030303030303028</v>
      </c>
      <c r="V16" s="249">
        <v>4</v>
      </c>
      <c r="W16" s="382">
        <v>1.5151515151515151</v>
      </c>
      <c r="X16" s="344">
        <v>93</v>
      </c>
      <c r="Y16" s="382">
        <v>35.227272727272727</v>
      </c>
    </row>
    <row r="17" spans="2:25" x14ac:dyDescent="0.3">
      <c r="B17" s="235" t="s">
        <v>253</v>
      </c>
      <c r="C17" s="321">
        <v>479</v>
      </c>
      <c r="D17" s="235">
        <v>230</v>
      </c>
      <c r="E17" s="377">
        <v>48.01670146137787</v>
      </c>
      <c r="F17" s="235">
        <v>69</v>
      </c>
      <c r="G17" s="378">
        <v>14.405010438413361</v>
      </c>
      <c r="H17" s="235">
        <v>8</v>
      </c>
      <c r="I17" s="378">
        <v>1.6701461377870563</v>
      </c>
      <c r="J17" s="344">
        <v>307</v>
      </c>
      <c r="K17" s="382">
        <v>64.091858037578291</v>
      </c>
      <c r="L17" s="349"/>
      <c r="M17" s="274"/>
      <c r="N17" s="281"/>
      <c r="O17" s="281"/>
      <c r="P17" s="235" t="s">
        <v>169</v>
      </c>
      <c r="Q17" s="321">
        <v>378</v>
      </c>
      <c r="R17" s="322">
        <v>114</v>
      </c>
      <c r="S17" s="382">
        <v>30.158730158730162</v>
      </c>
      <c r="T17" s="249">
        <v>15</v>
      </c>
      <c r="U17" s="382">
        <v>3.9682539682539684</v>
      </c>
      <c r="V17" s="249">
        <v>3</v>
      </c>
      <c r="W17" s="382">
        <v>0.79365079365079372</v>
      </c>
      <c r="X17" s="344">
        <v>132</v>
      </c>
      <c r="Y17" s="382">
        <v>34.920634920634924</v>
      </c>
    </row>
    <row r="18" spans="2:25" x14ac:dyDescent="0.3">
      <c r="B18" s="229" t="s">
        <v>233</v>
      </c>
      <c r="C18" s="321">
        <v>420</v>
      </c>
      <c r="D18" s="322">
        <v>204</v>
      </c>
      <c r="E18" s="377">
        <v>48.571428571428569</v>
      </c>
      <c r="F18" s="344">
        <v>45</v>
      </c>
      <c r="G18" s="378">
        <v>10.714285714285714</v>
      </c>
      <c r="H18" s="249">
        <v>14</v>
      </c>
      <c r="I18" s="378">
        <v>3.333333333333333</v>
      </c>
      <c r="J18" s="344">
        <v>263</v>
      </c>
      <c r="K18" s="382">
        <v>62.619047619047613</v>
      </c>
      <c r="L18" s="349"/>
      <c r="M18" s="274"/>
      <c r="N18" s="281"/>
      <c r="O18" s="281"/>
      <c r="P18" s="229" t="s">
        <v>179</v>
      </c>
      <c r="Q18" s="321">
        <v>176</v>
      </c>
      <c r="R18" s="344">
        <v>50</v>
      </c>
      <c r="S18" s="382">
        <v>28.40909090909091</v>
      </c>
      <c r="T18" s="249">
        <v>10</v>
      </c>
      <c r="U18" s="382">
        <v>5.6818181818181817</v>
      </c>
      <c r="V18" s="249">
        <v>1</v>
      </c>
      <c r="W18" s="378">
        <v>0.56818181818181823</v>
      </c>
      <c r="X18" s="344">
        <v>61</v>
      </c>
      <c r="Y18" s="382">
        <v>34.659090909090907</v>
      </c>
    </row>
    <row r="19" spans="2:25" x14ac:dyDescent="0.3">
      <c r="B19" s="229" t="s">
        <v>228</v>
      </c>
      <c r="C19" s="321">
        <v>311</v>
      </c>
      <c r="D19" s="322">
        <v>116</v>
      </c>
      <c r="E19" s="377">
        <v>37.29903536977492</v>
      </c>
      <c r="F19" s="344">
        <v>69</v>
      </c>
      <c r="G19" s="378">
        <v>22.186495176848876</v>
      </c>
      <c r="H19" s="249">
        <v>8</v>
      </c>
      <c r="I19" s="378">
        <v>2.572347266881029</v>
      </c>
      <c r="J19" s="344">
        <v>193</v>
      </c>
      <c r="K19" s="382">
        <v>62.057877813504824</v>
      </c>
      <c r="L19" s="349"/>
      <c r="M19" s="274"/>
      <c r="N19" s="281"/>
      <c r="O19" s="281"/>
      <c r="P19" s="229" t="s">
        <v>218</v>
      </c>
      <c r="Q19" s="321">
        <v>436</v>
      </c>
      <c r="R19" s="322">
        <v>120</v>
      </c>
      <c r="S19" s="382">
        <v>27.52293577981651</v>
      </c>
      <c r="T19" s="249">
        <v>18</v>
      </c>
      <c r="U19" s="382">
        <v>4.1284403669724767</v>
      </c>
      <c r="V19" s="249">
        <v>13</v>
      </c>
      <c r="W19" s="382">
        <v>2.9816513761467887</v>
      </c>
      <c r="X19" s="344">
        <v>151</v>
      </c>
      <c r="Y19" s="382">
        <v>34.633027522935777</v>
      </c>
    </row>
    <row r="20" spans="2:25" x14ac:dyDescent="0.3">
      <c r="B20" s="229" t="s">
        <v>211</v>
      </c>
      <c r="C20" s="321">
        <v>517</v>
      </c>
      <c r="D20" s="322">
        <v>233</v>
      </c>
      <c r="E20" s="377">
        <v>45.067698259187623</v>
      </c>
      <c r="F20" s="344">
        <v>70</v>
      </c>
      <c r="G20" s="378">
        <v>13.539651837524179</v>
      </c>
      <c r="H20" s="249">
        <v>17</v>
      </c>
      <c r="I20" s="378">
        <v>3.2882011605415862</v>
      </c>
      <c r="J20" s="344">
        <v>320</v>
      </c>
      <c r="K20" s="382">
        <v>61.895551257253388</v>
      </c>
      <c r="L20" s="349"/>
      <c r="M20" s="274"/>
      <c r="N20" s="281"/>
      <c r="O20" s="281"/>
      <c r="P20" s="229" t="s">
        <v>238</v>
      </c>
      <c r="Q20" s="418">
        <v>367</v>
      </c>
      <c r="R20" s="344">
        <v>99</v>
      </c>
      <c r="S20" s="382">
        <v>26.975476839237057</v>
      </c>
      <c r="T20" s="249">
        <v>19</v>
      </c>
      <c r="U20" s="382">
        <v>5.1771117166212539</v>
      </c>
      <c r="V20" s="249">
        <v>8</v>
      </c>
      <c r="W20" s="382">
        <v>2.1798365122615806</v>
      </c>
      <c r="X20" s="344">
        <v>126</v>
      </c>
      <c r="Y20" s="382">
        <v>34.332425068119889</v>
      </c>
    </row>
    <row r="21" spans="2:25" x14ac:dyDescent="0.3">
      <c r="B21" s="235" t="s">
        <v>223</v>
      </c>
      <c r="C21" s="321">
        <v>413</v>
      </c>
      <c r="D21" s="344">
        <v>194</v>
      </c>
      <c r="E21" s="377">
        <v>46.973365617433416</v>
      </c>
      <c r="F21" s="344">
        <v>56</v>
      </c>
      <c r="G21" s="378">
        <v>13.559322033898306</v>
      </c>
      <c r="H21" s="249">
        <v>5</v>
      </c>
      <c r="I21" s="378">
        <v>1.2106537530266344</v>
      </c>
      <c r="J21" s="344">
        <v>255</v>
      </c>
      <c r="K21" s="382">
        <v>61.743341404358354</v>
      </c>
      <c r="L21" s="349"/>
      <c r="M21" s="274"/>
      <c r="N21" s="281"/>
      <c r="O21" s="281"/>
      <c r="P21" s="229" t="s">
        <v>195</v>
      </c>
      <c r="Q21" s="321">
        <v>448</v>
      </c>
      <c r="R21" s="322">
        <v>120</v>
      </c>
      <c r="S21" s="382">
        <v>26.785714285714285</v>
      </c>
      <c r="T21" s="249">
        <v>26</v>
      </c>
      <c r="U21" s="382">
        <v>5.8035714285714279</v>
      </c>
      <c r="V21" s="249">
        <v>4</v>
      </c>
      <c r="W21" s="382">
        <v>0.89285714285714279</v>
      </c>
      <c r="X21" s="344">
        <v>150</v>
      </c>
      <c r="Y21" s="382">
        <v>33.482142857142854</v>
      </c>
    </row>
    <row r="22" spans="2:25" x14ac:dyDescent="0.3">
      <c r="B22" s="229" t="s">
        <v>200</v>
      </c>
      <c r="C22" s="321">
        <v>439</v>
      </c>
      <c r="D22" s="322">
        <v>195</v>
      </c>
      <c r="E22" s="377">
        <v>44.419134396355354</v>
      </c>
      <c r="F22" s="344">
        <v>62</v>
      </c>
      <c r="G22" s="378">
        <v>14.123006833712985</v>
      </c>
      <c r="H22" s="249">
        <v>8</v>
      </c>
      <c r="I22" s="378">
        <v>1.8223234624145788</v>
      </c>
      <c r="J22" s="344">
        <v>265</v>
      </c>
      <c r="K22" s="382">
        <v>60.364464692482919</v>
      </c>
      <c r="P22" s="229" t="s">
        <v>205</v>
      </c>
      <c r="Q22" s="321">
        <v>375</v>
      </c>
      <c r="R22" s="322">
        <v>91</v>
      </c>
      <c r="S22" s="382">
        <v>24.266666666666666</v>
      </c>
      <c r="T22" s="249">
        <v>17</v>
      </c>
      <c r="U22" s="382">
        <v>4.5333333333333332</v>
      </c>
      <c r="V22" s="249">
        <v>8</v>
      </c>
      <c r="W22" s="382">
        <v>2.1333333333333333</v>
      </c>
      <c r="X22" s="344">
        <v>116</v>
      </c>
      <c r="Y22" s="382">
        <v>30.933333333333334</v>
      </c>
    </row>
    <row r="23" spans="2:25" ht="15" thickBot="1" x14ac:dyDescent="0.35">
      <c r="B23" s="236" t="s">
        <v>189</v>
      </c>
      <c r="C23" s="345">
        <v>459</v>
      </c>
      <c r="D23" s="347">
        <v>209</v>
      </c>
      <c r="E23" s="386">
        <v>45.533769063180827</v>
      </c>
      <c r="F23" s="347">
        <v>58</v>
      </c>
      <c r="G23" s="387">
        <v>12.636165577342048</v>
      </c>
      <c r="H23" s="250">
        <v>7</v>
      </c>
      <c r="I23" s="387">
        <v>1.5250544662309369</v>
      </c>
      <c r="J23" s="347">
        <v>274</v>
      </c>
      <c r="K23" s="390">
        <v>59.694989106753816</v>
      </c>
      <c r="P23" s="231" t="s">
        <v>160</v>
      </c>
      <c r="Q23" s="345">
        <v>378</v>
      </c>
      <c r="R23" s="347">
        <v>78</v>
      </c>
      <c r="S23" s="390">
        <v>20.634920634920636</v>
      </c>
      <c r="T23" s="250">
        <v>31</v>
      </c>
      <c r="U23" s="390">
        <v>8.2010582010582009</v>
      </c>
      <c r="V23" s="250">
        <v>7</v>
      </c>
      <c r="W23" s="390">
        <v>1.8518518518518519</v>
      </c>
      <c r="X23" s="347">
        <v>116</v>
      </c>
      <c r="Y23" s="390">
        <v>30.68783068783069</v>
      </c>
    </row>
    <row r="49" spans="2:11" x14ac:dyDescent="0.3">
      <c r="B49" s="629" t="s">
        <v>57</v>
      </c>
      <c r="C49" s="630"/>
      <c r="D49" s="630"/>
      <c r="E49" s="630"/>
      <c r="F49" s="630"/>
      <c r="G49" s="630"/>
      <c r="H49" s="630"/>
      <c r="I49" s="630"/>
      <c r="J49" s="630"/>
      <c r="K49" s="631"/>
    </row>
    <row r="50" spans="2:11" ht="6.6" customHeight="1" x14ac:dyDescent="0.3">
      <c r="B50" s="124"/>
      <c r="C50" s="124"/>
      <c r="D50" s="125"/>
      <c r="E50" s="125"/>
      <c r="F50" s="223"/>
      <c r="G50" s="223"/>
      <c r="H50" s="126"/>
      <c r="I50" s="127"/>
      <c r="J50" s="127"/>
      <c r="K50" s="128"/>
    </row>
    <row r="51" spans="2:11" x14ac:dyDescent="0.3">
      <c r="B51" s="129" t="s">
        <v>58</v>
      </c>
      <c r="C51" s="625" t="s">
        <v>650</v>
      </c>
      <c r="D51" s="626"/>
      <c r="E51" s="626"/>
      <c r="F51" s="626"/>
      <c r="G51" s="626"/>
      <c r="H51" s="626"/>
      <c r="I51" s="626"/>
      <c r="J51" s="626"/>
      <c r="K51" s="627"/>
    </row>
    <row r="52" spans="2:11" ht="7.8" customHeight="1" x14ac:dyDescent="0.3">
      <c r="B52" s="129"/>
      <c r="C52" s="130"/>
      <c r="D52" s="131"/>
      <c r="E52" s="131"/>
      <c r="F52" s="224"/>
      <c r="G52" s="224"/>
      <c r="H52" s="131"/>
      <c r="I52" s="132"/>
      <c r="J52" s="132"/>
      <c r="K52" s="133"/>
    </row>
    <row r="53" spans="2:11" ht="59.4" customHeight="1" x14ac:dyDescent="0.3">
      <c r="B53" s="129" t="s">
        <v>59</v>
      </c>
      <c r="C53" s="625" t="s">
        <v>582</v>
      </c>
      <c r="D53" s="626"/>
      <c r="E53" s="626"/>
      <c r="F53" s="626"/>
      <c r="G53" s="626"/>
      <c r="H53" s="626"/>
      <c r="I53" s="626"/>
      <c r="J53" s="626"/>
      <c r="K53" s="627"/>
    </row>
    <row r="54" spans="2:11" ht="5.4" customHeight="1" x14ac:dyDescent="0.3">
      <c r="B54" s="129"/>
      <c r="C54" s="130"/>
      <c r="D54" s="131"/>
      <c r="E54" s="131"/>
      <c r="F54" s="224"/>
      <c r="G54" s="224"/>
      <c r="H54" s="131"/>
      <c r="I54" s="132"/>
      <c r="J54" s="132"/>
      <c r="K54" s="133"/>
    </row>
    <row r="55" spans="2:11" x14ac:dyDescent="0.3">
      <c r="B55" s="129" t="s">
        <v>61</v>
      </c>
      <c r="C55" s="130" t="s">
        <v>547</v>
      </c>
      <c r="D55" s="131"/>
      <c r="E55" s="131"/>
      <c r="F55" s="224"/>
      <c r="G55" s="224"/>
      <c r="H55" s="131"/>
      <c r="I55" s="132"/>
      <c r="J55" s="132"/>
      <c r="K55" s="133"/>
    </row>
    <row r="56" spans="2:11" ht="5.4" customHeight="1" x14ac:dyDescent="0.3">
      <c r="B56" s="129"/>
      <c r="C56" s="130"/>
      <c r="D56" s="131"/>
      <c r="E56" s="131"/>
      <c r="F56" s="224"/>
      <c r="G56" s="224"/>
      <c r="H56" s="131"/>
      <c r="I56" s="132"/>
      <c r="J56" s="132"/>
      <c r="K56" s="133"/>
    </row>
    <row r="57" spans="2:11" x14ac:dyDescent="0.3">
      <c r="B57" s="129" t="s">
        <v>63</v>
      </c>
      <c r="C57" s="130" t="s">
        <v>538</v>
      </c>
      <c r="D57" s="131"/>
      <c r="E57" s="131"/>
      <c r="F57" s="224"/>
      <c r="G57" s="224"/>
      <c r="H57" s="131"/>
      <c r="I57" s="132"/>
      <c r="J57" s="132"/>
      <c r="K57" s="133"/>
    </row>
    <row r="58" spans="2:11" ht="8.4" customHeight="1" x14ac:dyDescent="0.3">
      <c r="B58" s="129"/>
      <c r="C58" s="130"/>
      <c r="D58" s="131"/>
      <c r="E58" s="131"/>
      <c r="F58" s="224"/>
      <c r="G58" s="224"/>
      <c r="H58" s="131"/>
      <c r="I58" s="132"/>
      <c r="J58" s="132"/>
      <c r="K58" s="133"/>
    </row>
    <row r="59" spans="2:11" x14ac:dyDescent="0.3">
      <c r="B59" s="129" t="s">
        <v>65</v>
      </c>
      <c r="C59" s="130" t="s">
        <v>591</v>
      </c>
      <c r="D59" s="131"/>
      <c r="E59" s="131"/>
      <c r="F59" s="224"/>
      <c r="G59" s="224"/>
      <c r="H59" s="131"/>
      <c r="I59" s="132"/>
      <c r="J59" s="132"/>
      <c r="K59" s="133"/>
    </row>
    <row r="60" spans="2:11" ht="9" customHeight="1" x14ac:dyDescent="0.3">
      <c r="B60" s="129"/>
      <c r="C60" s="130"/>
      <c r="D60" s="131"/>
      <c r="E60" s="131"/>
      <c r="F60" s="224"/>
      <c r="G60" s="224"/>
      <c r="H60" s="131"/>
      <c r="I60" s="132"/>
      <c r="J60" s="132"/>
      <c r="K60" s="133"/>
    </row>
    <row r="61" spans="2:11" x14ac:dyDescent="0.3">
      <c r="B61" s="129" t="s">
        <v>67</v>
      </c>
      <c r="C61" s="134" t="s">
        <v>68</v>
      </c>
      <c r="D61" s="132"/>
      <c r="E61" s="132"/>
      <c r="F61" s="225"/>
      <c r="G61" s="224"/>
      <c r="H61" s="131"/>
      <c r="I61" s="132"/>
      <c r="J61" s="132"/>
      <c r="K61" s="133"/>
    </row>
    <row r="62" spans="2:11" ht="6" customHeight="1" x14ac:dyDescent="0.3">
      <c r="B62" s="129"/>
      <c r="C62" s="134"/>
      <c r="D62" s="132"/>
      <c r="E62" s="132"/>
      <c r="F62" s="225"/>
      <c r="G62" s="224"/>
      <c r="H62" s="131"/>
      <c r="I62" s="132"/>
      <c r="J62" s="132"/>
      <c r="K62" s="133"/>
    </row>
    <row r="63" spans="2:11" x14ac:dyDescent="0.3">
      <c r="B63" s="129" t="s">
        <v>69</v>
      </c>
      <c r="C63" s="254" t="s">
        <v>537</v>
      </c>
      <c r="D63" s="141"/>
      <c r="E63" s="141"/>
      <c r="F63" s="226"/>
      <c r="G63" s="224"/>
      <c r="H63" s="131"/>
      <c r="I63" s="132"/>
      <c r="J63" s="132"/>
      <c r="K63" s="133"/>
    </row>
    <row r="64" spans="2:11" ht="7.2" customHeight="1" x14ac:dyDescent="0.3">
      <c r="B64" s="129"/>
      <c r="C64" s="130"/>
      <c r="D64" s="131"/>
      <c r="E64" s="131"/>
      <c r="F64" s="224"/>
      <c r="G64" s="224"/>
      <c r="H64" s="131"/>
      <c r="I64" s="132"/>
      <c r="J64" s="132"/>
      <c r="K64" s="133"/>
    </row>
    <row r="65" spans="2:11" x14ac:dyDescent="0.3">
      <c r="B65" s="632" t="s">
        <v>71</v>
      </c>
      <c r="C65" s="130" t="s">
        <v>72</v>
      </c>
      <c r="D65" s="131"/>
      <c r="E65" s="131"/>
      <c r="F65" s="224"/>
      <c r="G65" s="224"/>
      <c r="H65" s="131"/>
      <c r="I65" s="132"/>
      <c r="J65" s="132"/>
      <c r="K65" s="133"/>
    </row>
    <row r="66" spans="2:11" x14ac:dyDescent="0.3">
      <c r="B66" s="632"/>
      <c r="C66" s="175" t="s">
        <v>73</v>
      </c>
      <c r="D66" s="180"/>
      <c r="E66" s="180"/>
      <c r="F66" s="224"/>
      <c r="G66" s="224"/>
      <c r="H66" s="131"/>
      <c r="I66" s="132"/>
      <c r="J66" s="132"/>
      <c r="K66" s="133"/>
    </row>
    <row r="67" spans="2:11" ht="10.199999999999999" customHeight="1" x14ac:dyDescent="0.3">
      <c r="B67" s="129"/>
      <c r="C67" s="130"/>
      <c r="D67" s="131"/>
      <c r="E67" s="131"/>
      <c r="F67" s="224"/>
      <c r="G67" s="224"/>
      <c r="H67" s="131"/>
      <c r="I67" s="132"/>
      <c r="J67" s="132"/>
      <c r="K67" s="133"/>
    </row>
    <row r="68" spans="2:11" ht="58.2" customHeight="1" x14ac:dyDescent="0.3">
      <c r="B68" s="136" t="s">
        <v>74</v>
      </c>
      <c r="C68" s="625" t="s">
        <v>733</v>
      </c>
      <c r="D68" s="626"/>
      <c r="E68" s="626"/>
      <c r="F68" s="626"/>
      <c r="G68" s="626"/>
      <c r="H68" s="626"/>
      <c r="I68" s="626"/>
      <c r="J68" s="626"/>
      <c r="K68" s="627"/>
    </row>
    <row r="69" spans="2:11" ht="31.8" customHeight="1" x14ac:dyDescent="0.3">
      <c r="B69" s="136"/>
      <c r="C69" s="635" t="s">
        <v>550</v>
      </c>
      <c r="D69" s="636"/>
      <c r="E69" s="636"/>
      <c r="F69" s="636"/>
      <c r="G69" s="636"/>
      <c r="H69" s="636"/>
      <c r="I69" s="636"/>
      <c r="J69" s="636"/>
      <c r="K69" s="637"/>
    </row>
    <row r="70" spans="2:11" ht="7.8" customHeight="1" x14ac:dyDescent="0.3">
      <c r="B70" s="136"/>
      <c r="C70" s="130"/>
      <c r="D70" s="131"/>
      <c r="E70" s="131"/>
      <c r="F70" s="224"/>
      <c r="G70" s="224"/>
      <c r="H70" s="131"/>
      <c r="I70" s="132"/>
      <c r="J70" s="132"/>
      <c r="K70" s="133"/>
    </row>
    <row r="71" spans="2:11" x14ac:dyDescent="0.3">
      <c r="B71" s="136" t="s">
        <v>75</v>
      </c>
      <c r="C71" s="176">
        <v>45044</v>
      </c>
      <c r="D71" s="181"/>
      <c r="E71" s="181"/>
      <c r="F71" s="224"/>
      <c r="G71" s="224"/>
      <c r="H71" s="131"/>
      <c r="I71" s="132"/>
      <c r="J71" s="132"/>
      <c r="K71" s="133"/>
    </row>
    <row r="72" spans="2:11" ht="6" customHeight="1" x14ac:dyDescent="0.3">
      <c r="B72" s="136"/>
      <c r="C72" s="130"/>
      <c r="D72" s="131"/>
      <c r="E72" s="131"/>
      <c r="F72" s="224"/>
      <c r="G72" s="224"/>
      <c r="H72" s="131"/>
      <c r="I72" s="132"/>
      <c r="J72" s="132"/>
      <c r="K72" s="133"/>
    </row>
    <row r="73" spans="2:11" x14ac:dyDescent="0.3">
      <c r="B73" s="136" t="s">
        <v>76</v>
      </c>
      <c r="C73" s="130" t="s">
        <v>77</v>
      </c>
      <c r="D73" s="131"/>
      <c r="E73" s="131"/>
      <c r="F73" s="224"/>
      <c r="G73" s="224"/>
      <c r="H73" s="131"/>
      <c r="I73" s="132"/>
      <c r="J73" s="132"/>
      <c r="K73" s="133"/>
    </row>
    <row r="74" spans="2:11" ht="5.4" customHeight="1" x14ac:dyDescent="0.3">
      <c r="B74" s="136"/>
      <c r="C74" s="130"/>
      <c r="D74" s="131"/>
      <c r="E74" s="131"/>
      <c r="F74" s="224"/>
      <c r="G74" s="224"/>
      <c r="H74" s="131"/>
      <c r="I74" s="132"/>
      <c r="J74" s="132"/>
      <c r="K74" s="133"/>
    </row>
    <row r="75" spans="2:11" x14ac:dyDescent="0.3">
      <c r="B75" s="136" t="s">
        <v>78</v>
      </c>
      <c r="C75" s="134" t="s">
        <v>535</v>
      </c>
      <c r="D75" s="132"/>
      <c r="E75" s="132"/>
      <c r="F75" s="225"/>
      <c r="G75" s="225"/>
      <c r="H75" s="132"/>
      <c r="I75" s="132"/>
      <c r="J75" s="132"/>
      <c r="K75" s="133"/>
    </row>
    <row r="76" spans="2:11" ht="9.6" customHeight="1" x14ac:dyDescent="0.3">
      <c r="B76" s="137"/>
      <c r="C76" s="137"/>
      <c r="D76" s="138"/>
      <c r="E76" s="138"/>
      <c r="F76" s="227"/>
      <c r="G76" s="227"/>
      <c r="H76" s="138"/>
      <c r="I76" s="138"/>
      <c r="J76" s="138"/>
      <c r="K76" s="139"/>
    </row>
  </sheetData>
  <mergeCells count="18">
    <mergeCell ref="C68:K68"/>
    <mergeCell ref="C69:K69"/>
    <mergeCell ref="V5:W5"/>
    <mergeCell ref="B49:K49"/>
    <mergeCell ref="C51:K51"/>
    <mergeCell ref="C53:K53"/>
    <mergeCell ref="B65:B66"/>
    <mergeCell ref="X5:Y5"/>
    <mergeCell ref="J5:K5"/>
    <mergeCell ref="T3:U3"/>
    <mergeCell ref="V3:W3"/>
    <mergeCell ref="B5:C5"/>
    <mergeCell ref="D5:E5"/>
    <mergeCell ref="F5:G5"/>
    <mergeCell ref="H5:I5"/>
    <mergeCell ref="P5:Q5"/>
    <mergeCell ref="R5:S5"/>
    <mergeCell ref="T5:U5"/>
  </mergeCells>
  <hyperlinks>
    <hyperlink ref="C66" r:id="rId1" xr:uid="{E9F1CF09-7F42-4049-B2B2-35D5CE8FD347}"/>
    <hyperlink ref="B2" location="Index!A1" display="Return to Index" xr:uid="{BAE6F8FA-07A6-4238-9B65-1E2E1224FCA3}"/>
    <hyperlink ref="C69" r:id="rId2" xr:uid="{6D675450-FD65-4247-99A4-95F3C7EBE61C}"/>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E6F3E-35DD-4622-B62D-CC0D4358E76E}">
  <dimension ref="B1:W97"/>
  <sheetViews>
    <sheetView topLeftCell="A15" zoomScaleNormal="100" workbookViewId="0">
      <selection activeCell="L78" sqref="L78"/>
    </sheetView>
  </sheetViews>
  <sheetFormatPr defaultColWidth="8.88671875" defaultRowHeight="14.4" x14ac:dyDescent="0.3"/>
  <cols>
    <col min="1" max="1" width="3.21875" customWidth="1"/>
    <col min="2" max="2" width="40.109375" customWidth="1"/>
    <col min="3" max="3" width="18.77734375" customWidth="1"/>
    <col min="4" max="4" width="18.6640625" customWidth="1"/>
    <col min="5" max="5" width="13.21875" customWidth="1"/>
    <col min="6" max="6" width="13.109375" customWidth="1"/>
    <col min="7" max="7" width="12.21875" customWidth="1"/>
    <col min="8" max="8" width="12.109375" customWidth="1"/>
    <col min="9" max="9" width="20" customWidth="1"/>
    <col min="10" max="10" width="10.88671875" customWidth="1"/>
    <col min="11" max="11" width="11.44140625" customWidth="1"/>
    <col min="12" max="13" width="16.44140625" customWidth="1"/>
    <col min="14" max="14" width="24.5546875" customWidth="1"/>
    <col min="15" max="15" width="16.44140625" customWidth="1"/>
    <col min="16" max="16" width="12.6640625" customWidth="1"/>
    <col min="17" max="17" width="26.6640625" customWidth="1"/>
    <col min="18" max="18" width="13.5546875" customWidth="1"/>
    <col min="19" max="19" width="27.77734375" customWidth="1"/>
    <col min="20" max="20" width="13.6640625" customWidth="1"/>
    <col min="23" max="23" width="12.21875" customWidth="1"/>
    <col min="24" max="25" width="12.109375" customWidth="1"/>
  </cols>
  <sheetData>
    <row r="1" spans="2:23" x14ac:dyDescent="0.3">
      <c r="B1" s="228" t="s">
        <v>654</v>
      </c>
    </row>
    <row r="2" spans="2:23" x14ac:dyDescent="0.3">
      <c r="B2" s="103" t="s">
        <v>28</v>
      </c>
    </row>
    <row r="3" spans="2:23" x14ac:dyDescent="0.3">
      <c r="E3" s="593"/>
      <c r="F3" s="278"/>
      <c r="G3" s="278"/>
      <c r="H3" s="278"/>
      <c r="I3" s="278"/>
      <c r="J3" s="278"/>
      <c r="K3" s="278"/>
      <c r="S3" s="87"/>
      <c r="T3" s="640"/>
      <c r="U3" s="640"/>
      <c r="V3" s="640"/>
      <c r="W3" s="640"/>
    </row>
    <row r="4" spans="2:23" ht="15" thickBot="1" x14ac:dyDescent="0.35">
      <c r="F4" s="278"/>
      <c r="G4" s="278"/>
      <c r="H4" s="278"/>
      <c r="I4" s="278"/>
      <c r="J4" s="278"/>
      <c r="K4" s="278"/>
      <c r="S4" s="87"/>
      <c r="T4" s="237"/>
      <c r="U4" s="237"/>
      <c r="V4" s="237"/>
      <c r="W4" s="237"/>
    </row>
    <row r="5" spans="2:23" ht="52.2" customHeight="1" thickBot="1" x14ac:dyDescent="0.35">
      <c r="D5" s="645" t="s">
        <v>639</v>
      </c>
      <c r="E5" s="669"/>
      <c r="F5" s="645" t="s">
        <v>640</v>
      </c>
      <c r="G5" s="669"/>
      <c r="H5" s="645" t="s">
        <v>641</v>
      </c>
      <c r="I5" s="669"/>
      <c r="J5" s="645" t="s">
        <v>642</v>
      </c>
      <c r="K5" s="669"/>
      <c r="L5" s="277"/>
      <c r="M5" s="278"/>
      <c r="N5" s="283"/>
      <c r="O5" s="283"/>
    </row>
    <row r="6" spans="2:23" ht="28.2" thickBot="1" x14ac:dyDescent="0.35">
      <c r="B6" s="108" t="s">
        <v>610</v>
      </c>
      <c r="C6" s="581" t="s">
        <v>675</v>
      </c>
      <c r="D6" s="273" t="s">
        <v>536</v>
      </c>
      <c r="E6" s="273" t="s">
        <v>104</v>
      </c>
      <c r="F6" s="273" t="s">
        <v>536</v>
      </c>
      <c r="G6" s="273" t="s">
        <v>104</v>
      </c>
      <c r="H6" s="273" t="s">
        <v>536</v>
      </c>
      <c r="I6" s="273" t="s">
        <v>104</v>
      </c>
      <c r="J6" s="273" t="s">
        <v>536</v>
      </c>
      <c r="K6" s="275" t="s">
        <v>104</v>
      </c>
      <c r="L6" s="279"/>
      <c r="M6" s="251"/>
      <c r="N6" s="251"/>
      <c r="O6" s="251"/>
    </row>
    <row r="7" spans="2:23" x14ac:dyDescent="0.3">
      <c r="B7" s="258" t="s">
        <v>160</v>
      </c>
      <c r="C7" s="373">
        <v>380</v>
      </c>
      <c r="D7" s="374">
        <v>113</v>
      </c>
      <c r="E7" s="395">
        <v>29.736842105263158</v>
      </c>
      <c r="F7" s="353">
        <v>63</v>
      </c>
      <c r="G7" s="381">
        <v>55.752212389380539</v>
      </c>
      <c r="H7" s="253">
        <v>50</v>
      </c>
      <c r="I7" s="381">
        <v>44.247787610619476</v>
      </c>
      <c r="J7" s="253">
        <v>267</v>
      </c>
      <c r="K7" s="381">
        <v>70.26315789473685</v>
      </c>
      <c r="L7" s="349"/>
      <c r="M7" s="274"/>
      <c r="N7" s="281"/>
      <c r="O7" s="281"/>
    </row>
    <row r="8" spans="2:23" x14ac:dyDescent="0.3">
      <c r="B8" s="235" t="s">
        <v>238</v>
      </c>
      <c r="C8" s="344">
        <v>366</v>
      </c>
      <c r="D8" s="344">
        <v>108</v>
      </c>
      <c r="E8" s="396">
        <v>29.508196721311474</v>
      </c>
      <c r="F8" s="344">
        <v>58</v>
      </c>
      <c r="G8" s="382">
        <v>53.703703703703702</v>
      </c>
      <c r="H8" s="249">
        <v>50</v>
      </c>
      <c r="I8" s="382">
        <v>46.296296296296291</v>
      </c>
      <c r="J8" s="249">
        <v>258</v>
      </c>
      <c r="K8" s="382">
        <v>70.491803278688522</v>
      </c>
      <c r="L8" s="349"/>
      <c r="M8" s="274"/>
      <c r="N8" s="281"/>
      <c r="O8" s="281"/>
    </row>
    <row r="9" spans="2:23" x14ac:dyDescent="0.3">
      <c r="B9" s="229" t="s">
        <v>253</v>
      </c>
      <c r="C9" s="321">
        <v>479</v>
      </c>
      <c r="D9" s="322">
        <v>156</v>
      </c>
      <c r="E9" s="396">
        <v>32.567849686847602</v>
      </c>
      <c r="F9" s="344">
        <v>82</v>
      </c>
      <c r="G9" s="382">
        <v>52.564102564102562</v>
      </c>
      <c r="H9" s="249">
        <v>74</v>
      </c>
      <c r="I9" s="382">
        <v>47.435897435897431</v>
      </c>
      <c r="J9" s="249">
        <v>323</v>
      </c>
      <c r="K9" s="382">
        <v>67.432150313152405</v>
      </c>
      <c r="L9" s="349"/>
      <c r="M9" s="274"/>
      <c r="N9" s="281"/>
      <c r="O9" s="281"/>
    </row>
    <row r="10" spans="2:23" x14ac:dyDescent="0.3">
      <c r="B10" s="229" t="s">
        <v>228</v>
      </c>
      <c r="C10" s="321">
        <v>314</v>
      </c>
      <c r="D10" s="322">
        <v>105</v>
      </c>
      <c r="E10" s="396">
        <v>33.439490445859875</v>
      </c>
      <c r="F10" s="344">
        <v>55</v>
      </c>
      <c r="G10" s="382">
        <v>52.38095238095238</v>
      </c>
      <c r="H10" s="249">
        <v>50</v>
      </c>
      <c r="I10" s="382">
        <v>47.61904761904762</v>
      </c>
      <c r="J10" s="249">
        <v>209</v>
      </c>
      <c r="K10" s="382">
        <v>66.560509554140125</v>
      </c>
      <c r="L10" s="349"/>
      <c r="M10" s="274"/>
      <c r="N10" s="281"/>
      <c r="O10" s="281"/>
    </row>
    <row r="11" spans="2:23" x14ac:dyDescent="0.3">
      <c r="B11" s="235" t="s">
        <v>233</v>
      </c>
      <c r="C11" s="344">
        <v>419</v>
      </c>
      <c r="D11" s="344">
        <v>146</v>
      </c>
      <c r="E11" s="396">
        <v>34.84486873508353</v>
      </c>
      <c r="F11" s="344">
        <v>75</v>
      </c>
      <c r="G11" s="382">
        <v>51.369863013698634</v>
      </c>
      <c r="H11" s="249">
        <v>71</v>
      </c>
      <c r="I11" s="382">
        <v>48.630136986301373</v>
      </c>
      <c r="J11" s="249">
        <v>273</v>
      </c>
      <c r="K11" s="382">
        <v>65.155131264916463</v>
      </c>
      <c r="L11" s="349"/>
      <c r="M11" s="274"/>
      <c r="N11" s="281"/>
      <c r="O11" s="281"/>
    </row>
    <row r="12" spans="2:23" x14ac:dyDescent="0.3">
      <c r="B12" s="229" t="s">
        <v>169</v>
      </c>
      <c r="C12" s="321">
        <v>381</v>
      </c>
      <c r="D12" s="322">
        <v>106</v>
      </c>
      <c r="E12" s="396">
        <v>27.821522309711284</v>
      </c>
      <c r="F12" s="344">
        <v>53</v>
      </c>
      <c r="G12" s="382">
        <v>50</v>
      </c>
      <c r="H12" s="249">
        <v>53</v>
      </c>
      <c r="I12" s="382">
        <v>50</v>
      </c>
      <c r="J12" s="249">
        <v>275</v>
      </c>
      <c r="K12" s="382">
        <v>72.178477690288716</v>
      </c>
      <c r="L12" s="349"/>
      <c r="M12" s="274"/>
      <c r="N12" s="281"/>
      <c r="O12" s="281"/>
    </row>
    <row r="13" spans="2:23" x14ac:dyDescent="0.3">
      <c r="B13" s="235" t="s">
        <v>248</v>
      </c>
      <c r="C13" s="344">
        <v>265</v>
      </c>
      <c r="D13" s="344">
        <v>62</v>
      </c>
      <c r="E13" s="396">
        <v>23.39622641509434</v>
      </c>
      <c r="F13" s="344">
        <v>31</v>
      </c>
      <c r="G13" s="382">
        <v>50</v>
      </c>
      <c r="H13" s="249">
        <v>31</v>
      </c>
      <c r="I13" s="382">
        <v>50</v>
      </c>
      <c r="J13" s="249">
        <v>203</v>
      </c>
      <c r="K13" s="382">
        <v>76.603773584905667</v>
      </c>
    </row>
    <row r="14" spans="2:23" x14ac:dyDescent="0.3">
      <c r="B14" s="229" t="s">
        <v>211</v>
      </c>
      <c r="C14" s="321">
        <v>520</v>
      </c>
      <c r="D14" s="322">
        <v>168</v>
      </c>
      <c r="E14" s="396">
        <v>32.307692307692307</v>
      </c>
      <c r="F14" s="344">
        <v>83</v>
      </c>
      <c r="G14" s="382">
        <v>49.404761904761905</v>
      </c>
      <c r="H14" s="249">
        <v>85</v>
      </c>
      <c r="I14" s="382">
        <v>50.595238095238095</v>
      </c>
      <c r="J14" s="249">
        <v>352</v>
      </c>
      <c r="K14" s="382">
        <v>67.692307692307693</v>
      </c>
      <c r="L14" s="349"/>
      <c r="M14" s="274"/>
      <c r="N14" s="281"/>
      <c r="O14" s="281"/>
    </row>
    <row r="15" spans="2:23" x14ac:dyDescent="0.3">
      <c r="B15" s="229" t="s">
        <v>200</v>
      </c>
      <c r="C15" s="321">
        <v>440</v>
      </c>
      <c r="D15" s="322">
        <v>153</v>
      </c>
      <c r="E15" s="396">
        <v>34.772727272727273</v>
      </c>
      <c r="F15" s="344">
        <v>75</v>
      </c>
      <c r="G15" s="382">
        <v>49.019607843137251</v>
      </c>
      <c r="H15" s="249">
        <v>78</v>
      </c>
      <c r="I15" s="382">
        <v>50.980392156862742</v>
      </c>
      <c r="J15" s="249">
        <v>287</v>
      </c>
      <c r="K15" s="382">
        <v>65.22727272727272</v>
      </c>
      <c r="L15" s="349"/>
      <c r="M15" s="274"/>
      <c r="N15" s="281"/>
      <c r="O15" s="281"/>
    </row>
    <row r="16" spans="2:23" x14ac:dyDescent="0.3">
      <c r="B16" s="308" t="s">
        <v>50</v>
      </c>
      <c r="C16" s="333">
        <v>6362</v>
      </c>
      <c r="D16" s="334">
        <v>1998</v>
      </c>
      <c r="E16" s="417">
        <v>31.405218484753224</v>
      </c>
      <c r="F16" s="336">
        <v>967</v>
      </c>
      <c r="G16" s="389">
        <v>48.398398398398399</v>
      </c>
      <c r="H16" s="337">
        <v>1031</v>
      </c>
      <c r="I16" s="389">
        <v>51.601601601601601</v>
      </c>
      <c r="J16" s="337">
        <v>4364</v>
      </c>
      <c r="K16" s="389">
        <v>68.59478151524678</v>
      </c>
      <c r="L16" s="349"/>
      <c r="M16" s="274"/>
      <c r="N16" s="281"/>
      <c r="O16" s="281"/>
    </row>
    <row r="17" spans="2:15" x14ac:dyDescent="0.3">
      <c r="B17" s="229" t="s">
        <v>189</v>
      </c>
      <c r="C17" s="321">
        <v>459</v>
      </c>
      <c r="D17" s="322">
        <v>170</v>
      </c>
      <c r="E17" s="396">
        <v>37.037037037037038</v>
      </c>
      <c r="F17" s="344">
        <v>81</v>
      </c>
      <c r="G17" s="382">
        <v>47.647058823529413</v>
      </c>
      <c r="H17" s="249">
        <v>89</v>
      </c>
      <c r="I17" s="382">
        <v>52.352941176470587</v>
      </c>
      <c r="J17" s="249">
        <v>289</v>
      </c>
      <c r="K17" s="382">
        <v>62.962962962962962</v>
      </c>
      <c r="L17" s="349"/>
      <c r="M17" s="274"/>
      <c r="N17" s="281"/>
      <c r="O17" s="281"/>
    </row>
    <row r="18" spans="2:15" x14ac:dyDescent="0.3">
      <c r="B18" s="229" t="s">
        <v>195</v>
      </c>
      <c r="C18" s="321">
        <v>455</v>
      </c>
      <c r="D18" s="322">
        <v>117</v>
      </c>
      <c r="E18" s="396">
        <v>25.714285714285715</v>
      </c>
      <c r="F18" s="344">
        <v>54</v>
      </c>
      <c r="G18" s="382">
        <v>46.153846153846153</v>
      </c>
      <c r="H18" s="249">
        <v>63</v>
      </c>
      <c r="I18" s="382">
        <v>53.846153846153847</v>
      </c>
      <c r="J18" s="249">
        <v>338</v>
      </c>
      <c r="K18" s="382">
        <v>74.285714285714292</v>
      </c>
    </row>
    <row r="19" spans="2:15" x14ac:dyDescent="0.3">
      <c r="B19" s="235" t="s">
        <v>223</v>
      </c>
      <c r="C19" s="321">
        <v>417</v>
      </c>
      <c r="D19" s="322">
        <v>139</v>
      </c>
      <c r="E19" s="396">
        <v>33.333333333333336</v>
      </c>
      <c r="F19" s="235">
        <v>64</v>
      </c>
      <c r="G19" s="382">
        <v>46.043165467625904</v>
      </c>
      <c r="H19" s="235">
        <v>75</v>
      </c>
      <c r="I19" s="382">
        <v>53.956834532374103</v>
      </c>
      <c r="J19" s="249">
        <v>278</v>
      </c>
      <c r="K19" s="382">
        <v>66.666666666666671</v>
      </c>
      <c r="L19" s="349"/>
      <c r="M19" s="274"/>
      <c r="N19" s="281"/>
      <c r="O19" s="281"/>
    </row>
    <row r="20" spans="2:15" x14ac:dyDescent="0.3">
      <c r="B20" s="229" t="s">
        <v>205</v>
      </c>
      <c r="C20" s="321">
        <v>377</v>
      </c>
      <c r="D20" s="322">
        <v>112</v>
      </c>
      <c r="E20" s="396">
        <v>29.708222811671089</v>
      </c>
      <c r="F20" s="344">
        <v>50</v>
      </c>
      <c r="G20" s="382">
        <v>44.642857142857139</v>
      </c>
      <c r="H20" s="249">
        <v>62</v>
      </c>
      <c r="I20" s="382">
        <v>55.357142857142854</v>
      </c>
      <c r="J20" s="249">
        <v>265</v>
      </c>
      <c r="K20" s="382">
        <v>70.291777188328908</v>
      </c>
      <c r="L20" s="349"/>
      <c r="M20" s="274"/>
      <c r="N20" s="281"/>
      <c r="O20" s="281"/>
    </row>
    <row r="21" spans="2:15" x14ac:dyDescent="0.3">
      <c r="B21" s="229" t="s">
        <v>243</v>
      </c>
      <c r="C21" s="321">
        <v>483</v>
      </c>
      <c r="D21" s="322">
        <v>155</v>
      </c>
      <c r="E21" s="396">
        <v>32.091097308488614</v>
      </c>
      <c r="F21" s="344">
        <v>69</v>
      </c>
      <c r="G21" s="382">
        <v>44.516129032258064</v>
      </c>
      <c r="H21" s="249">
        <v>86</v>
      </c>
      <c r="I21" s="382">
        <v>55.483870967741936</v>
      </c>
      <c r="J21" s="249">
        <v>328</v>
      </c>
      <c r="K21" s="382">
        <v>67.908902691511386</v>
      </c>
      <c r="L21" s="349"/>
      <c r="M21" s="274"/>
      <c r="N21" s="281"/>
      <c r="O21" s="281"/>
    </row>
    <row r="22" spans="2:15" x14ac:dyDescent="0.3">
      <c r="B22" s="235" t="s">
        <v>218</v>
      </c>
      <c r="C22" s="344">
        <v>434</v>
      </c>
      <c r="D22" s="344">
        <v>129</v>
      </c>
      <c r="E22" s="396">
        <v>29.723502304147466</v>
      </c>
      <c r="F22" s="344">
        <v>54</v>
      </c>
      <c r="G22" s="382">
        <v>41.860465116279066</v>
      </c>
      <c r="H22" s="249">
        <v>75</v>
      </c>
      <c r="I22" s="382">
        <v>58.139534883720927</v>
      </c>
      <c r="J22" s="249">
        <v>305</v>
      </c>
      <c r="K22" s="382">
        <v>70.276497695852541</v>
      </c>
      <c r="L22" s="349"/>
      <c r="M22" s="274"/>
      <c r="N22" s="281"/>
      <c r="O22" s="281"/>
    </row>
    <row r="23" spans="2:15" ht="15" thickBot="1" x14ac:dyDescent="0.35">
      <c r="B23" s="231" t="s">
        <v>179</v>
      </c>
      <c r="C23" s="345">
        <v>179</v>
      </c>
      <c r="D23" s="346">
        <v>61</v>
      </c>
      <c r="E23" s="416">
        <v>34.07821229050279</v>
      </c>
      <c r="F23" s="347">
        <v>23</v>
      </c>
      <c r="G23" s="390">
        <v>37.704918032786885</v>
      </c>
      <c r="H23" s="250">
        <v>38</v>
      </c>
      <c r="I23" s="390">
        <v>62.295081967213115</v>
      </c>
      <c r="J23" s="250">
        <v>118</v>
      </c>
      <c r="K23" s="390">
        <v>65.92178770949721</v>
      </c>
      <c r="L23" s="349"/>
      <c r="M23" s="274"/>
      <c r="N23" s="281"/>
      <c r="O23" s="281"/>
    </row>
    <row r="25" spans="2:15" x14ac:dyDescent="0.3">
      <c r="B25" s="216" t="s">
        <v>645</v>
      </c>
      <c r="C25" s="216" t="s">
        <v>639</v>
      </c>
      <c r="D25" s="216" t="s">
        <v>644</v>
      </c>
      <c r="E25" s="216"/>
      <c r="F25" s="216"/>
    </row>
    <row r="26" spans="2:15" x14ac:dyDescent="0.3">
      <c r="B26" s="216" t="s">
        <v>189</v>
      </c>
      <c r="C26" s="217">
        <v>37.037037037037038</v>
      </c>
      <c r="D26" s="217">
        <v>62.962962962962962</v>
      </c>
      <c r="E26" s="216"/>
      <c r="F26" s="216"/>
    </row>
    <row r="27" spans="2:15" x14ac:dyDescent="0.3">
      <c r="B27" s="216" t="s">
        <v>233</v>
      </c>
      <c r="C27" s="217">
        <v>34.84486873508353</v>
      </c>
      <c r="D27" s="217">
        <v>65.155131264916463</v>
      </c>
      <c r="E27" s="216"/>
      <c r="F27" s="216"/>
    </row>
    <row r="28" spans="2:15" x14ac:dyDescent="0.3">
      <c r="B28" s="216" t="s">
        <v>200</v>
      </c>
      <c r="C28" s="217">
        <v>34.772727272727273</v>
      </c>
      <c r="D28" s="217">
        <v>65.22727272727272</v>
      </c>
      <c r="E28" s="216"/>
      <c r="F28" s="216"/>
    </row>
    <row r="29" spans="2:15" x14ac:dyDescent="0.3">
      <c r="B29" s="216" t="s">
        <v>179</v>
      </c>
      <c r="C29" s="217">
        <v>34.07821229050279</v>
      </c>
      <c r="D29" s="217">
        <v>65.92178770949721</v>
      </c>
      <c r="E29" s="216"/>
      <c r="F29" s="216"/>
    </row>
    <row r="30" spans="2:15" x14ac:dyDescent="0.3">
      <c r="B30" s="216" t="s">
        <v>228</v>
      </c>
      <c r="C30" s="217">
        <v>33.439490445859875</v>
      </c>
      <c r="D30" s="217">
        <v>66.560509554140125</v>
      </c>
      <c r="E30" s="216"/>
      <c r="F30" s="216"/>
    </row>
    <row r="31" spans="2:15" x14ac:dyDescent="0.3">
      <c r="B31" s="216" t="s">
        <v>223</v>
      </c>
      <c r="C31" s="217">
        <v>33.333333333333336</v>
      </c>
      <c r="D31" s="217">
        <v>66.666666666666671</v>
      </c>
      <c r="E31" s="216"/>
      <c r="F31" s="216"/>
    </row>
    <row r="32" spans="2:15" x14ac:dyDescent="0.3">
      <c r="B32" s="216" t="s">
        <v>253</v>
      </c>
      <c r="C32" s="217">
        <v>32.567849686847602</v>
      </c>
      <c r="D32" s="217">
        <v>67.432150313152405</v>
      </c>
      <c r="E32" s="216"/>
      <c r="F32" s="216"/>
    </row>
    <row r="33" spans="2:20" x14ac:dyDescent="0.3">
      <c r="B33" s="216" t="s">
        <v>211</v>
      </c>
      <c r="C33" s="217">
        <v>32.307692307692307</v>
      </c>
      <c r="D33" s="217">
        <v>67.692307692307693</v>
      </c>
      <c r="E33" s="216"/>
      <c r="F33" s="216"/>
    </row>
    <row r="34" spans="2:20" x14ac:dyDescent="0.3">
      <c r="B34" s="216" t="s">
        <v>243</v>
      </c>
      <c r="C34" s="217">
        <v>32.091097308488614</v>
      </c>
      <c r="D34" s="217">
        <v>67.908902691511386</v>
      </c>
      <c r="E34" s="216"/>
      <c r="F34" s="216"/>
    </row>
    <row r="35" spans="2:20" x14ac:dyDescent="0.3">
      <c r="B35" s="216" t="s">
        <v>50</v>
      </c>
      <c r="C35" s="217">
        <v>31.405218484753224</v>
      </c>
      <c r="D35" s="217">
        <v>68.59478151524678</v>
      </c>
      <c r="E35" s="216"/>
      <c r="F35" s="216"/>
    </row>
    <row r="36" spans="2:20" x14ac:dyDescent="0.3">
      <c r="B36" s="216" t="s">
        <v>160</v>
      </c>
      <c r="C36" s="217">
        <v>29.736842105263158</v>
      </c>
      <c r="D36" s="217">
        <v>70.26315789473685</v>
      </c>
      <c r="E36" s="216"/>
      <c r="F36" s="216"/>
    </row>
    <row r="37" spans="2:20" x14ac:dyDescent="0.3">
      <c r="B37" s="216" t="s">
        <v>218</v>
      </c>
      <c r="C37" s="217">
        <v>29.723502304147466</v>
      </c>
      <c r="D37" s="217">
        <v>70.276497695852541</v>
      </c>
      <c r="E37" s="216"/>
      <c r="F37" s="216"/>
    </row>
    <row r="38" spans="2:20" x14ac:dyDescent="0.3">
      <c r="B38" s="216" t="s">
        <v>205</v>
      </c>
      <c r="C38" s="217">
        <v>29.708222811671089</v>
      </c>
      <c r="D38" s="217">
        <v>70.291777188328908</v>
      </c>
      <c r="E38" s="216"/>
      <c r="F38" s="216"/>
    </row>
    <row r="39" spans="2:20" x14ac:dyDescent="0.3">
      <c r="B39" s="216" t="s">
        <v>238</v>
      </c>
      <c r="C39" s="217">
        <v>29.508196721311474</v>
      </c>
      <c r="D39" s="217">
        <v>70.491803278688522</v>
      </c>
      <c r="E39" s="216"/>
      <c r="F39" s="216"/>
    </row>
    <row r="40" spans="2:20" x14ac:dyDescent="0.3">
      <c r="B40" s="216" t="s">
        <v>169</v>
      </c>
      <c r="C40" s="217">
        <v>27.821522309711284</v>
      </c>
      <c r="D40" s="217">
        <v>72.178477690288716</v>
      </c>
      <c r="E40" s="216"/>
      <c r="F40" s="216"/>
    </row>
    <row r="41" spans="2:20" x14ac:dyDescent="0.3">
      <c r="B41" s="216" t="s">
        <v>195</v>
      </c>
      <c r="C41" s="217">
        <v>25.714285714285715</v>
      </c>
      <c r="D41" s="217">
        <v>74.285714285714292</v>
      </c>
      <c r="E41" s="216"/>
      <c r="F41" s="216"/>
    </row>
    <row r="42" spans="2:20" x14ac:dyDescent="0.3">
      <c r="B42" s="216" t="s">
        <v>248</v>
      </c>
      <c r="C42" s="217">
        <v>23.39622641509434</v>
      </c>
      <c r="D42" s="217">
        <v>76.603773584905667</v>
      </c>
      <c r="E42" s="216"/>
      <c r="F42" s="216"/>
    </row>
    <row r="43" spans="2:20" x14ac:dyDescent="0.3">
      <c r="B43" s="216"/>
      <c r="C43" s="217"/>
      <c r="D43" s="217"/>
      <c r="E43" s="216"/>
      <c r="F43" s="216"/>
    </row>
    <row r="44" spans="2:20" x14ac:dyDescent="0.3">
      <c r="B44" s="87"/>
      <c r="C44" s="397"/>
      <c r="D44" s="397"/>
    </row>
    <row r="45" spans="2:20" x14ac:dyDescent="0.3">
      <c r="B45" s="87"/>
      <c r="C45" s="397"/>
      <c r="D45" s="397"/>
    </row>
    <row r="46" spans="2:20" x14ac:dyDescent="0.3">
      <c r="B46" s="87"/>
      <c r="C46" s="397"/>
      <c r="D46" s="397"/>
    </row>
    <row r="47" spans="2:20" ht="15" thickBot="1" x14ac:dyDescent="0.35">
      <c r="B47" s="87"/>
      <c r="C47" s="397"/>
      <c r="D47" s="397"/>
    </row>
    <row r="48" spans="2:20" ht="42" customHeight="1" thickBot="1" x14ac:dyDescent="0.35">
      <c r="C48" s="666" t="s">
        <v>639</v>
      </c>
      <c r="D48" s="667"/>
      <c r="E48" s="668"/>
      <c r="H48" s="666" t="s">
        <v>640</v>
      </c>
      <c r="I48" s="667"/>
      <c r="J48" s="668"/>
      <c r="M48" s="666" t="s">
        <v>641</v>
      </c>
      <c r="N48" s="667"/>
      <c r="O48" s="668"/>
      <c r="R48" s="666" t="s">
        <v>642</v>
      </c>
      <c r="S48" s="667"/>
      <c r="T48" s="668"/>
    </row>
    <row r="49" spans="2:20" ht="86.4" x14ac:dyDescent="0.3">
      <c r="B49" s="408" t="s">
        <v>610</v>
      </c>
      <c r="C49" s="408" t="s">
        <v>648</v>
      </c>
      <c r="D49" s="408" t="s">
        <v>649</v>
      </c>
      <c r="E49" s="408" t="s">
        <v>631</v>
      </c>
      <c r="G49" s="408" t="s">
        <v>610</v>
      </c>
      <c r="H49" s="408" t="s">
        <v>648</v>
      </c>
      <c r="I49" s="408" t="s">
        <v>649</v>
      </c>
      <c r="J49" s="408" t="s">
        <v>631</v>
      </c>
      <c r="L49" s="408" t="s">
        <v>610</v>
      </c>
      <c r="M49" s="408" t="s">
        <v>648</v>
      </c>
      <c r="N49" s="408" t="s">
        <v>649</v>
      </c>
      <c r="O49" s="408" t="s">
        <v>631</v>
      </c>
      <c r="Q49" s="408" t="s">
        <v>610</v>
      </c>
      <c r="R49" s="408" t="s">
        <v>648</v>
      </c>
      <c r="S49" s="408" t="s">
        <v>649</v>
      </c>
      <c r="T49" s="408" t="s">
        <v>631</v>
      </c>
    </row>
    <row r="50" spans="2:20" x14ac:dyDescent="0.3">
      <c r="B50" s="235" t="s">
        <v>243</v>
      </c>
      <c r="C50" s="402">
        <v>2335</v>
      </c>
      <c r="D50" s="402">
        <v>155</v>
      </c>
      <c r="E50" s="239">
        <f t="shared" ref="E50:E66" si="0">D50/C50%</f>
        <v>6.6381156316916483</v>
      </c>
      <c r="G50" s="235" t="s">
        <v>211</v>
      </c>
      <c r="H50" s="402">
        <v>1085</v>
      </c>
      <c r="I50" s="402">
        <v>83</v>
      </c>
      <c r="J50" s="239">
        <f t="shared" ref="J50:J66" si="1">I50/H50%</f>
        <v>7.6497695852534564</v>
      </c>
      <c r="L50" s="235" t="s">
        <v>243</v>
      </c>
      <c r="M50" s="402">
        <v>1372</v>
      </c>
      <c r="N50" s="402">
        <v>86</v>
      </c>
      <c r="O50" s="239">
        <f t="shared" ref="O50:O66" si="2">N50/M50%</f>
        <v>6.2682215743440226</v>
      </c>
      <c r="Q50" s="235" t="s">
        <v>211</v>
      </c>
      <c r="R50" s="402">
        <v>8961</v>
      </c>
      <c r="S50" s="402">
        <v>352</v>
      </c>
      <c r="T50" s="239">
        <f t="shared" ref="T50:T66" si="3">S50/R50%</f>
        <v>3.9281330208682066</v>
      </c>
    </row>
    <row r="51" spans="2:20" x14ac:dyDescent="0.3">
      <c r="B51" s="235" t="s">
        <v>211</v>
      </c>
      <c r="C51" s="402">
        <v>2581</v>
      </c>
      <c r="D51" s="402">
        <v>168</v>
      </c>
      <c r="E51" s="239">
        <f t="shared" si="0"/>
        <v>6.5091049980627664</v>
      </c>
      <c r="G51" s="235" t="s">
        <v>243</v>
      </c>
      <c r="H51" s="402">
        <v>963</v>
      </c>
      <c r="I51" s="402">
        <v>69</v>
      </c>
      <c r="J51" s="239">
        <f t="shared" si="1"/>
        <v>7.1651090342679122</v>
      </c>
      <c r="L51" s="235" t="s">
        <v>211</v>
      </c>
      <c r="M51" s="402">
        <v>1496</v>
      </c>
      <c r="N51" s="402">
        <v>85</v>
      </c>
      <c r="O51" s="239">
        <f t="shared" si="2"/>
        <v>5.6818181818181817</v>
      </c>
      <c r="Q51" s="235" t="s">
        <v>195</v>
      </c>
      <c r="R51" s="402">
        <v>9166</v>
      </c>
      <c r="S51" s="402">
        <v>338</v>
      </c>
      <c r="T51" s="239">
        <f t="shared" si="3"/>
        <v>3.6875409120663321</v>
      </c>
    </row>
    <row r="52" spans="2:20" x14ac:dyDescent="0.3">
      <c r="B52" s="235" t="s">
        <v>200</v>
      </c>
      <c r="C52" s="402">
        <v>2612</v>
      </c>
      <c r="D52" s="402">
        <v>153</v>
      </c>
      <c r="E52" s="239">
        <f t="shared" si="0"/>
        <v>5.8575803981623276</v>
      </c>
      <c r="G52" s="235" t="s">
        <v>169</v>
      </c>
      <c r="H52" s="402">
        <v>755</v>
      </c>
      <c r="I52" s="402">
        <v>53</v>
      </c>
      <c r="J52" s="239">
        <f t="shared" si="1"/>
        <v>7.0198675496688745</v>
      </c>
      <c r="L52" s="235" t="s">
        <v>189</v>
      </c>
      <c r="M52" s="402">
        <v>1620</v>
      </c>
      <c r="N52" s="402">
        <v>89</v>
      </c>
      <c r="O52" s="239">
        <f t="shared" si="2"/>
        <v>5.4938271604938276</v>
      </c>
      <c r="Q52" s="235" t="s">
        <v>243</v>
      </c>
      <c r="R52" s="402">
        <v>9265</v>
      </c>
      <c r="S52" s="402">
        <v>328</v>
      </c>
      <c r="T52" s="239">
        <f t="shared" si="3"/>
        <v>3.54020507285483</v>
      </c>
    </row>
    <row r="53" spans="2:20" x14ac:dyDescent="0.3">
      <c r="B53" s="235" t="s">
        <v>189</v>
      </c>
      <c r="C53" s="402">
        <v>2905</v>
      </c>
      <c r="D53" s="402">
        <v>170</v>
      </c>
      <c r="E53" s="239">
        <f t="shared" si="0"/>
        <v>5.8519793459552494</v>
      </c>
      <c r="G53" s="235" t="s">
        <v>253</v>
      </c>
      <c r="H53" s="402">
        <v>1226</v>
      </c>
      <c r="I53" s="402">
        <v>82</v>
      </c>
      <c r="J53" s="239">
        <f t="shared" si="1"/>
        <v>6.6884176182707993</v>
      </c>
      <c r="L53" s="235" t="s">
        <v>200</v>
      </c>
      <c r="M53" s="402">
        <v>1483</v>
      </c>
      <c r="N53" s="402">
        <v>78</v>
      </c>
      <c r="O53" s="239">
        <f t="shared" si="2"/>
        <v>5.2596089008766018</v>
      </c>
      <c r="Q53" s="235" t="s">
        <v>189</v>
      </c>
      <c r="R53" s="402">
        <v>8186</v>
      </c>
      <c r="S53" s="402">
        <v>289</v>
      </c>
      <c r="T53" s="239">
        <f t="shared" si="3"/>
        <v>3.530417786464696</v>
      </c>
    </row>
    <row r="54" spans="2:20" x14ac:dyDescent="0.3">
      <c r="B54" s="235" t="s">
        <v>223</v>
      </c>
      <c r="C54" s="402">
        <v>2488</v>
      </c>
      <c r="D54" s="402">
        <v>139</v>
      </c>
      <c r="E54" s="239">
        <f t="shared" si="0"/>
        <v>5.586816720257235</v>
      </c>
      <c r="G54" s="235" t="s">
        <v>200</v>
      </c>
      <c r="H54" s="402">
        <v>1129</v>
      </c>
      <c r="I54" s="402">
        <v>75</v>
      </c>
      <c r="J54" s="239">
        <f t="shared" si="1"/>
        <v>6.6430469441984066</v>
      </c>
      <c r="L54" s="235" t="s">
        <v>218</v>
      </c>
      <c r="M54" s="418">
        <v>1499</v>
      </c>
      <c r="N54" s="418">
        <v>75</v>
      </c>
      <c r="O54" s="239">
        <f t="shared" si="2"/>
        <v>5.0033355570380253</v>
      </c>
      <c r="Q54" s="235" t="s">
        <v>253</v>
      </c>
      <c r="R54" s="402">
        <v>9752</v>
      </c>
      <c r="S54" s="402">
        <v>323</v>
      </c>
      <c r="T54" s="239">
        <f t="shared" si="3"/>
        <v>3.31214109926169</v>
      </c>
    </row>
    <row r="55" spans="2:20" x14ac:dyDescent="0.3">
      <c r="B55" s="235" t="s">
        <v>253</v>
      </c>
      <c r="C55" s="402">
        <v>2813</v>
      </c>
      <c r="D55" s="402">
        <v>156</v>
      </c>
      <c r="E55" s="239">
        <f t="shared" si="0"/>
        <v>5.545680767863491</v>
      </c>
      <c r="G55" s="235" t="s">
        <v>195</v>
      </c>
      <c r="H55" s="402">
        <v>817</v>
      </c>
      <c r="I55" s="402">
        <v>54</v>
      </c>
      <c r="J55" s="239">
        <f t="shared" si="1"/>
        <v>6.6095471236230114</v>
      </c>
      <c r="L55" s="235" t="s">
        <v>223</v>
      </c>
      <c r="M55" s="402">
        <v>1517</v>
      </c>
      <c r="N55" s="402">
        <v>75</v>
      </c>
      <c r="O55" s="239">
        <f t="shared" si="2"/>
        <v>4.9439683586025049</v>
      </c>
      <c r="Q55" s="235" t="s">
        <v>200</v>
      </c>
      <c r="R55" s="402">
        <v>8780</v>
      </c>
      <c r="S55" s="402">
        <v>287</v>
      </c>
      <c r="T55" s="239">
        <f t="shared" si="3"/>
        <v>3.2687927107061503</v>
      </c>
    </row>
    <row r="56" spans="2:20" x14ac:dyDescent="0.3">
      <c r="B56" s="235" t="s">
        <v>195</v>
      </c>
      <c r="C56" s="402">
        <v>2178</v>
      </c>
      <c r="D56" s="402">
        <v>117</v>
      </c>
      <c r="E56" s="239">
        <f t="shared" si="0"/>
        <v>5.3719008264462804</v>
      </c>
      <c r="G56" s="235" t="s">
        <v>223</v>
      </c>
      <c r="H56" s="402">
        <v>971</v>
      </c>
      <c r="I56" s="402">
        <v>64</v>
      </c>
      <c r="J56" s="239">
        <f t="shared" si="1"/>
        <v>6.5911431513903187</v>
      </c>
      <c r="L56" s="235" t="s">
        <v>253</v>
      </c>
      <c r="M56" s="402">
        <v>1587</v>
      </c>
      <c r="N56" s="402">
        <v>74</v>
      </c>
      <c r="O56" s="239">
        <f t="shared" si="2"/>
        <v>4.6628859483301826</v>
      </c>
      <c r="Q56" s="235" t="s">
        <v>223</v>
      </c>
      <c r="R56" s="402">
        <v>8969</v>
      </c>
      <c r="S56" s="402">
        <v>278</v>
      </c>
      <c r="T56" s="239">
        <f t="shared" si="3"/>
        <v>3.0995651689151522</v>
      </c>
    </row>
    <row r="57" spans="2:20" x14ac:dyDescent="0.3">
      <c r="B57" s="235" t="s">
        <v>218</v>
      </c>
      <c r="C57" s="418">
        <v>2556</v>
      </c>
      <c r="D57" s="418">
        <v>129</v>
      </c>
      <c r="E57" s="239">
        <f t="shared" si="0"/>
        <v>5.046948356807512</v>
      </c>
      <c r="G57" s="235" t="s">
        <v>228</v>
      </c>
      <c r="H57" s="402">
        <v>860</v>
      </c>
      <c r="I57" s="402">
        <v>55</v>
      </c>
      <c r="J57" s="239">
        <f t="shared" si="1"/>
        <v>6.395348837209303</v>
      </c>
      <c r="L57" s="235" t="s">
        <v>195</v>
      </c>
      <c r="M57" s="402">
        <v>1361</v>
      </c>
      <c r="N57" s="402">
        <v>63</v>
      </c>
      <c r="O57" s="239">
        <f t="shared" si="2"/>
        <v>4.6289493019838357</v>
      </c>
      <c r="Q57" s="235" t="s">
        <v>218</v>
      </c>
      <c r="R57" s="418">
        <v>10090</v>
      </c>
      <c r="S57" s="418">
        <v>305</v>
      </c>
      <c r="T57" s="239">
        <f t="shared" si="3"/>
        <v>3.0227948463825567</v>
      </c>
    </row>
    <row r="58" spans="2:20" x14ac:dyDescent="0.3">
      <c r="B58" s="235" t="s">
        <v>233</v>
      </c>
      <c r="C58" s="402">
        <v>2897</v>
      </c>
      <c r="D58" s="402">
        <v>146</v>
      </c>
      <c r="E58" s="239">
        <f t="shared" si="0"/>
        <v>5.039696237487056</v>
      </c>
      <c r="G58" s="235" t="s">
        <v>238</v>
      </c>
      <c r="H58" s="402">
        <v>920</v>
      </c>
      <c r="I58" s="402">
        <v>58</v>
      </c>
      <c r="J58" s="239">
        <f t="shared" si="1"/>
        <v>6.304347826086957</v>
      </c>
      <c r="L58" s="235" t="s">
        <v>233</v>
      </c>
      <c r="M58" s="402">
        <v>1615</v>
      </c>
      <c r="N58" s="402">
        <v>71</v>
      </c>
      <c r="O58" s="239">
        <f t="shared" si="2"/>
        <v>4.3962848297213624</v>
      </c>
      <c r="Q58" s="235" t="s">
        <v>233</v>
      </c>
      <c r="R58" s="402">
        <v>9605</v>
      </c>
      <c r="S58" s="402">
        <v>273</v>
      </c>
      <c r="T58" s="239">
        <f t="shared" si="3"/>
        <v>2.8422696512233214</v>
      </c>
    </row>
    <row r="59" spans="2:20" x14ac:dyDescent="0.3">
      <c r="B59" s="235" t="s">
        <v>169</v>
      </c>
      <c r="C59" s="402">
        <v>2138</v>
      </c>
      <c r="D59" s="402">
        <v>106</v>
      </c>
      <c r="E59" s="239">
        <f t="shared" si="0"/>
        <v>4.9579045837231055</v>
      </c>
      <c r="G59" s="235" t="s">
        <v>189</v>
      </c>
      <c r="H59" s="402">
        <v>1285</v>
      </c>
      <c r="I59" s="402">
        <v>81</v>
      </c>
      <c r="J59" s="239">
        <f t="shared" si="1"/>
        <v>6.3035019455252916</v>
      </c>
      <c r="L59" s="314" t="s">
        <v>50</v>
      </c>
      <c r="M59" s="412">
        <v>24382</v>
      </c>
      <c r="N59" s="412">
        <v>1031</v>
      </c>
      <c r="O59" s="309">
        <f t="shared" si="2"/>
        <v>4.228529242884095</v>
      </c>
      <c r="Q59" s="235" t="s">
        <v>238</v>
      </c>
      <c r="R59" s="402">
        <v>9677</v>
      </c>
      <c r="S59" s="402">
        <v>258</v>
      </c>
      <c r="T59" s="239">
        <f t="shared" si="3"/>
        <v>2.6661155316730394</v>
      </c>
    </row>
    <row r="60" spans="2:20" x14ac:dyDescent="0.3">
      <c r="B60" s="314" t="s">
        <v>50</v>
      </c>
      <c r="C60" s="412">
        <v>40473</v>
      </c>
      <c r="D60" s="412">
        <v>1998</v>
      </c>
      <c r="E60" s="309">
        <f t="shared" si="0"/>
        <v>4.9366244162775184</v>
      </c>
      <c r="G60" s="314" t="s">
        <v>50</v>
      </c>
      <c r="H60" s="412">
        <v>16091</v>
      </c>
      <c r="I60" s="412">
        <v>967</v>
      </c>
      <c r="J60" s="309">
        <f t="shared" si="1"/>
        <v>6.0095705673979243</v>
      </c>
      <c r="L60" s="235" t="s">
        <v>205</v>
      </c>
      <c r="M60" s="402">
        <v>1536</v>
      </c>
      <c r="N60" s="402">
        <v>62</v>
      </c>
      <c r="O60" s="239">
        <f t="shared" si="2"/>
        <v>4.0364583333333339</v>
      </c>
      <c r="Q60" s="314" t="s">
        <v>50</v>
      </c>
      <c r="R60" s="412">
        <v>163896</v>
      </c>
      <c r="S60" s="412">
        <v>4364</v>
      </c>
      <c r="T60" s="309">
        <f t="shared" si="3"/>
        <v>2.6626641284717136</v>
      </c>
    </row>
    <row r="61" spans="2:20" x14ac:dyDescent="0.3">
      <c r="B61" s="235" t="s">
        <v>238</v>
      </c>
      <c r="C61" s="402">
        <v>2226</v>
      </c>
      <c r="D61" s="402">
        <v>108</v>
      </c>
      <c r="E61" s="239">
        <f t="shared" si="0"/>
        <v>4.8517520215633416</v>
      </c>
      <c r="G61" s="235" t="s">
        <v>160</v>
      </c>
      <c r="H61" s="402">
        <v>1069</v>
      </c>
      <c r="I61" s="402">
        <v>63</v>
      </c>
      <c r="J61" s="239">
        <f t="shared" si="1"/>
        <v>5.8933582787652012</v>
      </c>
      <c r="L61" s="235" t="s">
        <v>169</v>
      </c>
      <c r="M61" s="402">
        <v>1383</v>
      </c>
      <c r="N61" s="402">
        <v>53</v>
      </c>
      <c r="O61" s="239">
        <f t="shared" si="2"/>
        <v>3.8322487346348519</v>
      </c>
      <c r="Q61" s="235" t="s">
        <v>169</v>
      </c>
      <c r="R61" s="402">
        <v>10403</v>
      </c>
      <c r="S61" s="402">
        <v>275</v>
      </c>
      <c r="T61" s="239">
        <f t="shared" si="3"/>
        <v>2.6434682303181773</v>
      </c>
    </row>
    <row r="62" spans="2:20" x14ac:dyDescent="0.3">
      <c r="B62" s="235" t="s">
        <v>205</v>
      </c>
      <c r="C62" s="402">
        <v>2391</v>
      </c>
      <c r="D62" s="402">
        <v>112</v>
      </c>
      <c r="E62" s="239">
        <f t="shared" si="0"/>
        <v>4.6842325386867421</v>
      </c>
      <c r="G62" s="235" t="s">
        <v>233</v>
      </c>
      <c r="H62" s="402">
        <v>1282</v>
      </c>
      <c r="I62" s="402">
        <v>75</v>
      </c>
      <c r="J62" s="239">
        <f t="shared" si="1"/>
        <v>5.8502340093603742</v>
      </c>
      <c r="L62" s="235" t="s">
        <v>238</v>
      </c>
      <c r="M62" s="402">
        <v>1306</v>
      </c>
      <c r="N62" s="402">
        <v>50</v>
      </c>
      <c r="O62" s="239">
        <f t="shared" si="2"/>
        <v>3.8284839203675345</v>
      </c>
      <c r="Q62" s="235" t="s">
        <v>205</v>
      </c>
      <c r="R62" s="402">
        <v>11253</v>
      </c>
      <c r="S62" s="402">
        <v>265</v>
      </c>
      <c r="T62" s="239">
        <f t="shared" si="3"/>
        <v>2.354927574868924</v>
      </c>
    </row>
    <row r="63" spans="2:20" x14ac:dyDescent="0.3">
      <c r="B63" s="235" t="s">
        <v>228</v>
      </c>
      <c r="C63" s="402">
        <v>2379</v>
      </c>
      <c r="D63" s="402">
        <v>105</v>
      </c>
      <c r="E63" s="239">
        <f t="shared" si="0"/>
        <v>4.4136191677175285</v>
      </c>
      <c r="G63" s="235" t="s">
        <v>205</v>
      </c>
      <c r="H63" s="402">
        <v>855</v>
      </c>
      <c r="I63" s="402">
        <v>50</v>
      </c>
      <c r="J63" s="239">
        <f t="shared" si="1"/>
        <v>5.8479532163742682</v>
      </c>
      <c r="L63" s="235" t="s">
        <v>228</v>
      </c>
      <c r="M63" s="402">
        <v>1519</v>
      </c>
      <c r="N63" s="402">
        <v>50</v>
      </c>
      <c r="O63" s="239">
        <f t="shared" si="2"/>
        <v>3.2916392363396971</v>
      </c>
      <c r="Q63" s="235" t="s">
        <v>248</v>
      </c>
      <c r="R63" s="409">
        <v>9378</v>
      </c>
      <c r="S63" s="402">
        <v>203</v>
      </c>
      <c r="T63" s="239">
        <f t="shared" si="3"/>
        <v>2.1646406483258689</v>
      </c>
    </row>
    <row r="64" spans="2:20" x14ac:dyDescent="0.3">
      <c r="B64" s="235" t="s">
        <v>160</v>
      </c>
      <c r="C64" s="402">
        <v>3183</v>
      </c>
      <c r="D64" s="402">
        <v>113</v>
      </c>
      <c r="E64" s="239">
        <f t="shared" si="0"/>
        <v>3.5501099591580272</v>
      </c>
      <c r="G64" s="235" t="s">
        <v>218</v>
      </c>
      <c r="H64" s="418">
        <v>1057</v>
      </c>
      <c r="I64" s="418">
        <v>54</v>
      </c>
      <c r="J64" s="239">
        <f t="shared" si="1"/>
        <v>5.1087984862819296</v>
      </c>
      <c r="L64" s="235" t="s">
        <v>179</v>
      </c>
      <c r="M64" s="402">
        <v>1591</v>
      </c>
      <c r="N64" s="402">
        <v>38</v>
      </c>
      <c r="O64" s="239">
        <f t="shared" si="2"/>
        <v>2.3884349465744816</v>
      </c>
      <c r="Q64" s="235" t="s">
        <v>228</v>
      </c>
      <c r="R64" s="402">
        <v>10527</v>
      </c>
      <c r="S64" s="402">
        <v>209</v>
      </c>
      <c r="T64" s="239">
        <f t="shared" si="3"/>
        <v>1.9853709508881923</v>
      </c>
    </row>
    <row r="65" spans="2:20" x14ac:dyDescent="0.3">
      <c r="B65" s="235" t="s">
        <v>248</v>
      </c>
      <c r="C65" s="409">
        <v>2224</v>
      </c>
      <c r="D65" s="402">
        <v>62</v>
      </c>
      <c r="E65" s="239">
        <f t="shared" si="0"/>
        <v>2.7877697841726619</v>
      </c>
      <c r="G65" s="235" t="s">
        <v>248</v>
      </c>
      <c r="H65" s="409">
        <v>844</v>
      </c>
      <c r="I65" s="402">
        <v>31</v>
      </c>
      <c r="J65" s="239">
        <f t="shared" si="1"/>
        <v>3.6729857819905214</v>
      </c>
      <c r="L65" s="235" t="s">
        <v>160</v>
      </c>
      <c r="M65" s="402">
        <v>2114</v>
      </c>
      <c r="N65" s="402">
        <v>50</v>
      </c>
      <c r="O65" s="239">
        <f t="shared" si="2"/>
        <v>2.3651844843897822</v>
      </c>
      <c r="Q65" s="235" t="s">
        <v>160</v>
      </c>
      <c r="R65" s="402">
        <v>17205</v>
      </c>
      <c r="S65" s="402">
        <v>267</v>
      </c>
      <c r="T65" s="239">
        <f t="shared" si="3"/>
        <v>1.5518744551002615</v>
      </c>
    </row>
    <row r="66" spans="2:20" ht="15" thickBot="1" x14ac:dyDescent="0.35">
      <c r="B66" s="236" t="s">
        <v>179</v>
      </c>
      <c r="C66" s="410">
        <v>2567</v>
      </c>
      <c r="D66" s="410">
        <v>61</v>
      </c>
      <c r="E66" s="240">
        <f t="shared" si="0"/>
        <v>2.3763147643163225</v>
      </c>
      <c r="G66" s="236" t="s">
        <v>179</v>
      </c>
      <c r="H66" s="410">
        <v>976</v>
      </c>
      <c r="I66" s="410">
        <v>23</v>
      </c>
      <c r="J66" s="240">
        <f t="shared" si="1"/>
        <v>2.3565573770491803</v>
      </c>
      <c r="L66" s="236" t="s">
        <v>248</v>
      </c>
      <c r="M66" s="419">
        <v>1380</v>
      </c>
      <c r="N66" s="410">
        <v>31</v>
      </c>
      <c r="O66" s="240">
        <f t="shared" si="2"/>
        <v>2.2463768115942027</v>
      </c>
      <c r="Q66" s="236" t="s">
        <v>179</v>
      </c>
      <c r="R66" s="410">
        <v>12682</v>
      </c>
      <c r="S66" s="410">
        <v>118</v>
      </c>
      <c r="T66" s="240">
        <f t="shared" si="3"/>
        <v>0.93045260999842305</v>
      </c>
    </row>
    <row r="70" spans="2:20" x14ac:dyDescent="0.3">
      <c r="B70" s="629" t="s">
        <v>57</v>
      </c>
      <c r="C70" s="630"/>
      <c r="D70" s="630"/>
      <c r="E70" s="630"/>
      <c r="F70" s="630"/>
      <c r="G70" s="630"/>
      <c r="H70" s="630"/>
      <c r="I70" s="630"/>
      <c r="J70" s="631"/>
    </row>
    <row r="71" spans="2:20" ht="6.6" customHeight="1" x14ac:dyDescent="0.3">
      <c r="B71" s="124"/>
      <c r="C71" s="124"/>
      <c r="D71" s="125"/>
      <c r="E71" s="125"/>
      <c r="F71" s="223"/>
      <c r="G71" s="223"/>
      <c r="H71" s="126"/>
      <c r="I71" s="127"/>
      <c r="J71" s="128"/>
    </row>
    <row r="72" spans="2:20" ht="31.8" customHeight="1" x14ac:dyDescent="0.3">
      <c r="B72" s="129" t="s">
        <v>58</v>
      </c>
      <c r="C72" s="625" t="s">
        <v>654</v>
      </c>
      <c r="D72" s="626"/>
      <c r="E72" s="626"/>
      <c r="F72" s="626"/>
      <c r="G72" s="626"/>
      <c r="H72" s="626"/>
      <c r="I72" s="626"/>
      <c r="J72" s="627"/>
    </row>
    <row r="73" spans="2:20" ht="7.8" customHeight="1" x14ac:dyDescent="0.3">
      <c r="B73" s="129"/>
      <c r="C73" s="130"/>
      <c r="D73" s="131"/>
      <c r="E73" s="131"/>
      <c r="F73" s="224"/>
      <c r="G73" s="224"/>
      <c r="H73" s="131"/>
      <c r="I73" s="132"/>
      <c r="J73" s="133"/>
    </row>
    <row r="74" spans="2:20" ht="59.4" customHeight="1" x14ac:dyDescent="0.3">
      <c r="B74" s="129" t="s">
        <v>59</v>
      </c>
      <c r="C74" s="625" t="s">
        <v>643</v>
      </c>
      <c r="D74" s="626"/>
      <c r="E74" s="626"/>
      <c r="F74" s="626"/>
      <c r="G74" s="626"/>
      <c r="H74" s="626"/>
      <c r="I74" s="626"/>
      <c r="J74" s="627"/>
    </row>
    <row r="75" spans="2:20" ht="5.4" customHeight="1" x14ac:dyDescent="0.3">
      <c r="B75" s="129"/>
      <c r="C75" s="130"/>
      <c r="D75" s="131"/>
      <c r="E75" s="131"/>
      <c r="F75" s="224"/>
      <c r="G75" s="224"/>
      <c r="H75" s="131"/>
      <c r="I75" s="132"/>
      <c r="J75" s="133"/>
    </row>
    <row r="76" spans="2:20" x14ac:dyDescent="0.3">
      <c r="B76" s="129" t="s">
        <v>61</v>
      </c>
      <c r="C76" s="130" t="s">
        <v>647</v>
      </c>
      <c r="D76" s="131"/>
      <c r="E76" s="131"/>
      <c r="F76" s="224"/>
      <c r="G76" s="224"/>
      <c r="H76" s="131"/>
      <c r="I76" s="132"/>
      <c r="J76" s="133"/>
    </row>
    <row r="77" spans="2:20" ht="5.4" customHeight="1" x14ac:dyDescent="0.3">
      <c r="B77" s="129"/>
      <c r="C77" s="130"/>
      <c r="D77" s="131"/>
      <c r="E77" s="131"/>
      <c r="F77" s="224"/>
      <c r="G77" s="224"/>
      <c r="H77" s="131"/>
      <c r="I77" s="132"/>
      <c r="J77" s="133"/>
    </row>
    <row r="78" spans="2:20" x14ac:dyDescent="0.3">
      <c r="B78" s="129" t="s">
        <v>63</v>
      </c>
      <c r="C78" s="130" t="s">
        <v>646</v>
      </c>
      <c r="D78" s="131"/>
      <c r="E78" s="131"/>
      <c r="F78" s="224"/>
      <c r="G78" s="224"/>
      <c r="H78" s="131"/>
      <c r="I78" s="132"/>
      <c r="J78" s="133"/>
    </row>
    <row r="79" spans="2:20" ht="8.4" customHeight="1" x14ac:dyDescent="0.3">
      <c r="B79" s="129"/>
      <c r="C79" s="130"/>
      <c r="D79" s="131"/>
      <c r="E79" s="131"/>
      <c r="F79" s="224"/>
      <c r="G79" s="224"/>
      <c r="H79" s="131"/>
      <c r="I79" s="132"/>
      <c r="J79" s="133"/>
    </row>
    <row r="80" spans="2:20" x14ac:dyDescent="0.3">
      <c r="B80" s="129" t="s">
        <v>65</v>
      </c>
      <c r="C80" s="130" t="s">
        <v>591</v>
      </c>
      <c r="D80" s="131"/>
      <c r="E80" s="131"/>
      <c r="F80" s="224"/>
      <c r="G80" s="224"/>
      <c r="H80" s="131"/>
      <c r="I80" s="132"/>
      <c r="J80" s="133"/>
    </row>
    <row r="81" spans="2:10" ht="9" customHeight="1" x14ac:dyDescent="0.3">
      <c r="B81" s="129"/>
      <c r="C81" s="130"/>
      <c r="D81" s="131"/>
      <c r="E81" s="131"/>
      <c r="F81" s="224"/>
      <c r="G81" s="224"/>
      <c r="H81" s="131"/>
      <c r="I81" s="132"/>
      <c r="J81" s="133"/>
    </row>
    <row r="82" spans="2:10" x14ac:dyDescent="0.3">
      <c r="B82" s="129" t="s">
        <v>67</v>
      </c>
      <c r="C82" s="134" t="s">
        <v>68</v>
      </c>
      <c r="D82" s="132"/>
      <c r="E82" s="132"/>
      <c r="F82" s="225"/>
      <c r="G82" s="224"/>
      <c r="H82" s="131"/>
      <c r="I82" s="132"/>
      <c r="J82" s="133"/>
    </row>
    <row r="83" spans="2:10" ht="6" customHeight="1" x14ac:dyDescent="0.3">
      <c r="B83" s="129"/>
      <c r="C83" s="134"/>
      <c r="D83" s="132"/>
      <c r="E83" s="132"/>
      <c r="F83" s="225"/>
      <c r="G83" s="224"/>
      <c r="H83" s="131"/>
      <c r="I83" s="132"/>
      <c r="J83" s="133"/>
    </row>
    <row r="84" spans="2:10" x14ac:dyDescent="0.3">
      <c r="B84" s="129" t="s">
        <v>69</v>
      </c>
      <c r="C84" s="254" t="s">
        <v>537</v>
      </c>
      <c r="D84" s="141"/>
      <c r="E84" s="141"/>
      <c r="F84" s="226"/>
      <c r="G84" s="224"/>
      <c r="H84" s="131"/>
      <c r="I84" s="132"/>
      <c r="J84" s="133"/>
    </row>
    <row r="85" spans="2:10" ht="7.2" customHeight="1" x14ac:dyDescent="0.3">
      <c r="B85" s="129"/>
      <c r="C85" s="130"/>
      <c r="D85" s="131"/>
      <c r="E85" s="131"/>
      <c r="F85" s="224"/>
      <c r="G85" s="224"/>
      <c r="H85" s="131"/>
      <c r="I85" s="132"/>
      <c r="J85" s="133"/>
    </row>
    <row r="86" spans="2:10" x14ac:dyDescent="0.3">
      <c r="B86" s="632" t="s">
        <v>71</v>
      </c>
      <c r="C86" s="130" t="s">
        <v>72</v>
      </c>
      <c r="D86" s="131"/>
      <c r="E86" s="131"/>
      <c r="F86" s="224"/>
      <c r="G86" s="224"/>
      <c r="H86" s="131"/>
      <c r="I86" s="132"/>
      <c r="J86" s="133"/>
    </row>
    <row r="87" spans="2:10" x14ac:dyDescent="0.3">
      <c r="B87" s="632"/>
      <c r="C87" s="175" t="s">
        <v>73</v>
      </c>
      <c r="D87" s="180"/>
      <c r="E87" s="180"/>
      <c r="F87" s="224"/>
      <c r="G87" s="224"/>
      <c r="H87" s="131"/>
      <c r="I87" s="132"/>
      <c r="J87" s="133"/>
    </row>
    <row r="88" spans="2:10" ht="10.199999999999999" customHeight="1" x14ac:dyDescent="0.3">
      <c r="B88" s="129"/>
      <c r="C88" s="130"/>
      <c r="D88" s="131"/>
      <c r="E88" s="131"/>
      <c r="F88" s="224"/>
      <c r="G88" s="224"/>
      <c r="H88" s="131"/>
      <c r="I88" s="132"/>
      <c r="J88" s="133"/>
    </row>
    <row r="89" spans="2:10" ht="51.6" customHeight="1" x14ac:dyDescent="0.3">
      <c r="B89" s="136" t="s">
        <v>74</v>
      </c>
      <c r="C89" s="625" t="s">
        <v>734</v>
      </c>
      <c r="D89" s="626"/>
      <c r="E89" s="626"/>
      <c r="F89" s="626"/>
      <c r="G89" s="626"/>
      <c r="H89" s="626"/>
      <c r="I89" s="626"/>
      <c r="J89" s="627"/>
    </row>
    <row r="90" spans="2:10" ht="31.8" customHeight="1" x14ac:dyDescent="0.3">
      <c r="B90" s="136"/>
      <c r="C90" s="635" t="s">
        <v>550</v>
      </c>
      <c r="D90" s="636"/>
      <c r="E90" s="636"/>
      <c r="F90" s="636"/>
      <c r="G90" s="636"/>
      <c r="H90" s="636"/>
      <c r="I90" s="636"/>
      <c r="J90" s="637"/>
    </row>
    <row r="91" spans="2:10" ht="7.8" customHeight="1" x14ac:dyDescent="0.3">
      <c r="B91" s="136"/>
      <c r="C91" s="130"/>
      <c r="D91" s="131"/>
      <c r="E91" s="131"/>
      <c r="F91" s="224"/>
      <c r="G91" s="224"/>
      <c r="H91" s="131"/>
      <c r="I91" s="132"/>
      <c r="J91" s="133"/>
    </row>
    <row r="92" spans="2:10" x14ac:dyDescent="0.3">
      <c r="B92" s="136" t="s">
        <v>75</v>
      </c>
      <c r="C92" s="176">
        <v>45069</v>
      </c>
      <c r="D92" s="181"/>
      <c r="E92" s="181"/>
      <c r="F92" s="224"/>
      <c r="G92" s="224"/>
      <c r="H92" s="131"/>
      <c r="I92" s="132"/>
      <c r="J92" s="133"/>
    </row>
    <row r="93" spans="2:10" ht="6" customHeight="1" x14ac:dyDescent="0.3">
      <c r="B93" s="136"/>
      <c r="C93" s="130"/>
      <c r="D93" s="131"/>
      <c r="E93" s="131"/>
      <c r="F93" s="224"/>
      <c r="G93" s="224"/>
      <c r="H93" s="131"/>
      <c r="I93" s="132"/>
      <c r="J93" s="133"/>
    </row>
    <row r="94" spans="2:10" x14ac:dyDescent="0.3">
      <c r="B94" s="136" t="s">
        <v>76</v>
      </c>
      <c r="C94" s="130" t="s">
        <v>77</v>
      </c>
      <c r="D94" s="131"/>
      <c r="E94" s="131"/>
      <c r="F94" s="224"/>
      <c r="G94" s="224"/>
      <c r="H94" s="131"/>
      <c r="I94" s="132"/>
      <c r="J94" s="133"/>
    </row>
    <row r="95" spans="2:10" ht="5.4" customHeight="1" x14ac:dyDescent="0.3">
      <c r="B95" s="136"/>
      <c r="C95" s="130"/>
      <c r="D95" s="131"/>
      <c r="E95" s="131"/>
      <c r="F95" s="224"/>
      <c r="G95" s="224"/>
      <c r="H95" s="131"/>
      <c r="I95" s="132"/>
      <c r="J95" s="133"/>
    </row>
    <row r="96" spans="2:10" x14ac:dyDescent="0.3">
      <c r="B96" s="136" t="s">
        <v>78</v>
      </c>
      <c r="C96" s="134" t="s">
        <v>535</v>
      </c>
      <c r="D96" s="132"/>
      <c r="E96" s="132"/>
      <c r="F96" s="225"/>
      <c r="G96" s="225"/>
      <c r="H96" s="132"/>
      <c r="I96" s="132"/>
      <c r="J96" s="133"/>
    </row>
    <row r="97" spans="2:10" ht="9.6" customHeight="1" x14ac:dyDescent="0.3">
      <c r="B97" s="137"/>
      <c r="C97" s="137"/>
      <c r="D97" s="138"/>
      <c r="E97" s="138"/>
      <c r="F97" s="227"/>
      <c r="G97" s="227"/>
      <c r="H97" s="138"/>
      <c r="I97" s="138"/>
      <c r="J97" s="139"/>
    </row>
  </sheetData>
  <mergeCells count="16">
    <mergeCell ref="T3:U3"/>
    <mergeCell ref="V3:W3"/>
    <mergeCell ref="C89:J89"/>
    <mergeCell ref="R48:T48"/>
    <mergeCell ref="C90:J90"/>
    <mergeCell ref="B70:J70"/>
    <mergeCell ref="C72:J72"/>
    <mergeCell ref="C74:J74"/>
    <mergeCell ref="B86:B87"/>
    <mergeCell ref="C48:E48"/>
    <mergeCell ref="H48:J48"/>
    <mergeCell ref="M48:O48"/>
    <mergeCell ref="H5:I5"/>
    <mergeCell ref="D5:E5"/>
    <mergeCell ref="F5:G5"/>
    <mergeCell ref="J5:K5"/>
  </mergeCells>
  <hyperlinks>
    <hyperlink ref="C87" r:id="rId1" xr:uid="{743616E7-677F-4EF0-AEE1-EA4429C6F4AD}"/>
    <hyperlink ref="B2" location="Index!A1" display="Return to Index" xr:uid="{FEB53709-060A-4C1B-86CC-71B750B15BE7}"/>
    <hyperlink ref="C90" r:id="rId2" xr:uid="{939A4BAD-467D-4135-A1E6-5DDE5FBC333C}"/>
  </hyperlinks>
  <pageMargins left="0.7" right="0.7" top="0.75" bottom="0.75" header="0.3" footer="0.3"/>
  <pageSetup paperSize="9"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C2226-2793-484B-98A7-CFC88C1503EC}">
  <dimension ref="B1:AE89"/>
  <sheetViews>
    <sheetView zoomScaleNormal="100" workbookViewId="0">
      <selection activeCell="L65" sqref="L65"/>
    </sheetView>
  </sheetViews>
  <sheetFormatPr defaultColWidth="8.88671875" defaultRowHeight="14.4" x14ac:dyDescent="0.3"/>
  <cols>
    <col min="1" max="1" width="3.21875" customWidth="1"/>
    <col min="2" max="2" width="40.109375" customWidth="1"/>
    <col min="3" max="3" width="19.109375" customWidth="1"/>
    <col min="4" max="4" width="20.21875" customWidth="1"/>
    <col min="5" max="5" width="13.21875" customWidth="1"/>
    <col min="6" max="6" width="13.109375" customWidth="1"/>
    <col min="7" max="7" width="16.44140625" customWidth="1"/>
    <col min="8" max="8" width="12.109375" customWidth="1"/>
    <col min="9" max="9" width="16.33203125" customWidth="1"/>
    <col min="10" max="10" width="10.88671875" customWidth="1"/>
    <col min="11" max="11" width="11.44140625" customWidth="1"/>
    <col min="12" max="12" width="16.5546875" customWidth="1"/>
    <col min="13" max="13" width="10" customWidth="1"/>
    <col min="14" max="14" width="15.5546875" customWidth="1"/>
    <col min="15" max="16" width="10" customWidth="1"/>
    <col min="17" max="17" width="17" customWidth="1"/>
    <col min="18" max="18" width="14.77734375" customWidth="1"/>
    <col min="19" max="19" width="17.44140625" customWidth="1"/>
    <col min="20" max="20" width="14.33203125" customWidth="1"/>
    <col min="22" max="22" width="19.109375" customWidth="1"/>
    <col min="24" max="24" width="17" customWidth="1"/>
    <col min="25" max="25" width="12.21875" customWidth="1"/>
    <col min="26" max="27" width="12.109375" customWidth="1"/>
  </cols>
  <sheetData>
    <row r="1" spans="2:31" x14ac:dyDescent="0.3">
      <c r="B1" s="228" t="s">
        <v>616</v>
      </c>
    </row>
    <row r="2" spans="2:31" x14ac:dyDescent="0.3">
      <c r="B2" s="103" t="s">
        <v>28</v>
      </c>
    </row>
    <row r="3" spans="2:31" x14ac:dyDescent="0.3">
      <c r="D3" s="596"/>
      <c r="AA3" s="87"/>
      <c r="AB3" s="640"/>
      <c r="AC3" s="640"/>
      <c r="AD3" s="640"/>
      <c r="AE3" s="640"/>
    </row>
    <row r="4" spans="2:31" ht="15" thickBot="1" x14ac:dyDescent="0.35">
      <c r="F4" s="278"/>
      <c r="G4" s="278"/>
      <c r="H4" s="278"/>
      <c r="I4" s="278"/>
      <c r="J4" s="278"/>
      <c r="K4" s="278"/>
    </row>
    <row r="5" spans="2:31" ht="15" customHeight="1" thickBot="1" x14ac:dyDescent="0.35">
      <c r="D5" s="676" t="s">
        <v>621</v>
      </c>
      <c r="E5" s="677"/>
      <c r="F5" s="673" t="s">
        <v>626</v>
      </c>
      <c r="G5" s="674"/>
      <c r="H5" s="674"/>
      <c r="I5" s="675"/>
      <c r="J5" s="676" t="s">
        <v>624</v>
      </c>
      <c r="K5" s="680"/>
    </row>
    <row r="6" spans="2:31" ht="52.2" customHeight="1" thickBot="1" x14ac:dyDescent="0.35">
      <c r="B6" s="590" t="s">
        <v>609</v>
      </c>
      <c r="C6" s="662" t="s">
        <v>630</v>
      </c>
      <c r="D6" s="678"/>
      <c r="E6" s="679"/>
      <c r="F6" s="682" t="s">
        <v>627</v>
      </c>
      <c r="G6" s="682"/>
      <c r="H6" s="682" t="s">
        <v>628</v>
      </c>
      <c r="I6" s="682"/>
      <c r="J6" s="678"/>
      <c r="K6" s="681"/>
    </row>
    <row r="7" spans="2:31" s="394" customFormat="1" ht="43.8" thickBot="1" x14ac:dyDescent="0.35">
      <c r="B7" s="265" t="s">
        <v>610</v>
      </c>
      <c r="C7" s="663"/>
      <c r="D7" s="404" t="s">
        <v>536</v>
      </c>
      <c r="E7" s="404" t="s">
        <v>629</v>
      </c>
      <c r="F7" s="404" t="s">
        <v>536</v>
      </c>
      <c r="G7" s="404" t="s">
        <v>625</v>
      </c>
      <c r="H7" s="404" t="s">
        <v>536</v>
      </c>
      <c r="I7" s="404" t="s">
        <v>625</v>
      </c>
      <c r="J7" s="404" t="s">
        <v>536</v>
      </c>
      <c r="K7" s="404" t="s">
        <v>629</v>
      </c>
      <c r="U7"/>
    </row>
    <row r="8" spans="2:31" x14ac:dyDescent="0.3">
      <c r="B8" s="234" t="s">
        <v>160</v>
      </c>
      <c r="C8" s="401">
        <v>377</v>
      </c>
      <c r="D8" s="401">
        <v>184</v>
      </c>
      <c r="E8" s="259">
        <f>D8/C8%</f>
        <v>48.806366047745357</v>
      </c>
      <c r="F8" s="401">
        <v>172</v>
      </c>
      <c r="G8" s="259">
        <f>F8/D8%</f>
        <v>93.478260869565219</v>
      </c>
      <c r="H8" s="401">
        <v>12</v>
      </c>
      <c r="I8" s="259">
        <f>H8/D8%</f>
        <v>6.5217391304347823</v>
      </c>
      <c r="J8" s="401">
        <v>193</v>
      </c>
      <c r="K8" s="259">
        <f>J8/C8%</f>
        <v>51.193633952254643</v>
      </c>
    </row>
    <row r="9" spans="2:31" x14ac:dyDescent="0.3">
      <c r="B9" s="235" t="s">
        <v>169</v>
      </c>
      <c r="C9" s="402">
        <v>383</v>
      </c>
      <c r="D9" s="402">
        <v>136</v>
      </c>
      <c r="E9" s="261">
        <f t="shared" ref="E9:E23" si="0">D9/C9%</f>
        <v>35.509138381201041</v>
      </c>
      <c r="F9" s="402">
        <v>130</v>
      </c>
      <c r="G9" s="261">
        <f t="shared" ref="G9:G23" si="1">F9/D9%</f>
        <v>95.588235294117638</v>
      </c>
      <c r="H9" s="402">
        <v>6</v>
      </c>
      <c r="I9" s="261">
        <f t="shared" ref="I9:I24" si="2">H9/D9%</f>
        <v>4.4117647058823524</v>
      </c>
      <c r="J9" s="402">
        <v>247</v>
      </c>
      <c r="K9" s="261">
        <f t="shared" ref="K9:K24" si="3">J9/C9%</f>
        <v>64.490861618798959</v>
      </c>
    </row>
    <row r="10" spans="2:31" x14ac:dyDescent="0.3">
      <c r="B10" s="235" t="s">
        <v>179</v>
      </c>
      <c r="C10" s="402">
        <v>178</v>
      </c>
      <c r="D10" s="402">
        <v>87</v>
      </c>
      <c r="E10" s="261">
        <f t="shared" si="0"/>
        <v>48.876404494382022</v>
      </c>
      <c r="F10" s="402">
        <v>80</v>
      </c>
      <c r="G10" s="261">
        <f t="shared" si="1"/>
        <v>91.954022988505741</v>
      </c>
      <c r="H10" s="402">
        <v>7</v>
      </c>
      <c r="I10" s="261">
        <f t="shared" si="2"/>
        <v>8.0459770114942533</v>
      </c>
      <c r="J10" s="402">
        <v>91</v>
      </c>
      <c r="K10" s="261">
        <f t="shared" si="3"/>
        <v>51.123595505617978</v>
      </c>
    </row>
    <row r="11" spans="2:31" x14ac:dyDescent="0.3">
      <c r="B11" s="235" t="s">
        <v>189</v>
      </c>
      <c r="C11" s="402">
        <v>461</v>
      </c>
      <c r="D11" s="402">
        <v>186</v>
      </c>
      <c r="E11" s="261">
        <f t="shared" si="0"/>
        <v>40.347071583514094</v>
      </c>
      <c r="F11" s="402">
        <v>178</v>
      </c>
      <c r="G11" s="261">
        <f t="shared" si="1"/>
        <v>95.698924731182785</v>
      </c>
      <c r="H11" s="402">
        <v>8</v>
      </c>
      <c r="I11" s="261">
        <f t="shared" si="2"/>
        <v>4.301075268817204</v>
      </c>
      <c r="J11" s="402">
        <v>275</v>
      </c>
      <c r="K11" s="261">
        <f t="shared" si="3"/>
        <v>59.652928416485899</v>
      </c>
    </row>
    <row r="12" spans="2:31" x14ac:dyDescent="0.3">
      <c r="B12" s="235" t="s">
        <v>195</v>
      </c>
      <c r="C12" s="402">
        <v>452</v>
      </c>
      <c r="D12" s="402">
        <v>210</v>
      </c>
      <c r="E12" s="261">
        <f t="shared" si="0"/>
        <v>46.460176991150448</v>
      </c>
      <c r="F12" s="402">
        <v>202</v>
      </c>
      <c r="G12" s="261">
        <f t="shared" si="1"/>
        <v>96.19047619047619</v>
      </c>
      <c r="H12" s="402">
        <v>8</v>
      </c>
      <c r="I12" s="261">
        <f t="shared" si="2"/>
        <v>3.8095238095238093</v>
      </c>
      <c r="J12" s="402">
        <v>242</v>
      </c>
      <c r="K12" s="261">
        <f t="shared" si="3"/>
        <v>53.539823008849559</v>
      </c>
    </row>
    <row r="13" spans="2:31" x14ac:dyDescent="0.3">
      <c r="B13" s="235" t="s">
        <v>200</v>
      </c>
      <c r="C13" s="402">
        <v>442</v>
      </c>
      <c r="D13" s="402">
        <v>170</v>
      </c>
      <c r="E13" s="261">
        <f t="shared" si="0"/>
        <v>38.46153846153846</v>
      </c>
      <c r="F13" s="402">
        <v>165</v>
      </c>
      <c r="G13" s="261">
        <f t="shared" si="1"/>
        <v>97.058823529411768</v>
      </c>
      <c r="H13" s="402">
        <v>5</v>
      </c>
      <c r="I13" s="261">
        <f t="shared" si="2"/>
        <v>2.9411764705882355</v>
      </c>
      <c r="J13" s="402">
        <v>272</v>
      </c>
      <c r="K13" s="261">
        <f t="shared" si="3"/>
        <v>61.53846153846154</v>
      </c>
    </row>
    <row r="14" spans="2:31" x14ac:dyDescent="0.3">
      <c r="B14" s="235" t="s">
        <v>205</v>
      </c>
      <c r="C14" s="402">
        <v>376</v>
      </c>
      <c r="D14" s="402">
        <v>199</v>
      </c>
      <c r="E14" s="261">
        <f t="shared" si="0"/>
        <v>52.925531914893618</v>
      </c>
      <c r="F14" s="402">
        <v>183</v>
      </c>
      <c r="G14" s="261">
        <f t="shared" si="1"/>
        <v>91.959798994974875</v>
      </c>
      <c r="H14" s="402">
        <v>16</v>
      </c>
      <c r="I14" s="261">
        <f t="shared" si="2"/>
        <v>8.0402010050251249</v>
      </c>
      <c r="J14" s="402">
        <v>177</v>
      </c>
      <c r="K14" s="261">
        <f t="shared" si="3"/>
        <v>47.074468085106389</v>
      </c>
    </row>
    <row r="15" spans="2:31" x14ac:dyDescent="0.3">
      <c r="B15" s="235" t="s">
        <v>211</v>
      </c>
      <c r="C15" s="402">
        <v>518</v>
      </c>
      <c r="D15" s="402">
        <v>191</v>
      </c>
      <c r="E15" s="261">
        <f t="shared" si="0"/>
        <v>36.872586872586872</v>
      </c>
      <c r="F15" s="402">
        <v>187</v>
      </c>
      <c r="G15" s="261">
        <f t="shared" si="1"/>
        <v>97.905759162303667</v>
      </c>
      <c r="H15" s="402">
        <v>4</v>
      </c>
      <c r="I15" s="261">
        <f t="shared" si="2"/>
        <v>2.0942408376963351</v>
      </c>
      <c r="J15" s="402">
        <v>327</v>
      </c>
      <c r="K15" s="261">
        <f t="shared" si="3"/>
        <v>63.127413127413128</v>
      </c>
    </row>
    <row r="16" spans="2:31" x14ac:dyDescent="0.3">
      <c r="B16" s="235" t="s">
        <v>218</v>
      </c>
      <c r="C16" s="402">
        <v>431</v>
      </c>
      <c r="D16" s="402">
        <v>224</v>
      </c>
      <c r="E16" s="261">
        <f t="shared" si="0"/>
        <v>51.972157772621813</v>
      </c>
      <c r="F16" s="402">
        <v>218</v>
      </c>
      <c r="G16" s="261">
        <f t="shared" si="1"/>
        <v>97.321428571428555</v>
      </c>
      <c r="H16" s="402">
        <v>6</v>
      </c>
      <c r="I16" s="261">
        <f t="shared" si="2"/>
        <v>2.6785714285714284</v>
      </c>
      <c r="J16" s="402">
        <v>207</v>
      </c>
      <c r="K16" s="261">
        <f t="shared" si="3"/>
        <v>48.027842227378194</v>
      </c>
    </row>
    <row r="17" spans="2:25" x14ac:dyDescent="0.3">
      <c r="B17" s="235" t="s">
        <v>223</v>
      </c>
      <c r="C17" s="402">
        <v>413</v>
      </c>
      <c r="D17" s="402">
        <v>187</v>
      </c>
      <c r="E17" s="261">
        <f t="shared" si="0"/>
        <v>45.278450363196129</v>
      </c>
      <c r="F17" s="402">
        <v>180</v>
      </c>
      <c r="G17" s="261">
        <f t="shared" si="1"/>
        <v>96.256684491978604</v>
      </c>
      <c r="H17" s="402">
        <v>7</v>
      </c>
      <c r="I17" s="261">
        <f t="shared" si="2"/>
        <v>3.7433155080213902</v>
      </c>
      <c r="J17" s="402">
        <v>226</v>
      </c>
      <c r="K17" s="261">
        <f t="shared" si="3"/>
        <v>54.721549636803879</v>
      </c>
    </row>
    <row r="18" spans="2:25" x14ac:dyDescent="0.3">
      <c r="B18" s="235" t="s">
        <v>228</v>
      </c>
      <c r="C18" s="402">
        <v>314</v>
      </c>
      <c r="D18" s="402">
        <v>109</v>
      </c>
      <c r="E18" s="261">
        <f t="shared" si="0"/>
        <v>34.71337579617834</v>
      </c>
      <c r="F18" s="402">
        <v>102</v>
      </c>
      <c r="G18" s="261">
        <f t="shared" si="1"/>
        <v>93.577981651376135</v>
      </c>
      <c r="H18" s="402">
        <v>7</v>
      </c>
      <c r="I18" s="261">
        <f t="shared" si="2"/>
        <v>6.4220183486238529</v>
      </c>
      <c r="J18" s="402">
        <v>205</v>
      </c>
      <c r="K18" s="261">
        <f t="shared" si="3"/>
        <v>65.28662420382166</v>
      </c>
    </row>
    <row r="19" spans="2:25" x14ac:dyDescent="0.3">
      <c r="B19" s="235" t="s">
        <v>233</v>
      </c>
      <c r="C19" s="402">
        <v>417</v>
      </c>
      <c r="D19" s="402">
        <v>190</v>
      </c>
      <c r="E19" s="261">
        <f t="shared" si="0"/>
        <v>45.563549160671464</v>
      </c>
      <c r="F19" s="402">
        <v>180</v>
      </c>
      <c r="G19" s="261">
        <f t="shared" si="1"/>
        <v>94.736842105263165</v>
      </c>
      <c r="H19" s="402">
        <v>10</v>
      </c>
      <c r="I19" s="261">
        <f t="shared" si="2"/>
        <v>5.2631578947368425</v>
      </c>
      <c r="J19" s="402">
        <v>227</v>
      </c>
      <c r="K19" s="261">
        <f t="shared" si="3"/>
        <v>54.436450839328536</v>
      </c>
    </row>
    <row r="20" spans="2:25" x14ac:dyDescent="0.3">
      <c r="B20" s="235" t="s">
        <v>238</v>
      </c>
      <c r="C20" s="402">
        <v>366</v>
      </c>
      <c r="D20" s="402">
        <v>156</v>
      </c>
      <c r="E20" s="261">
        <f t="shared" si="0"/>
        <v>42.622950819672127</v>
      </c>
      <c r="F20" s="402">
        <v>152</v>
      </c>
      <c r="G20" s="261">
        <f t="shared" si="1"/>
        <v>97.435897435897431</v>
      </c>
      <c r="H20" s="402">
        <v>4</v>
      </c>
      <c r="I20" s="261">
        <f t="shared" si="2"/>
        <v>2.5641025641025639</v>
      </c>
      <c r="J20" s="402">
        <v>210</v>
      </c>
      <c r="K20" s="261">
        <f t="shared" si="3"/>
        <v>57.377049180327866</v>
      </c>
    </row>
    <row r="21" spans="2:25" x14ac:dyDescent="0.3">
      <c r="B21" s="235" t="s">
        <v>243</v>
      </c>
      <c r="C21" s="402">
        <v>482</v>
      </c>
      <c r="D21" s="402">
        <v>220</v>
      </c>
      <c r="E21" s="261">
        <f t="shared" si="0"/>
        <v>45.643153526970949</v>
      </c>
      <c r="F21" s="402">
        <v>209</v>
      </c>
      <c r="G21" s="261">
        <f t="shared" si="1"/>
        <v>94.999999999999986</v>
      </c>
      <c r="H21" s="402">
        <v>11</v>
      </c>
      <c r="I21" s="261">
        <f t="shared" si="2"/>
        <v>5</v>
      </c>
      <c r="J21" s="402">
        <v>262</v>
      </c>
      <c r="K21" s="261">
        <f t="shared" si="3"/>
        <v>54.356846473029044</v>
      </c>
    </row>
    <row r="22" spans="2:25" x14ac:dyDescent="0.3">
      <c r="B22" s="235" t="s">
        <v>248</v>
      </c>
      <c r="C22" s="402">
        <v>265</v>
      </c>
      <c r="D22" s="402">
        <v>104</v>
      </c>
      <c r="E22" s="261">
        <f t="shared" si="0"/>
        <v>39.245283018867923</v>
      </c>
      <c r="F22" s="402">
        <v>95</v>
      </c>
      <c r="G22" s="261">
        <f t="shared" si="1"/>
        <v>91.34615384615384</v>
      </c>
      <c r="H22" s="402">
        <v>9</v>
      </c>
      <c r="I22" s="261">
        <f t="shared" si="2"/>
        <v>8.6538461538461533</v>
      </c>
      <c r="J22" s="402">
        <v>161</v>
      </c>
      <c r="K22" s="261">
        <f t="shared" si="3"/>
        <v>60.754716981132077</v>
      </c>
    </row>
    <row r="23" spans="2:25" x14ac:dyDescent="0.3">
      <c r="B23" s="235" t="s">
        <v>253</v>
      </c>
      <c r="C23" s="402">
        <v>480</v>
      </c>
      <c r="D23" s="402">
        <v>229</v>
      </c>
      <c r="E23" s="261">
        <f t="shared" si="0"/>
        <v>47.708333333333336</v>
      </c>
      <c r="F23" s="402">
        <v>221</v>
      </c>
      <c r="G23" s="261">
        <f t="shared" si="1"/>
        <v>96.506550218340607</v>
      </c>
      <c r="H23" s="402">
        <v>8</v>
      </c>
      <c r="I23" s="261">
        <f t="shared" si="2"/>
        <v>3.4934497816593888</v>
      </c>
      <c r="J23" s="402">
        <v>251</v>
      </c>
      <c r="K23" s="261">
        <f t="shared" si="3"/>
        <v>52.291666666666671</v>
      </c>
    </row>
    <row r="24" spans="2:25" ht="15" thickBot="1" x14ac:dyDescent="0.35">
      <c r="B24" s="392" t="s">
        <v>50</v>
      </c>
      <c r="C24" s="403">
        <v>6361</v>
      </c>
      <c r="D24" s="403">
        <v>2786</v>
      </c>
      <c r="E24" s="393">
        <f>D24/C24%</f>
        <v>43.798144945763248</v>
      </c>
      <c r="F24" s="403">
        <v>2655</v>
      </c>
      <c r="G24" s="393">
        <f>F24/D24%</f>
        <v>95.297918162239768</v>
      </c>
      <c r="H24" s="403">
        <v>131</v>
      </c>
      <c r="I24" s="393">
        <f t="shared" si="2"/>
        <v>4.7020818377602298</v>
      </c>
      <c r="J24" s="403">
        <v>3575</v>
      </c>
      <c r="K24" s="393">
        <f t="shared" si="3"/>
        <v>56.201855054236759</v>
      </c>
    </row>
    <row r="25" spans="2:25" x14ac:dyDescent="0.3">
      <c r="C25" s="405"/>
      <c r="D25" s="405"/>
      <c r="E25" s="281"/>
      <c r="F25" s="405"/>
      <c r="G25" s="281"/>
      <c r="H25" s="405"/>
      <c r="I25" s="281"/>
      <c r="J25" s="405"/>
      <c r="K25" s="281"/>
    </row>
    <row r="26" spans="2:25" ht="15" thickBot="1" x14ac:dyDescent="0.35">
      <c r="C26" s="405"/>
      <c r="D26" s="405"/>
      <c r="E26" s="281"/>
      <c r="F26" s="405"/>
      <c r="G26" s="281"/>
      <c r="H26" s="405"/>
      <c r="I26" s="281"/>
      <c r="J26" s="405"/>
      <c r="K26" s="281"/>
    </row>
    <row r="27" spans="2:25" ht="67.2" customHeight="1" thickBot="1" x14ac:dyDescent="0.35">
      <c r="C27" s="670" t="s">
        <v>633</v>
      </c>
      <c r="D27" s="671"/>
      <c r="E27" s="672"/>
      <c r="H27" s="670" t="s">
        <v>622</v>
      </c>
      <c r="I27" s="671"/>
      <c r="J27" s="672"/>
      <c r="M27" s="670" t="s">
        <v>622</v>
      </c>
      <c r="N27" s="671"/>
      <c r="O27" s="672"/>
      <c r="R27" s="670" t="s">
        <v>623</v>
      </c>
      <c r="S27" s="671"/>
      <c r="T27" s="672"/>
      <c r="W27" s="670" t="s">
        <v>624</v>
      </c>
      <c r="X27" s="671"/>
      <c r="Y27" s="672"/>
    </row>
    <row r="28" spans="2:25" ht="87" thickBot="1" x14ac:dyDescent="0.35">
      <c r="B28" s="408" t="s">
        <v>610</v>
      </c>
      <c r="C28" s="408" t="s">
        <v>633</v>
      </c>
      <c r="D28" s="408" t="s">
        <v>632</v>
      </c>
      <c r="E28" s="408" t="s">
        <v>631</v>
      </c>
      <c r="F28" s="406"/>
      <c r="G28" s="407" t="s">
        <v>610</v>
      </c>
      <c r="H28" s="407" t="s">
        <v>635</v>
      </c>
      <c r="I28" s="407" t="s">
        <v>634</v>
      </c>
      <c r="J28" s="407" t="s">
        <v>104</v>
      </c>
      <c r="K28" s="406"/>
      <c r="L28" s="407" t="s">
        <v>610</v>
      </c>
      <c r="M28" s="407" t="s">
        <v>635</v>
      </c>
      <c r="N28" s="407" t="s">
        <v>636</v>
      </c>
      <c r="O28" s="407" t="s">
        <v>104</v>
      </c>
      <c r="Q28" s="407" t="s">
        <v>610</v>
      </c>
      <c r="R28" s="407" t="s">
        <v>635</v>
      </c>
      <c r="S28" s="407" t="s">
        <v>637</v>
      </c>
      <c r="T28" s="407" t="s">
        <v>104</v>
      </c>
      <c r="V28" s="407" t="s">
        <v>610</v>
      </c>
      <c r="W28" s="407" t="s">
        <v>635</v>
      </c>
      <c r="X28" s="407" t="s">
        <v>638</v>
      </c>
      <c r="Y28" s="407" t="s">
        <v>104</v>
      </c>
    </row>
    <row r="29" spans="2:25" x14ac:dyDescent="0.3">
      <c r="B29" s="235" t="s">
        <v>211</v>
      </c>
      <c r="C29" s="402">
        <v>11540</v>
      </c>
      <c r="D29" s="402">
        <v>518</v>
      </c>
      <c r="E29" s="411">
        <f t="shared" ref="E29:E45" si="4">D29/C29%</f>
        <v>4.4887348353552854</v>
      </c>
      <c r="G29" s="234" t="s">
        <v>243</v>
      </c>
      <c r="H29" s="252">
        <v>7495</v>
      </c>
      <c r="I29" s="401">
        <v>220</v>
      </c>
      <c r="J29" s="260">
        <f t="shared" ref="J29:J45" si="5">I29/H29%</f>
        <v>2.9352901934623081</v>
      </c>
      <c r="L29" s="234" t="s">
        <v>243</v>
      </c>
      <c r="M29" s="252">
        <v>7158</v>
      </c>
      <c r="N29" s="401">
        <v>209</v>
      </c>
      <c r="O29" s="259">
        <f t="shared" ref="O29:O45" si="6">N29/M29%</f>
        <v>2.9198100027940765</v>
      </c>
      <c r="Q29" s="234" t="s">
        <v>243</v>
      </c>
      <c r="R29" s="252">
        <v>337</v>
      </c>
      <c r="S29" s="401">
        <v>11</v>
      </c>
      <c r="T29" s="238">
        <f t="shared" ref="T29:T45" si="7">S29/R29%</f>
        <v>3.2640949554896141</v>
      </c>
      <c r="V29" s="234" t="s">
        <v>211</v>
      </c>
      <c r="W29" s="252">
        <v>4463</v>
      </c>
      <c r="X29" s="234">
        <v>327</v>
      </c>
      <c r="Y29" s="259">
        <f t="shared" ref="Y29:Y45" si="8">X29/W29%</f>
        <v>7.3269101501232354</v>
      </c>
    </row>
    <row r="30" spans="2:25" x14ac:dyDescent="0.3">
      <c r="B30" s="235" t="s">
        <v>243</v>
      </c>
      <c r="C30" s="402">
        <v>11598</v>
      </c>
      <c r="D30" s="402">
        <v>482</v>
      </c>
      <c r="E30" s="411">
        <f t="shared" si="4"/>
        <v>4.1558889463700632</v>
      </c>
      <c r="G30" s="235" t="s">
        <v>189</v>
      </c>
      <c r="H30" s="230">
        <v>6637</v>
      </c>
      <c r="I30" s="402">
        <v>186</v>
      </c>
      <c r="J30" s="262">
        <f t="shared" si="5"/>
        <v>2.802470995931897</v>
      </c>
      <c r="L30" s="235" t="s">
        <v>189</v>
      </c>
      <c r="M30" s="230">
        <v>6109</v>
      </c>
      <c r="N30" s="402">
        <v>178</v>
      </c>
      <c r="O30" s="261">
        <f t="shared" si="6"/>
        <v>2.9137338353249302</v>
      </c>
      <c r="Q30" s="235" t="s">
        <v>205</v>
      </c>
      <c r="R30" s="230">
        <v>578</v>
      </c>
      <c r="S30" s="402">
        <v>16</v>
      </c>
      <c r="T30" s="239">
        <f t="shared" si="7"/>
        <v>2.7681660899653977</v>
      </c>
      <c r="V30" s="235" t="s">
        <v>195</v>
      </c>
      <c r="W30" s="230">
        <v>3616</v>
      </c>
      <c r="X30" s="235">
        <v>242</v>
      </c>
      <c r="Y30" s="261">
        <f t="shared" si="8"/>
        <v>6.6924778761061949</v>
      </c>
    </row>
    <row r="31" spans="2:25" x14ac:dyDescent="0.3">
      <c r="B31" s="235" t="s">
        <v>189</v>
      </c>
      <c r="C31" s="402">
        <v>11093</v>
      </c>
      <c r="D31" s="402">
        <v>461</v>
      </c>
      <c r="E31" s="411">
        <f t="shared" si="4"/>
        <v>4.1557739114757055</v>
      </c>
      <c r="G31" s="235" t="s">
        <v>253</v>
      </c>
      <c r="H31" s="230">
        <v>8247</v>
      </c>
      <c r="I31" s="402">
        <v>229</v>
      </c>
      <c r="J31" s="262">
        <f t="shared" si="5"/>
        <v>2.7767673093246028</v>
      </c>
      <c r="L31" s="235" t="s">
        <v>253</v>
      </c>
      <c r="M31" s="230">
        <v>7757</v>
      </c>
      <c r="N31" s="402">
        <v>221</v>
      </c>
      <c r="O31" s="261">
        <f t="shared" si="6"/>
        <v>2.8490395771561174</v>
      </c>
      <c r="Q31" s="235" t="s">
        <v>195</v>
      </c>
      <c r="R31" s="230">
        <v>346</v>
      </c>
      <c r="S31" s="402">
        <v>8</v>
      </c>
      <c r="T31" s="239">
        <f t="shared" si="7"/>
        <v>2.3121387283236996</v>
      </c>
      <c r="V31" s="235" t="s">
        <v>243</v>
      </c>
      <c r="W31" s="230">
        <v>4103</v>
      </c>
      <c r="X31" s="235">
        <v>262</v>
      </c>
      <c r="Y31" s="261">
        <f t="shared" si="8"/>
        <v>6.3855715330246161</v>
      </c>
    </row>
    <row r="32" spans="2:25" x14ac:dyDescent="0.3">
      <c r="B32" s="235" t="s">
        <v>195</v>
      </c>
      <c r="C32" s="402">
        <v>11341</v>
      </c>
      <c r="D32" s="402">
        <v>452</v>
      </c>
      <c r="E32" s="411">
        <f t="shared" si="4"/>
        <v>3.9855391940745966</v>
      </c>
      <c r="G32" s="235" t="s">
        <v>195</v>
      </c>
      <c r="H32" s="230">
        <v>7725</v>
      </c>
      <c r="I32" s="402">
        <v>210</v>
      </c>
      <c r="J32" s="262">
        <f t="shared" si="5"/>
        <v>2.7184466019417477</v>
      </c>
      <c r="L32" s="235" t="s">
        <v>211</v>
      </c>
      <c r="M32" s="230">
        <v>6698</v>
      </c>
      <c r="N32" s="402">
        <v>187</v>
      </c>
      <c r="O32" s="261">
        <f t="shared" si="6"/>
        <v>2.7918781725888322</v>
      </c>
      <c r="Q32" s="235" t="s">
        <v>233</v>
      </c>
      <c r="R32" s="230">
        <v>450</v>
      </c>
      <c r="S32" s="402">
        <v>10</v>
      </c>
      <c r="T32" s="239">
        <f t="shared" si="7"/>
        <v>2.2222222222222223</v>
      </c>
      <c r="V32" s="235" t="s">
        <v>200</v>
      </c>
      <c r="W32" s="230">
        <v>4369</v>
      </c>
      <c r="X32" s="235">
        <v>272</v>
      </c>
      <c r="Y32" s="261">
        <f t="shared" si="8"/>
        <v>6.2256809338521402</v>
      </c>
    </row>
    <row r="33" spans="2:25" x14ac:dyDescent="0.3">
      <c r="B33" s="235" t="s">
        <v>200</v>
      </c>
      <c r="C33" s="402">
        <v>11394</v>
      </c>
      <c r="D33" s="402">
        <v>442</v>
      </c>
      <c r="E33" s="411">
        <f t="shared" si="4"/>
        <v>3.8792346849218888</v>
      </c>
      <c r="G33" s="235" t="s">
        <v>211</v>
      </c>
      <c r="H33" s="230">
        <v>7077</v>
      </c>
      <c r="I33" s="402">
        <v>191</v>
      </c>
      <c r="J33" s="262">
        <f t="shared" si="5"/>
        <v>2.698883707785785</v>
      </c>
      <c r="L33" s="235" t="s">
        <v>218</v>
      </c>
      <c r="M33" s="230">
        <v>7921</v>
      </c>
      <c r="N33" s="402">
        <v>218</v>
      </c>
      <c r="O33" s="261">
        <f t="shared" si="6"/>
        <v>2.7521777553339226</v>
      </c>
      <c r="Q33" s="235" t="s">
        <v>223</v>
      </c>
      <c r="R33" s="230">
        <v>364</v>
      </c>
      <c r="S33" s="402">
        <v>7</v>
      </c>
      <c r="T33" s="239">
        <f t="shared" si="7"/>
        <v>1.9230769230769229</v>
      </c>
      <c r="V33" s="235" t="s">
        <v>189</v>
      </c>
      <c r="W33" s="230">
        <v>4456</v>
      </c>
      <c r="X33" s="235">
        <v>275</v>
      </c>
      <c r="Y33" s="261">
        <f t="shared" si="8"/>
        <v>6.1714542190305206</v>
      </c>
    </row>
    <row r="34" spans="2:25" x14ac:dyDescent="0.3">
      <c r="B34" s="235" t="s">
        <v>253</v>
      </c>
      <c r="C34" s="402">
        <v>12567</v>
      </c>
      <c r="D34" s="402">
        <v>480</v>
      </c>
      <c r="E34" s="411">
        <f t="shared" si="4"/>
        <v>3.8195273334924802</v>
      </c>
      <c r="G34" s="235" t="s">
        <v>218</v>
      </c>
      <c r="H34" s="230">
        <v>8395</v>
      </c>
      <c r="I34" s="402">
        <v>224</v>
      </c>
      <c r="J34" s="262">
        <f t="shared" si="5"/>
        <v>2.6682549136390707</v>
      </c>
      <c r="L34" s="235" t="s">
        <v>195</v>
      </c>
      <c r="M34" s="230">
        <v>7379</v>
      </c>
      <c r="N34" s="402">
        <v>202</v>
      </c>
      <c r="O34" s="261">
        <f t="shared" si="6"/>
        <v>2.7374983060035234</v>
      </c>
      <c r="Q34" s="235" t="s">
        <v>253</v>
      </c>
      <c r="R34" s="230">
        <v>490</v>
      </c>
      <c r="S34" s="402">
        <v>8</v>
      </c>
      <c r="T34" s="239">
        <f t="shared" si="7"/>
        <v>1.6326530612244896</v>
      </c>
      <c r="V34" s="235" t="s">
        <v>223</v>
      </c>
      <c r="W34" s="230">
        <v>3848</v>
      </c>
      <c r="X34" s="235">
        <v>226</v>
      </c>
      <c r="Y34" s="261">
        <f t="shared" si="8"/>
        <v>5.8731808731808739</v>
      </c>
    </row>
    <row r="35" spans="2:25" x14ac:dyDescent="0.3">
      <c r="B35" s="235" t="s">
        <v>223</v>
      </c>
      <c r="C35" s="402">
        <v>11453</v>
      </c>
      <c r="D35" s="402">
        <v>413</v>
      </c>
      <c r="E35" s="411">
        <f t="shared" si="4"/>
        <v>3.60604208504322</v>
      </c>
      <c r="G35" s="235" t="s">
        <v>223</v>
      </c>
      <c r="H35" s="230">
        <v>7605</v>
      </c>
      <c r="I35" s="402">
        <v>187</v>
      </c>
      <c r="J35" s="262">
        <f t="shared" si="5"/>
        <v>2.4589086127547666</v>
      </c>
      <c r="L35" s="235" t="s">
        <v>223</v>
      </c>
      <c r="M35" s="230">
        <v>7241</v>
      </c>
      <c r="N35" s="402">
        <v>180</v>
      </c>
      <c r="O35" s="261">
        <f t="shared" si="6"/>
        <v>2.4858444966164894</v>
      </c>
      <c r="Q35" s="235" t="s">
        <v>248</v>
      </c>
      <c r="R35" s="230">
        <v>560</v>
      </c>
      <c r="S35" s="402">
        <v>9</v>
      </c>
      <c r="T35" s="239">
        <f t="shared" si="7"/>
        <v>1.6071428571428572</v>
      </c>
      <c r="V35" s="235" t="s">
        <v>253</v>
      </c>
      <c r="W35" s="230">
        <v>4320</v>
      </c>
      <c r="X35" s="235">
        <v>251</v>
      </c>
      <c r="Y35" s="261">
        <f t="shared" si="8"/>
        <v>5.8101851851851851</v>
      </c>
    </row>
    <row r="36" spans="2:25" x14ac:dyDescent="0.3">
      <c r="B36" s="235" t="s">
        <v>218</v>
      </c>
      <c r="C36" s="402">
        <v>12643</v>
      </c>
      <c r="D36" s="402">
        <v>431</v>
      </c>
      <c r="E36" s="411">
        <f t="shared" si="4"/>
        <v>3.4090010282369687</v>
      </c>
      <c r="G36" s="235" t="s">
        <v>200</v>
      </c>
      <c r="H36" s="230">
        <v>7025</v>
      </c>
      <c r="I36" s="402">
        <v>170</v>
      </c>
      <c r="J36" s="262">
        <f t="shared" si="5"/>
        <v>2.419928825622776</v>
      </c>
      <c r="L36" s="235" t="s">
        <v>200</v>
      </c>
      <c r="M36" s="230">
        <v>6689</v>
      </c>
      <c r="N36" s="402">
        <v>165</v>
      </c>
      <c r="O36" s="261">
        <f t="shared" si="6"/>
        <v>2.4667364329496189</v>
      </c>
      <c r="Q36" s="314" t="s">
        <v>50</v>
      </c>
      <c r="R36" s="371">
        <v>8356</v>
      </c>
      <c r="S36" s="412">
        <v>131</v>
      </c>
      <c r="T36" s="309">
        <f t="shared" si="7"/>
        <v>1.5677357587362375</v>
      </c>
      <c r="V36" s="235" t="s">
        <v>238</v>
      </c>
      <c r="W36" s="230">
        <v>4042</v>
      </c>
      <c r="X36" s="235">
        <v>210</v>
      </c>
      <c r="Y36" s="261">
        <f t="shared" si="8"/>
        <v>5.1954477981197424</v>
      </c>
    </row>
    <row r="37" spans="2:25" x14ac:dyDescent="0.3">
      <c r="B37" s="235" t="s">
        <v>233</v>
      </c>
      <c r="C37" s="402">
        <v>12500</v>
      </c>
      <c r="D37" s="402">
        <v>417</v>
      </c>
      <c r="E37" s="411">
        <f t="shared" si="4"/>
        <v>3.3359999999999999</v>
      </c>
      <c r="G37" s="235" t="s">
        <v>233</v>
      </c>
      <c r="H37" s="230">
        <v>8037</v>
      </c>
      <c r="I37" s="402">
        <v>190</v>
      </c>
      <c r="J37" s="262">
        <f t="shared" si="5"/>
        <v>2.3640661938534278</v>
      </c>
      <c r="L37" s="235" t="s">
        <v>233</v>
      </c>
      <c r="M37" s="230">
        <v>7587</v>
      </c>
      <c r="N37" s="402">
        <v>180</v>
      </c>
      <c r="O37" s="261">
        <f t="shared" si="6"/>
        <v>2.3724792408066429</v>
      </c>
      <c r="Q37" s="235" t="s">
        <v>189</v>
      </c>
      <c r="R37" s="230">
        <v>528</v>
      </c>
      <c r="S37" s="402">
        <v>8</v>
      </c>
      <c r="T37" s="239">
        <f t="shared" si="7"/>
        <v>1.5151515151515151</v>
      </c>
      <c r="V37" s="235" t="s">
        <v>233</v>
      </c>
      <c r="W37" s="230">
        <v>4463</v>
      </c>
      <c r="X37" s="235">
        <v>227</v>
      </c>
      <c r="Y37" s="261">
        <f t="shared" si="8"/>
        <v>5.086264844275151</v>
      </c>
    </row>
    <row r="38" spans="2:25" x14ac:dyDescent="0.3">
      <c r="B38" s="314" t="s">
        <v>50</v>
      </c>
      <c r="C38" s="412">
        <v>204368</v>
      </c>
      <c r="D38" s="412">
        <v>6361</v>
      </c>
      <c r="E38" s="413">
        <f t="shared" si="4"/>
        <v>3.1125225084161903</v>
      </c>
      <c r="G38" s="314" t="s">
        <v>50</v>
      </c>
      <c r="H38" s="371">
        <v>126584</v>
      </c>
      <c r="I38" s="412">
        <v>2786</v>
      </c>
      <c r="J38" s="315">
        <f t="shared" si="5"/>
        <v>2.2009100676230804</v>
      </c>
      <c r="L38" s="314" t="s">
        <v>50</v>
      </c>
      <c r="M38" s="371">
        <v>118228</v>
      </c>
      <c r="N38" s="412">
        <v>2655</v>
      </c>
      <c r="O38" s="311">
        <f t="shared" si="6"/>
        <v>2.245660926345705</v>
      </c>
      <c r="Q38" s="235" t="s">
        <v>200</v>
      </c>
      <c r="R38" s="230">
        <v>336</v>
      </c>
      <c r="S38" s="402">
        <v>5</v>
      </c>
      <c r="T38" s="239">
        <f t="shared" si="7"/>
        <v>1.4880952380952381</v>
      </c>
      <c r="V38" s="235" t="s">
        <v>218</v>
      </c>
      <c r="W38" s="230">
        <v>4248</v>
      </c>
      <c r="X38" s="235">
        <v>207</v>
      </c>
      <c r="Y38" s="261">
        <f t="shared" si="8"/>
        <v>4.8728813559322042</v>
      </c>
    </row>
    <row r="39" spans="2:25" x14ac:dyDescent="0.3">
      <c r="B39" s="235" t="s">
        <v>238</v>
      </c>
      <c r="C39" s="402">
        <v>11902</v>
      </c>
      <c r="D39" s="402">
        <v>366</v>
      </c>
      <c r="E39" s="411">
        <f t="shared" si="4"/>
        <v>3.0751134263149051</v>
      </c>
      <c r="G39" s="235" t="s">
        <v>205</v>
      </c>
      <c r="H39" s="230">
        <v>9743</v>
      </c>
      <c r="I39" s="402">
        <v>199</v>
      </c>
      <c r="J39" s="262">
        <f t="shared" si="5"/>
        <v>2.042492045571179</v>
      </c>
      <c r="L39" s="235" t="s">
        <v>169</v>
      </c>
      <c r="M39" s="230">
        <v>6233</v>
      </c>
      <c r="N39" s="402">
        <v>130</v>
      </c>
      <c r="O39" s="261">
        <f t="shared" si="6"/>
        <v>2.08567303064335</v>
      </c>
      <c r="Q39" s="235" t="s">
        <v>228</v>
      </c>
      <c r="R39" s="230">
        <v>528</v>
      </c>
      <c r="S39" s="402">
        <v>7</v>
      </c>
      <c r="T39" s="239">
        <f t="shared" si="7"/>
        <v>1.3257575757575757</v>
      </c>
      <c r="V39" s="314" t="s">
        <v>50</v>
      </c>
      <c r="W39" s="371">
        <v>77784</v>
      </c>
      <c r="X39" s="314">
        <v>3575</v>
      </c>
      <c r="Y39" s="311">
        <f t="shared" si="8"/>
        <v>4.5960608865576464</v>
      </c>
    </row>
    <row r="40" spans="2:25" x14ac:dyDescent="0.3">
      <c r="B40" s="235" t="s">
        <v>169</v>
      </c>
      <c r="C40" s="402">
        <v>12541</v>
      </c>
      <c r="D40" s="402">
        <v>383</v>
      </c>
      <c r="E40" s="411">
        <f t="shared" si="4"/>
        <v>3.0539829359700184</v>
      </c>
      <c r="G40" s="235" t="s">
        <v>169</v>
      </c>
      <c r="H40" s="230">
        <v>6696</v>
      </c>
      <c r="I40" s="402">
        <v>136</v>
      </c>
      <c r="J40" s="262">
        <f t="shared" si="5"/>
        <v>2.0310633213859024</v>
      </c>
      <c r="L40" s="235" t="s">
        <v>238</v>
      </c>
      <c r="M40" s="230">
        <v>7518</v>
      </c>
      <c r="N40" s="402">
        <v>152</v>
      </c>
      <c r="O40" s="261">
        <f t="shared" si="6"/>
        <v>2.0218143123171055</v>
      </c>
      <c r="Q40" s="235" t="s">
        <v>169</v>
      </c>
      <c r="R40" s="230">
        <v>463</v>
      </c>
      <c r="S40" s="402">
        <v>6</v>
      </c>
      <c r="T40" s="239">
        <f t="shared" si="7"/>
        <v>1.2958963282937366</v>
      </c>
      <c r="V40" s="235" t="s">
        <v>205</v>
      </c>
      <c r="W40" s="230">
        <v>3901</v>
      </c>
      <c r="X40" s="235">
        <v>177</v>
      </c>
      <c r="Y40" s="261">
        <f t="shared" si="8"/>
        <v>4.5372981286849532</v>
      </c>
    </row>
    <row r="41" spans="2:25" x14ac:dyDescent="0.3">
      <c r="B41" s="235" t="s">
        <v>205</v>
      </c>
      <c r="C41" s="402">
        <v>13644</v>
      </c>
      <c r="D41" s="402">
        <v>376</v>
      </c>
      <c r="E41" s="411">
        <f t="shared" si="4"/>
        <v>2.7557900908824391</v>
      </c>
      <c r="G41" s="235" t="s">
        <v>238</v>
      </c>
      <c r="H41" s="230">
        <v>7860</v>
      </c>
      <c r="I41" s="402">
        <v>156</v>
      </c>
      <c r="J41" s="262">
        <f t="shared" si="5"/>
        <v>1.9847328244274811</v>
      </c>
      <c r="L41" s="235" t="s">
        <v>205</v>
      </c>
      <c r="M41" s="230">
        <v>9165</v>
      </c>
      <c r="N41" s="402">
        <v>183</v>
      </c>
      <c r="O41" s="261">
        <f t="shared" si="6"/>
        <v>1.9967266775777412</v>
      </c>
      <c r="Q41" s="235" t="s">
        <v>218</v>
      </c>
      <c r="R41" s="230">
        <v>474</v>
      </c>
      <c r="S41" s="402">
        <v>6</v>
      </c>
      <c r="T41" s="239">
        <f t="shared" si="7"/>
        <v>1.2658227848101264</v>
      </c>
      <c r="V41" s="235" t="s">
        <v>169</v>
      </c>
      <c r="W41" s="230">
        <v>5845</v>
      </c>
      <c r="X41" s="235">
        <v>247</v>
      </c>
      <c r="Y41" s="261">
        <f t="shared" si="8"/>
        <v>4.2258340461933273</v>
      </c>
    </row>
    <row r="42" spans="2:25" x14ac:dyDescent="0.3">
      <c r="B42" s="235" t="s">
        <v>228</v>
      </c>
      <c r="C42" s="402">
        <v>12906</v>
      </c>
      <c r="D42" s="402">
        <v>314</v>
      </c>
      <c r="E42" s="411">
        <f t="shared" si="4"/>
        <v>2.4329769099643577</v>
      </c>
      <c r="G42" s="235" t="s">
        <v>248</v>
      </c>
      <c r="H42" s="230">
        <v>5775</v>
      </c>
      <c r="I42" s="402">
        <v>104</v>
      </c>
      <c r="J42" s="262">
        <f t="shared" si="5"/>
        <v>1.8008658008658009</v>
      </c>
      <c r="L42" s="235" t="s">
        <v>248</v>
      </c>
      <c r="M42" s="230">
        <v>5215</v>
      </c>
      <c r="N42" s="402">
        <v>95</v>
      </c>
      <c r="O42" s="261">
        <f t="shared" si="6"/>
        <v>1.8216682646212847</v>
      </c>
      <c r="Q42" s="235" t="s">
        <v>238</v>
      </c>
      <c r="R42" s="230">
        <v>342</v>
      </c>
      <c r="S42" s="402">
        <v>4</v>
      </c>
      <c r="T42" s="239">
        <f t="shared" si="7"/>
        <v>1.1695906432748537</v>
      </c>
      <c r="V42" s="235" t="s">
        <v>228</v>
      </c>
      <c r="W42" s="230">
        <v>6120</v>
      </c>
      <c r="X42" s="235">
        <v>205</v>
      </c>
      <c r="Y42" s="261">
        <f t="shared" si="8"/>
        <v>3.3496732026143787</v>
      </c>
    </row>
    <row r="43" spans="2:25" x14ac:dyDescent="0.3">
      <c r="B43" s="235" t="s">
        <v>248</v>
      </c>
      <c r="C43" s="402">
        <v>11602</v>
      </c>
      <c r="D43" s="402">
        <v>265</v>
      </c>
      <c r="E43" s="411">
        <f t="shared" si="4"/>
        <v>2.2840889501810033</v>
      </c>
      <c r="G43" s="235" t="s">
        <v>228</v>
      </c>
      <c r="H43" s="230">
        <v>6786</v>
      </c>
      <c r="I43" s="402">
        <v>109</v>
      </c>
      <c r="J43" s="262">
        <f t="shared" si="5"/>
        <v>1.6062481579722958</v>
      </c>
      <c r="L43" s="235" t="s">
        <v>228</v>
      </c>
      <c r="M43" s="230">
        <v>6258</v>
      </c>
      <c r="N43" s="402">
        <v>102</v>
      </c>
      <c r="O43" s="261">
        <f t="shared" si="6"/>
        <v>1.6299137104506232</v>
      </c>
      <c r="Q43" s="235" t="s">
        <v>211</v>
      </c>
      <c r="R43" s="230">
        <v>379</v>
      </c>
      <c r="S43" s="402">
        <v>4</v>
      </c>
      <c r="T43" s="239">
        <f t="shared" si="7"/>
        <v>1.0554089709762533</v>
      </c>
      <c r="V43" s="235" t="s">
        <v>248</v>
      </c>
      <c r="W43" s="230">
        <v>5827</v>
      </c>
      <c r="X43" s="235">
        <v>161</v>
      </c>
      <c r="Y43" s="261">
        <f t="shared" si="8"/>
        <v>2.7629998283851038</v>
      </c>
    </row>
    <row r="44" spans="2:25" x14ac:dyDescent="0.3">
      <c r="B44" s="235" t="s">
        <v>160</v>
      </c>
      <c r="C44" s="409">
        <v>20385</v>
      </c>
      <c r="D44" s="402">
        <v>377</v>
      </c>
      <c r="E44" s="411">
        <f t="shared" si="4"/>
        <v>1.8493990679421144</v>
      </c>
      <c r="G44" s="235" t="s">
        <v>160</v>
      </c>
      <c r="H44" s="230">
        <v>12498</v>
      </c>
      <c r="I44" s="402">
        <v>184</v>
      </c>
      <c r="J44" s="262">
        <f t="shared" si="5"/>
        <v>1.4722355576892303</v>
      </c>
      <c r="L44" s="235" t="s">
        <v>160</v>
      </c>
      <c r="M44" s="230">
        <v>11277</v>
      </c>
      <c r="N44" s="402">
        <v>172</v>
      </c>
      <c r="O44" s="261">
        <f t="shared" si="6"/>
        <v>1.5252283408707989</v>
      </c>
      <c r="Q44" s="235" t="s">
        <v>160</v>
      </c>
      <c r="R44" s="230">
        <v>1221</v>
      </c>
      <c r="S44" s="402">
        <v>12</v>
      </c>
      <c r="T44" s="239">
        <f t="shared" si="7"/>
        <v>0.98280098280098271</v>
      </c>
      <c r="V44" s="235" t="s">
        <v>160</v>
      </c>
      <c r="W44" s="230">
        <v>7887</v>
      </c>
      <c r="X44" s="235">
        <v>193</v>
      </c>
      <c r="Y44" s="261">
        <f t="shared" si="8"/>
        <v>2.4470647901610243</v>
      </c>
    </row>
    <row r="45" spans="2:25" ht="15" thickBot="1" x14ac:dyDescent="0.35">
      <c r="B45" s="236" t="s">
        <v>179</v>
      </c>
      <c r="C45" s="410">
        <v>15248</v>
      </c>
      <c r="D45" s="410">
        <v>178</v>
      </c>
      <c r="E45" s="414">
        <f t="shared" si="4"/>
        <v>1.1673662119622246</v>
      </c>
      <c r="G45" s="236" t="s">
        <v>179</v>
      </c>
      <c r="H45" s="232">
        <v>8975</v>
      </c>
      <c r="I45" s="410">
        <v>87</v>
      </c>
      <c r="J45" s="264">
        <f t="shared" si="5"/>
        <v>0.96935933147632314</v>
      </c>
      <c r="L45" s="236" t="s">
        <v>179</v>
      </c>
      <c r="M45" s="232">
        <v>8019</v>
      </c>
      <c r="N45" s="410">
        <v>80</v>
      </c>
      <c r="O45" s="263">
        <f t="shared" si="6"/>
        <v>0.99763062726025686</v>
      </c>
      <c r="Q45" s="236" t="s">
        <v>179</v>
      </c>
      <c r="R45" s="232">
        <v>956</v>
      </c>
      <c r="S45" s="410">
        <v>7</v>
      </c>
      <c r="T45" s="240">
        <f t="shared" si="7"/>
        <v>0.73221757322175729</v>
      </c>
      <c r="V45" s="236" t="s">
        <v>179</v>
      </c>
      <c r="W45" s="232">
        <v>6273</v>
      </c>
      <c r="X45" s="236">
        <v>91</v>
      </c>
      <c r="Y45" s="263">
        <f t="shared" si="8"/>
        <v>1.4506615654391839</v>
      </c>
    </row>
    <row r="50" spans="2:10" x14ac:dyDescent="0.3">
      <c r="B50" s="629" t="s">
        <v>57</v>
      </c>
      <c r="C50" s="630"/>
      <c r="D50" s="630"/>
      <c r="E50" s="630"/>
      <c r="F50" s="630"/>
      <c r="G50" s="630"/>
      <c r="H50" s="630"/>
      <c r="I50" s="630"/>
      <c r="J50" s="631"/>
    </row>
    <row r="51" spans="2:10" ht="6.6" customHeight="1" x14ac:dyDescent="0.3">
      <c r="B51" s="124"/>
      <c r="C51" s="124"/>
      <c r="D51" s="125"/>
      <c r="E51" s="125"/>
      <c r="F51" s="223"/>
      <c r="G51" s="223"/>
      <c r="H51" s="126"/>
      <c r="I51" s="127"/>
      <c r="J51" s="128"/>
    </row>
    <row r="52" spans="2:10" ht="31.8" customHeight="1" x14ac:dyDescent="0.3">
      <c r="B52" s="129" t="s">
        <v>58</v>
      </c>
      <c r="C52" s="625" t="s">
        <v>617</v>
      </c>
      <c r="D52" s="626"/>
      <c r="E52" s="626"/>
      <c r="F52" s="626"/>
      <c r="G52" s="626"/>
      <c r="H52" s="626"/>
      <c r="I52" s="626"/>
      <c r="J52" s="627"/>
    </row>
    <row r="53" spans="2:10" ht="7.8" customHeight="1" x14ac:dyDescent="0.3">
      <c r="B53" s="129"/>
      <c r="C53" s="130"/>
      <c r="D53" s="131"/>
      <c r="E53" s="131"/>
      <c r="F53" s="224"/>
      <c r="G53" s="224"/>
      <c r="H53" s="131"/>
      <c r="I53" s="132"/>
      <c r="J53" s="133"/>
    </row>
    <row r="54" spans="2:10" x14ac:dyDescent="0.3">
      <c r="B54" s="129" t="s">
        <v>59</v>
      </c>
      <c r="C54" s="625" t="s">
        <v>611</v>
      </c>
      <c r="D54" s="626"/>
      <c r="E54" s="626"/>
      <c r="F54" s="626"/>
      <c r="G54" s="626"/>
      <c r="H54" s="626"/>
      <c r="I54" s="626"/>
      <c r="J54" s="627"/>
    </row>
    <row r="55" spans="2:10" x14ac:dyDescent="0.3">
      <c r="B55" s="129"/>
      <c r="C55" s="625" t="s">
        <v>612</v>
      </c>
      <c r="D55" s="626"/>
      <c r="E55" s="626"/>
      <c r="F55" s="626"/>
      <c r="G55" s="626"/>
      <c r="H55" s="626"/>
      <c r="I55" s="626"/>
      <c r="J55" s="627"/>
    </row>
    <row r="56" spans="2:10" x14ac:dyDescent="0.3">
      <c r="B56" s="129"/>
      <c r="C56" s="625" t="s">
        <v>613</v>
      </c>
      <c r="D56" s="626"/>
      <c r="E56" s="626"/>
      <c r="F56" s="626"/>
      <c r="G56" s="626"/>
      <c r="H56" s="626"/>
      <c r="I56" s="626"/>
      <c r="J56" s="627"/>
    </row>
    <row r="57" spans="2:10" x14ac:dyDescent="0.3">
      <c r="B57" s="129"/>
      <c r="C57" s="625" t="s">
        <v>614</v>
      </c>
      <c r="D57" s="626"/>
      <c r="E57" s="626"/>
      <c r="F57" s="626"/>
      <c r="G57" s="626"/>
      <c r="H57" s="626"/>
      <c r="I57" s="626"/>
      <c r="J57" s="627"/>
    </row>
    <row r="58" spans="2:10" ht="40.799999999999997" customHeight="1" x14ac:dyDescent="0.3">
      <c r="B58" s="129"/>
      <c r="C58" s="625" t="s">
        <v>615</v>
      </c>
      <c r="D58" s="626"/>
      <c r="E58" s="626"/>
      <c r="F58" s="626"/>
      <c r="G58" s="626"/>
      <c r="H58" s="626"/>
      <c r="I58" s="626"/>
      <c r="J58" s="627"/>
    </row>
    <row r="59" spans="2:10" ht="5.4" customHeight="1" x14ac:dyDescent="0.3">
      <c r="B59" s="129"/>
      <c r="C59" s="398"/>
      <c r="D59" s="131"/>
      <c r="E59" s="131"/>
      <c r="F59" s="224"/>
      <c r="G59" s="224"/>
      <c r="H59" s="131"/>
      <c r="I59" s="132"/>
      <c r="J59" s="133"/>
    </row>
    <row r="60" spans="2:10" x14ac:dyDescent="0.3">
      <c r="B60" s="129" t="s">
        <v>61</v>
      </c>
      <c r="C60" s="130" t="s">
        <v>608</v>
      </c>
      <c r="D60" s="131"/>
      <c r="E60" s="131"/>
      <c r="F60" s="224"/>
      <c r="G60" s="224"/>
      <c r="H60" s="131"/>
      <c r="I60" s="132"/>
      <c r="J60" s="133"/>
    </row>
    <row r="61" spans="2:10" ht="5.4" customHeight="1" x14ac:dyDescent="0.3">
      <c r="B61" s="129"/>
      <c r="C61" s="130"/>
      <c r="D61" s="131"/>
      <c r="E61" s="131"/>
      <c r="F61" s="224"/>
      <c r="G61" s="224"/>
      <c r="H61" s="131"/>
      <c r="I61" s="132"/>
      <c r="J61" s="133"/>
    </row>
    <row r="62" spans="2:10" x14ac:dyDescent="0.3">
      <c r="B62" s="129" t="s">
        <v>63</v>
      </c>
      <c r="C62" s="130" t="s">
        <v>607</v>
      </c>
      <c r="D62" s="131"/>
      <c r="E62" s="131"/>
      <c r="F62" s="224"/>
      <c r="G62" s="224"/>
      <c r="H62" s="131"/>
      <c r="I62" s="132"/>
      <c r="J62" s="133"/>
    </row>
    <row r="63" spans="2:10" ht="8.4" customHeight="1" x14ac:dyDescent="0.3">
      <c r="B63" s="129"/>
      <c r="C63" s="130"/>
      <c r="D63" s="131"/>
      <c r="E63" s="131"/>
      <c r="F63" s="224"/>
      <c r="G63" s="224"/>
      <c r="H63" s="131"/>
      <c r="I63" s="132"/>
      <c r="J63" s="133"/>
    </row>
    <row r="64" spans="2:10" x14ac:dyDescent="0.3">
      <c r="B64" s="129" t="s">
        <v>65</v>
      </c>
      <c r="C64" s="130" t="s">
        <v>591</v>
      </c>
      <c r="D64" s="131"/>
      <c r="E64" s="131"/>
      <c r="F64" s="224"/>
      <c r="G64" s="224"/>
      <c r="H64" s="131"/>
      <c r="I64" s="132"/>
      <c r="J64" s="133"/>
    </row>
    <row r="65" spans="2:10" ht="9" customHeight="1" x14ac:dyDescent="0.3">
      <c r="B65" s="129"/>
      <c r="C65" s="130"/>
      <c r="D65" s="131"/>
      <c r="E65" s="131"/>
      <c r="F65" s="224"/>
      <c r="G65" s="224"/>
      <c r="H65" s="131"/>
      <c r="I65" s="132"/>
      <c r="J65" s="133"/>
    </row>
    <row r="66" spans="2:10" x14ac:dyDescent="0.3">
      <c r="B66" s="129" t="s">
        <v>67</v>
      </c>
      <c r="C66" s="134" t="s">
        <v>68</v>
      </c>
      <c r="D66" s="132"/>
      <c r="E66" s="132"/>
      <c r="F66" s="225"/>
      <c r="G66" s="224"/>
      <c r="H66" s="131"/>
      <c r="I66" s="132"/>
      <c r="J66" s="133"/>
    </row>
    <row r="67" spans="2:10" ht="6" customHeight="1" x14ac:dyDescent="0.3">
      <c r="B67" s="129"/>
      <c r="C67" s="134"/>
      <c r="D67" s="132"/>
      <c r="E67" s="132"/>
      <c r="F67" s="225"/>
      <c r="G67" s="224"/>
      <c r="H67" s="131"/>
      <c r="I67" s="132"/>
      <c r="J67" s="133"/>
    </row>
    <row r="68" spans="2:10" x14ac:dyDescent="0.3">
      <c r="B68" s="129" t="s">
        <v>69</v>
      </c>
      <c r="C68" s="254" t="s">
        <v>537</v>
      </c>
      <c r="D68" s="141"/>
      <c r="E68" s="141"/>
      <c r="F68" s="226"/>
      <c r="G68" s="224"/>
      <c r="H68" s="131"/>
      <c r="I68" s="132"/>
      <c r="J68" s="133"/>
    </row>
    <row r="69" spans="2:10" ht="7.2" customHeight="1" x14ac:dyDescent="0.3">
      <c r="B69" s="129"/>
      <c r="C69" s="130"/>
      <c r="D69" s="131"/>
      <c r="E69" s="131"/>
      <c r="F69" s="224"/>
      <c r="G69" s="224"/>
      <c r="H69" s="131"/>
      <c r="I69" s="132"/>
      <c r="J69" s="133"/>
    </row>
    <row r="70" spans="2:10" x14ac:dyDescent="0.3">
      <c r="B70" s="632" t="s">
        <v>71</v>
      </c>
      <c r="C70" s="130" t="s">
        <v>72</v>
      </c>
      <c r="D70" s="131"/>
      <c r="E70" s="131"/>
      <c r="F70" s="224"/>
      <c r="G70" s="224"/>
      <c r="H70" s="131"/>
      <c r="I70" s="132"/>
      <c r="J70" s="133"/>
    </row>
    <row r="71" spans="2:10" x14ac:dyDescent="0.3">
      <c r="B71" s="632"/>
      <c r="C71" s="175" t="s">
        <v>73</v>
      </c>
      <c r="D71" s="180"/>
      <c r="E71" s="180"/>
      <c r="F71" s="224"/>
      <c r="G71" s="224"/>
      <c r="H71" s="131"/>
      <c r="I71" s="132"/>
      <c r="J71" s="133"/>
    </row>
    <row r="72" spans="2:10" ht="10.199999999999999" customHeight="1" x14ac:dyDescent="0.3">
      <c r="B72" s="129"/>
      <c r="C72" s="130"/>
      <c r="D72" s="131"/>
      <c r="E72" s="131"/>
      <c r="F72" s="224"/>
      <c r="G72" s="224"/>
      <c r="H72" s="131"/>
      <c r="I72" s="132"/>
      <c r="J72" s="133"/>
    </row>
    <row r="73" spans="2:10" ht="51.6" customHeight="1" x14ac:dyDescent="0.3">
      <c r="B73" s="136" t="s">
        <v>74</v>
      </c>
      <c r="C73" s="625" t="s">
        <v>735</v>
      </c>
      <c r="D73" s="626"/>
      <c r="E73" s="626"/>
      <c r="F73" s="626"/>
      <c r="G73" s="626"/>
      <c r="H73" s="626"/>
      <c r="I73" s="626"/>
      <c r="J73" s="627"/>
    </row>
    <row r="74" spans="2:10" ht="31.8" customHeight="1" x14ac:dyDescent="0.3">
      <c r="B74" s="136"/>
      <c r="C74" s="635" t="s">
        <v>550</v>
      </c>
      <c r="D74" s="636"/>
      <c r="E74" s="636"/>
      <c r="F74" s="636"/>
      <c r="G74" s="636"/>
      <c r="H74" s="636"/>
      <c r="I74" s="636"/>
      <c r="J74" s="637"/>
    </row>
    <row r="75" spans="2:10" ht="7.8" customHeight="1" x14ac:dyDescent="0.3">
      <c r="B75" s="136"/>
      <c r="C75" s="130"/>
      <c r="D75" s="131"/>
      <c r="E75" s="131"/>
      <c r="F75" s="224"/>
      <c r="G75" s="224"/>
      <c r="H75" s="131"/>
      <c r="I75" s="132"/>
      <c r="J75" s="133"/>
    </row>
    <row r="76" spans="2:10" x14ac:dyDescent="0.3">
      <c r="B76" s="136" t="s">
        <v>75</v>
      </c>
      <c r="C76" s="176">
        <v>45065</v>
      </c>
      <c r="D76" s="181"/>
      <c r="E76" s="181"/>
      <c r="F76" s="224"/>
      <c r="G76" s="224"/>
      <c r="H76" s="131"/>
      <c r="I76" s="132"/>
      <c r="J76" s="133"/>
    </row>
    <row r="77" spans="2:10" ht="6" customHeight="1" x14ac:dyDescent="0.3">
      <c r="B77" s="136"/>
      <c r="C77" s="130"/>
      <c r="D77" s="131"/>
      <c r="E77" s="131"/>
      <c r="F77" s="224"/>
      <c r="G77" s="224"/>
      <c r="H77" s="131"/>
      <c r="I77" s="132"/>
      <c r="J77" s="133"/>
    </row>
    <row r="78" spans="2:10" x14ac:dyDescent="0.3">
      <c r="B78" s="136" t="s">
        <v>76</v>
      </c>
      <c r="C78" s="130" t="s">
        <v>77</v>
      </c>
      <c r="D78" s="131"/>
      <c r="E78" s="131"/>
      <c r="F78" s="224"/>
      <c r="G78" s="224"/>
      <c r="H78" s="131"/>
      <c r="I78" s="132"/>
      <c r="J78" s="133"/>
    </row>
    <row r="79" spans="2:10" ht="5.4" customHeight="1" x14ac:dyDescent="0.3">
      <c r="B79" s="136"/>
      <c r="C79" s="130"/>
      <c r="D79" s="131"/>
      <c r="E79" s="131"/>
      <c r="F79" s="224"/>
      <c r="G79" s="224"/>
      <c r="H79" s="131"/>
      <c r="I79" s="132"/>
      <c r="J79" s="133"/>
    </row>
    <row r="80" spans="2:10" x14ac:dyDescent="0.3">
      <c r="B80" s="136" t="s">
        <v>78</v>
      </c>
      <c r="C80" s="134"/>
      <c r="D80" s="132"/>
      <c r="E80" s="132"/>
      <c r="F80" s="225"/>
      <c r="G80" s="225"/>
      <c r="H80" s="132"/>
      <c r="I80" s="132"/>
      <c r="J80" s="133"/>
    </row>
    <row r="81" spans="2:10" ht="9.6" customHeight="1" x14ac:dyDescent="0.3">
      <c r="B81" s="137"/>
      <c r="C81" s="137"/>
      <c r="D81" s="138"/>
      <c r="E81" s="138"/>
      <c r="F81" s="227"/>
      <c r="G81" s="227"/>
      <c r="H81" s="138"/>
      <c r="I81" s="138"/>
      <c r="J81" s="139"/>
    </row>
    <row r="84" spans="2:10" x14ac:dyDescent="0.3">
      <c r="C84" t="s">
        <v>611</v>
      </c>
    </row>
    <row r="85" spans="2:10" x14ac:dyDescent="0.3">
      <c r="C85" t="s">
        <v>612</v>
      </c>
    </row>
    <row r="86" spans="2:10" x14ac:dyDescent="0.3">
      <c r="C86" t="s">
        <v>613</v>
      </c>
    </row>
    <row r="87" spans="2:10" x14ac:dyDescent="0.3">
      <c r="C87" t="s">
        <v>614</v>
      </c>
    </row>
    <row r="89" spans="2:10" x14ac:dyDescent="0.3">
      <c r="C89" t="s">
        <v>615</v>
      </c>
    </row>
  </sheetData>
  <mergeCells count="23">
    <mergeCell ref="F5:I5"/>
    <mergeCell ref="D5:E6"/>
    <mergeCell ref="J5:K6"/>
    <mergeCell ref="AB3:AC3"/>
    <mergeCell ref="AD3:AE3"/>
    <mergeCell ref="F6:G6"/>
    <mergeCell ref="H6:I6"/>
    <mergeCell ref="C74:J74"/>
    <mergeCell ref="C6:C7"/>
    <mergeCell ref="C55:J55"/>
    <mergeCell ref="C56:J56"/>
    <mergeCell ref="C57:J57"/>
    <mergeCell ref="C58:J58"/>
    <mergeCell ref="B50:J50"/>
    <mergeCell ref="C52:J52"/>
    <mergeCell ref="C54:J54"/>
    <mergeCell ref="B70:B71"/>
    <mergeCell ref="C73:J73"/>
    <mergeCell ref="M27:O27"/>
    <mergeCell ref="H27:J27"/>
    <mergeCell ref="R27:T27"/>
    <mergeCell ref="W27:Y27"/>
    <mergeCell ref="C27:E27"/>
  </mergeCells>
  <hyperlinks>
    <hyperlink ref="C71" r:id="rId1" xr:uid="{1F9782A9-3D6A-4A09-B63E-A55400CF36EC}"/>
    <hyperlink ref="B2" location="Index!A1" display="Return to Index" xr:uid="{438F628E-2932-4D04-BC9A-F4E027EC2628}"/>
    <hyperlink ref="C74" r:id="rId2" xr:uid="{56D3A595-56A5-4BD3-AED2-72D8FEAC1997}"/>
  </hyperlinks>
  <pageMargins left="0.7" right="0.7" top="0.75" bottom="0.75" header="0.3" footer="0.3"/>
  <pageSetup paperSize="9"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C7C5-2A8A-4E4E-9520-0624163F276C}">
  <dimension ref="B1:AC105"/>
  <sheetViews>
    <sheetView topLeftCell="A39" zoomScaleNormal="100" workbookViewId="0">
      <selection activeCell="B2" sqref="B2"/>
    </sheetView>
  </sheetViews>
  <sheetFormatPr defaultColWidth="8.88671875" defaultRowHeight="14.4" x14ac:dyDescent="0.3"/>
  <cols>
    <col min="1" max="1" width="3.21875" customWidth="1"/>
    <col min="2" max="2" width="40.109375" customWidth="1"/>
    <col min="3" max="3" width="23.109375" customWidth="1"/>
    <col min="4" max="4" width="14.33203125" customWidth="1"/>
    <col min="5" max="5" width="13.21875" customWidth="1"/>
    <col min="6" max="6" width="13.109375" customWidth="1"/>
    <col min="7" max="7" width="12.21875" customWidth="1"/>
    <col min="8" max="8" width="12.109375" customWidth="1"/>
    <col min="10" max="10" width="10.88671875" customWidth="1"/>
    <col min="11" max="11" width="11.44140625" customWidth="1"/>
    <col min="12" max="15" width="10" customWidth="1"/>
    <col min="16" max="16" width="10.5546875" customWidth="1"/>
    <col min="17" max="17" width="10.109375" customWidth="1"/>
    <col min="23" max="23" width="12.21875" customWidth="1"/>
    <col min="24" max="24" width="12.109375" customWidth="1"/>
    <col min="25" max="25" width="22.109375" customWidth="1"/>
    <col min="26" max="26" width="16.6640625" customWidth="1"/>
    <col min="27" max="27" width="27.44140625" customWidth="1"/>
    <col min="28" max="28" width="24" customWidth="1"/>
  </cols>
  <sheetData>
    <row r="1" spans="2:29" x14ac:dyDescent="0.3">
      <c r="B1" s="228" t="s">
        <v>725</v>
      </c>
    </row>
    <row r="2" spans="2:29" x14ac:dyDescent="0.3">
      <c r="B2" s="103" t="s">
        <v>28</v>
      </c>
    </row>
    <row r="3" spans="2:29" x14ac:dyDescent="0.3">
      <c r="D3" s="596"/>
      <c r="Y3" s="87"/>
      <c r="Z3" s="278"/>
      <c r="AA3" s="278"/>
      <c r="AB3" s="278"/>
      <c r="AC3" s="278"/>
    </row>
    <row r="4" spans="2:29" ht="15" thickBot="1" x14ac:dyDescent="0.35">
      <c r="F4" s="278"/>
      <c r="G4" s="278"/>
      <c r="H4" s="278"/>
      <c r="I4" s="278"/>
      <c r="J4" s="278"/>
      <c r="K4" s="278"/>
    </row>
    <row r="5" spans="2:29" ht="52.2" customHeight="1" thickBot="1" x14ac:dyDescent="0.35">
      <c r="B5" s="590" t="s">
        <v>594</v>
      </c>
      <c r="C5" s="108" t="s">
        <v>726</v>
      </c>
      <c r="D5" s="682" t="s">
        <v>596</v>
      </c>
      <c r="E5" s="682"/>
      <c r="F5" s="682" t="s">
        <v>597</v>
      </c>
      <c r="G5" s="682"/>
      <c r="H5" s="682" t="s">
        <v>598</v>
      </c>
      <c r="I5" s="682"/>
      <c r="J5" s="682" t="s">
        <v>599</v>
      </c>
      <c r="K5" s="682"/>
      <c r="L5" s="682" t="s">
        <v>600</v>
      </c>
      <c r="M5" s="682"/>
      <c r="N5" s="682" t="s">
        <v>601</v>
      </c>
      <c r="O5" s="682"/>
      <c r="P5" s="682" t="s">
        <v>602</v>
      </c>
      <c r="Q5" s="682"/>
      <c r="R5" s="682" t="s">
        <v>603</v>
      </c>
      <c r="S5" s="682"/>
      <c r="T5" s="682" t="s">
        <v>604</v>
      </c>
      <c r="U5" s="682"/>
    </row>
    <row r="6" spans="2:29" ht="15" thickBot="1" x14ac:dyDescent="0.35">
      <c r="B6" s="265" t="s">
        <v>610</v>
      </c>
      <c r="C6" s="415"/>
      <c r="D6" s="273" t="s">
        <v>536</v>
      </c>
      <c r="E6" s="273" t="s">
        <v>104</v>
      </c>
      <c r="F6" s="273" t="s">
        <v>536</v>
      </c>
      <c r="G6" s="273" t="s">
        <v>104</v>
      </c>
      <c r="H6" s="273" t="s">
        <v>536</v>
      </c>
      <c r="I6" s="273" t="s">
        <v>104</v>
      </c>
      <c r="J6" s="273" t="s">
        <v>536</v>
      </c>
      <c r="K6" s="275" t="s">
        <v>104</v>
      </c>
      <c r="L6" s="273" t="s">
        <v>536</v>
      </c>
      <c r="M6" s="273" t="s">
        <v>104</v>
      </c>
      <c r="N6" s="273" t="s">
        <v>536</v>
      </c>
      <c r="O6" s="273" t="s">
        <v>104</v>
      </c>
      <c r="P6" s="273" t="s">
        <v>536</v>
      </c>
      <c r="Q6" s="273" t="s">
        <v>104</v>
      </c>
      <c r="R6" s="273" t="s">
        <v>536</v>
      </c>
      <c r="S6" s="275" t="s">
        <v>104</v>
      </c>
      <c r="T6" s="273" t="s">
        <v>536</v>
      </c>
      <c r="U6" s="273" t="s">
        <v>104</v>
      </c>
    </row>
    <row r="7" spans="2:29" x14ac:dyDescent="0.3">
      <c r="B7" s="234" t="s">
        <v>233</v>
      </c>
      <c r="C7" s="373">
        <v>174</v>
      </c>
      <c r="D7" s="373">
        <v>11</v>
      </c>
      <c r="E7" s="395">
        <f t="shared" ref="E7:E23" si="0">D7/C7%</f>
        <v>6.3218390804597702</v>
      </c>
      <c r="F7" s="353">
        <v>20</v>
      </c>
      <c r="G7" s="381">
        <f t="shared" ref="G7:G23" si="1">F7/C7%</f>
        <v>11.494252873563218</v>
      </c>
      <c r="H7" s="603">
        <v>18</v>
      </c>
      <c r="I7" s="381">
        <f t="shared" ref="I7:I23" si="2">H7/C7%</f>
        <v>10.344827586206897</v>
      </c>
      <c r="J7" s="604">
        <v>8</v>
      </c>
      <c r="K7" s="381">
        <f t="shared" ref="K7:K23" si="3">J7/C7%</f>
        <v>4.5977011494252871</v>
      </c>
      <c r="L7" s="605">
        <v>36</v>
      </c>
      <c r="M7" s="172">
        <f t="shared" ref="M7:M23" si="4">L7/C7%</f>
        <v>20.689655172413794</v>
      </c>
      <c r="N7" s="509">
        <v>9</v>
      </c>
      <c r="O7" s="169">
        <f t="shared" ref="O7:O23" si="5">N7/C7%</f>
        <v>5.1724137931034484</v>
      </c>
      <c r="P7" s="603">
        <v>9</v>
      </c>
      <c r="Q7" s="172">
        <f t="shared" ref="Q7:Q23" si="6">P7/C7%</f>
        <v>5.1724137931034484</v>
      </c>
      <c r="R7" s="603">
        <v>40</v>
      </c>
      <c r="S7" s="172">
        <f t="shared" ref="S7:S23" si="7">R7/C7%</f>
        <v>22.988505747126435</v>
      </c>
      <c r="T7" s="604">
        <v>23</v>
      </c>
      <c r="U7" s="172">
        <f t="shared" ref="U7:U23" si="8">T7/C7%</f>
        <v>13.218390804597702</v>
      </c>
    </row>
    <row r="8" spans="2:29" x14ac:dyDescent="0.3">
      <c r="B8" s="235" t="s">
        <v>243</v>
      </c>
      <c r="C8" s="344">
        <v>210</v>
      </c>
      <c r="D8" s="344">
        <v>18</v>
      </c>
      <c r="E8" s="396">
        <f t="shared" si="0"/>
        <v>8.5714285714285712</v>
      </c>
      <c r="F8" s="344">
        <v>26</v>
      </c>
      <c r="G8" s="382">
        <f t="shared" si="1"/>
        <v>12.38095238095238</v>
      </c>
      <c r="H8" s="249">
        <v>27</v>
      </c>
      <c r="I8" s="382">
        <f t="shared" si="2"/>
        <v>12.857142857142856</v>
      </c>
      <c r="J8" s="606">
        <v>6</v>
      </c>
      <c r="K8" s="382">
        <f t="shared" si="3"/>
        <v>2.8571428571428572</v>
      </c>
      <c r="L8" s="607">
        <v>42</v>
      </c>
      <c r="M8" s="173">
        <f t="shared" si="4"/>
        <v>20</v>
      </c>
      <c r="N8" s="511">
        <v>17</v>
      </c>
      <c r="O8" s="170">
        <f t="shared" si="5"/>
        <v>8.0952380952380949</v>
      </c>
      <c r="P8" s="499">
        <v>7</v>
      </c>
      <c r="Q8" s="173">
        <f t="shared" si="6"/>
        <v>3.333333333333333</v>
      </c>
      <c r="R8" s="499">
        <v>41</v>
      </c>
      <c r="S8" s="173">
        <f t="shared" si="7"/>
        <v>19.523809523809522</v>
      </c>
      <c r="T8" s="606">
        <v>26</v>
      </c>
      <c r="U8" s="173">
        <f t="shared" si="8"/>
        <v>12.38095238095238</v>
      </c>
    </row>
    <row r="9" spans="2:29" x14ac:dyDescent="0.3">
      <c r="B9" s="229" t="s">
        <v>218</v>
      </c>
      <c r="C9" s="321">
        <v>219</v>
      </c>
      <c r="D9" s="322">
        <v>26</v>
      </c>
      <c r="E9" s="396">
        <f t="shared" si="0"/>
        <v>11.872146118721462</v>
      </c>
      <c r="F9" s="344">
        <v>39</v>
      </c>
      <c r="G9" s="382">
        <f t="shared" si="1"/>
        <v>17.808219178082194</v>
      </c>
      <c r="H9" s="249">
        <v>24</v>
      </c>
      <c r="I9" s="382">
        <f t="shared" si="2"/>
        <v>10.95890410958904</v>
      </c>
      <c r="J9" s="606">
        <v>8</v>
      </c>
      <c r="K9" s="382">
        <f t="shared" si="3"/>
        <v>3.6529680365296806</v>
      </c>
      <c r="L9" s="499">
        <v>42</v>
      </c>
      <c r="M9" s="173">
        <f t="shared" si="4"/>
        <v>19.178082191780824</v>
      </c>
      <c r="N9" s="511">
        <v>16</v>
      </c>
      <c r="O9" s="170">
        <f t="shared" si="5"/>
        <v>7.3059360730593612</v>
      </c>
      <c r="P9" s="499">
        <v>7</v>
      </c>
      <c r="Q9" s="173">
        <f t="shared" si="6"/>
        <v>3.1963470319634704</v>
      </c>
      <c r="R9" s="499">
        <v>30</v>
      </c>
      <c r="S9" s="173">
        <f t="shared" si="7"/>
        <v>13.698630136986301</v>
      </c>
      <c r="T9" s="606">
        <v>27</v>
      </c>
      <c r="U9" s="173">
        <f t="shared" si="8"/>
        <v>12.328767123287671</v>
      </c>
    </row>
    <row r="10" spans="2:29" x14ac:dyDescent="0.3">
      <c r="B10" s="229" t="s">
        <v>211</v>
      </c>
      <c r="C10" s="321">
        <v>185</v>
      </c>
      <c r="D10" s="322">
        <v>27</v>
      </c>
      <c r="E10" s="396">
        <f t="shared" si="0"/>
        <v>14.594594594594595</v>
      </c>
      <c r="F10" s="344">
        <v>25</v>
      </c>
      <c r="G10" s="382">
        <f t="shared" si="1"/>
        <v>13.513513513513512</v>
      </c>
      <c r="H10" s="249">
        <v>25</v>
      </c>
      <c r="I10" s="382">
        <f t="shared" si="2"/>
        <v>13.513513513513512</v>
      </c>
      <c r="J10" s="606">
        <v>6</v>
      </c>
      <c r="K10" s="382">
        <f t="shared" si="3"/>
        <v>3.243243243243243</v>
      </c>
      <c r="L10" s="607">
        <v>33</v>
      </c>
      <c r="M10" s="173">
        <f t="shared" si="4"/>
        <v>17.837837837837839</v>
      </c>
      <c r="N10" s="511">
        <v>10</v>
      </c>
      <c r="O10" s="170">
        <f t="shared" si="5"/>
        <v>5.4054054054054053</v>
      </c>
      <c r="P10" s="499">
        <v>8</v>
      </c>
      <c r="Q10" s="173">
        <f t="shared" si="6"/>
        <v>4.3243243243243237</v>
      </c>
      <c r="R10" s="499">
        <v>35</v>
      </c>
      <c r="S10" s="173">
        <f t="shared" si="7"/>
        <v>18.918918918918919</v>
      </c>
      <c r="T10" s="606">
        <v>16</v>
      </c>
      <c r="U10" s="173">
        <f t="shared" si="8"/>
        <v>8.6486486486486474</v>
      </c>
    </row>
    <row r="11" spans="2:29" x14ac:dyDescent="0.3">
      <c r="B11" s="229" t="s">
        <v>223</v>
      </c>
      <c r="C11" s="321">
        <v>187</v>
      </c>
      <c r="D11" s="322">
        <v>19</v>
      </c>
      <c r="E11" s="396">
        <f t="shared" si="0"/>
        <v>10.160427807486631</v>
      </c>
      <c r="F11" s="344">
        <v>29</v>
      </c>
      <c r="G11" s="382">
        <f t="shared" si="1"/>
        <v>15.508021390374331</v>
      </c>
      <c r="H11" s="249">
        <v>31</v>
      </c>
      <c r="I11" s="382">
        <f t="shared" si="2"/>
        <v>16.577540106951872</v>
      </c>
      <c r="J11" s="606">
        <v>15</v>
      </c>
      <c r="K11" s="382">
        <f t="shared" si="3"/>
        <v>8.0213903743315509</v>
      </c>
      <c r="L11" s="607">
        <v>32</v>
      </c>
      <c r="M11" s="173">
        <f t="shared" si="4"/>
        <v>17.112299465240639</v>
      </c>
      <c r="N11" s="511">
        <v>12</v>
      </c>
      <c r="O11" s="170">
        <f t="shared" si="5"/>
        <v>6.4171122994652405</v>
      </c>
      <c r="P11" s="499">
        <v>4</v>
      </c>
      <c r="Q11" s="173">
        <f t="shared" si="6"/>
        <v>2.1390374331550799</v>
      </c>
      <c r="R11" s="499">
        <v>29</v>
      </c>
      <c r="S11" s="173">
        <f t="shared" si="7"/>
        <v>15.508021390374331</v>
      </c>
      <c r="T11" s="606">
        <v>16</v>
      </c>
      <c r="U11" s="173">
        <f t="shared" si="8"/>
        <v>8.5561497326203195</v>
      </c>
    </row>
    <row r="12" spans="2:29" x14ac:dyDescent="0.3">
      <c r="B12" s="229" t="s">
        <v>253</v>
      </c>
      <c r="C12" s="321">
        <v>217</v>
      </c>
      <c r="D12" s="322">
        <v>29</v>
      </c>
      <c r="E12" s="396">
        <f t="shared" si="0"/>
        <v>13.364055299539171</v>
      </c>
      <c r="F12" s="344">
        <v>22</v>
      </c>
      <c r="G12" s="382">
        <f t="shared" si="1"/>
        <v>10.138248847926267</v>
      </c>
      <c r="H12" s="249">
        <v>37</v>
      </c>
      <c r="I12" s="382">
        <f t="shared" si="2"/>
        <v>17.050691244239633</v>
      </c>
      <c r="J12" s="606">
        <v>13</v>
      </c>
      <c r="K12" s="382">
        <f t="shared" si="3"/>
        <v>5.9907834101382491</v>
      </c>
      <c r="L12" s="607">
        <v>37</v>
      </c>
      <c r="M12" s="173">
        <f t="shared" si="4"/>
        <v>17.050691244239633</v>
      </c>
      <c r="N12" s="511">
        <v>11</v>
      </c>
      <c r="O12" s="170">
        <f t="shared" si="5"/>
        <v>5.0691244239631335</v>
      </c>
      <c r="P12" s="499">
        <v>9</v>
      </c>
      <c r="Q12" s="173">
        <f t="shared" si="6"/>
        <v>4.1474654377880187</v>
      </c>
      <c r="R12" s="499">
        <v>32</v>
      </c>
      <c r="S12" s="173">
        <f t="shared" si="7"/>
        <v>14.746543778801843</v>
      </c>
      <c r="T12" s="606">
        <v>27</v>
      </c>
      <c r="U12" s="173">
        <f t="shared" si="8"/>
        <v>12.442396313364055</v>
      </c>
    </row>
    <row r="13" spans="2:29" x14ac:dyDescent="0.3">
      <c r="B13" s="235" t="s">
        <v>195</v>
      </c>
      <c r="C13" s="344">
        <v>194</v>
      </c>
      <c r="D13" s="344">
        <v>21</v>
      </c>
      <c r="E13" s="396">
        <f t="shared" si="0"/>
        <v>10.824742268041238</v>
      </c>
      <c r="F13" s="344">
        <v>32</v>
      </c>
      <c r="G13" s="382">
        <f t="shared" si="1"/>
        <v>16.494845360824744</v>
      </c>
      <c r="H13" s="249">
        <v>39</v>
      </c>
      <c r="I13" s="382">
        <f t="shared" si="2"/>
        <v>20.103092783505154</v>
      </c>
      <c r="J13" s="606">
        <v>7</v>
      </c>
      <c r="K13" s="382">
        <f t="shared" si="3"/>
        <v>3.6082474226804124</v>
      </c>
      <c r="L13" s="499">
        <v>31</v>
      </c>
      <c r="M13" s="173">
        <f t="shared" si="4"/>
        <v>15.979381443298969</v>
      </c>
      <c r="N13" s="511">
        <v>14</v>
      </c>
      <c r="O13" s="170">
        <f t="shared" si="5"/>
        <v>7.2164948453608249</v>
      </c>
      <c r="P13" s="499">
        <v>8</v>
      </c>
      <c r="Q13" s="173">
        <f t="shared" si="6"/>
        <v>4.123711340206186</v>
      </c>
      <c r="R13" s="499">
        <v>32</v>
      </c>
      <c r="S13" s="173">
        <f t="shared" si="7"/>
        <v>16.494845360824744</v>
      </c>
      <c r="T13" s="606">
        <v>10</v>
      </c>
      <c r="U13" s="173">
        <f t="shared" si="8"/>
        <v>5.1546391752577323</v>
      </c>
    </row>
    <row r="14" spans="2:29" x14ac:dyDescent="0.3">
      <c r="B14" s="308" t="s">
        <v>50</v>
      </c>
      <c r="C14" s="333">
        <v>2657</v>
      </c>
      <c r="D14" s="334">
        <v>308</v>
      </c>
      <c r="E14" s="417">
        <f t="shared" si="0"/>
        <v>11.592021076401958</v>
      </c>
      <c r="F14" s="336">
        <v>409</v>
      </c>
      <c r="G14" s="389">
        <f t="shared" si="1"/>
        <v>15.393300715092209</v>
      </c>
      <c r="H14" s="337">
        <v>362</v>
      </c>
      <c r="I14" s="389">
        <f t="shared" si="2"/>
        <v>13.624388407978923</v>
      </c>
      <c r="J14" s="608">
        <v>140</v>
      </c>
      <c r="K14" s="389">
        <f t="shared" si="3"/>
        <v>5.2691004892736171</v>
      </c>
      <c r="L14" s="609">
        <v>391</v>
      </c>
      <c r="M14" s="320">
        <f t="shared" si="4"/>
        <v>14.715844937899886</v>
      </c>
      <c r="N14" s="610">
        <v>173</v>
      </c>
      <c r="O14" s="319">
        <f t="shared" si="5"/>
        <v>6.5111027474595407</v>
      </c>
      <c r="P14" s="500">
        <v>102</v>
      </c>
      <c r="Q14" s="320">
        <f t="shared" si="6"/>
        <v>3.8389160707564924</v>
      </c>
      <c r="R14" s="500">
        <v>464</v>
      </c>
      <c r="S14" s="320">
        <f t="shared" si="7"/>
        <v>17.463304478735417</v>
      </c>
      <c r="T14" s="608">
        <v>308</v>
      </c>
      <c r="U14" s="320">
        <f t="shared" si="8"/>
        <v>11.592021076401958</v>
      </c>
    </row>
    <row r="15" spans="2:29" x14ac:dyDescent="0.3">
      <c r="B15" s="229" t="s">
        <v>248</v>
      </c>
      <c r="C15" s="321">
        <v>100</v>
      </c>
      <c r="D15" s="322">
        <v>12</v>
      </c>
      <c r="E15" s="396">
        <f t="shared" si="0"/>
        <v>12</v>
      </c>
      <c r="F15" s="344">
        <v>12</v>
      </c>
      <c r="G15" s="382">
        <f t="shared" si="1"/>
        <v>12</v>
      </c>
      <c r="H15" s="249">
        <v>17</v>
      </c>
      <c r="I15" s="382">
        <f t="shared" si="2"/>
        <v>17</v>
      </c>
      <c r="J15" s="606">
        <v>4</v>
      </c>
      <c r="K15" s="382">
        <f t="shared" si="3"/>
        <v>4</v>
      </c>
      <c r="L15" s="607">
        <v>14</v>
      </c>
      <c r="M15" s="173">
        <f t="shared" si="4"/>
        <v>14</v>
      </c>
      <c r="N15" s="511">
        <v>3</v>
      </c>
      <c r="O15" s="170">
        <f t="shared" si="5"/>
        <v>3</v>
      </c>
      <c r="P15" s="499">
        <v>4</v>
      </c>
      <c r="Q15" s="173">
        <f t="shared" si="6"/>
        <v>4</v>
      </c>
      <c r="R15" s="499">
        <v>24</v>
      </c>
      <c r="S15" s="173">
        <f t="shared" si="7"/>
        <v>24</v>
      </c>
      <c r="T15" s="606">
        <v>10</v>
      </c>
      <c r="U15" s="173">
        <f t="shared" si="8"/>
        <v>10</v>
      </c>
    </row>
    <row r="16" spans="2:29" x14ac:dyDescent="0.3">
      <c r="B16" s="235" t="s">
        <v>189</v>
      </c>
      <c r="C16" s="344">
        <v>174</v>
      </c>
      <c r="D16" s="344">
        <v>14</v>
      </c>
      <c r="E16" s="396">
        <f t="shared" si="0"/>
        <v>8.0459770114942533</v>
      </c>
      <c r="F16" s="344">
        <v>22</v>
      </c>
      <c r="G16" s="382">
        <f t="shared" si="1"/>
        <v>12.64367816091954</v>
      </c>
      <c r="H16" s="249">
        <v>16</v>
      </c>
      <c r="I16" s="382">
        <f t="shared" si="2"/>
        <v>9.1954022988505741</v>
      </c>
      <c r="J16" s="606">
        <v>12</v>
      </c>
      <c r="K16" s="382">
        <f t="shared" si="3"/>
        <v>6.8965517241379315</v>
      </c>
      <c r="L16" s="607">
        <v>23</v>
      </c>
      <c r="M16" s="173">
        <f t="shared" si="4"/>
        <v>13.218390804597702</v>
      </c>
      <c r="N16" s="511">
        <v>20</v>
      </c>
      <c r="O16" s="170">
        <f t="shared" si="5"/>
        <v>11.494252873563218</v>
      </c>
      <c r="P16" s="499">
        <v>5</v>
      </c>
      <c r="Q16" s="173">
        <f t="shared" si="6"/>
        <v>2.8735632183908044</v>
      </c>
      <c r="R16" s="499">
        <v>40</v>
      </c>
      <c r="S16" s="173">
        <f t="shared" si="7"/>
        <v>22.988505747126435</v>
      </c>
      <c r="T16" s="606">
        <v>22</v>
      </c>
      <c r="U16" s="173">
        <f t="shared" si="8"/>
        <v>12.64367816091954</v>
      </c>
    </row>
    <row r="17" spans="2:21" x14ac:dyDescent="0.3">
      <c r="B17" s="229" t="s">
        <v>200</v>
      </c>
      <c r="C17" s="321">
        <v>172</v>
      </c>
      <c r="D17" s="322">
        <v>13</v>
      </c>
      <c r="E17" s="396">
        <f t="shared" si="0"/>
        <v>7.558139534883721</v>
      </c>
      <c r="F17" s="344">
        <v>22</v>
      </c>
      <c r="G17" s="382">
        <f t="shared" si="1"/>
        <v>12.790697674418604</v>
      </c>
      <c r="H17" s="249">
        <v>19</v>
      </c>
      <c r="I17" s="382">
        <f t="shared" si="2"/>
        <v>11.046511627906977</v>
      </c>
      <c r="J17" s="606">
        <v>15</v>
      </c>
      <c r="K17" s="382">
        <f t="shared" si="3"/>
        <v>8.720930232558139</v>
      </c>
      <c r="L17" s="607">
        <v>22</v>
      </c>
      <c r="M17" s="173">
        <f t="shared" si="4"/>
        <v>12.790697674418604</v>
      </c>
      <c r="N17" s="511">
        <v>10</v>
      </c>
      <c r="O17" s="170">
        <f t="shared" si="5"/>
        <v>5.8139534883720927</v>
      </c>
      <c r="P17" s="499">
        <v>7</v>
      </c>
      <c r="Q17" s="173">
        <f t="shared" si="6"/>
        <v>4.0697674418604652</v>
      </c>
      <c r="R17" s="499">
        <v>33</v>
      </c>
      <c r="S17" s="173">
        <f t="shared" si="7"/>
        <v>19.186046511627907</v>
      </c>
      <c r="T17" s="606">
        <v>31</v>
      </c>
      <c r="U17" s="173">
        <f t="shared" si="8"/>
        <v>18.02325581395349</v>
      </c>
    </row>
    <row r="18" spans="2:21" x14ac:dyDescent="0.3">
      <c r="B18" s="229" t="s">
        <v>179</v>
      </c>
      <c r="C18" s="321">
        <v>83</v>
      </c>
      <c r="D18" s="322">
        <v>15</v>
      </c>
      <c r="E18" s="396">
        <f t="shared" si="0"/>
        <v>18.072289156626507</v>
      </c>
      <c r="F18" s="344">
        <v>10</v>
      </c>
      <c r="G18" s="382">
        <f t="shared" si="1"/>
        <v>12.048192771084338</v>
      </c>
      <c r="H18" s="249">
        <v>9</v>
      </c>
      <c r="I18" s="382">
        <f t="shared" si="2"/>
        <v>10.843373493975903</v>
      </c>
      <c r="J18" s="606">
        <v>7</v>
      </c>
      <c r="K18" s="382">
        <f t="shared" si="3"/>
        <v>8.4337349397590362</v>
      </c>
      <c r="L18" s="607">
        <v>10</v>
      </c>
      <c r="M18" s="173">
        <f t="shared" si="4"/>
        <v>12.048192771084338</v>
      </c>
      <c r="N18" s="511">
        <v>6</v>
      </c>
      <c r="O18" s="170">
        <f t="shared" si="5"/>
        <v>7.2289156626506026</v>
      </c>
      <c r="P18" s="499">
        <v>5</v>
      </c>
      <c r="Q18" s="173">
        <f t="shared" si="6"/>
        <v>6.024096385542169</v>
      </c>
      <c r="R18" s="499">
        <v>8</v>
      </c>
      <c r="S18" s="173">
        <f t="shared" si="7"/>
        <v>9.6385542168674707</v>
      </c>
      <c r="T18" s="606">
        <v>13</v>
      </c>
      <c r="U18" s="173">
        <f t="shared" si="8"/>
        <v>15.66265060240964</v>
      </c>
    </row>
    <row r="19" spans="2:21" x14ac:dyDescent="0.3">
      <c r="B19" s="229" t="s">
        <v>160</v>
      </c>
      <c r="C19" s="321">
        <v>264</v>
      </c>
      <c r="D19" s="322">
        <v>34</v>
      </c>
      <c r="E19" s="396">
        <f t="shared" si="0"/>
        <v>12.878787878787879</v>
      </c>
      <c r="F19" s="344">
        <v>45</v>
      </c>
      <c r="G19" s="382">
        <f t="shared" si="1"/>
        <v>17.045454545454543</v>
      </c>
      <c r="H19" s="249">
        <v>46</v>
      </c>
      <c r="I19" s="382">
        <f t="shared" si="2"/>
        <v>17.424242424242422</v>
      </c>
      <c r="J19" s="606">
        <v>14</v>
      </c>
      <c r="K19" s="382">
        <f t="shared" si="3"/>
        <v>5.3030303030303028</v>
      </c>
      <c r="L19" s="607">
        <v>29</v>
      </c>
      <c r="M19" s="173">
        <f t="shared" si="4"/>
        <v>10.984848484848484</v>
      </c>
      <c r="N19" s="511">
        <v>16</v>
      </c>
      <c r="O19" s="170">
        <f t="shared" si="5"/>
        <v>6.0606060606060606</v>
      </c>
      <c r="P19" s="499">
        <v>12</v>
      </c>
      <c r="Q19" s="173">
        <f t="shared" si="6"/>
        <v>4.545454545454545</v>
      </c>
      <c r="R19" s="499">
        <v>35</v>
      </c>
      <c r="S19" s="173">
        <f t="shared" si="7"/>
        <v>13.257575757575758</v>
      </c>
      <c r="T19" s="606">
        <v>33</v>
      </c>
      <c r="U19" s="173">
        <f t="shared" si="8"/>
        <v>12.5</v>
      </c>
    </row>
    <row r="20" spans="2:21" x14ac:dyDescent="0.3">
      <c r="B20" s="229" t="s">
        <v>238</v>
      </c>
      <c r="C20" s="321">
        <v>154</v>
      </c>
      <c r="D20" s="322">
        <v>22</v>
      </c>
      <c r="E20" s="396">
        <f t="shared" si="0"/>
        <v>14.285714285714285</v>
      </c>
      <c r="F20" s="344">
        <v>26</v>
      </c>
      <c r="G20" s="382">
        <f t="shared" si="1"/>
        <v>16.883116883116884</v>
      </c>
      <c r="H20" s="249">
        <v>16</v>
      </c>
      <c r="I20" s="382">
        <f t="shared" si="2"/>
        <v>10.38961038961039</v>
      </c>
      <c r="J20" s="606">
        <v>8</v>
      </c>
      <c r="K20" s="382">
        <f t="shared" si="3"/>
        <v>5.1948051948051948</v>
      </c>
      <c r="L20" s="607">
        <v>16</v>
      </c>
      <c r="M20" s="173">
        <f t="shared" si="4"/>
        <v>10.38961038961039</v>
      </c>
      <c r="N20" s="511">
        <v>9</v>
      </c>
      <c r="O20" s="170">
        <f t="shared" si="5"/>
        <v>5.8441558441558437</v>
      </c>
      <c r="P20" s="499">
        <v>9</v>
      </c>
      <c r="Q20" s="173">
        <f t="shared" si="6"/>
        <v>5.8441558441558437</v>
      </c>
      <c r="R20" s="499">
        <v>31</v>
      </c>
      <c r="S20" s="173">
        <f t="shared" si="7"/>
        <v>20.129870129870131</v>
      </c>
      <c r="T20" s="606">
        <v>17</v>
      </c>
      <c r="U20" s="173">
        <f t="shared" si="8"/>
        <v>11.038961038961039</v>
      </c>
    </row>
    <row r="21" spans="2:21" x14ac:dyDescent="0.3">
      <c r="B21" s="229" t="s">
        <v>205</v>
      </c>
      <c r="C21" s="321">
        <v>177</v>
      </c>
      <c r="D21" s="322">
        <v>11</v>
      </c>
      <c r="E21" s="396">
        <f t="shared" si="0"/>
        <v>6.2146892655367232</v>
      </c>
      <c r="F21" s="344">
        <v>28</v>
      </c>
      <c r="G21" s="382">
        <f t="shared" si="1"/>
        <v>15.819209039548022</v>
      </c>
      <c r="H21" s="249">
        <v>26</v>
      </c>
      <c r="I21" s="382">
        <f t="shared" si="2"/>
        <v>14.689265536723164</v>
      </c>
      <c r="J21" s="606">
        <v>9</v>
      </c>
      <c r="K21" s="378">
        <f t="shared" si="3"/>
        <v>5.0847457627118642</v>
      </c>
      <c r="L21" s="607">
        <v>18</v>
      </c>
      <c r="M21" s="173">
        <f t="shared" si="4"/>
        <v>10.169491525423728</v>
      </c>
      <c r="N21" s="511">
        <v>10</v>
      </c>
      <c r="O21" s="170">
        <f t="shared" si="5"/>
        <v>5.6497175141242941</v>
      </c>
      <c r="P21" s="499">
        <v>10</v>
      </c>
      <c r="Q21" s="173">
        <f t="shared" si="6"/>
        <v>5.6497175141242941</v>
      </c>
      <c r="R21" s="499">
        <v>35</v>
      </c>
      <c r="S21" s="173">
        <f t="shared" si="7"/>
        <v>19.774011299435028</v>
      </c>
      <c r="T21" s="606">
        <v>30</v>
      </c>
      <c r="U21" s="173">
        <f t="shared" si="8"/>
        <v>16.949152542372882</v>
      </c>
    </row>
    <row r="22" spans="2:21" x14ac:dyDescent="0.3">
      <c r="B22" s="235" t="s">
        <v>228</v>
      </c>
      <c r="C22" s="344">
        <v>102</v>
      </c>
      <c r="D22" s="344">
        <v>12</v>
      </c>
      <c r="E22" s="396">
        <f t="shared" si="0"/>
        <v>11.76470588235294</v>
      </c>
      <c r="F22" s="344">
        <v>24</v>
      </c>
      <c r="G22" s="382">
        <f t="shared" si="1"/>
        <v>23.52941176470588</v>
      </c>
      <c r="H22" s="249">
        <v>14</v>
      </c>
      <c r="I22" s="382">
        <f t="shared" si="2"/>
        <v>13.725490196078431</v>
      </c>
      <c r="J22" s="606">
        <v>5</v>
      </c>
      <c r="K22" s="382">
        <f t="shared" si="3"/>
        <v>4.9019607843137258</v>
      </c>
      <c r="L22" s="607">
        <v>9</v>
      </c>
      <c r="M22" s="173">
        <f t="shared" si="4"/>
        <v>8.8235294117647065</v>
      </c>
      <c r="N22" s="511">
        <v>13</v>
      </c>
      <c r="O22" s="170">
        <f t="shared" si="5"/>
        <v>12.745098039215685</v>
      </c>
      <c r="P22" s="499">
        <v>1</v>
      </c>
      <c r="Q22" s="173">
        <f t="shared" si="6"/>
        <v>0.98039215686274506</v>
      </c>
      <c r="R22" s="499">
        <v>16</v>
      </c>
      <c r="S22" s="173">
        <f t="shared" si="7"/>
        <v>15.686274509803921</v>
      </c>
      <c r="T22" s="606">
        <v>8</v>
      </c>
      <c r="U22" s="173">
        <f t="shared" si="8"/>
        <v>7.8431372549019605</v>
      </c>
    </row>
    <row r="23" spans="2:21" ht="15" thickBot="1" x14ac:dyDescent="0.35">
      <c r="B23" s="231" t="s">
        <v>169</v>
      </c>
      <c r="C23" s="345">
        <v>132</v>
      </c>
      <c r="D23" s="346">
        <v>31</v>
      </c>
      <c r="E23" s="416">
        <f t="shared" si="0"/>
        <v>23.484848484848484</v>
      </c>
      <c r="F23" s="347">
        <v>39</v>
      </c>
      <c r="G23" s="390">
        <f t="shared" si="1"/>
        <v>29.545454545454543</v>
      </c>
      <c r="H23" s="250">
        <v>17</v>
      </c>
      <c r="I23" s="390">
        <f t="shared" si="2"/>
        <v>12.878787878787879</v>
      </c>
      <c r="J23" s="611">
        <v>6</v>
      </c>
      <c r="K23" s="390">
        <f t="shared" si="3"/>
        <v>4.545454545454545</v>
      </c>
      <c r="L23" s="612">
        <v>11</v>
      </c>
      <c r="M23" s="174">
        <f t="shared" si="4"/>
        <v>8.3333333333333321</v>
      </c>
      <c r="N23" s="613">
        <v>2</v>
      </c>
      <c r="O23" s="171">
        <f t="shared" si="5"/>
        <v>1.5151515151515151</v>
      </c>
      <c r="P23" s="560">
        <v>1</v>
      </c>
      <c r="Q23" s="174">
        <f t="shared" si="6"/>
        <v>0.75757575757575757</v>
      </c>
      <c r="R23" s="560">
        <v>17</v>
      </c>
      <c r="S23" s="174">
        <f t="shared" si="7"/>
        <v>12.878787878787879</v>
      </c>
      <c r="T23" s="611">
        <v>8</v>
      </c>
      <c r="U23" s="174">
        <f t="shared" si="8"/>
        <v>6.0606060606060606</v>
      </c>
    </row>
    <row r="26" spans="2:21" ht="15" thickBot="1" x14ac:dyDescent="0.35"/>
    <row r="27" spans="2:21" ht="69.599999999999994" thickBot="1" x14ac:dyDescent="0.35">
      <c r="B27" s="265" t="s">
        <v>610</v>
      </c>
      <c r="C27" s="108" t="s">
        <v>727</v>
      </c>
      <c r="D27" s="108" t="s">
        <v>595</v>
      </c>
      <c r="E27" s="108" t="s">
        <v>620</v>
      </c>
    </row>
    <row r="28" spans="2:21" x14ac:dyDescent="0.3">
      <c r="B28" s="234" t="s">
        <v>243</v>
      </c>
      <c r="C28" s="353">
        <v>7158</v>
      </c>
      <c r="D28" s="353">
        <v>210</v>
      </c>
      <c r="E28" s="454">
        <f t="shared" ref="E28:E44" si="9">D28/C28%</f>
        <v>2.933780385582565</v>
      </c>
    </row>
    <row r="29" spans="2:21" x14ac:dyDescent="0.3">
      <c r="B29" s="235" t="s">
        <v>189</v>
      </c>
      <c r="C29" s="344">
        <v>6108</v>
      </c>
      <c r="D29" s="344">
        <v>174</v>
      </c>
      <c r="E29" s="400">
        <f t="shared" si="9"/>
        <v>2.8487229862475445</v>
      </c>
    </row>
    <row r="30" spans="2:21" x14ac:dyDescent="0.3">
      <c r="B30" s="229" t="s">
        <v>253</v>
      </c>
      <c r="C30" s="321">
        <v>7755</v>
      </c>
      <c r="D30" s="321">
        <v>217</v>
      </c>
      <c r="E30" s="399">
        <f t="shared" si="9"/>
        <v>2.7981947130883302</v>
      </c>
    </row>
    <row r="31" spans="2:21" x14ac:dyDescent="0.3">
      <c r="B31" s="229" t="s">
        <v>218</v>
      </c>
      <c r="C31" s="321">
        <v>7920</v>
      </c>
      <c r="D31" s="321">
        <v>219</v>
      </c>
      <c r="E31" s="399">
        <f t="shared" si="9"/>
        <v>2.7651515151515151</v>
      </c>
    </row>
    <row r="32" spans="2:21" x14ac:dyDescent="0.3">
      <c r="B32" s="229" t="s">
        <v>211</v>
      </c>
      <c r="C32" s="321">
        <v>6697</v>
      </c>
      <c r="D32" s="321">
        <v>185</v>
      </c>
      <c r="E32" s="399">
        <f t="shared" si="9"/>
        <v>2.7624309392265194</v>
      </c>
    </row>
    <row r="33" spans="2:20" x14ac:dyDescent="0.3">
      <c r="B33" s="235" t="s">
        <v>195</v>
      </c>
      <c r="C33" s="344">
        <v>7374</v>
      </c>
      <c r="D33" s="344">
        <v>194</v>
      </c>
      <c r="E33" s="400">
        <f t="shared" si="9"/>
        <v>2.6308652020612966</v>
      </c>
    </row>
    <row r="34" spans="2:20" x14ac:dyDescent="0.3">
      <c r="B34" s="229" t="s">
        <v>223</v>
      </c>
      <c r="C34" s="321">
        <v>7243</v>
      </c>
      <c r="D34" s="321">
        <v>187</v>
      </c>
      <c r="E34" s="399">
        <f t="shared" si="9"/>
        <v>2.5818031202540381</v>
      </c>
    </row>
    <row r="35" spans="2:20" x14ac:dyDescent="0.3">
      <c r="B35" s="229" t="s">
        <v>200</v>
      </c>
      <c r="C35" s="321">
        <v>6690</v>
      </c>
      <c r="D35" s="321">
        <v>172</v>
      </c>
      <c r="E35" s="399">
        <f t="shared" si="9"/>
        <v>2.5710014947683106</v>
      </c>
    </row>
    <row r="36" spans="2:20" x14ac:dyDescent="0.3">
      <c r="B36" s="229" t="s">
        <v>160</v>
      </c>
      <c r="C36" s="321">
        <v>11280</v>
      </c>
      <c r="D36" s="321">
        <v>264</v>
      </c>
      <c r="E36" s="399">
        <f t="shared" si="9"/>
        <v>2.3404255319148937</v>
      </c>
    </row>
    <row r="37" spans="2:20" x14ac:dyDescent="0.3">
      <c r="B37" s="235" t="s">
        <v>233</v>
      </c>
      <c r="C37" s="321">
        <v>7587</v>
      </c>
      <c r="D37" s="321">
        <v>174</v>
      </c>
      <c r="E37" s="399">
        <f t="shared" si="9"/>
        <v>2.2933965994464214</v>
      </c>
    </row>
    <row r="38" spans="2:20" x14ac:dyDescent="0.3">
      <c r="B38" s="308" t="s">
        <v>50</v>
      </c>
      <c r="C38" s="333">
        <v>118230</v>
      </c>
      <c r="D38" s="333">
        <v>2568</v>
      </c>
      <c r="E38" s="455">
        <f t="shared" si="9"/>
        <v>2.1720375539203247</v>
      </c>
    </row>
    <row r="39" spans="2:20" x14ac:dyDescent="0.3">
      <c r="B39" s="229" t="s">
        <v>169</v>
      </c>
      <c r="C39" s="321">
        <v>6230</v>
      </c>
      <c r="D39" s="321">
        <v>132</v>
      </c>
      <c r="E39" s="399">
        <f t="shared" si="9"/>
        <v>2.1187800963081864</v>
      </c>
    </row>
    <row r="40" spans="2:20" x14ac:dyDescent="0.3">
      <c r="B40" s="229" t="s">
        <v>238</v>
      </c>
      <c r="C40" s="321">
        <v>7520</v>
      </c>
      <c r="D40" s="321">
        <v>154</v>
      </c>
      <c r="E40" s="399">
        <f t="shared" si="9"/>
        <v>2.0478723404255317</v>
      </c>
    </row>
    <row r="41" spans="2:20" x14ac:dyDescent="0.3">
      <c r="B41" s="229" t="s">
        <v>205</v>
      </c>
      <c r="C41" s="321">
        <v>9166</v>
      </c>
      <c r="D41" s="321">
        <v>177</v>
      </c>
      <c r="E41" s="399">
        <f t="shared" si="9"/>
        <v>1.9310495308749729</v>
      </c>
    </row>
    <row r="42" spans="2:20" x14ac:dyDescent="0.3">
      <c r="B42" s="229" t="s">
        <v>248</v>
      </c>
      <c r="C42" s="321">
        <v>5212</v>
      </c>
      <c r="D42" s="321">
        <v>100</v>
      </c>
      <c r="E42" s="399">
        <f t="shared" si="9"/>
        <v>1.9186492709132772</v>
      </c>
    </row>
    <row r="43" spans="2:20" x14ac:dyDescent="0.3">
      <c r="B43" s="235" t="s">
        <v>228</v>
      </c>
      <c r="C43" s="344">
        <v>6258</v>
      </c>
      <c r="D43" s="344">
        <v>102</v>
      </c>
      <c r="E43" s="400">
        <f t="shared" si="9"/>
        <v>1.6299137104506232</v>
      </c>
    </row>
    <row r="44" spans="2:20" ht="15" thickBot="1" x14ac:dyDescent="0.35">
      <c r="B44" s="231" t="s">
        <v>179</v>
      </c>
      <c r="C44" s="345">
        <v>8020</v>
      </c>
      <c r="D44" s="345">
        <v>83</v>
      </c>
      <c r="E44" s="456">
        <f t="shared" si="9"/>
        <v>1.0349127182044888</v>
      </c>
    </row>
    <row r="47" spans="2:20" s="394" customFormat="1" ht="86.4" x14ac:dyDescent="0.3">
      <c r="B47" s="597" t="s">
        <v>605</v>
      </c>
      <c r="C47" s="598" t="s">
        <v>596</v>
      </c>
      <c r="D47" s="598" t="s">
        <v>597</v>
      </c>
      <c r="E47" s="598" t="s">
        <v>598</v>
      </c>
      <c r="F47" s="598" t="s">
        <v>599</v>
      </c>
      <c r="G47" s="598" t="s">
        <v>600</v>
      </c>
      <c r="H47" s="598" t="s">
        <v>601</v>
      </c>
      <c r="I47" s="598" t="s">
        <v>602</v>
      </c>
      <c r="J47" s="598" t="s">
        <v>603</v>
      </c>
      <c r="K47" s="598" t="s">
        <v>604</v>
      </c>
      <c r="M47" s="598"/>
      <c r="N47" s="598"/>
      <c r="O47" s="598"/>
      <c r="P47" s="598"/>
      <c r="Q47" s="598"/>
      <c r="R47" s="598"/>
      <c r="S47" s="598"/>
      <c r="T47" s="598"/>
    </row>
    <row r="48" spans="2:20" x14ac:dyDescent="0.3">
      <c r="B48" s="216" t="s">
        <v>169</v>
      </c>
      <c r="C48" s="217">
        <v>23.484848484848484</v>
      </c>
      <c r="D48" s="217">
        <v>29.545454545454543</v>
      </c>
      <c r="E48" s="217">
        <v>12.878787878787879</v>
      </c>
      <c r="F48" s="217">
        <v>4.545454545454545</v>
      </c>
      <c r="G48" s="217">
        <v>8.3333333333333321</v>
      </c>
      <c r="H48" s="217">
        <v>1.5151515151515151</v>
      </c>
      <c r="I48" s="217">
        <v>0.75757575757575757</v>
      </c>
      <c r="J48" s="217">
        <v>12.878787878787879</v>
      </c>
      <c r="K48" s="217">
        <v>6.0606060606060606</v>
      </c>
      <c r="M48" s="216"/>
      <c r="N48" s="216"/>
      <c r="O48" s="216"/>
      <c r="P48" s="216"/>
      <c r="Q48" s="216"/>
      <c r="R48" s="216"/>
      <c r="S48" s="216"/>
      <c r="T48" s="216"/>
    </row>
    <row r="49" spans="2:20" x14ac:dyDescent="0.3">
      <c r="B49" s="216" t="s">
        <v>179</v>
      </c>
      <c r="C49" s="217">
        <v>18.072289156626507</v>
      </c>
      <c r="D49" s="217">
        <v>12.048192771084338</v>
      </c>
      <c r="E49" s="217">
        <v>10.843373493975903</v>
      </c>
      <c r="F49" s="217">
        <v>8.4337349397590362</v>
      </c>
      <c r="G49" s="217">
        <v>12.048192771084338</v>
      </c>
      <c r="H49" s="217">
        <v>7.2289156626506026</v>
      </c>
      <c r="I49" s="217">
        <v>6.024096385542169</v>
      </c>
      <c r="J49" s="217">
        <v>9.6385542168674707</v>
      </c>
      <c r="K49" s="217">
        <v>15.66265060240964</v>
      </c>
      <c r="M49" s="216"/>
      <c r="N49" s="216"/>
      <c r="O49" s="216"/>
      <c r="P49" s="216"/>
      <c r="Q49" s="216"/>
      <c r="R49" s="216"/>
      <c r="S49" s="216"/>
      <c r="T49" s="216"/>
    </row>
    <row r="50" spans="2:20" x14ac:dyDescent="0.3">
      <c r="B50" s="216" t="s">
        <v>211</v>
      </c>
      <c r="C50" s="217">
        <v>14.594594594594595</v>
      </c>
      <c r="D50" s="217">
        <v>13.513513513513512</v>
      </c>
      <c r="E50" s="217">
        <v>13.513513513513512</v>
      </c>
      <c r="F50" s="217">
        <v>3.243243243243243</v>
      </c>
      <c r="G50" s="217">
        <v>17.837837837837839</v>
      </c>
      <c r="H50" s="217">
        <v>5.4054054054054053</v>
      </c>
      <c r="I50" s="217">
        <v>4.3243243243243237</v>
      </c>
      <c r="J50" s="217">
        <v>18.918918918918919</v>
      </c>
      <c r="K50" s="217">
        <v>8.6486486486486474</v>
      </c>
      <c r="M50" s="216"/>
      <c r="N50" s="216"/>
      <c r="O50" s="216"/>
      <c r="P50" s="216"/>
      <c r="Q50" s="216"/>
      <c r="R50" s="216"/>
      <c r="S50" s="216"/>
      <c r="T50" s="216"/>
    </row>
    <row r="51" spans="2:20" x14ac:dyDescent="0.3">
      <c r="B51" s="216" t="s">
        <v>238</v>
      </c>
      <c r="C51" s="217">
        <v>14.285714285714285</v>
      </c>
      <c r="D51" s="217">
        <v>16.883116883116884</v>
      </c>
      <c r="E51" s="217">
        <v>10.38961038961039</v>
      </c>
      <c r="F51" s="217">
        <v>5.1948051948051948</v>
      </c>
      <c r="G51" s="217">
        <v>10.38961038961039</v>
      </c>
      <c r="H51" s="217">
        <v>5.8441558441558437</v>
      </c>
      <c r="I51" s="217">
        <v>5.8441558441558437</v>
      </c>
      <c r="J51" s="217">
        <v>20.129870129870131</v>
      </c>
      <c r="K51" s="217">
        <v>11.038961038961039</v>
      </c>
      <c r="M51" s="216"/>
      <c r="N51" s="216"/>
      <c r="O51" s="216"/>
      <c r="P51" s="216"/>
      <c r="Q51" s="216"/>
      <c r="R51" s="216"/>
      <c r="S51" s="216"/>
      <c r="T51" s="216"/>
    </row>
    <row r="52" spans="2:20" x14ac:dyDescent="0.3">
      <c r="B52" s="216" t="s">
        <v>253</v>
      </c>
      <c r="C52" s="217">
        <v>13.364055299539171</v>
      </c>
      <c r="D52" s="217">
        <v>10.138248847926267</v>
      </c>
      <c r="E52" s="217">
        <v>17.050691244239633</v>
      </c>
      <c r="F52" s="217">
        <v>5.9907834101382491</v>
      </c>
      <c r="G52" s="217">
        <v>17.050691244239633</v>
      </c>
      <c r="H52" s="217">
        <v>5.0691244239631335</v>
      </c>
      <c r="I52" s="217">
        <v>4.1474654377880187</v>
      </c>
      <c r="J52" s="217">
        <v>14.746543778801843</v>
      </c>
      <c r="K52" s="217">
        <v>12.442396313364055</v>
      </c>
      <c r="M52" s="216"/>
      <c r="N52" s="216"/>
      <c r="O52" s="216"/>
      <c r="P52" s="216"/>
      <c r="Q52" s="216"/>
      <c r="R52" s="216"/>
      <c r="S52" s="216"/>
      <c r="T52" s="216"/>
    </row>
    <row r="53" spans="2:20" x14ac:dyDescent="0.3">
      <c r="B53" s="216" t="s">
        <v>160</v>
      </c>
      <c r="C53" s="217">
        <v>12.878787878787879</v>
      </c>
      <c r="D53" s="217">
        <v>17.045454545454543</v>
      </c>
      <c r="E53" s="217">
        <v>17.424242424242422</v>
      </c>
      <c r="F53" s="217">
        <v>5.3030303030303028</v>
      </c>
      <c r="G53" s="217">
        <v>10.984848484848484</v>
      </c>
      <c r="H53" s="217">
        <v>6.0606060606060606</v>
      </c>
      <c r="I53" s="217">
        <v>4.545454545454545</v>
      </c>
      <c r="J53" s="217">
        <v>13.257575757575758</v>
      </c>
      <c r="K53" s="217">
        <v>12.5</v>
      </c>
      <c r="M53" s="216"/>
      <c r="N53" s="216"/>
      <c r="O53" s="216"/>
      <c r="P53" s="216"/>
      <c r="Q53" s="216"/>
      <c r="R53" s="216"/>
      <c r="S53" s="216"/>
      <c r="T53" s="216"/>
    </row>
    <row r="54" spans="2:20" x14ac:dyDescent="0.3">
      <c r="B54" s="216" t="s">
        <v>248</v>
      </c>
      <c r="C54" s="217">
        <v>12</v>
      </c>
      <c r="D54" s="217">
        <v>12</v>
      </c>
      <c r="E54" s="217">
        <v>17</v>
      </c>
      <c r="F54" s="217">
        <v>4</v>
      </c>
      <c r="G54" s="217">
        <v>14</v>
      </c>
      <c r="H54" s="217">
        <v>3</v>
      </c>
      <c r="I54" s="217">
        <v>4</v>
      </c>
      <c r="J54" s="217">
        <v>24</v>
      </c>
      <c r="K54" s="217">
        <v>10</v>
      </c>
      <c r="M54" s="216"/>
      <c r="N54" s="216"/>
      <c r="O54" s="216"/>
      <c r="P54" s="216"/>
      <c r="Q54" s="216"/>
      <c r="R54" s="216"/>
      <c r="S54" s="216"/>
      <c r="T54" s="216"/>
    </row>
    <row r="55" spans="2:20" x14ac:dyDescent="0.3">
      <c r="B55" s="216" t="s">
        <v>218</v>
      </c>
      <c r="C55" s="217">
        <v>11.872146118721462</v>
      </c>
      <c r="D55" s="217">
        <v>17.808219178082194</v>
      </c>
      <c r="E55" s="217">
        <v>10.95890410958904</v>
      </c>
      <c r="F55" s="217">
        <v>3.6529680365296806</v>
      </c>
      <c r="G55" s="217">
        <v>19.178082191780824</v>
      </c>
      <c r="H55" s="217">
        <v>7.3059360730593612</v>
      </c>
      <c r="I55" s="217">
        <v>3.1963470319634704</v>
      </c>
      <c r="J55" s="217">
        <v>13.698630136986301</v>
      </c>
      <c r="K55" s="217">
        <v>12.328767123287671</v>
      </c>
      <c r="M55" s="216"/>
      <c r="N55" s="216"/>
      <c r="O55" s="216"/>
      <c r="P55" s="216"/>
      <c r="Q55" s="216"/>
      <c r="R55" s="216"/>
      <c r="S55" s="216"/>
      <c r="T55" s="216"/>
    </row>
    <row r="56" spans="2:20" x14ac:dyDescent="0.3">
      <c r="B56" s="216" t="s">
        <v>228</v>
      </c>
      <c r="C56" s="217">
        <v>11.76470588235294</v>
      </c>
      <c r="D56" s="217">
        <v>23.52941176470588</v>
      </c>
      <c r="E56" s="217">
        <v>13.725490196078431</v>
      </c>
      <c r="F56" s="217">
        <v>4.9019607843137258</v>
      </c>
      <c r="G56" s="217">
        <v>8.8235294117647065</v>
      </c>
      <c r="H56" s="217">
        <v>12.745098039215685</v>
      </c>
      <c r="I56" s="217">
        <v>0.98039215686274506</v>
      </c>
      <c r="J56" s="217">
        <v>15.686274509803921</v>
      </c>
      <c r="K56" s="217">
        <v>7.8431372549019605</v>
      </c>
      <c r="M56" s="216"/>
      <c r="N56" s="216"/>
      <c r="O56" s="216"/>
      <c r="P56" s="216"/>
      <c r="Q56" s="216"/>
      <c r="R56" s="216"/>
      <c r="S56" s="216"/>
      <c r="T56" s="216"/>
    </row>
    <row r="57" spans="2:20" x14ac:dyDescent="0.3">
      <c r="B57" s="216" t="s">
        <v>50</v>
      </c>
      <c r="C57" s="217">
        <v>11.6</v>
      </c>
      <c r="D57" s="217">
        <v>15.420560747663552</v>
      </c>
      <c r="E57" s="217">
        <v>13.6</v>
      </c>
      <c r="F57" s="217">
        <v>5.3348909657320869</v>
      </c>
      <c r="G57" s="217">
        <v>14.7</v>
      </c>
      <c r="H57" s="217">
        <v>6.5031152647975077</v>
      </c>
      <c r="I57" s="217">
        <v>3.8</v>
      </c>
      <c r="J57" s="217">
        <v>17.5</v>
      </c>
      <c r="K57" s="217">
        <v>11.6</v>
      </c>
      <c r="M57" s="216"/>
      <c r="N57" s="216"/>
      <c r="O57" s="216"/>
      <c r="P57" s="216"/>
      <c r="Q57" s="216"/>
      <c r="R57" s="216"/>
      <c r="S57" s="216"/>
      <c r="T57" s="216"/>
    </row>
    <row r="58" spans="2:20" x14ac:dyDescent="0.3">
      <c r="B58" s="216" t="s">
        <v>195</v>
      </c>
      <c r="C58" s="217">
        <v>10.824742268041238</v>
      </c>
      <c r="D58" s="217">
        <v>16.494845360824744</v>
      </c>
      <c r="E58" s="217">
        <v>20.103092783505154</v>
      </c>
      <c r="F58" s="217">
        <v>3.6082474226804124</v>
      </c>
      <c r="G58" s="217">
        <v>15.979381443298969</v>
      </c>
      <c r="H58" s="217">
        <v>7.2164948453608249</v>
      </c>
      <c r="I58" s="217">
        <v>4.123711340206186</v>
      </c>
      <c r="J58" s="217">
        <v>16.494845360824744</v>
      </c>
      <c r="K58" s="217">
        <v>5.1546391752577323</v>
      </c>
      <c r="M58" s="216"/>
      <c r="N58" s="216"/>
      <c r="O58" s="216"/>
      <c r="P58" s="216"/>
      <c r="Q58" s="216"/>
      <c r="R58" s="216"/>
      <c r="S58" s="216"/>
      <c r="T58" s="216"/>
    </row>
    <row r="59" spans="2:20" x14ac:dyDescent="0.3">
      <c r="B59" s="216" t="s">
        <v>223</v>
      </c>
      <c r="C59" s="217">
        <v>10.160427807486631</v>
      </c>
      <c r="D59" s="217">
        <v>15.508021390374331</v>
      </c>
      <c r="E59" s="217">
        <v>16.577540106951872</v>
      </c>
      <c r="F59" s="217">
        <v>8.0213903743315509</v>
      </c>
      <c r="G59" s="217">
        <v>17.112299465240639</v>
      </c>
      <c r="H59" s="217">
        <v>6.4171122994652405</v>
      </c>
      <c r="I59" s="217">
        <v>2.1390374331550799</v>
      </c>
      <c r="J59" s="217">
        <v>15.508021390374331</v>
      </c>
      <c r="K59" s="217">
        <v>8.5561497326203195</v>
      </c>
      <c r="M59" s="216"/>
      <c r="N59" s="216"/>
      <c r="O59" s="216"/>
      <c r="P59" s="216"/>
      <c r="Q59" s="216"/>
      <c r="R59" s="216"/>
      <c r="S59" s="216"/>
      <c r="T59" s="216"/>
    </row>
    <row r="60" spans="2:20" x14ac:dyDescent="0.3">
      <c r="B60" s="216" t="s">
        <v>243</v>
      </c>
      <c r="C60" s="217">
        <v>8.5714285714285712</v>
      </c>
      <c r="D60" s="217">
        <v>12.38095238095238</v>
      </c>
      <c r="E60" s="217">
        <v>12.857142857142856</v>
      </c>
      <c r="F60" s="217">
        <v>2.8571428571428572</v>
      </c>
      <c r="G60" s="217">
        <v>20</v>
      </c>
      <c r="H60" s="217">
        <v>8.0952380952380949</v>
      </c>
      <c r="I60" s="217">
        <v>3.333333333333333</v>
      </c>
      <c r="J60" s="217">
        <v>19.523809523809522</v>
      </c>
      <c r="K60" s="217">
        <v>12.38095238095238</v>
      </c>
      <c r="M60" s="216"/>
      <c r="N60" s="216"/>
      <c r="O60" s="216"/>
      <c r="P60" s="216"/>
      <c r="Q60" s="216"/>
      <c r="R60" s="216"/>
      <c r="S60" s="216"/>
      <c r="T60" s="216"/>
    </row>
    <row r="61" spans="2:20" x14ac:dyDescent="0.3">
      <c r="B61" s="216" t="s">
        <v>189</v>
      </c>
      <c r="C61" s="217">
        <v>8.0459770114942533</v>
      </c>
      <c r="D61" s="217">
        <v>12.64367816091954</v>
      </c>
      <c r="E61" s="217">
        <v>9.1954022988505741</v>
      </c>
      <c r="F61" s="217">
        <v>6.8965517241379315</v>
      </c>
      <c r="G61" s="217">
        <v>13.218390804597702</v>
      </c>
      <c r="H61" s="217">
        <v>11.494252873563218</v>
      </c>
      <c r="I61" s="217">
        <v>2.8735632183908044</v>
      </c>
      <c r="J61" s="217">
        <v>22.988505747126435</v>
      </c>
      <c r="K61" s="217">
        <v>12.64367816091954</v>
      </c>
      <c r="M61" s="216"/>
      <c r="N61" s="216"/>
      <c r="O61" s="216"/>
      <c r="P61" s="216"/>
      <c r="Q61" s="216"/>
      <c r="R61" s="216"/>
      <c r="S61" s="216"/>
      <c r="T61" s="216"/>
    </row>
    <row r="62" spans="2:20" x14ac:dyDescent="0.3">
      <c r="B62" s="216" t="s">
        <v>200</v>
      </c>
      <c r="C62" s="217">
        <v>7.558139534883721</v>
      </c>
      <c r="D62" s="217">
        <v>12.790697674418604</v>
      </c>
      <c r="E62" s="217">
        <v>11.046511627906977</v>
      </c>
      <c r="F62" s="217">
        <v>8.720930232558139</v>
      </c>
      <c r="G62" s="217">
        <v>12.790697674418604</v>
      </c>
      <c r="H62" s="217">
        <v>5.8139534883720927</v>
      </c>
      <c r="I62" s="217">
        <v>4.0697674418604652</v>
      </c>
      <c r="J62" s="217">
        <v>19.186046511627907</v>
      </c>
      <c r="K62" s="217">
        <v>18.02325581395349</v>
      </c>
      <c r="M62" s="216"/>
      <c r="N62" s="216"/>
      <c r="O62" s="216"/>
      <c r="P62" s="216"/>
      <c r="Q62" s="216"/>
      <c r="R62" s="216"/>
      <c r="S62" s="216"/>
      <c r="T62" s="216"/>
    </row>
    <row r="63" spans="2:20" x14ac:dyDescent="0.3">
      <c r="B63" s="216" t="s">
        <v>233</v>
      </c>
      <c r="C63" s="217">
        <v>6.3218390804597702</v>
      </c>
      <c r="D63" s="217">
        <v>11.494252873563218</v>
      </c>
      <c r="E63" s="217">
        <v>10.344827586206897</v>
      </c>
      <c r="F63" s="217">
        <v>4.5977011494252871</v>
      </c>
      <c r="G63" s="217">
        <v>20.689655172413794</v>
      </c>
      <c r="H63" s="217">
        <v>5.1724137931034484</v>
      </c>
      <c r="I63" s="217">
        <v>5.1724137931034484</v>
      </c>
      <c r="J63" s="217">
        <v>22.988505747126435</v>
      </c>
      <c r="K63" s="217">
        <v>13.218390804597702</v>
      </c>
      <c r="M63" s="216"/>
      <c r="N63" s="216"/>
      <c r="O63" s="216"/>
      <c r="P63" s="216"/>
      <c r="Q63" s="216"/>
      <c r="R63" s="216"/>
      <c r="S63" s="216"/>
      <c r="T63" s="216"/>
    </row>
    <row r="64" spans="2:20" x14ac:dyDescent="0.3">
      <c r="B64" s="216" t="s">
        <v>205</v>
      </c>
      <c r="C64" s="217">
        <v>6.2146892655367232</v>
      </c>
      <c r="D64" s="217">
        <v>15.819209039548022</v>
      </c>
      <c r="E64" s="217">
        <v>14.689265536723164</v>
      </c>
      <c r="F64" s="217">
        <v>5.0847457627118642</v>
      </c>
      <c r="G64" s="217">
        <v>10.169491525423728</v>
      </c>
      <c r="H64" s="217">
        <v>5.6497175141242941</v>
      </c>
      <c r="I64" s="217">
        <v>5.6497175141242941</v>
      </c>
      <c r="J64" s="217">
        <v>19.774011299435028</v>
      </c>
      <c r="K64" s="217">
        <v>16.949152542372882</v>
      </c>
      <c r="M64" s="216"/>
      <c r="N64" s="216"/>
      <c r="O64" s="216"/>
      <c r="P64" s="216"/>
      <c r="Q64" s="216"/>
      <c r="R64" s="216"/>
      <c r="S64" s="216"/>
      <c r="T64" s="216"/>
    </row>
    <row r="65" spans="2:20" x14ac:dyDescent="0.3">
      <c r="M65" s="216"/>
      <c r="N65" s="216"/>
      <c r="O65" s="216"/>
      <c r="P65" s="216"/>
      <c r="Q65" s="216"/>
      <c r="R65" s="216"/>
      <c r="S65" s="216"/>
      <c r="T65" s="216"/>
    </row>
    <row r="66" spans="2:20" x14ac:dyDescent="0.3">
      <c r="M66" s="216"/>
      <c r="N66" s="216"/>
      <c r="O66" s="216"/>
      <c r="P66" s="216"/>
      <c r="Q66" s="216"/>
      <c r="R66" s="216"/>
      <c r="S66" s="216"/>
      <c r="T66" s="216"/>
    </row>
    <row r="67" spans="2:20" x14ac:dyDescent="0.3">
      <c r="M67" s="216"/>
      <c r="N67" s="216"/>
      <c r="O67" s="216"/>
      <c r="P67" s="216"/>
      <c r="Q67" s="216"/>
      <c r="R67" s="216"/>
      <c r="S67" s="216"/>
      <c r="T67" s="216"/>
    </row>
    <row r="68" spans="2:20" x14ac:dyDescent="0.3">
      <c r="M68" s="216"/>
      <c r="N68" s="216"/>
      <c r="O68" s="216"/>
      <c r="P68" s="216"/>
      <c r="Q68" s="216"/>
      <c r="R68" s="216"/>
      <c r="S68" s="216"/>
      <c r="T68" s="216"/>
    </row>
    <row r="69" spans="2:20" x14ac:dyDescent="0.3">
      <c r="M69" s="216"/>
      <c r="N69" s="216"/>
      <c r="O69" s="216"/>
      <c r="P69" s="216"/>
      <c r="Q69" s="216"/>
      <c r="R69" s="216"/>
      <c r="S69" s="216"/>
      <c r="T69" s="216"/>
    </row>
    <row r="70" spans="2:20" x14ac:dyDescent="0.3">
      <c r="M70" s="216"/>
      <c r="N70" s="216"/>
      <c r="O70" s="216"/>
      <c r="P70" s="216"/>
      <c r="Q70" s="216"/>
      <c r="R70" s="216"/>
      <c r="S70" s="216"/>
      <c r="T70" s="216"/>
    </row>
    <row r="71" spans="2:20" x14ac:dyDescent="0.3">
      <c r="M71" s="216"/>
      <c r="N71" s="216"/>
      <c r="O71" s="216"/>
      <c r="P71" s="216"/>
      <c r="Q71" s="216"/>
      <c r="R71" s="216"/>
      <c r="S71" s="216"/>
      <c r="T71" s="216"/>
    </row>
    <row r="72" spans="2:20" x14ac:dyDescent="0.3">
      <c r="M72" s="216"/>
      <c r="N72" s="216"/>
      <c r="O72" s="216"/>
      <c r="P72" s="216"/>
      <c r="Q72" s="216"/>
      <c r="R72" s="216"/>
      <c r="S72" s="216"/>
      <c r="T72" s="216"/>
    </row>
    <row r="73" spans="2:20" x14ac:dyDescent="0.3">
      <c r="M73" s="216"/>
      <c r="N73" s="216"/>
      <c r="O73" s="216"/>
      <c r="P73" s="216"/>
      <c r="Q73" s="216"/>
      <c r="R73" s="216"/>
      <c r="S73" s="216"/>
      <c r="T73" s="216"/>
    </row>
    <row r="74" spans="2:20" x14ac:dyDescent="0.3">
      <c r="M74" s="216"/>
      <c r="N74" s="216"/>
      <c r="O74" s="216"/>
      <c r="P74" s="216"/>
      <c r="Q74" s="216"/>
      <c r="R74" s="216"/>
      <c r="S74" s="216"/>
      <c r="T74" s="216"/>
    </row>
    <row r="75" spans="2:20" x14ac:dyDescent="0.3">
      <c r="M75" s="216"/>
      <c r="N75" s="216"/>
      <c r="O75" s="216"/>
      <c r="P75" s="216"/>
      <c r="Q75" s="216"/>
      <c r="R75" s="216"/>
      <c r="S75" s="216"/>
      <c r="T75" s="216"/>
    </row>
    <row r="76" spans="2:20" x14ac:dyDescent="0.3">
      <c r="M76" s="216"/>
      <c r="N76" s="216"/>
      <c r="O76" s="216"/>
      <c r="P76" s="216"/>
      <c r="Q76" s="216"/>
      <c r="R76" s="216"/>
      <c r="S76" s="216"/>
      <c r="T76" s="216"/>
    </row>
    <row r="78" spans="2:20" x14ac:dyDescent="0.3">
      <c r="B78" s="629" t="s">
        <v>57</v>
      </c>
      <c r="C78" s="630"/>
      <c r="D78" s="630"/>
      <c r="E78" s="630"/>
      <c r="F78" s="630"/>
      <c r="G78" s="630"/>
      <c r="H78" s="630"/>
      <c r="I78" s="630"/>
      <c r="J78" s="631"/>
    </row>
    <row r="79" spans="2:20" ht="6.6" customHeight="1" x14ac:dyDescent="0.3">
      <c r="B79" s="124"/>
      <c r="C79" s="124"/>
      <c r="D79" s="125"/>
      <c r="E79" s="125"/>
      <c r="F79" s="223"/>
      <c r="G79" s="223"/>
      <c r="H79" s="126"/>
      <c r="I79" s="127"/>
      <c r="J79" s="128"/>
    </row>
    <row r="80" spans="2:20" ht="31.8" customHeight="1" x14ac:dyDescent="0.3">
      <c r="B80" s="129" t="s">
        <v>58</v>
      </c>
      <c r="C80" s="625" t="s">
        <v>618</v>
      </c>
      <c r="D80" s="626"/>
      <c r="E80" s="626"/>
      <c r="F80" s="626"/>
      <c r="G80" s="626"/>
      <c r="H80" s="626"/>
      <c r="I80" s="626"/>
      <c r="J80" s="627"/>
    </row>
    <row r="81" spans="2:10" ht="7.8" customHeight="1" x14ac:dyDescent="0.3">
      <c r="B81" s="129"/>
      <c r="C81" s="130"/>
      <c r="D81" s="131"/>
      <c r="E81" s="131"/>
      <c r="F81" s="224"/>
      <c r="G81" s="224"/>
      <c r="H81" s="131"/>
      <c r="I81" s="132"/>
      <c r="J81" s="133"/>
    </row>
    <row r="82" spans="2:10" ht="47.4" customHeight="1" x14ac:dyDescent="0.3">
      <c r="B82" s="129" t="s">
        <v>59</v>
      </c>
      <c r="C82" s="625" t="s">
        <v>606</v>
      </c>
      <c r="D82" s="626"/>
      <c r="E82" s="626"/>
      <c r="F82" s="626"/>
      <c r="G82" s="626"/>
      <c r="H82" s="626"/>
      <c r="I82" s="626"/>
      <c r="J82" s="627"/>
    </row>
    <row r="83" spans="2:10" ht="5.4" customHeight="1" x14ac:dyDescent="0.3">
      <c r="B83" s="129"/>
      <c r="C83" s="130"/>
      <c r="D83" s="131"/>
      <c r="E83" s="131"/>
      <c r="F83" s="224"/>
      <c r="G83" s="224"/>
      <c r="H83" s="131"/>
      <c r="I83" s="132"/>
      <c r="J83" s="133"/>
    </row>
    <row r="84" spans="2:10" x14ac:dyDescent="0.3">
      <c r="B84" s="129" t="s">
        <v>61</v>
      </c>
      <c r="C84" s="130" t="s">
        <v>608</v>
      </c>
      <c r="D84" s="131"/>
      <c r="E84" s="131"/>
      <c r="F84" s="224"/>
      <c r="G84" s="224"/>
      <c r="H84" s="131"/>
      <c r="I84" s="132"/>
      <c r="J84" s="133"/>
    </row>
    <row r="85" spans="2:10" ht="5.4" customHeight="1" x14ac:dyDescent="0.3">
      <c r="B85" s="129"/>
      <c r="C85" s="130"/>
      <c r="D85" s="131"/>
      <c r="E85" s="131"/>
      <c r="F85" s="224"/>
      <c r="G85" s="224"/>
      <c r="H85" s="131"/>
      <c r="I85" s="132"/>
      <c r="J85" s="133"/>
    </row>
    <row r="86" spans="2:10" x14ac:dyDescent="0.3">
      <c r="B86" s="129" t="s">
        <v>63</v>
      </c>
      <c r="C86" s="130" t="s">
        <v>619</v>
      </c>
      <c r="D86" s="131"/>
      <c r="E86" s="131"/>
      <c r="F86" s="224"/>
      <c r="G86" s="224"/>
      <c r="H86" s="131"/>
      <c r="I86" s="132"/>
      <c r="J86" s="133"/>
    </row>
    <row r="87" spans="2:10" ht="8.4" customHeight="1" x14ac:dyDescent="0.3">
      <c r="B87" s="129"/>
      <c r="C87" s="130"/>
      <c r="D87" s="131"/>
      <c r="E87" s="131"/>
      <c r="F87" s="224"/>
      <c r="G87" s="224"/>
      <c r="H87" s="131"/>
      <c r="I87" s="132"/>
      <c r="J87" s="133"/>
    </row>
    <row r="88" spans="2:10" x14ac:dyDescent="0.3">
      <c r="B88" s="129" t="s">
        <v>65</v>
      </c>
      <c r="C88" s="130" t="s">
        <v>591</v>
      </c>
      <c r="D88" s="131"/>
      <c r="E88" s="131"/>
      <c r="F88" s="224"/>
      <c r="G88" s="224"/>
      <c r="H88" s="131"/>
      <c r="I88" s="132"/>
      <c r="J88" s="133"/>
    </row>
    <row r="89" spans="2:10" ht="9" customHeight="1" x14ac:dyDescent="0.3">
      <c r="B89" s="129"/>
      <c r="C89" s="130"/>
      <c r="D89" s="131"/>
      <c r="E89" s="131"/>
      <c r="F89" s="224"/>
      <c r="G89" s="224"/>
      <c r="H89" s="131"/>
      <c r="I89" s="132"/>
      <c r="J89" s="133"/>
    </row>
    <row r="90" spans="2:10" x14ac:dyDescent="0.3">
      <c r="B90" s="129" t="s">
        <v>67</v>
      </c>
      <c r="C90" s="134" t="s">
        <v>68</v>
      </c>
      <c r="D90" s="132"/>
      <c r="E90" s="132"/>
      <c r="F90" s="225"/>
      <c r="G90" s="224"/>
      <c r="H90" s="131"/>
      <c r="I90" s="132"/>
      <c r="J90" s="133"/>
    </row>
    <row r="91" spans="2:10" ht="6" customHeight="1" x14ac:dyDescent="0.3">
      <c r="B91" s="129"/>
      <c r="C91" s="134"/>
      <c r="D91" s="132"/>
      <c r="E91" s="132"/>
      <c r="F91" s="225"/>
      <c r="G91" s="224"/>
      <c r="H91" s="131"/>
      <c r="I91" s="132"/>
      <c r="J91" s="133"/>
    </row>
    <row r="92" spans="2:10" x14ac:dyDescent="0.3">
      <c r="B92" s="129" t="s">
        <v>69</v>
      </c>
      <c r="C92" s="254" t="s">
        <v>537</v>
      </c>
      <c r="D92" s="141"/>
      <c r="E92" s="141"/>
      <c r="F92" s="226"/>
      <c r="G92" s="224"/>
      <c r="H92" s="131"/>
      <c r="I92" s="132"/>
      <c r="J92" s="133"/>
    </row>
    <row r="93" spans="2:10" ht="7.2" customHeight="1" x14ac:dyDescent="0.3">
      <c r="B93" s="129"/>
      <c r="C93" s="130"/>
      <c r="D93" s="131"/>
      <c r="E93" s="131"/>
      <c r="F93" s="224"/>
      <c r="G93" s="224"/>
      <c r="H93" s="131"/>
      <c r="I93" s="132"/>
      <c r="J93" s="133"/>
    </row>
    <row r="94" spans="2:10" x14ac:dyDescent="0.3">
      <c r="B94" s="632" t="s">
        <v>71</v>
      </c>
      <c r="C94" s="130" t="s">
        <v>72</v>
      </c>
      <c r="D94" s="131"/>
      <c r="E94" s="131"/>
      <c r="F94" s="224"/>
      <c r="G94" s="224"/>
      <c r="H94" s="131"/>
      <c r="I94" s="132"/>
      <c r="J94" s="133"/>
    </row>
    <row r="95" spans="2:10" x14ac:dyDescent="0.3">
      <c r="B95" s="632"/>
      <c r="C95" s="175" t="s">
        <v>73</v>
      </c>
      <c r="D95" s="180"/>
      <c r="E95" s="180"/>
      <c r="F95" s="224"/>
      <c r="G95" s="224"/>
      <c r="H95" s="131"/>
      <c r="I95" s="132"/>
      <c r="J95" s="133"/>
    </row>
    <row r="96" spans="2:10" ht="10.199999999999999" customHeight="1" x14ac:dyDescent="0.3">
      <c r="B96" s="129"/>
      <c r="C96" s="130"/>
      <c r="D96" s="131"/>
      <c r="E96" s="131"/>
      <c r="F96" s="224"/>
      <c r="G96" s="224"/>
      <c r="H96" s="131"/>
      <c r="I96" s="132"/>
      <c r="J96" s="133"/>
    </row>
    <row r="97" spans="2:10" ht="61.2" customHeight="1" x14ac:dyDescent="0.3">
      <c r="B97" s="136" t="s">
        <v>74</v>
      </c>
      <c r="C97" s="625" t="s">
        <v>736</v>
      </c>
      <c r="D97" s="626"/>
      <c r="E97" s="626"/>
      <c r="F97" s="626"/>
      <c r="G97" s="626"/>
      <c r="H97" s="626"/>
      <c r="I97" s="626"/>
      <c r="J97" s="627"/>
    </row>
    <row r="98" spans="2:10" ht="31.8" customHeight="1" x14ac:dyDescent="0.3">
      <c r="B98" s="136"/>
      <c r="C98" s="635" t="s">
        <v>550</v>
      </c>
      <c r="D98" s="636"/>
      <c r="E98" s="636"/>
      <c r="F98" s="636"/>
      <c r="G98" s="636"/>
      <c r="H98" s="636"/>
      <c r="I98" s="636"/>
      <c r="J98" s="637"/>
    </row>
    <row r="99" spans="2:10" ht="7.8" customHeight="1" x14ac:dyDescent="0.3">
      <c r="B99" s="136"/>
      <c r="C99" s="130"/>
      <c r="D99" s="131"/>
      <c r="E99" s="131"/>
      <c r="F99" s="224"/>
      <c r="G99" s="224"/>
      <c r="H99" s="131"/>
      <c r="I99" s="132"/>
      <c r="J99" s="133"/>
    </row>
    <row r="100" spans="2:10" x14ac:dyDescent="0.3">
      <c r="B100" s="136" t="s">
        <v>75</v>
      </c>
      <c r="C100" s="176">
        <v>45069</v>
      </c>
      <c r="D100" s="181"/>
      <c r="E100" s="181"/>
      <c r="F100" s="224"/>
      <c r="G100" s="224"/>
      <c r="H100" s="131"/>
      <c r="I100" s="132"/>
      <c r="J100" s="133"/>
    </row>
    <row r="101" spans="2:10" ht="6" customHeight="1" x14ac:dyDescent="0.3">
      <c r="B101" s="136"/>
      <c r="C101" s="130"/>
      <c r="D101" s="131"/>
      <c r="E101" s="131"/>
      <c r="F101" s="224"/>
      <c r="G101" s="224"/>
      <c r="H101" s="131"/>
      <c r="I101" s="132"/>
      <c r="J101" s="133"/>
    </row>
    <row r="102" spans="2:10" x14ac:dyDescent="0.3">
      <c r="B102" s="136" t="s">
        <v>76</v>
      </c>
      <c r="C102" s="130" t="s">
        <v>77</v>
      </c>
      <c r="D102" s="131"/>
      <c r="E102" s="131"/>
      <c r="F102" s="224"/>
      <c r="G102" s="224"/>
      <c r="H102" s="131"/>
      <c r="I102" s="132"/>
      <c r="J102" s="133"/>
    </row>
    <row r="103" spans="2:10" ht="5.4" customHeight="1" x14ac:dyDescent="0.3">
      <c r="B103" s="136"/>
      <c r="C103" s="130"/>
      <c r="D103" s="131"/>
      <c r="E103" s="131"/>
      <c r="F103" s="224"/>
      <c r="G103" s="224"/>
      <c r="H103" s="131"/>
      <c r="I103" s="132"/>
      <c r="J103" s="133"/>
    </row>
    <row r="104" spans="2:10" x14ac:dyDescent="0.3">
      <c r="B104" s="136" t="s">
        <v>78</v>
      </c>
      <c r="C104" s="134" t="s">
        <v>535</v>
      </c>
      <c r="D104" s="132"/>
      <c r="E104" s="132"/>
      <c r="F104" s="225"/>
      <c r="G104" s="225"/>
      <c r="H104" s="132"/>
      <c r="I104" s="132"/>
      <c r="J104" s="133"/>
    </row>
    <row r="105" spans="2:10" ht="9.6" customHeight="1" x14ac:dyDescent="0.3">
      <c r="B105" s="137"/>
      <c r="C105" s="137"/>
      <c r="D105" s="138"/>
      <c r="E105" s="138"/>
      <c r="F105" s="227"/>
      <c r="G105" s="227"/>
      <c r="H105" s="138"/>
      <c r="I105" s="138"/>
      <c r="J105" s="139"/>
    </row>
  </sheetData>
  <mergeCells count="15">
    <mergeCell ref="C97:J97"/>
    <mergeCell ref="C98:J98"/>
    <mergeCell ref="B78:J78"/>
    <mergeCell ref="C80:J80"/>
    <mergeCell ref="C82:J82"/>
    <mergeCell ref="B94:B95"/>
    <mergeCell ref="N5:O5"/>
    <mergeCell ref="P5:Q5"/>
    <mergeCell ref="R5:S5"/>
    <mergeCell ref="T5:U5"/>
    <mergeCell ref="D5:E5"/>
    <mergeCell ref="F5:G5"/>
    <mergeCell ref="H5:I5"/>
    <mergeCell ref="J5:K5"/>
    <mergeCell ref="L5:M5"/>
  </mergeCells>
  <hyperlinks>
    <hyperlink ref="C95" r:id="rId1" xr:uid="{20077184-7955-4358-A2F2-C305356810BB}"/>
    <hyperlink ref="B2" location="Index!A1" display="Return to Index" xr:uid="{58BD4559-F54F-42FF-8263-71CA44CBAAD7}"/>
    <hyperlink ref="C98" r:id="rId2" xr:uid="{32568F2E-9A50-4C28-87CC-6DAC2EDB8A21}"/>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725A6-4769-4C88-A707-55D970857182}">
  <dimension ref="B1:H23"/>
  <sheetViews>
    <sheetView workbookViewId="0">
      <selection activeCell="D21" sqref="D21"/>
    </sheetView>
  </sheetViews>
  <sheetFormatPr defaultColWidth="8.88671875" defaultRowHeight="14.4" x14ac:dyDescent="0.3"/>
  <cols>
    <col min="1" max="1" width="1.77734375" style="33" customWidth="1"/>
    <col min="2" max="2" width="40.88671875" style="33" customWidth="1"/>
    <col min="3" max="3" width="8.88671875" style="33"/>
    <col min="4" max="4" width="59.5546875" style="33" customWidth="1"/>
    <col min="5" max="5" width="8.88671875" style="33"/>
    <col min="6" max="6" width="21.77734375" style="33" customWidth="1"/>
    <col min="7" max="7" width="8.88671875" style="33"/>
    <col min="8" max="9" width="17.44140625" style="33" customWidth="1"/>
    <col min="10" max="16384" width="8.88671875" style="33"/>
  </cols>
  <sheetData>
    <row r="1" spans="2:8" x14ac:dyDescent="0.3">
      <c r="B1" s="301" t="s">
        <v>570</v>
      </c>
    </row>
    <row r="2" spans="2:8" x14ac:dyDescent="0.3">
      <c r="B2" s="103" t="s">
        <v>28</v>
      </c>
    </row>
    <row r="3" spans="2:8" x14ac:dyDescent="0.3">
      <c r="B3" s="33" t="s">
        <v>729</v>
      </c>
    </row>
    <row r="4" spans="2:8" ht="15" thickBot="1" x14ac:dyDescent="0.35">
      <c r="H4" s="33" t="s">
        <v>579</v>
      </c>
    </row>
    <row r="5" spans="2:8" ht="15" thickBot="1" x14ac:dyDescent="0.35">
      <c r="B5" s="293" t="s">
        <v>585</v>
      </c>
      <c r="D5" s="293" t="s">
        <v>567</v>
      </c>
      <c r="F5" s="305" t="s">
        <v>576</v>
      </c>
      <c r="H5" s="343" t="s">
        <v>584</v>
      </c>
    </row>
    <row r="6" spans="2:8" ht="27.6" x14ac:dyDescent="0.3">
      <c r="B6" s="294" t="s">
        <v>43</v>
      </c>
      <c r="D6" s="302" t="s">
        <v>573</v>
      </c>
      <c r="F6" s="306" t="s">
        <v>160</v>
      </c>
      <c r="H6" s="306" t="s">
        <v>577</v>
      </c>
    </row>
    <row r="7" spans="2:8" x14ac:dyDescent="0.3">
      <c r="B7" s="295" t="s">
        <v>49</v>
      </c>
      <c r="D7" s="303" t="s">
        <v>81</v>
      </c>
      <c r="F7" s="295" t="s">
        <v>169</v>
      </c>
      <c r="H7" s="295" t="s">
        <v>160</v>
      </c>
    </row>
    <row r="8" spans="2:8" x14ac:dyDescent="0.3">
      <c r="B8" s="295" t="s">
        <v>42</v>
      </c>
      <c r="D8" s="303" t="s">
        <v>568</v>
      </c>
      <c r="F8" s="295" t="s">
        <v>179</v>
      </c>
      <c r="H8" s="295" t="s">
        <v>169</v>
      </c>
    </row>
    <row r="9" spans="2:8" ht="15" thickBot="1" x14ac:dyDescent="0.35">
      <c r="B9" s="295" t="s">
        <v>44</v>
      </c>
      <c r="D9" s="304" t="s">
        <v>569</v>
      </c>
      <c r="F9" s="295" t="s">
        <v>189</v>
      </c>
      <c r="H9" s="295" t="s">
        <v>179</v>
      </c>
    </row>
    <row r="10" spans="2:8" x14ac:dyDescent="0.3">
      <c r="B10" s="296" t="s">
        <v>48</v>
      </c>
      <c r="F10" s="295" t="s">
        <v>195</v>
      </c>
      <c r="H10" s="295" t="s">
        <v>195</v>
      </c>
    </row>
    <row r="11" spans="2:8" x14ac:dyDescent="0.3">
      <c r="B11" s="295" t="s">
        <v>45</v>
      </c>
      <c r="F11" s="295" t="s">
        <v>200</v>
      </c>
      <c r="H11" s="295" t="s">
        <v>200</v>
      </c>
    </row>
    <row r="12" spans="2:8" x14ac:dyDescent="0.3">
      <c r="B12" s="295" t="s">
        <v>51</v>
      </c>
      <c r="F12" s="295" t="s">
        <v>205</v>
      </c>
      <c r="H12" s="295" t="s">
        <v>205</v>
      </c>
    </row>
    <row r="13" spans="2:8" x14ac:dyDescent="0.3">
      <c r="B13" s="295" t="s">
        <v>46</v>
      </c>
      <c r="F13" s="295" t="s">
        <v>211</v>
      </c>
      <c r="H13" s="295" t="s">
        <v>211</v>
      </c>
    </row>
    <row r="14" spans="2:8" x14ac:dyDescent="0.3">
      <c r="B14" s="295" t="s">
        <v>52</v>
      </c>
      <c r="F14" s="295" t="s">
        <v>218</v>
      </c>
      <c r="H14" s="295" t="s">
        <v>218</v>
      </c>
    </row>
    <row r="15" spans="2:8" x14ac:dyDescent="0.3">
      <c r="B15" s="295" t="s">
        <v>55</v>
      </c>
      <c r="F15" s="295" t="s">
        <v>223</v>
      </c>
      <c r="H15" s="295" t="s">
        <v>223</v>
      </c>
    </row>
    <row r="16" spans="2:8" x14ac:dyDescent="0.3">
      <c r="B16" s="295" t="s">
        <v>56</v>
      </c>
      <c r="F16" s="295" t="s">
        <v>228</v>
      </c>
      <c r="H16" s="295" t="s">
        <v>228</v>
      </c>
    </row>
    <row r="17" spans="2:8" x14ac:dyDescent="0.3">
      <c r="B17" s="297" t="s">
        <v>50</v>
      </c>
      <c r="F17" s="295" t="s">
        <v>233</v>
      </c>
      <c r="H17" s="295" t="s">
        <v>233</v>
      </c>
    </row>
    <row r="18" spans="2:8" ht="15" thickBot="1" x14ac:dyDescent="0.35">
      <c r="B18" s="295" t="s">
        <v>53</v>
      </c>
      <c r="F18" s="295" t="s">
        <v>238</v>
      </c>
      <c r="H18" s="295" t="s">
        <v>238</v>
      </c>
    </row>
    <row r="19" spans="2:8" ht="15" thickBot="1" x14ac:dyDescent="0.35">
      <c r="B19" s="298" t="s">
        <v>566</v>
      </c>
      <c r="F19" s="295" t="s">
        <v>243</v>
      </c>
      <c r="H19" s="295" t="s">
        <v>243</v>
      </c>
    </row>
    <row r="20" spans="2:8" x14ac:dyDescent="0.3">
      <c r="B20" s="299" t="s">
        <v>47</v>
      </c>
      <c r="F20" s="295" t="s">
        <v>248</v>
      </c>
      <c r="H20" s="295" t="s">
        <v>248</v>
      </c>
    </row>
    <row r="21" spans="2:8" ht="15" thickBot="1" x14ac:dyDescent="0.35">
      <c r="B21" s="300" t="s">
        <v>54</v>
      </c>
      <c r="F21" s="295" t="s">
        <v>253</v>
      </c>
      <c r="H21" s="295" t="s">
        <v>578</v>
      </c>
    </row>
    <row r="22" spans="2:8" ht="15" thickBot="1" x14ac:dyDescent="0.35">
      <c r="F22" s="307" t="s">
        <v>50</v>
      </c>
      <c r="H22" s="306" t="s">
        <v>253</v>
      </c>
    </row>
    <row r="23" spans="2:8" ht="15" thickBot="1" x14ac:dyDescent="0.35">
      <c r="H23" s="307" t="s">
        <v>50</v>
      </c>
    </row>
  </sheetData>
  <hyperlinks>
    <hyperlink ref="B2" location="Index!A1" display="Return to Index" xr:uid="{6F330F65-C66F-4512-9B4F-8AC1FB51617F}"/>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18113-0365-4C4F-9AF8-70FA0D3189B3}">
  <sheetPr>
    <tabColor rgb="FFD50057"/>
  </sheetPr>
  <dimension ref="D1:J37"/>
  <sheetViews>
    <sheetView topLeftCell="A19" workbookViewId="0">
      <selection activeCell="J23" sqref="J23:J37"/>
    </sheetView>
  </sheetViews>
  <sheetFormatPr defaultColWidth="8.88671875" defaultRowHeight="14.4" x14ac:dyDescent="0.3"/>
  <cols>
    <col min="4" max="4" width="26.6640625" customWidth="1"/>
  </cols>
  <sheetData>
    <row r="1" spans="4:10" x14ac:dyDescent="0.3">
      <c r="D1" t="s">
        <v>564</v>
      </c>
    </row>
    <row r="2" spans="4:10" ht="15" thickBot="1" x14ac:dyDescent="0.35"/>
    <row r="3" spans="4:10" ht="87" thickBot="1" x14ac:dyDescent="0.35">
      <c r="D3" s="285" t="s">
        <v>560</v>
      </c>
      <c r="E3" s="285" t="s">
        <v>556</v>
      </c>
      <c r="F3" s="282" t="s">
        <v>558</v>
      </c>
      <c r="G3" s="282" t="s">
        <v>559</v>
      </c>
      <c r="I3" s="287" t="s">
        <v>562</v>
      </c>
      <c r="J3" s="287" t="s">
        <v>563</v>
      </c>
    </row>
    <row r="4" spans="4:10" x14ac:dyDescent="0.3">
      <c r="D4" s="234" t="s">
        <v>160</v>
      </c>
      <c r="E4" s="247">
        <v>23009</v>
      </c>
      <c r="F4" s="247">
        <v>15684</v>
      </c>
      <c r="G4" s="247">
        <v>11185</v>
      </c>
      <c r="I4" s="269">
        <f t="shared" ref="I4:I20" si="0">F4-G4</f>
        <v>4499</v>
      </c>
      <c r="J4" s="281">
        <f t="shared" ref="J4:J20" si="1">I4/E4%</f>
        <v>19.553218305880307</v>
      </c>
    </row>
    <row r="5" spans="4:10" x14ac:dyDescent="0.3">
      <c r="D5" s="235" t="s">
        <v>169</v>
      </c>
      <c r="E5" s="248">
        <v>14561</v>
      </c>
      <c r="F5" s="248">
        <v>10770</v>
      </c>
      <c r="G5" s="248">
        <v>9047</v>
      </c>
      <c r="I5" s="269">
        <f t="shared" si="0"/>
        <v>1723</v>
      </c>
      <c r="J5" s="281">
        <f t="shared" si="1"/>
        <v>11.832978504223609</v>
      </c>
    </row>
    <row r="6" spans="4:10" x14ac:dyDescent="0.3">
      <c r="D6" s="235" t="s">
        <v>179</v>
      </c>
      <c r="E6" s="248">
        <v>18365</v>
      </c>
      <c r="F6" s="248">
        <v>9973</v>
      </c>
      <c r="G6" s="248">
        <v>6627</v>
      </c>
      <c r="I6" s="269">
        <f t="shared" si="0"/>
        <v>3346</v>
      </c>
      <c r="J6" s="281">
        <f t="shared" si="1"/>
        <v>18.219439150558127</v>
      </c>
    </row>
    <row r="7" spans="4:10" x14ac:dyDescent="0.3">
      <c r="D7" s="235" t="s">
        <v>189</v>
      </c>
      <c r="E7" s="248">
        <v>14409</v>
      </c>
      <c r="F7" s="248">
        <v>13275</v>
      </c>
      <c r="G7" s="248">
        <v>12223</v>
      </c>
      <c r="I7" s="269">
        <f t="shared" si="0"/>
        <v>1052</v>
      </c>
      <c r="J7" s="281">
        <f t="shared" si="1"/>
        <v>7.3009924352835034</v>
      </c>
    </row>
    <row r="8" spans="4:10" x14ac:dyDescent="0.3">
      <c r="D8" s="235" t="s">
        <v>195</v>
      </c>
      <c r="E8" s="248">
        <v>14069</v>
      </c>
      <c r="F8" s="248">
        <v>12382</v>
      </c>
      <c r="G8" s="248">
        <v>10975</v>
      </c>
      <c r="I8" s="269">
        <f t="shared" si="0"/>
        <v>1407</v>
      </c>
      <c r="J8" s="281">
        <f t="shared" si="1"/>
        <v>10.000710782571611</v>
      </c>
    </row>
    <row r="9" spans="4:10" x14ac:dyDescent="0.3">
      <c r="D9" s="235" t="s">
        <v>200</v>
      </c>
      <c r="E9" s="248">
        <v>14023</v>
      </c>
      <c r="F9" s="248">
        <v>12073</v>
      </c>
      <c r="G9" s="248">
        <v>10812</v>
      </c>
      <c r="I9" s="269">
        <f t="shared" si="0"/>
        <v>1261</v>
      </c>
      <c r="J9" s="281">
        <f t="shared" si="1"/>
        <v>8.9923696783855096</v>
      </c>
    </row>
    <row r="10" spans="4:10" x14ac:dyDescent="0.3">
      <c r="D10" s="235" t="s">
        <v>205</v>
      </c>
      <c r="E10" s="248">
        <v>16082</v>
      </c>
      <c r="F10" s="248">
        <v>12474</v>
      </c>
      <c r="G10" s="248">
        <v>9018</v>
      </c>
      <c r="I10" s="269">
        <f t="shared" si="0"/>
        <v>3456</v>
      </c>
      <c r="J10" s="281">
        <f t="shared" si="1"/>
        <v>21.489864444720808</v>
      </c>
    </row>
    <row r="11" spans="4:10" x14ac:dyDescent="0.3">
      <c r="D11" s="235" t="s">
        <v>211</v>
      </c>
      <c r="E11" s="248">
        <v>14488</v>
      </c>
      <c r="F11" s="248">
        <v>12860</v>
      </c>
      <c r="G11" s="248">
        <v>11631</v>
      </c>
      <c r="I11" s="269">
        <f t="shared" si="0"/>
        <v>1229</v>
      </c>
      <c r="J11" s="281">
        <f t="shared" si="1"/>
        <v>8.4828823854224193</v>
      </c>
    </row>
    <row r="12" spans="4:10" x14ac:dyDescent="0.3">
      <c r="D12" s="235" t="s">
        <v>218</v>
      </c>
      <c r="E12" s="248">
        <v>16079</v>
      </c>
      <c r="F12" s="248">
        <v>13560</v>
      </c>
      <c r="G12" s="248">
        <v>11569</v>
      </c>
      <c r="I12" s="269">
        <f t="shared" si="0"/>
        <v>1991</v>
      </c>
      <c r="J12" s="281">
        <f t="shared" si="1"/>
        <v>12.382610858884259</v>
      </c>
    </row>
    <row r="13" spans="4:10" x14ac:dyDescent="0.3">
      <c r="D13" s="235" t="s">
        <v>223</v>
      </c>
      <c r="E13" s="248">
        <v>14306</v>
      </c>
      <c r="F13" s="248">
        <v>12938</v>
      </c>
      <c r="G13" s="248">
        <v>11787</v>
      </c>
      <c r="I13" s="269">
        <f t="shared" si="0"/>
        <v>1151</v>
      </c>
      <c r="J13" s="281">
        <f t="shared" si="1"/>
        <v>8.0455752830980014</v>
      </c>
    </row>
    <row r="14" spans="4:10" x14ac:dyDescent="0.3">
      <c r="D14" s="235" t="s">
        <v>228</v>
      </c>
      <c r="E14" s="248">
        <v>14719</v>
      </c>
      <c r="F14" s="248">
        <v>10943</v>
      </c>
      <c r="G14" s="248">
        <v>8837</v>
      </c>
      <c r="I14" s="269">
        <f t="shared" si="0"/>
        <v>2106</v>
      </c>
      <c r="J14" s="281">
        <f t="shared" si="1"/>
        <v>14.308037230790136</v>
      </c>
    </row>
    <row r="15" spans="4:10" x14ac:dyDescent="0.3">
      <c r="D15" s="235" t="s">
        <v>233</v>
      </c>
      <c r="E15" s="248">
        <v>16168</v>
      </c>
      <c r="F15" s="248">
        <v>14377</v>
      </c>
      <c r="G15" s="248">
        <v>12882</v>
      </c>
      <c r="I15" s="269">
        <f t="shared" si="0"/>
        <v>1495</v>
      </c>
      <c r="J15" s="281">
        <f t="shared" si="1"/>
        <v>9.2466600692726377</v>
      </c>
    </row>
    <row r="16" spans="4:10" x14ac:dyDescent="0.3">
      <c r="D16" s="235" t="s">
        <v>238</v>
      </c>
      <c r="E16" s="248">
        <v>15082</v>
      </c>
      <c r="F16" s="248">
        <v>11984</v>
      </c>
      <c r="G16" s="248">
        <v>9787</v>
      </c>
      <c r="I16" s="269">
        <f t="shared" si="0"/>
        <v>2197</v>
      </c>
      <c r="J16" s="281">
        <f t="shared" si="1"/>
        <v>14.567033549927066</v>
      </c>
    </row>
    <row r="17" spans="4:10" x14ac:dyDescent="0.3">
      <c r="D17" s="235" t="s">
        <v>243</v>
      </c>
      <c r="E17" s="248">
        <v>14003</v>
      </c>
      <c r="F17" s="248">
        <v>13179</v>
      </c>
      <c r="G17" s="248">
        <v>12221</v>
      </c>
      <c r="I17" s="269">
        <f t="shared" si="0"/>
        <v>958</v>
      </c>
      <c r="J17" s="281">
        <f t="shared" si="1"/>
        <v>6.8413911304720418</v>
      </c>
    </row>
    <row r="18" spans="4:10" x14ac:dyDescent="0.3">
      <c r="D18" s="235" t="s">
        <v>248</v>
      </c>
      <c r="E18" s="248">
        <v>13769</v>
      </c>
      <c r="F18" s="248">
        <v>10072</v>
      </c>
      <c r="G18" s="248">
        <v>8246</v>
      </c>
      <c r="I18" s="269">
        <f t="shared" si="0"/>
        <v>1826</v>
      </c>
      <c r="J18" s="281">
        <f t="shared" si="1"/>
        <v>13.261674776672235</v>
      </c>
    </row>
    <row r="19" spans="4:10" ht="15" thickBot="1" x14ac:dyDescent="0.35">
      <c r="D19" s="236" t="s">
        <v>253</v>
      </c>
      <c r="E19" s="284">
        <v>15786</v>
      </c>
      <c r="F19" s="284">
        <v>14279</v>
      </c>
      <c r="G19" s="284">
        <v>12630</v>
      </c>
      <c r="I19" s="269">
        <f t="shared" si="0"/>
        <v>1649</v>
      </c>
      <c r="J19" s="281">
        <f t="shared" si="1"/>
        <v>10.445964778918027</v>
      </c>
    </row>
    <row r="20" spans="4:10" ht="15" thickBot="1" x14ac:dyDescent="0.35">
      <c r="D20" s="292" t="s">
        <v>50</v>
      </c>
      <c r="E20" s="286">
        <v>248920</v>
      </c>
      <c r="F20" s="286">
        <v>200829</v>
      </c>
      <c r="G20" s="286">
        <v>169481</v>
      </c>
      <c r="I20" s="269">
        <f t="shared" si="0"/>
        <v>31348</v>
      </c>
      <c r="J20" s="281">
        <f t="shared" si="1"/>
        <v>12.593604370882211</v>
      </c>
    </row>
    <row r="21" spans="4:10" ht="15" thickBot="1" x14ac:dyDescent="0.35"/>
    <row r="22" spans="4:10" ht="87" thickBot="1" x14ac:dyDescent="0.35">
      <c r="D22" s="285" t="s">
        <v>560</v>
      </c>
      <c r="E22" s="285" t="s">
        <v>556</v>
      </c>
      <c r="F22" s="282" t="s">
        <v>558</v>
      </c>
      <c r="G22" s="282" t="s">
        <v>559</v>
      </c>
    </row>
    <row r="23" spans="4:10" x14ac:dyDescent="0.3">
      <c r="D23" s="288" t="s">
        <v>47</v>
      </c>
      <c r="E23" s="252">
        <v>1400899</v>
      </c>
      <c r="F23" s="252">
        <v>1296733</v>
      </c>
      <c r="G23" s="252">
        <v>1231690</v>
      </c>
      <c r="I23" s="269">
        <f>F23-G23</f>
        <v>65043</v>
      </c>
      <c r="J23">
        <f>I23/E23%</f>
        <v>4.64294713608904</v>
      </c>
    </row>
    <row r="24" spans="4:10" x14ac:dyDescent="0.3">
      <c r="D24" s="289" t="s">
        <v>54</v>
      </c>
      <c r="E24" s="230">
        <v>140459</v>
      </c>
      <c r="F24" s="230">
        <v>136219</v>
      </c>
      <c r="G24" s="230">
        <v>131697</v>
      </c>
      <c r="I24" s="269">
        <f t="shared" ref="I24:I37" si="2">F24-G24</f>
        <v>4522</v>
      </c>
      <c r="J24">
        <f t="shared" ref="J24:J37" si="3">I24/E24%</f>
        <v>3.219444820196641</v>
      </c>
    </row>
    <row r="25" spans="4:10" x14ac:dyDescent="0.3">
      <c r="D25" s="289" t="s">
        <v>55</v>
      </c>
      <c r="E25" s="230">
        <v>208001</v>
      </c>
      <c r="F25" s="230">
        <v>177277</v>
      </c>
      <c r="G25" s="230">
        <v>161664</v>
      </c>
      <c r="I25" s="269">
        <f t="shared" si="2"/>
        <v>15613</v>
      </c>
      <c r="J25">
        <f t="shared" si="3"/>
        <v>7.5062139124331129</v>
      </c>
    </row>
    <row r="26" spans="4:10" x14ac:dyDescent="0.3">
      <c r="D26" s="289" t="s">
        <v>50</v>
      </c>
      <c r="E26" s="230">
        <v>248920</v>
      </c>
      <c r="F26" s="230">
        <v>200829</v>
      </c>
      <c r="G26" s="230">
        <v>169481</v>
      </c>
      <c r="I26" s="269">
        <f t="shared" si="2"/>
        <v>31348</v>
      </c>
      <c r="J26">
        <f t="shared" si="3"/>
        <v>12.593604370882211</v>
      </c>
    </row>
    <row r="27" spans="4:10" x14ac:dyDescent="0.3">
      <c r="D27" s="289" t="s">
        <v>46</v>
      </c>
      <c r="E27" s="230">
        <v>300127</v>
      </c>
      <c r="F27" s="230">
        <v>240002</v>
      </c>
      <c r="G27" s="230">
        <v>223567</v>
      </c>
      <c r="I27" s="269">
        <f t="shared" si="2"/>
        <v>16435</v>
      </c>
      <c r="J27">
        <f t="shared" si="3"/>
        <v>5.4760151535849824</v>
      </c>
    </row>
    <row r="28" spans="4:10" x14ac:dyDescent="0.3">
      <c r="D28" s="289" t="s">
        <v>51</v>
      </c>
      <c r="E28" s="230">
        <v>486088</v>
      </c>
      <c r="F28" s="230">
        <v>408443</v>
      </c>
      <c r="G28" s="230">
        <v>375785</v>
      </c>
      <c r="I28" s="269">
        <f t="shared" si="2"/>
        <v>32658</v>
      </c>
      <c r="J28">
        <f t="shared" si="3"/>
        <v>6.718536561281085</v>
      </c>
    </row>
    <row r="29" spans="4:10" x14ac:dyDescent="0.3">
      <c r="D29" s="289" t="s">
        <v>43</v>
      </c>
      <c r="E29" s="230">
        <v>193409</v>
      </c>
      <c r="F29" s="230">
        <v>178308</v>
      </c>
      <c r="G29" s="230">
        <v>165478</v>
      </c>
      <c r="I29" s="269">
        <f t="shared" si="2"/>
        <v>12830</v>
      </c>
      <c r="J29">
        <f t="shared" si="3"/>
        <v>6.6336106385948952</v>
      </c>
    </row>
    <row r="30" spans="4:10" ht="28.8" x14ac:dyDescent="0.3">
      <c r="D30" s="289" t="s">
        <v>49</v>
      </c>
      <c r="E30" s="230">
        <v>400195</v>
      </c>
      <c r="F30" s="230">
        <v>365510</v>
      </c>
      <c r="G30" s="230">
        <v>329609</v>
      </c>
      <c r="I30" s="269">
        <f t="shared" si="2"/>
        <v>35901</v>
      </c>
      <c r="J30">
        <f t="shared" si="3"/>
        <v>8.9708766976099152</v>
      </c>
    </row>
    <row r="31" spans="4:10" x14ac:dyDescent="0.3">
      <c r="D31" s="289" t="s">
        <v>42</v>
      </c>
      <c r="E31" s="230">
        <v>472467</v>
      </c>
      <c r="F31" s="230">
        <v>383142</v>
      </c>
      <c r="G31" s="230">
        <v>338452</v>
      </c>
      <c r="I31" s="269">
        <f t="shared" si="2"/>
        <v>44690</v>
      </c>
      <c r="J31">
        <f t="shared" si="3"/>
        <v>9.458861677111841</v>
      </c>
    </row>
    <row r="32" spans="4:10" x14ac:dyDescent="0.3">
      <c r="D32" s="289" t="s">
        <v>52</v>
      </c>
      <c r="E32" s="230">
        <v>264695</v>
      </c>
      <c r="F32" s="230">
        <v>248727</v>
      </c>
      <c r="G32" s="230">
        <v>236802</v>
      </c>
      <c r="I32" s="269">
        <f t="shared" si="2"/>
        <v>11925</v>
      </c>
      <c r="J32">
        <f t="shared" si="3"/>
        <v>4.5051852131698746</v>
      </c>
    </row>
    <row r="33" spans="4:10" x14ac:dyDescent="0.3">
      <c r="D33" s="289" t="s">
        <v>44</v>
      </c>
      <c r="E33" s="230">
        <v>345321</v>
      </c>
      <c r="F33" s="230">
        <v>226246</v>
      </c>
      <c r="G33" s="230">
        <v>190889</v>
      </c>
      <c r="I33" s="269">
        <f t="shared" si="2"/>
        <v>35357</v>
      </c>
      <c r="J33">
        <f t="shared" si="3"/>
        <v>10.23887918777022</v>
      </c>
    </row>
    <row r="34" spans="4:10" x14ac:dyDescent="0.3">
      <c r="D34" s="289" t="s">
        <v>45</v>
      </c>
      <c r="E34" s="230">
        <v>811953</v>
      </c>
      <c r="F34" s="230">
        <v>641801</v>
      </c>
      <c r="G34" s="230">
        <v>595737</v>
      </c>
      <c r="I34" s="269">
        <f t="shared" si="2"/>
        <v>46064</v>
      </c>
      <c r="J34">
        <f t="shared" si="3"/>
        <v>5.67323478083091</v>
      </c>
    </row>
    <row r="35" spans="4:10" x14ac:dyDescent="0.3">
      <c r="D35" s="289" t="s">
        <v>56</v>
      </c>
      <c r="E35" s="230">
        <v>556523</v>
      </c>
      <c r="F35" s="230">
        <v>440216</v>
      </c>
      <c r="G35" s="230">
        <v>414698</v>
      </c>
      <c r="I35" s="269">
        <f t="shared" si="2"/>
        <v>25518</v>
      </c>
      <c r="J35">
        <f t="shared" si="3"/>
        <v>4.585255236531105</v>
      </c>
    </row>
    <row r="36" spans="4:10" x14ac:dyDescent="0.3">
      <c r="D36" s="289" t="s">
        <v>53</v>
      </c>
      <c r="E36" s="230">
        <v>202821</v>
      </c>
      <c r="F36" s="230">
        <v>188167</v>
      </c>
      <c r="G36" s="230">
        <v>176963</v>
      </c>
      <c r="I36" s="269">
        <f t="shared" si="2"/>
        <v>11204</v>
      </c>
      <c r="J36">
        <f t="shared" si="3"/>
        <v>5.5240828119376202</v>
      </c>
    </row>
    <row r="37" spans="4:10" ht="15" thickBot="1" x14ac:dyDescent="0.35">
      <c r="D37" s="290" t="s">
        <v>48</v>
      </c>
      <c r="E37" s="232">
        <v>56490048</v>
      </c>
      <c r="F37" s="232">
        <v>45783401</v>
      </c>
      <c r="G37" s="232">
        <v>41540791</v>
      </c>
      <c r="I37" s="269">
        <f t="shared" si="2"/>
        <v>4242610</v>
      </c>
      <c r="J37">
        <f t="shared" si="3"/>
        <v>7.5103671358183304</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FF00"/>
  </sheetPr>
  <dimension ref="B2:X105"/>
  <sheetViews>
    <sheetView workbookViewId="0">
      <selection activeCell="H15" sqref="H15"/>
    </sheetView>
  </sheetViews>
  <sheetFormatPr defaultRowHeight="14.4" x14ac:dyDescent="0.3"/>
  <cols>
    <col min="1" max="1" width="2.88671875" customWidth="1"/>
    <col min="3" max="3" width="44.33203125" bestFit="1" customWidth="1"/>
    <col min="4" max="4" width="35.33203125" bestFit="1" customWidth="1"/>
    <col min="5" max="5" width="16.33203125" customWidth="1"/>
    <col min="6" max="6" width="3.33203125" customWidth="1"/>
    <col min="8" max="8" width="40.5546875" customWidth="1"/>
    <col min="9" max="9" width="34.5546875" customWidth="1"/>
    <col min="10" max="10" width="11.33203125" customWidth="1"/>
    <col min="11" max="11" width="14.88671875" bestFit="1" customWidth="1"/>
    <col min="12" max="12" width="22.88671875" bestFit="1" customWidth="1"/>
    <col min="13" max="13" width="23.109375" bestFit="1" customWidth="1"/>
    <col min="14" max="14" width="2.33203125" customWidth="1"/>
    <col min="16" max="16" width="35.33203125" bestFit="1" customWidth="1"/>
    <col min="17" max="17" width="2.109375" customWidth="1"/>
    <col min="18" max="18" width="10.5546875" customWidth="1"/>
    <col min="19" max="19" width="28.44140625" customWidth="1"/>
    <col min="20" max="20" width="3.6640625" customWidth="1"/>
    <col min="21" max="21" width="13" customWidth="1"/>
    <col min="22" max="22" width="39.6640625" customWidth="1"/>
    <col min="23" max="23" width="23.109375" bestFit="1" customWidth="1"/>
    <col min="24" max="24" width="11.44140625" customWidth="1"/>
  </cols>
  <sheetData>
    <row r="2" spans="2:24" x14ac:dyDescent="0.3">
      <c r="B2" s="5" t="s">
        <v>141</v>
      </c>
      <c r="C2" s="5"/>
      <c r="D2" s="5"/>
      <c r="G2" s="3" t="s">
        <v>142</v>
      </c>
      <c r="H2" s="3"/>
      <c r="I2" s="3"/>
      <c r="J2" s="3"/>
      <c r="K2" s="3" t="s">
        <v>143</v>
      </c>
      <c r="L2" s="3"/>
      <c r="M2" s="3"/>
      <c r="N2" s="3"/>
      <c r="O2" s="3" t="s">
        <v>144</v>
      </c>
      <c r="P2" s="3"/>
      <c r="Q2" s="3"/>
      <c r="R2" s="3" t="s">
        <v>145</v>
      </c>
      <c r="S2" s="3"/>
      <c r="U2" s="5" t="s">
        <v>141</v>
      </c>
      <c r="V2" s="5"/>
      <c r="W2" s="5"/>
    </row>
    <row r="3" spans="2:24" ht="28.8" x14ac:dyDescent="0.3">
      <c r="B3" s="5" t="s">
        <v>111</v>
      </c>
      <c r="C3" s="5" t="s">
        <v>146</v>
      </c>
      <c r="D3" s="5" t="s">
        <v>147</v>
      </c>
      <c r="G3" s="4" t="s">
        <v>148</v>
      </c>
      <c r="H3" s="4" t="s">
        <v>149</v>
      </c>
      <c r="I3" s="4" t="s">
        <v>150</v>
      </c>
      <c r="J3" s="4"/>
      <c r="K3" s="4" t="s">
        <v>151</v>
      </c>
      <c r="L3" s="4" t="s">
        <v>152</v>
      </c>
      <c r="M3" s="4"/>
      <c r="N3" s="4"/>
      <c r="O3" s="4" t="s">
        <v>153</v>
      </c>
      <c r="P3" s="4" t="s">
        <v>154</v>
      </c>
      <c r="Q3" s="4"/>
      <c r="R3" s="4" t="s">
        <v>153</v>
      </c>
      <c r="S3" s="4" t="s">
        <v>154</v>
      </c>
      <c r="U3" s="5" t="s">
        <v>111</v>
      </c>
      <c r="V3" s="5" t="s">
        <v>146</v>
      </c>
      <c r="W3" s="5" t="s">
        <v>147</v>
      </c>
    </row>
    <row r="4" spans="2:24" x14ac:dyDescent="0.3">
      <c r="B4" s="5">
        <v>1</v>
      </c>
      <c r="C4" s="5" t="s">
        <v>155</v>
      </c>
      <c r="D4" s="5" t="s">
        <v>115</v>
      </c>
      <c r="G4" s="3" t="s">
        <v>156</v>
      </c>
      <c r="H4" s="49" t="s">
        <v>157</v>
      </c>
      <c r="I4" s="49" t="s">
        <v>158</v>
      </c>
      <c r="J4" s="3"/>
      <c r="K4" s="3" t="s">
        <v>159</v>
      </c>
      <c r="L4" s="3" t="s">
        <v>160</v>
      </c>
      <c r="M4" s="3" t="s">
        <v>160</v>
      </c>
      <c r="N4" s="3"/>
      <c r="O4" s="3" t="s">
        <v>161</v>
      </c>
      <c r="P4" s="3" t="s">
        <v>162</v>
      </c>
      <c r="Q4" s="3"/>
      <c r="R4" s="3" t="s">
        <v>161</v>
      </c>
      <c r="S4" s="3" t="s">
        <v>162</v>
      </c>
      <c r="U4" s="5">
        <v>1</v>
      </c>
      <c r="V4" s="5" t="s">
        <v>163</v>
      </c>
      <c r="W4" s="5" t="s">
        <v>113</v>
      </c>
    </row>
    <row r="5" spans="2:24" x14ac:dyDescent="0.3">
      <c r="B5" s="5">
        <v>2</v>
      </c>
      <c r="C5" s="5" t="s">
        <v>164</v>
      </c>
      <c r="D5" s="5" t="s">
        <v>113</v>
      </c>
      <c r="G5" s="3" t="s">
        <v>165</v>
      </c>
      <c r="H5" s="49" t="s">
        <v>166</v>
      </c>
      <c r="I5" s="49" t="s">
        <v>167</v>
      </c>
      <c r="J5" s="3"/>
      <c r="K5" s="3" t="s">
        <v>168</v>
      </c>
      <c r="L5" s="3" t="s">
        <v>169</v>
      </c>
      <c r="M5" s="3" t="s">
        <v>169</v>
      </c>
      <c r="N5" s="3"/>
      <c r="O5" s="3" t="s">
        <v>170</v>
      </c>
      <c r="P5" s="3" t="s">
        <v>171</v>
      </c>
      <c r="Q5" s="3"/>
      <c r="R5" s="3" t="s">
        <v>170</v>
      </c>
      <c r="S5" s="3" t="s">
        <v>171</v>
      </c>
      <c r="U5" s="5">
        <v>2</v>
      </c>
      <c r="V5" s="5" t="s">
        <v>172</v>
      </c>
      <c r="W5" s="5" t="s">
        <v>173</v>
      </c>
    </row>
    <row r="6" spans="2:24" x14ac:dyDescent="0.3">
      <c r="B6" s="5">
        <v>3</v>
      </c>
      <c r="C6" s="5" t="s">
        <v>174</v>
      </c>
      <c r="D6" s="5" t="s">
        <v>118</v>
      </c>
      <c r="G6" s="3" t="s">
        <v>175</v>
      </c>
      <c r="H6" s="49" t="s">
        <v>176</v>
      </c>
      <c r="I6" s="49" t="s">
        <v>177</v>
      </c>
      <c r="J6" s="3"/>
      <c r="K6" s="3" t="s">
        <v>178</v>
      </c>
      <c r="L6" s="3" t="s">
        <v>179</v>
      </c>
      <c r="M6" s="3" t="s">
        <v>179</v>
      </c>
      <c r="N6" s="3"/>
      <c r="O6" s="3" t="s">
        <v>180</v>
      </c>
      <c r="P6" s="3" t="s">
        <v>181</v>
      </c>
      <c r="Q6" s="3"/>
      <c r="R6" s="3" t="s">
        <v>180</v>
      </c>
      <c r="S6" s="3" t="s">
        <v>181</v>
      </c>
      <c r="U6" s="5">
        <v>3</v>
      </c>
      <c r="V6" s="5" t="s">
        <v>182</v>
      </c>
      <c r="W6" s="5" t="s">
        <v>183</v>
      </c>
    </row>
    <row r="7" spans="2:24" x14ac:dyDescent="0.3">
      <c r="B7" s="5">
        <v>4</v>
      </c>
      <c r="C7" s="5" t="s">
        <v>184</v>
      </c>
      <c r="D7" s="5" t="s">
        <v>120</v>
      </c>
      <c r="G7" s="3" t="s">
        <v>185</v>
      </c>
      <c r="H7" s="49" t="s">
        <v>186</v>
      </c>
      <c r="I7" s="49" t="s">
        <v>187</v>
      </c>
      <c r="J7" s="3"/>
      <c r="K7" s="3" t="s">
        <v>188</v>
      </c>
      <c r="L7" s="3" t="s">
        <v>189</v>
      </c>
      <c r="M7" s="3" t="s">
        <v>189</v>
      </c>
      <c r="N7" s="3"/>
      <c r="O7" s="3" t="s">
        <v>190</v>
      </c>
      <c r="P7" s="3" t="s">
        <v>190</v>
      </c>
      <c r="Q7" s="3"/>
      <c r="R7" s="3" t="s">
        <v>190</v>
      </c>
      <c r="S7" s="3" t="s">
        <v>190</v>
      </c>
    </row>
    <row r="8" spans="2:24" x14ac:dyDescent="0.3">
      <c r="B8" s="5">
        <v>5</v>
      </c>
      <c r="C8" s="5"/>
      <c r="D8" s="5"/>
      <c r="G8" s="3" t="s">
        <v>191</v>
      </c>
      <c r="H8" s="49" t="s">
        <v>192</v>
      </c>
      <c r="I8" s="49" t="s">
        <v>193</v>
      </c>
      <c r="J8" s="3"/>
      <c r="K8" s="3" t="s">
        <v>194</v>
      </c>
      <c r="L8" s="3" t="s">
        <v>195</v>
      </c>
      <c r="M8" s="3" t="s">
        <v>195</v>
      </c>
      <c r="N8" s="3"/>
      <c r="O8" s="3" t="s">
        <v>190</v>
      </c>
      <c r="P8" s="3" t="s">
        <v>190</v>
      </c>
      <c r="Q8" s="3"/>
      <c r="R8" s="3" t="s">
        <v>190</v>
      </c>
      <c r="S8" s="3" t="s">
        <v>190</v>
      </c>
    </row>
    <row r="9" spans="2:24" x14ac:dyDescent="0.3">
      <c r="B9" s="5">
        <v>6</v>
      </c>
      <c r="C9" s="5"/>
      <c r="D9" s="5"/>
      <c r="G9" s="3" t="s">
        <v>196</v>
      </c>
      <c r="H9" s="49" t="s">
        <v>197</v>
      </c>
      <c r="I9" s="49" t="s">
        <v>198</v>
      </c>
      <c r="J9" s="3"/>
      <c r="K9" s="3" t="s">
        <v>199</v>
      </c>
      <c r="L9" s="3" t="s">
        <v>200</v>
      </c>
      <c r="M9" s="3" t="s">
        <v>200</v>
      </c>
      <c r="N9" s="3"/>
      <c r="O9" s="3" t="s">
        <v>190</v>
      </c>
      <c r="P9" s="3" t="s">
        <v>190</v>
      </c>
      <c r="Q9" s="3"/>
      <c r="R9" s="3" t="s">
        <v>190</v>
      </c>
      <c r="S9" s="3" t="s">
        <v>190</v>
      </c>
    </row>
    <row r="10" spans="2:24" x14ac:dyDescent="0.3">
      <c r="G10" s="3" t="s">
        <v>201</v>
      </c>
      <c r="H10" s="49" t="s">
        <v>202</v>
      </c>
      <c r="I10" s="49" t="s">
        <v>203</v>
      </c>
      <c r="J10" s="3"/>
      <c r="K10" s="3" t="s">
        <v>204</v>
      </c>
      <c r="L10" s="3" t="s">
        <v>205</v>
      </c>
      <c r="M10" s="3" t="s">
        <v>205</v>
      </c>
      <c r="N10" s="3"/>
      <c r="O10" s="3" t="s">
        <v>190</v>
      </c>
      <c r="P10" s="3" t="s">
        <v>190</v>
      </c>
      <c r="Q10" s="3"/>
      <c r="R10" s="3" t="s">
        <v>190</v>
      </c>
      <c r="S10" s="3" t="s">
        <v>190</v>
      </c>
      <c r="U10" s="5" t="s">
        <v>206</v>
      </c>
      <c r="V10" s="5"/>
      <c r="W10" s="5"/>
      <c r="X10" s="5"/>
    </row>
    <row r="11" spans="2:24" x14ac:dyDescent="0.3">
      <c r="B11" s="5" t="s">
        <v>206</v>
      </c>
      <c r="C11" s="5"/>
      <c r="D11" s="5"/>
      <c r="E11" s="5"/>
      <c r="G11" s="3" t="s">
        <v>207</v>
      </c>
      <c r="H11" s="49" t="s">
        <v>208</v>
      </c>
      <c r="I11" s="49" t="s">
        <v>209</v>
      </c>
      <c r="J11" s="3"/>
      <c r="K11" s="3" t="s">
        <v>210</v>
      </c>
      <c r="L11" s="3" t="s">
        <v>211</v>
      </c>
      <c r="M11" s="3" t="s">
        <v>211</v>
      </c>
      <c r="N11" s="3"/>
      <c r="O11" s="3" t="s">
        <v>190</v>
      </c>
      <c r="P11" s="3" t="s">
        <v>190</v>
      </c>
      <c r="Q11" s="3"/>
      <c r="R11" s="3" t="s">
        <v>190</v>
      </c>
      <c r="S11" s="3" t="s">
        <v>190</v>
      </c>
      <c r="U11" s="5" t="s">
        <v>111</v>
      </c>
      <c r="V11" s="5" t="s">
        <v>212</v>
      </c>
      <c r="W11" s="5" t="s">
        <v>213</v>
      </c>
      <c r="X11" s="5" t="s">
        <v>111</v>
      </c>
    </row>
    <row r="12" spans="2:24" x14ac:dyDescent="0.3">
      <c r="B12" s="5" t="s">
        <v>111</v>
      </c>
      <c r="C12" s="5" t="s">
        <v>212</v>
      </c>
      <c r="D12" s="5" t="s">
        <v>213</v>
      </c>
      <c r="E12" s="5" t="s">
        <v>111</v>
      </c>
      <c r="G12" s="3" t="s">
        <v>214</v>
      </c>
      <c r="H12" s="49" t="s">
        <v>215</v>
      </c>
      <c r="I12" s="49" t="s">
        <v>216</v>
      </c>
      <c r="J12" s="3"/>
      <c r="K12" s="3" t="s">
        <v>217</v>
      </c>
      <c r="L12" s="3" t="s">
        <v>218</v>
      </c>
      <c r="M12" s="3" t="s">
        <v>218</v>
      </c>
      <c r="N12" s="3"/>
      <c r="O12" s="3" t="s">
        <v>190</v>
      </c>
      <c r="P12" s="3" t="s">
        <v>190</v>
      </c>
      <c r="Q12" s="3"/>
      <c r="R12" s="3" t="s">
        <v>190</v>
      </c>
      <c r="S12" s="3" t="s">
        <v>190</v>
      </c>
      <c r="U12" s="5">
        <v>1</v>
      </c>
      <c r="V12" s="46" t="str">
        <f>IF(Control!$B$16=1,"N/A",IF(Control!$B$16=2,Reference!L4,IF(Control!$B$16=3,Reference!P4,"")))</f>
        <v>N/A</v>
      </c>
      <c r="W12" s="5" t="str">
        <f>IF(Control!$B$16=1,"N/A",IF(Control!$B$16=2,Reference!M4,IF(Control!$B$16=3,Reference!P4,"")))</f>
        <v>N/A</v>
      </c>
      <c r="X12" s="5" t="str">
        <f>IF(Control!$B$16=1,"",IF(Control!$B$16=2,Reference!K4,IF(Control!$B$16=3,Reference!O4,"")))</f>
        <v/>
      </c>
    </row>
    <row r="13" spans="2:24" x14ac:dyDescent="0.3">
      <c r="B13" s="5">
        <v>1</v>
      </c>
      <c r="C13" s="5" t="str">
        <f>IF(OR(Control!$B$5=1,Control!$B$5=2),"N/A",IF(Control!$B$5=3,Reference!H4,IF(Control!$B$5=4,Reference!L4,IF(Control!$B$5=5,Reference!P4,IF(Control!$B$5=6,Reference!S4,"")))))</f>
        <v>Bargate</v>
      </c>
      <c r="D13" s="5" t="str">
        <f>IF(OR(Control!$B$5=1,Control!$B$5=2),"N/A",IF(Control!$B$5=3,Reference!I4,IF(Control!$B$5=4,Reference!M4,IF(Control!$B$5=5,Reference!P4,IF(Control!$B$5=6,Reference!S4,"")))))</f>
        <v>Bargate</v>
      </c>
      <c r="E13" s="5" t="str">
        <f>IF(Control!$B$5=1,"",IF(Control!$B$5=2,"",IF(Control!$B$5=3,Reference!G4,IF(Control!$B$5=4,Reference!K4,IF(Control!$B$5=5,Reference!O4,IF(Control!$B$5=6,Reference!R4,""))))))</f>
        <v>E05002455</v>
      </c>
      <c r="G13" s="3" t="s">
        <v>219</v>
      </c>
      <c r="H13" s="49" t="s">
        <v>220</v>
      </c>
      <c r="I13" s="49" t="s">
        <v>221</v>
      </c>
      <c r="J13" s="3"/>
      <c r="K13" s="3" t="s">
        <v>222</v>
      </c>
      <c r="L13" s="3" t="s">
        <v>223</v>
      </c>
      <c r="M13" s="3" t="s">
        <v>223</v>
      </c>
      <c r="N13" s="3"/>
      <c r="O13" s="3" t="s">
        <v>190</v>
      </c>
      <c r="P13" s="3" t="s">
        <v>190</v>
      </c>
      <c r="Q13" s="3"/>
      <c r="R13" s="3" t="s">
        <v>190</v>
      </c>
      <c r="S13" s="3" t="s">
        <v>190</v>
      </c>
      <c r="U13" s="5">
        <v>2</v>
      </c>
      <c r="V13" s="46" t="str">
        <f>IF(Control!$B$16=1,"N/A",IF(Control!$B$16=2,Reference!L5,IF(Control!$B$16=3,Reference!P5,"")))</f>
        <v>N/A</v>
      </c>
      <c r="W13" s="5" t="str">
        <f>IF(Control!$B$16=1,"N/A",IF(Control!$B$16=2,Reference!M5,IF(Control!$B$16=3,Reference!P5,"")))</f>
        <v>N/A</v>
      </c>
      <c r="X13" s="5" t="str">
        <f>IF(Control!$B$16=1,"",IF(Control!$B$16=2,Reference!K5,IF(Control!$B$16=3,Reference!O5,"")))</f>
        <v/>
      </c>
    </row>
    <row r="14" spans="2:24" x14ac:dyDescent="0.3">
      <c r="B14" s="5">
        <v>2</v>
      </c>
      <c r="C14" s="5" t="str">
        <f>IF(OR(Control!$B$5=1,Control!$B$5=2),"N/A",IF(Control!$B$5=3,Reference!H5,IF(Control!$B$5=4,Reference!L5,IF(Control!$B$5=5,Reference!P5,IF(Control!$B$5=6,Reference!S5,"")))))</f>
        <v>Bassett</v>
      </c>
      <c r="D14" s="5" t="str">
        <f>IF(OR(Control!$B$5=1,Control!$B$5=2),"N/A",IF(Control!$B$5=3,Reference!I5,IF(Control!$B$5=4,Reference!M5,IF(Control!$B$5=5,Reference!P5,IF(Control!$B$5=6,Reference!S5,"")))))</f>
        <v>Bassett</v>
      </c>
      <c r="E14" s="5" t="str">
        <f>IF(Control!$B$5=1,"",IF(Control!$B$5=2,"",IF(Control!$B$5=3,Reference!G5,IF(Control!$B$5=4,Reference!K5,IF(Control!$B$5=5,Reference!O5,IF(Control!$B$5=6,Reference!R5,""))))))</f>
        <v>E05002456</v>
      </c>
      <c r="G14" s="3" t="s">
        <v>224</v>
      </c>
      <c r="H14" s="49" t="s">
        <v>225</v>
      </c>
      <c r="I14" s="49" t="s">
        <v>226</v>
      </c>
      <c r="J14" s="3"/>
      <c r="K14" s="3" t="s">
        <v>227</v>
      </c>
      <c r="L14" s="3" t="s">
        <v>228</v>
      </c>
      <c r="M14" s="3" t="s">
        <v>228</v>
      </c>
      <c r="N14" s="3"/>
      <c r="O14" s="3" t="s">
        <v>190</v>
      </c>
      <c r="P14" s="3" t="s">
        <v>190</v>
      </c>
      <c r="Q14" s="3"/>
      <c r="R14" s="3" t="s">
        <v>190</v>
      </c>
      <c r="S14" s="3" t="s">
        <v>190</v>
      </c>
      <c r="U14" s="5">
        <v>3</v>
      </c>
      <c r="V14" s="46" t="str">
        <f>IF(Control!$B$16=1,"N/A",IF(Control!$B$16=2,Reference!L6,IF(Control!$B$16=3,Reference!P6,"")))</f>
        <v>N/A</v>
      </c>
      <c r="W14" s="5" t="str">
        <f>IF(Control!$B$16=1,"N/A",IF(Control!$B$16=2,Reference!M6,IF(Control!$B$16=3,Reference!P6,"")))</f>
        <v>N/A</v>
      </c>
      <c r="X14" s="5" t="str">
        <f>IF(Control!$B$16=1,"",IF(Control!$B$16=2,Reference!K6,IF(Control!$B$16=3,Reference!O6,"")))</f>
        <v/>
      </c>
    </row>
    <row r="15" spans="2:24" x14ac:dyDescent="0.3">
      <c r="B15" s="5">
        <v>3</v>
      </c>
      <c r="C15" s="5" t="str">
        <f>IF(OR(Control!$B$5=1,Control!$B$5=2),"N/A",IF(Control!$B$5=3,Reference!H6,IF(Control!$B$5=4,Reference!L6,IF(Control!$B$5=5,Reference!P6,IF(Control!$B$5=6,Reference!S6,"")))))</f>
        <v>Bevois</v>
      </c>
      <c r="D15" s="5" t="str">
        <f>IF(OR(Control!$B$5=1,Control!$B$5=2),"N/A",IF(Control!$B$5=3,Reference!I6,IF(Control!$B$5=4,Reference!M6,IF(Control!$B$5=5,Reference!P6,IF(Control!$B$5=6,Reference!S6,"")))))</f>
        <v>Bevois</v>
      </c>
      <c r="E15" s="5" t="str">
        <f>IF(Control!$B$5=1,"",IF(Control!$B$5=2,"",IF(Control!$B$5=3,Reference!G6,IF(Control!$B$5=4,Reference!K6,IF(Control!$B$5=5,Reference!O6,IF(Control!$B$5=6,Reference!R6,""))))))</f>
        <v>E05002457</v>
      </c>
      <c r="G15" s="3" t="s">
        <v>229</v>
      </c>
      <c r="H15" s="49" t="s">
        <v>230</v>
      </c>
      <c r="I15" s="49" t="s">
        <v>231</v>
      </c>
      <c r="J15" s="3"/>
      <c r="K15" s="3" t="s">
        <v>232</v>
      </c>
      <c r="L15" s="3" t="s">
        <v>233</v>
      </c>
      <c r="M15" s="3" t="s">
        <v>233</v>
      </c>
      <c r="N15" s="3"/>
      <c r="O15" s="3" t="s">
        <v>190</v>
      </c>
      <c r="P15" s="3" t="s">
        <v>190</v>
      </c>
      <c r="Q15" s="3"/>
      <c r="R15" s="3" t="s">
        <v>190</v>
      </c>
      <c r="S15" s="3" t="s">
        <v>190</v>
      </c>
      <c r="U15" s="5">
        <v>4</v>
      </c>
      <c r="V15" s="46" t="str">
        <f>IF(Control!$B$16=1,"N/A",IF(Control!$B$16=2,Reference!L7,IF(Control!$B$16=3,Reference!P7,"")))</f>
        <v>N/A</v>
      </c>
      <c r="W15" s="5" t="str">
        <f>IF(Control!$B$16=1,"N/A",IF(Control!$B$16=2,Reference!M7,IF(Control!$B$16=3,Reference!P7,"")))</f>
        <v>N/A</v>
      </c>
      <c r="X15" s="5" t="str">
        <f>IF(Control!$B$16=1,"",IF(Control!$B$16=2,Reference!K7,IF(Control!$B$16=3,Reference!O7,"")))</f>
        <v/>
      </c>
    </row>
    <row r="16" spans="2:24" x14ac:dyDescent="0.3">
      <c r="B16" s="5">
        <v>4</v>
      </c>
      <c r="C16" s="5" t="str">
        <f>IF(OR(Control!$B$5=1,Control!$B$5=2),"N/A",IF(Control!$B$5=3,Reference!H7,IF(Control!$B$5=4,Reference!L7,IF(Control!$B$5=5,Reference!P7,IF(Control!$B$5=6,Reference!S7,"")))))</f>
        <v>Bitterne</v>
      </c>
      <c r="D16" s="5" t="str">
        <f>IF(OR(Control!$B$5=1,Control!$B$5=2),"N/A",IF(Control!$B$5=3,Reference!I7,IF(Control!$B$5=4,Reference!M7,IF(Control!$B$5=5,Reference!P7,IF(Control!$B$5=6,Reference!S7,"")))))</f>
        <v>Bitterne</v>
      </c>
      <c r="E16" s="5" t="str">
        <f>IF(Control!$B$5=1,"",IF(Control!$B$5=2,"",IF(Control!$B$5=3,Reference!G7,IF(Control!$B$5=4,Reference!K7,IF(Control!$B$5=5,Reference!O7,IF(Control!$B$5=6,Reference!R7,""))))))</f>
        <v>E05002458</v>
      </c>
      <c r="G16" s="3" t="s">
        <v>234</v>
      </c>
      <c r="H16" s="49" t="s">
        <v>235</v>
      </c>
      <c r="I16" s="49" t="s">
        <v>236</v>
      </c>
      <c r="J16" s="3"/>
      <c r="K16" s="3" t="s">
        <v>237</v>
      </c>
      <c r="L16" s="3" t="s">
        <v>238</v>
      </c>
      <c r="M16" s="3" t="s">
        <v>238</v>
      </c>
      <c r="N16" s="3"/>
      <c r="O16" s="3" t="s">
        <v>190</v>
      </c>
      <c r="P16" s="3" t="s">
        <v>190</v>
      </c>
      <c r="Q16" s="3"/>
      <c r="R16" s="3" t="s">
        <v>190</v>
      </c>
      <c r="S16" s="3" t="s">
        <v>190</v>
      </c>
      <c r="U16" s="5">
        <v>5</v>
      </c>
      <c r="V16" s="46" t="str">
        <f>IF(Control!$B$16=1,"N/A",IF(Control!$B$16=2,Reference!L8,IF(Control!$B$16=3,Reference!P8,"")))</f>
        <v>N/A</v>
      </c>
      <c r="W16" s="5" t="str">
        <f>IF(Control!$B$16=1,"N/A",IF(Control!$B$16=2,Reference!M8,IF(Control!$B$16=3,Reference!P8,"")))</f>
        <v>N/A</v>
      </c>
      <c r="X16" s="5" t="str">
        <f>IF(Control!$B$16=1,"",IF(Control!$B$16=2,Reference!K8,IF(Control!$B$16=3,Reference!O8,"")))</f>
        <v/>
      </c>
    </row>
    <row r="17" spans="2:24" x14ac:dyDescent="0.3">
      <c r="B17" s="5">
        <v>5</v>
      </c>
      <c r="C17" s="5" t="str">
        <f>IF(OR(Control!$B$5=1,Control!$B$5=2),"N/A",IF(Control!$B$5=3,Reference!H8,IF(Control!$B$5=4,Reference!L8,IF(Control!$B$5=5,Reference!P8,IF(Control!$B$5=6,Reference!S8,"")))))</f>
        <v>Bitterne Park</v>
      </c>
      <c r="D17" s="5" t="str">
        <f>IF(OR(Control!$B$5=1,Control!$B$5=2),"N/A",IF(Control!$B$5=3,Reference!I8,IF(Control!$B$5=4,Reference!M8,IF(Control!$B$5=5,Reference!P8,IF(Control!$B$5=6,Reference!S8,"")))))</f>
        <v>Bitterne Park</v>
      </c>
      <c r="E17" s="5" t="str">
        <f>IF(Control!$B$5=1,"",IF(Control!$B$5=2,"",IF(Control!$B$5=3,Reference!G8,IF(Control!$B$5=4,Reference!K8,IF(Control!$B$5=5,Reference!O8,IF(Control!$B$5=6,Reference!R8,""))))))</f>
        <v>E05002459</v>
      </c>
      <c r="G17" s="3" t="s">
        <v>239</v>
      </c>
      <c r="H17" s="49" t="s">
        <v>240</v>
      </c>
      <c r="I17" s="49" t="s">
        <v>241</v>
      </c>
      <c r="J17" s="3"/>
      <c r="K17" s="3" t="s">
        <v>242</v>
      </c>
      <c r="L17" s="3" t="s">
        <v>243</v>
      </c>
      <c r="M17" s="3" t="s">
        <v>243</v>
      </c>
      <c r="N17" s="3"/>
      <c r="O17" s="3" t="s">
        <v>190</v>
      </c>
      <c r="P17" s="3" t="s">
        <v>190</v>
      </c>
      <c r="Q17" s="3"/>
      <c r="R17" s="3" t="s">
        <v>190</v>
      </c>
      <c r="S17" s="3" t="s">
        <v>190</v>
      </c>
      <c r="U17" s="5">
        <v>6</v>
      </c>
      <c r="V17" s="46" t="str">
        <f>IF(Control!$B$16=1,"N/A",IF(Control!$B$16=2,Reference!L9,IF(Control!$B$16=3,Reference!P9,"")))</f>
        <v>N/A</v>
      </c>
      <c r="W17" s="5" t="str">
        <f>IF(Control!$B$16=1,"N/A",IF(Control!$B$16=2,Reference!M9,IF(Control!$B$16=3,Reference!P9,"")))</f>
        <v>N/A</v>
      </c>
      <c r="X17" s="5" t="str">
        <f>IF(Control!$B$16=1,"",IF(Control!$B$16=2,Reference!K9,IF(Control!$B$16=3,Reference!O9,"")))</f>
        <v/>
      </c>
    </row>
    <row r="18" spans="2:24" x14ac:dyDescent="0.3">
      <c r="B18" s="5">
        <v>6</v>
      </c>
      <c r="C18" s="5" t="str">
        <f>IF(OR(Control!$B$5=1,Control!$B$5=2),"N/A",IF(Control!$B$5=3,Reference!H9,IF(Control!$B$5=4,Reference!L9,IF(Control!$B$5=5,Reference!P9,IF(Control!$B$5=6,Reference!S9,"")))))</f>
        <v>Coxford</v>
      </c>
      <c r="D18" s="5" t="str">
        <f>IF(OR(Control!$B$5=1,Control!$B$5=2),"N/A",IF(Control!$B$5=3,Reference!I9,IF(Control!$B$5=4,Reference!M9,IF(Control!$B$5=5,Reference!P9,IF(Control!$B$5=6,Reference!S9,"")))))</f>
        <v>Coxford</v>
      </c>
      <c r="E18" s="5" t="str">
        <f>IF(Control!$B$5=1,"",IF(Control!$B$5=2,"",IF(Control!$B$5=3,Reference!G9,IF(Control!$B$5=4,Reference!K9,IF(Control!$B$5=5,Reference!O9,IF(Control!$B$5=6,Reference!R9,""))))))</f>
        <v>E05002460</v>
      </c>
      <c r="G18" s="3" t="s">
        <v>244</v>
      </c>
      <c r="H18" s="49" t="s">
        <v>245</v>
      </c>
      <c r="I18" s="49" t="s">
        <v>246</v>
      </c>
      <c r="J18" s="3"/>
      <c r="K18" s="3" t="s">
        <v>247</v>
      </c>
      <c r="L18" s="3" t="s">
        <v>248</v>
      </c>
      <c r="M18" s="3" t="s">
        <v>248</v>
      </c>
      <c r="N18" s="3"/>
      <c r="O18" s="3" t="s">
        <v>190</v>
      </c>
      <c r="P18" s="3" t="s">
        <v>190</v>
      </c>
      <c r="Q18" s="3"/>
      <c r="R18" s="3" t="s">
        <v>190</v>
      </c>
      <c r="S18" s="3" t="s">
        <v>190</v>
      </c>
      <c r="U18" s="5">
        <v>7</v>
      </c>
      <c r="V18" s="46" t="str">
        <f>IF(Control!$B$16=1,"N/A",IF(Control!$B$16=2,Reference!L10,IF(Control!$B$16=3,Reference!P10,"")))</f>
        <v>N/A</v>
      </c>
      <c r="W18" s="5" t="str">
        <f>IF(Control!$B$16=1,"N/A",IF(Control!$B$16=2,Reference!M10,IF(Control!$B$16=3,Reference!P10,"")))</f>
        <v>N/A</v>
      </c>
      <c r="X18" s="5" t="str">
        <f>IF(Control!$B$16=1,"",IF(Control!$B$16=2,Reference!K10,IF(Control!$B$16=3,Reference!O10,"")))</f>
        <v/>
      </c>
    </row>
    <row r="19" spans="2:24" x14ac:dyDescent="0.3">
      <c r="B19" s="5">
        <v>7</v>
      </c>
      <c r="C19" s="5" t="str">
        <f>IF(OR(Control!$B$5=1,Control!$B$5=2),"N/A",IF(Control!$B$5=3,Reference!H10,IF(Control!$B$5=4,Reference!L10,IF(Control!$B$5=5,Reference!P10,IF(Control!$B$5=6,Reference!S10,"")))))</f>
        <v>Freemantle</v>
      </c>
      <c r="D19" s="5" t="str">
        <f>IF(OR(Control!$B$5=1,Control!$B$5=2),"N/A",IF(Control!$B$5=3,Reference!I10,IF(Control!$B$5=4,Reference!M10,IF(Control!$B$5=5,Reference!P10,IF(Control!$B$5=6,Reference!S10,"")))))</f>
        <v>Freemantle</v>
      </c>
      <c r="E19" s="5" t="str">
        <f>IF(Control!$B$5=1,"",IF(Control!$B$5=2,"",IF(Control!$B$5=3,Reference!G10,IF(Control!$B$5=4,Reference!K10,IF(Control!$B$5=5,Reference!O10,IF(Control!$B$5=6,Reference!R10,""))))))</f>
        <v>E05002461</v>
      </c>
      <c r="G19" s="3" t="s">
        <v>249</v>
      </c>
      <c r="H19" s="49" t="s">
        <v>250</v>
      </c>
      <c r="I19" s="49" t="s">
        <v>251</v>
      </c>
      <c r="J19" s="3"/>
      <c r="K19" s="3" t="s">
        <v>252</v>
      </c>
      <c r="L19" s="3" t="s">
        <v>253</v>
      </c>
      <c r="M19" s="3" t="s">
        <v>253</v>
      </c>
      <c r="N19" s="3"/>
      <c r="O19" s="3" t="s">
        <v>190</v>
      </c>
      <c r="P19" s="3" t="s">
        <v>190</v>
      </c>
      <c r="Q19" s="3"/>
      <c r="R19" s="3" t="s">
        <v>190</v>
      </c>
      <c r="S19" s="3" t="s">
        <v>190</v>
      </c>
      <c r="U19" s="5">
        <v>8</v>
      </c>
      <c r="V19" s="46" t="str">
        <f>IF(Control!$B$16=1,"N/A",IF(Control!$B$16=2,Reference!L11,IF(Control!$B$16=3,Reference!P11,"")))</f>
        <v>N/A</v>
      </c>
      <c r="W19" s="5" t="str">
        <f>IF(Control!$B$16=1,"N/A",IF(Control!$B$16=2,Reference!M11,IF(Control!$B$16=3,Reference!P11,"")))</f>
        <v>N/A</v>
      </c>
      <c r="X19" s="5" t="str">
        <f>IF(Control!$B$16=1,"",IF(Control!$B$16=2,Reference!K11,IF(Control!$B$16=3,Reference!O11,"")))</f>
        <v/>
      </c>
    </row>
    <row r="20" spans="2:24" x14ac:dyDescent="0.3">
      <c r="B20" s="5">
        <v>8</v>
      </c>
      <c r="C20" s="5" t="str">
        <f>IF(OR(Control!$B$5=1,Control!$B$5=2),"N/A",IF(Control!$B$5=3,Reference!H11,IF(Control!$B$5=4,Reference!L11,IF(Control!$B$5=5,Reference!P11,IF(Control!$B$5=6,Reference!S11,"")))))</f>
        <v>Harefield</v>
      </c>
      <c r="D20" s="5" t="str">
        <f>IF(OR(Control!$B$5=1,Control!$B$5=2),"N/A",IF(Control!$B$5=3,Reference!I11,IF(Control!$B$5=4,Reference!M11,IF(Control!$B$5=5,Reference!P11,IF(Control!$B$5=6,Reference!S11,"")))))</f>
        <v>Harefield</v>
      </c>
      <c r="E20" s="5" t="str">
        <f>IF(Control!$B$5=1,"",IF(Control!$B$5=2,"",IF(Control!$B$5=3,Reference!G11,IF(Control!$B$5=4,Reference!K11,IF(Control!$B$5=5,Reference!O11,IF(Control!$B$5=6,Reference!R11,""))))))</f>
        <v>E05002462</v>
      </c>
      <c r="G20" s="3" t="s">
        <v>254</v>
      </c>
      <c r="H20" s="49" t="s">
        <v>255</v>
      </c>
      <c r="I20" s="49" t="s">
        <v>256</v>
      </c>
      <c r="J20" s="3"/>
      <c r="K20" s="3" t="s">
        <v>190</v>
      </c>
      <c r="L20" s="3" t="s">
        <v>190</v>
      </c>
      <c r="M20" s="3"/>
      <c r="N20" s="3"/>
      <c r="O20" s="3" t="s">
        <v>190</v>
      </c>
      <c r="P20" s="3" t="s">
        <v>190</v>
      </c>
      <c r="Q20" s="3"/>
      <c r="R20" s="3" t="s">
        <v>190</v>
      </c>
      <c r="S20" s="3" t="s">
        <v>190</v>
      </c>
      <c r="U20" s="5">
        <v>9</v>
      </c>
      <c r="V20" s="46" t="str">
        <f>IF(Control!$B$16=1,"N/A",IF(Control!$B$16=2,Reference!L12,IF(Control!$B$16=3,Reference!P12,"")))</f>
        <v>N/A</v>
      </c>
      <c r="W20" s="5" t="str">
        <f>IF(Control!$B$16=1,"N/A",IF(Control!$B$16=2,Reference!M12,IF(Control!$B$16=3,Reference!P12,"")))</f>
        <v>N/A</v>
      </c>
      <c r="X20" s="5" t="str">
        <f>IF(Control!$B$16=1,"",IF(Control!$B$16=2,Reference!K12,IF(Control!$B$16=3,Reference!O12,"")))</f>
        <v/>
      </c>
    </row>
    <row r="21" spans="2:24" x14ac:dyDescent="0.3">
      <c r="B21" s="5">
        <v>9</v>
      </c>
      <c r="C21" s="5" t="str">
        <f>IF(OR(Control!$B$5=1,Control!$B$5=2),"N/A",IF(Control!$B$5=3,Reference!H12,IF(Control!$B$5=4,Reference!L12,IF(Control!$B$5=5,Reference!P12,IF(Control!$B$5=6,Reference!S12,"")))))</f>
        <v>Millbrook</v>
      </c>
      <c r="D21" s="5" t="str">
        <f>IF(OR(Control!$B$5=1,Control!$B$5=2),"N/A",IF(Control!$B$5=3,Reference!I12,IF(Control!$B$5=4,Reference!M12,IF(Control!$B$5=5,Reference!P12,IF(Control!$B$5=6,Reference!S12,"")))))</f>
        <v>Millbrook</v>
      </c>
      <c r="E21" s="5" t="str">
        <f>IF(Control!$B$5=1,"",IF(Control!$B$5=2,"",IF(Control!$B$5=3,Reference!G12,IF(Control!$B$5=4,Reference!K12,IF(Control!$B$5=5,Reference!O12,IF(Control!$B$5=6,Reference!R12,""))))))</f>
        <v>E05002463</v>
      </c>
      <c r="G21" s="3" t="s">
        <v>257</v>
      </c>
      <c r="H21" s="49" t="s">
        <v>258</v>
      </c>
      <c r="I21" s="49" t="s">
        <v>259</v>
      </c>
      <c r="J21" s="3"/>
      <c r="K21" s="3" t="s">
        <v>190</v>
      </c>
      <c r="L21" s="3" t="s">
        <v>190</v>
      </c>
      <c r="M21" s="3"/>
      <c r="N21" s="3"/>
      <c r="O21" s="3" t="s">
        <v>190</v>
      </c>
      <c r="P21" s="3" t="s">
        <v>190</v>
      </c>
      <c r="Q21" s="3"/>
      <c r="R21" s="3" t="s">
        <v>190</v>
      </c>
      <c r="S21" s="3" t="s">
        <v>190</v>
      </c>
      <c r="U21" s="5">
        <v>10</v>
      </c>
      <c r="V21" s="46" t="str">
        <f>IF(Control!$B$16=1,"N/A",IF(Control!$B$16=2,Reference!L13,IF(Control!$B$16=3,Reference!P13,"")))</f>
        <v>N/A</v>
      </c>
      <c r="W21" s="5" t="str">
        <f>IF(Control!$B$16=1,"N/A",IF(Control!$B$16=2,Reference!M13,IF(Control!$B$16=3,Reference!P13,"")))</f>
        <v>N/A</v>
      </c>
      <c r="X21" s="5" t="str">
        <f>IF(Control!$B$16=1,"",IF(Control!$B$16=2,Reference!K13,IF(Control!$B$16=3,Reference!O13,"")))</f>
        <v/>
      </c>
    </row>
    <row r="22" spans="2:24" x14ac:dyDescent="0.3">
      <c r="B22" s="5">
        <v>10</v>
      </c>
      <c r="C22" s="5" t="str">
        <f>IF(OR(Control!$B$5=1,Control!$B$5=2),"N/A",IF(Control!$B$5=3,Reference!H13,IF(Control!$B$5=4,Reference!L13,IF(Control!$B$5=5,Reference!P13,IF(Control!$B$5=6,Reference!S13,"")))))</f>
        <v>Peartree</v>
      </c>
      <c r="D22" s="5" t="str">
        <f>IF(OR(Control!$B$5=1,Control!$B$5=2),"N/A",IF(Control!$B$5=3,Reference!I13,IF(Control!$B$5=4,Reference!M13,IF(Control!$B$5=5,Reference!P13,IF(Control!$B$5=6,Reference!S13,"")))))</f>
        <v>Peartree</v>
      </c>
      <c r="E22" s="5" t="str">
        <f>IF(Control!$B$5=1,"",IF(Control!$B$5=2,"",IF(Control!$B$5=3,Reference!G13,IF(Control!$B$5=4,Reference!K13,IF(Control!$B$5=5,Reference!O13,IF(Control!$B$5=6,Reference!R13,""))))))</f>
        <v>E05002464</v>
      </c>
      <c r="G22" s="3" t="s">
        <v>260</v>
      </c>
      <c r="H22" s="49" t="s">
        <v>261</v>
      </c>
      <c r="I22" s="49" t="s">
        <v>262</v>
      </c>
      <c r="J22" s="3"/>
      <c r="K22" s="3" t="s">
        <v>190</v>
      </c>
      <c r="L22" s="3" t="s">
        <v>190</v>
      </c>
      <c r="M22" s="3"/>
      <c r="N22" s="3"/>
      <c r="O22" s="3" t="s">
        <v>190</v>
      </c>
      <c r="P22" s="3" t="s">
        <v>190</v>
      </c>
      <c r="Q22" s="3"/>
      <c r="R22" s="3" t="s">
        <v>190</v>
      </c>
      <c r="S22" s="3" t="s">
        <v>190</v>
      </c>
      <c r="U22" s="5">
        <v>11</v>
      </c>
      <c r="V22" s="46" t="str">
        <f>IF(Control!$B$16=1,"N/A",IF(Control!$B$16=2,Reference!L14,IF(Control!$B$16=3,Reference!P14,"")))</f>
        <v>N/A</v>
      </c>
      <c r="W22" s="5" t="str">
        <f>IF(Control!$B$16=1,"N/A",IF(Control!$B$16=2,Reference!M14,IF(Control!$B$16=3,Reference!P14,"")))</f>
        <v>N/A</v>
      </c>
      <c r="X22" s="5" t="str">
        <f>IF(Control!$B$16=1,"",IF(Control!$B$16=2,Reference!K14,IF(Control!$B$16=3,Reference!O14,"")))</f>
        <v/>
      </c>
    </row>
    <row r="23" spans="2:24" x14ac:dyDescent="0.3">
      <c r="B23" s="5">
        <v>11</v>
      </c>
      <c r="C23" s="5" t="str">
        <f>IF(OR(Control!$B$5=1,Control!$B$5=2),"N/A",IF(Control!$B$5=3,Reference!H14,IF(Control!$B$5=4,Reference!L14,IF(Control!$B$5=5,Reference!P14,IF(Control!$B$5=6,Reference!S14,"")))))</f>
        <v>Portswood</v>
      </c>
      <c r="D23" s="5" t="str">
        <f>IF(OR(Control!$B$5=1,Control!$B$5=2),"N/A",IF(Control!$B$5=3,Reference!I14,IF(Control!$B$5=4,Reference!M14,IF(Control!$B$5=5,Reference!P14,IF(Control!$B$5=6,Reference!S14,"")))))</f>
        <v>Portswood</v>
      </c>
      <c r="E23" s="5" t="str">
        <f>IF(Control!$B$5=1,"",IF(Control!$B$5=2,"",IF(Control!$B$5=3,Reference!G14,IF(Control!$B$5=4,Reference!K14,IF(Control!$B$5=5,Reference!O14,IF(Control!$B$5=6,Reference!R14,""))))))</f>
        <v>E05002465</v>
      </c>
      <c r="G23" s="3" t="s">
        <v>263</v>
      </c>
      <c r="H23" s="49" t="s">
        <v>264</v>
      </c>
      <c r="I23" s="49" t="s">
        <v>265</v>
      </c>
      <c r="J23" s="3"/>
      <c r="K23" s="3" t="s">
        <v>190</v>
      </c>
      <c r="L23" s="3" t="s">
        <v>190</v>
      </c>
      <c r="M23" s="3"/>
      <c r="N23" s="3"/>
      <c r="O23" s="3" t="s">
        <v>190</v>
      </c>
      <c r="P23" s="3" t="s">
        <v>190</v>
      </c>
      <c r="Q23" s="3"/>
      <c r="R23" s="3" t="s">
        <v>190</v>
      </c>
      <c r="S23" s="3" t="s">
        <v>190</v>
      </c>
      <c r="U23" s="5">
        <v>12</v>
      </c>
      <c r="V23" s="46" t="str">
        <f>IF(Control!$B$16=1,"N/A",IF(Control!$B$16=2,Reference!L15,IF(Control!$B$16=3,Reference!P15,"")))</f>
        <v>N/A</v>
      </c>
      <c r="W23" s="5" t="str">
        <f>IF(Control!$B$16=1,"N/A",IF(Control!$B$16=2,Reference!M15,IF(Control!$B$16=3,Reference!P15,"")))</f>
        <v>N/A</v>
      </c>
      <c r="X23" s="5" t="str">
        <f>IF(Control!$B$16=1,"",IF(Control!$B$16=2,Reference!K15,IF(Control!$B$16=3,Reference!O15,"")))</f>
        <v/>
      </c>
    </row>
    <row r="24" spans="2:24" x14ac:dyDescent="0.3">
      <c r="B24" s="5">
        <v>12</v>
      </c>
      <c r="C24" s="5" t="str">
        <f>IF(OR(Control!$B$5=1,Control!$B$5=2),"N/A",IF(Control!$B$5=3,Reference!H15,IF(Control!$B$5=4,Reference!L15,IF(Control!$B$5=5,Reference!P15,IF(Control!$B$5=6,Reference!S15,"")))))</f>
        <v>Redbridge</v>
      </c>
      <c r="D24" s="5" t="str">
        <f>IF(OR(Control!$B$5=1,Control!$B$5=2),"N/A",IF(Control!$B$5=3,Reference!I15,IF(Control!$B$5=4,Reference!M15,IF(Control!$B$5=5,Reference!P15,IF(Control!$B$5=6,Reference!S15,"")))))</f>
        <v>Redbridge</v>
      </c>
      <c r="E24" s="5" t="str">
        <f>IF(Control!$B$5=1,"",IF(Control!$B$5=2,"",IF(Control!$B$5=3,Reference!G15,IF(Control!$B$5=4,Reference!K15,IF(Control!$B$5=5,Reference!O15,IF(Control!$B$5=6,Reference!R15,""))))))</f>
        <v>E05002466</v>
      </c>
      <c r="G24" s="3" t="s">
        <v>266</v>
      </c>
      <c r="H24" s="49" t="s">
        <v>267</v>
      </c>
      <c r="I24" s="49" t="s">
        <v>268</v>
      </c>
      <c r="J24" s="3"/>
      <c r="K24" s="3" t="s">
        <v>190</v>
      </c>
      <c r="L24" s="3" t="s">
        <v>190</v>
      </c>
      <c r="M24" s="3"/>
      <c r="N24" s="3"/>
      <c r="O24" s="3" t="s">
        <v>190</v>
      </c>
      <c r="P24" s="3" t="s">
        <v>190</v>
      </c>
      <c r="Q24" s="3"/>
      <c r="R24" s="3" t="s">
        <v>190</v>
      </c>
      <c r="S24" s="3" t="s">
        <v>190</v>
      </c>
      <c r="U24" s="5">
        <v>13</v>
      </c>
      <c r="V24" s="46" t="str">
        <f>IF(Control!$B$16=1,"N/A",IF(Control!$B$16=2,Reference!L16,IF(Control!$B$16=3,Reference!P16,"")))</f>
        <v>N/A</v>
      </c>
      <c r="W24" s="5" t="str">
        <f>IF(Control!$B$16=1,"N/A",IF(Control!$B$16=2,Reference!M16,IF(Control!$B$16=3,Reference!P16,"")))</f>
        <v>N/A</v>
      </c>
      <c r="X24" s="5" t="str">
        <f>IF(Control!$B$16=1,"",IF(Control!$B$16=2,Reference!K16,IF(Control!$B$16=3,Reference!O16,"")))</f>
        <v/>
      </c>
    </row>
    <row r="25" spans="2:24" x14ac:dyDescent="0.3">
      <c r="B25" s="5">
        <v>13</v>
      </c>
      <c r="C25" s="5" t="str">
        <f>IF(OR(Control!$B$5=1,Control!$B$5=2),"N/A",IF(Control!$B$5=3,Reference!H16,IF(Control!$B$5=4,Reference!L16,IF(Control!$B$5=5,Reference!P16,IF(Control!$B$5=6,Reference!S16,"")))))</f>
        <v>Shirley</v>
      </c>
      <c r="D25" s="5" t="str">
        <f>IF(OR(Control!$B$5=1,Control!$B$5=2),"N/A",IF(Control!$B$5=3,Reference!I16,IF(Control!$B$5=4,Reference!M16,IF(Control!$B$5=5,Reference!P16,IF(Control!$B$5=6,Reference!S16,"")))))</f>
        <v>Shirley</v>
      </c>
      <c r="E25" s="5" t="str">
        <f>IF(Control!$B$5=1,"",IF(Control!$B$5=2,"",IF(Control!$B$5=3,Reference!G16,IF(Control!$B$5=4,Reference!K16,IF(Control!$B$5=5,Reference!O16,IF(Control!$B$5=6,Reference!R16,""))))))</f>
        <v>E05002467</v>
      </c>
      <c r="G25" s="3" t="s">
        <v>269</v>
      </c>
      <c r="H25" s="49" t="s">
        <v>270</v>
      </c>
      <c r="I25" s="49" t="s">
        <v>271</v>
      </c>
      <c r="J25" s="3"/>
      <c r="K25" s="3" t="s">
        <v>190</v>
      </c>
      <c r="L25" s="3" t="s">
        <v>190</v>
      </c>
      <c r="M25" s="3"/>
      <c r="N25" s="3"/>
      <c r="O25" s="3" t="s">
        <v>190</v>
      </c>
      <c r="P25" s="3" t="s">
        <v>190</v>
      </c>
      <c r="Q25" s="3"/>
      <c r="R25" s="3" t="s">
        <v>190</v>
      </c>
      <c r="S25" s="3" t="s">
        <v>190</v>
      </c>
      <c r="U25" s="5">
        <v>14</v>
      </c>
      <c r="V25" s="46" t="str">
        <f>IF(Control!$B$16=1,"N/A",IF(Control!$B$16=2,Reference!L17,IF(Control!$B$16=3,Reference!P17,"")))</f>
        <v>N/A</v>
      </c>
      <c r="W25" s="5" t="str">
        <f>IF(Control!$B$16=1,"N/A",IF(Control!$B$16=2,Reference!M17,IF(Control!$B$16=3,Reference!P17,"")))</f>
        <v>N/A</v>
      </c>
      <c r="X25" s="5" t="str">
        <f>IF(Control!$B$16=1,"",IF(Control!$B$16=2,Reference!K17,IF(Control!$B$16=3,Reference!O17,"")))</f>
        <v/>
      </c>
    </row>
    <row r="26" spans="2:24" x14ac:dyDescent="0.3">
      <c r="B26" s="5">
        <v>14</v>
      </c>
      <c r="C26" s="5" t="str">
        <f>IF(OR(Control!$B$5=1,Control!$B$5=2),"N/A",IF(Control!$B$5=3,Reference!H17,IF(Control!$B$5=4,Reference!L17,IF(Control!$B$5=5,Reference!P17,IF(Control!$B$5=6,Reference!S17,"")))))</f>
        <v>Sholing</v>
      </c>
      <c r="D26" s="5" t="str">
        <f>IF(OR(Control!$B$5=1,Control!$B$5=2),"N/A",IF(Control!$B$5=3,Reference!I17,IF(Control!$B$5=4,Reference!M17,IF(Control!$B$5=5,Reference!P17,IF(Control!$B$5=6,Reference!S17,"")))))</f>
        <v>Sholing</v>
      </c>
      <c r="E26" s="5" t="str">
        <f>IF(Control!$B$5=1,"",IF(Control!$B$5=2,"",IF(Control!$B$5=3,Reference!G17,IF(Control!$B$5=4,Reference!K17,IF(Control!$B$5=5,Reference!O17,IF(Control!$B$5=6,Reference!R17,""))))))</f>
        <v>E05002468</v>
      </c>
      <c r="G26" s="3" t="s">
        <v>272</v>
      </c>
      <c r="H26" s="49" t="s">
        <v>273</v>
      </c>
      <c r="I26" s="49" t="s">
        <v>274</v>
      </c>
      <c r="J26" s="3"/>
      <c r="K26" s="3" t="s">
        <v>190</v>
      </c>
      <c r="L26" s="3" t="s">
        <v>190</v>
      </c>
      <c r="M26" s="3"/>
      <c r="N26" s="3"/>
      <c r="O26" s="3" t="s">
        <v>190</v>
      </c>
      <c r="P26" s="3" t="s">
        <v>190</v>
      </c>
      <c r="Q26" s="3"/>
      <c r="R26" s="3" t="s">
        <v>190</v>
      </c>
      <c r="S26" s="3" t="s">
        <v>190</v>
      </c>
      <c r="U26" s="5">
        <v>15</v>
      </c>
      <c r="V26" s="46" t="str">
        <f>IF(Control!$B$16=1,"N/A",IF(Control!$B$16=2,Reference!L18,IF(Control!$B$16=3,Reference!P18,"")))</f>
        <v>N/A</v>
      </c>
      <c r="W26" s="5" t="str">
        <f>IF(Control!$B$16=1,"N/A",IF(Control!$B$16=2,Reference!M18,IF(Control!$B$16=3,Reference!P18,"")))</f>
        <v>N/A</v>
      </c>
      <c r="X26" s="5" t="str">
        <f>IF(Control!$B$16=1,"",IF(Control!$B$16=2,Reference!K18,IF(Control!$B$16=3,Reference!O18,"")))</f>
        <v/>
      </c>
    </row>
    <row r="27" spans="2:24" x14ac:dyDescent="0.3">
      <c r="B27" s="5">
        <v>15</v>
      </c>
      <c r="C27" s="5" t="str">
        <f>IF(OR(Control!$B$5=1,Control!$B$5=2),"N/A",IF(Control!$B$5=3,Reference!H18,IF(Control!$B$5=4,Reference!L18,IF(Control!$B$5=5,Reference!P18,IF(Control!$B$5=6,Reference!S18,"")))))</f>
        <v>Swaythling</v>
      </c>
      <c r="D27" s="5" t="str">
        <f>IF(OR(Control!$B$5=1,Control!$B$5=2),"N/A",IF(Control!$B$5=3,Reference!I18,IF(Control!$B$5=4,Reference!M18,IF(Control!$B$5=5,Reference!P18,IF(Control!$B$5=6,Reference!S18,"")))))</f>
        <v>Swaythling</v>
      </c>
      <c r="E27" s="5" t="str">
        <f>IF(Control!$B$5=1,"",IF(Control!$B$5=2,"",IF(Control!$B$5=3,Reference!G18,IF(Control!$B$5=4,Reference!K18,IF(Control!$B$5=5,Reference!O18,IF(Control!$B$5=6,Reference!R18,""))))))</f>
        <v>E05002469</v>
      </c>
      <c r="G27" s="3" t="s">
        <v>275</v>
      </c>
      <c r="H27" s="49" t="s">
        <v>276</v>
      </c>
      <c r="I27" s="49" t="s">
        <v>277</v>
      </c>
      <c r="J27" s="3"/>
      <c r="K27" s="3" t="s">
        <v>190</v>
      </c>
      <c r="L27" s="3" t="s">
        <v>190</v>
      </c>
      <c r="M27" s="3"/>
      <c r="N27" s="3"/>
      <c r="O27" s="3" t="s">
        <v>190</v>
      </c>
      <c r="P27" s="3" t="s">
        <v>190</v>
      </c>
      <c r="Q27" s="3"/>
      <c r="R27" s="3" t="s">
        <v>190</v>
      </c>
      <c r="S27" s="3" t="s">
        <v>190</v>
      </c>
      <c r="U27" s="5">
        <v>16</v>
      </c>
      <c r="V27" s="46" t="str">
        <f>IF(Control!$B$16=1,"N/A",IF(Control!$B$16=2,Reference!L19,IF(Control!$B$16=3,Reference!P19,"")))</f>
        <v>N/A</v>
      </c>
      <c r="W27" s="5" t="str">
        <f>IF(Control!$B$16=1,"N/A",IF(Control!$B$16=2,Reference!M19,IF(Control!$B$16=3,Reference!P19,"")))</f>
        <v>N/A</v>
      </c>
      <c r="X27" s="5" t="str">
        <f>IF(Control!$B$16=1,"",IF(Control!$B$16=2,Reference!K19,IF(Control!$B$16=3,Reference!O19,"")))</f>
        <v/>
      </c>
    </row>
    <row r="28" spans="2:24" x14ac:dyDescent="0.3">
      <c r="B28" s="5">
        <v>16</v>
      </c>
      <c r="C28" s="5" t="str">
        <f>IF(OR(Control!$B$5=1,Control!$B$5=2),"N/A",IF(Control!$B$5=3,Reference!H19,IF(Control!$B$5=4,Reference!L19,IF(Control!$B$5=5,Reference!P19,IF(Control!$B$5=6,Reference!S19,"")))))</f>
        <v>Woolston</v>
      </c>
      <c r="D28" s="5" t="str">
        <f>IF(OR(Control!$B$5=1,Control!$B$5=2),"N/A",IF(Control!$B$5=3,Reference!I19,IF(Control!$B$5=4,Reference!M19,IF(Control!$B$5=5,Reference!P19,IF(Control!$B$5=6,Reference!S19,"")))))</f>
        <v>Woolston</v>
      </c>
      <c r="E28" s="5" t="str">
        <f>IF(Control!$B$5=1,"",IF(Control!$B$5=2,"",IF(Control!$B$5=3,Reference!G19,IF(Control!$B$5=4,Reference!K19,IF(Control!$B$5=5,Reference!O19,IF(Control!$B$5=6,Reference!R19,""))))))</f>
        <v>E05002470</v>
      </c>
      <c r="G28" s="3" t="s">
        <v>278</v>
      </c>
      <c r="H28" s="49" t="s">
        <v>279</v>
      </c>
      <c r="I28" s="49" t="s">
        <v>280</v>
      </c>
      <c r="J28" s="3"/>
      <c r="K28" s="3" t="s">
        <v>190</v>
      </c>
      <c r="L28" s="3" t="s">
        <v>190</v>
      </c>
      <c r="M28" s="3"/>
      <c r="N28" s="3"/>
      <c r="O28" s="3" t="s">
        <v>190</v>
      </c>
      <c r="P28" s="3" t="s">
        <v>190</v>
      </c>
      <c r="Q28" s="3"/>
      <c r="R28" s="3" t="s">
        <v>190</v>
      </c>
      <c r="S28" s="3" t="s">
        <v>190</v>
      </c>
    </row>
    <row r="29" spans="2:24" x14ac:dyDescent="0.3">
      <c r="B29" s="5">
        <v>17</v>
      </c>
      <c r="C29" s="5" t="str">
        <f>IF(OR(Control!$B$5=1,Control!$B$5=2),"N/A",IF(Control!$B$5=3,Reference!H20,IF(Control!$B$5=4,Reference!L20,IF(Control!$B$5=5,Reference!P20,IF(Control!$B$5=6,Reference!S20,"")))))</f>
        <v xml:space="preserve"> </v>
      </c>
      <c r="D29" s="5">
        <f>IF(OR(Control!$B$5=1,Control!$B$5=2),"N/A",IF(Control!$B$5=3,Reference!I20,IF(Control!$B$5=4,Reference!M20,IF(Control!$B$5=5,Reference!P20,IF(Control!$B$5=6,Reference!S20,"")))))</f>
        <v>0</v>
      </c>
      <c r="E29" s="5" t="str">
        <f>IF(Control!$B$5=1,"",IF(Control!$B$5=2,"",IF(Control!$B$5=3,Reference!G20,IF(Control!$B$5=4,Reference!K20,IF(Control!$B$5=5,Reference!O20,IF(Control!$B$5=6,Reference!R20,""))))))</f>
        <v xml:space="preserve"> </v>
      </c>
      <c r="G29" s="3" t="s">
        <v>281</v>
      </c>
      <c r="H29" s="49" t="s">
        <v>282</v>
      </c>
      <c r="I29" s="49" t="s">
        <v>283</v>
      </c>
      <c r="J29" s="3"/>
      <c r="K29" s="3" t="s">
        <v>190</v>
      </c>
      <c r="L29" s="3" t="s">
        <v>190</v>
      </c>
      <c r="M29" s="3"/>
      <c r="N29" s="3"/>
      <c r="O29" s="3" t="s">
        <v>190</v>
      </c>
      <c r="P29" s="3" t="s">
        <v>190</v>
      </c>
      <c r="Q29" s="3"/>
      <c r="R29" s="3" t="s">
        <v>190</v>
      </c>
      <c r="S29" s="3" t="s">
        <v>190</v>
      </c>
    </row>
    <row r="30" spans="2:24" x14ac:dyDescent="0.3">
      <c r="B30" s="5">
        <v>18</v>
      </c>
      <c r="C30" s="5" t="str">
        <f>IF(OR(Control!$B$5=1,Control!$B$5=2),"N/A",IF(Control!$B$5=3,Reference!H21,IF(Control!$B$5=4,Reference!L21,IF(Control!$B$5=5,Reference!P21,IF(Control!$B$5=6,Reference!S21,"")))))</f>
        <v xml:space="preserve"> </v>
      </c>
      <c r="D30" s="5">
        <f>IF(OR(Control!$B$5=1,Control!$B$5=2),"N/A",IF(Control!$B$5=3,Reference!I21,IF(Control!$B$5=4,Reference!M21,IF(Control!$B$5=5,Reference!P21,IF(Control!$B$5=6,Reference!S21,"")))))</f>
        <v>0</v>
      </c>
      <c r="E30" s="5" t="str">
        <f>IF(Control!$B$5=1,"",IF(Control!$B$5=2,"",IF(Control!$B$5=3,Reference!G21,IF(Control!$B$5=4,Reference!K21,IF(Control!$B$5=5,Reference!O21,IF(Control!$B$5=6,Reference!R21,""))))))</f>
        <v xml:space="preserve"> </v>
      </c>
      <c r="G30" s="3" t="s">
        <v>284</v>
      </c>
      <c r="H30" s="49" t="s">
        <v>285</v>
      </c>
      <c r="I30" s="49" t="s">
        <v>286</v>
      </c>
      <c r="J30" s="3"/>
      <c r="K30" s="3" t="s">
        <v>190</v>
      </c>
      <c r="L30" s="3" t="s">
        <v>190</v>
      </c>
      <c r="M30" s="3"/>
      <c r="N30" s="3"/>
      <c r="O30" s="3" t="s">
        <v>190</v>
      </c>
      <c r="P30" s="3" t="s">
        <v>190</v>
      </c>
      <c r="Q30" s="3"/>
      <c r="R30" s="3" t="s">
        <v>190</v>
      </c>
      <c r="S30" s="3" t="s">
        <v>190</v>
      </c>
      <c r="U30" s="5" t="s">
        <v>111</v>
      </c>
      <c r="V30" s="5" t="s">
        <v>287</v>
      </c>
    </row>
    <row r="31" spans="2:24" x14ac:dyDescent="0.3">
      <c r="B31" s="5">
        <v>19</v>
      </c>
      <c r="C31" s="5" t="str">
        <f>IF(OR(Control!$B$5=1,Control!$B$5=2),"N/A",IF(Control!$B$5=3,Reference!H22,IF(Control!$B$5=4,Reference!L22,IF(Control!$B$5=5,Reference!P22,IF(Control!$B$5=6,Reference!S22,"")))))</f>
        <v xml:space="preserve"> </v>
      </c>
      <c r="D31" s="5">
        <f>IF(OR(Control!$B$5=1,Control!$B$5=2),"N/A",IF(Control!$B$5=3,Reference!I22,IF(Control!$B$5=4,Reference!M22,IF(Control!$B$5=5,Reference!P22,IF(Control!$B$5=6,Reference!S22,"")))))</f>
        <v>0</v>
      </c>
      <c r="E31" s="5" t="str">
        <f>IF(Control!$B$5=1,"",IF(Control!$B$5=2,"",IF(Control!$B$5=3,Reference!G22,IF(Control!$B$5=4,Reference!K22,IF(Control!$B$5=5,Reference!O22,IF(Control!$B$5=6,Reference!R22,""))))))</f>
        <v xml:space="preserve"> </v>
      </c>
      <c r="U31" s="5">
        <v>1</v>
      </c>
      <c r="V31" s="28">
        <v>2018</v>
      </c>
    </row>
    <row r="32" spans="2:24" x14ac:dyDescent="0.3">
      <c r="B32" s="5">
        <v>20</v>
      </c>
      <c r="C32" s="5" t="str">
        <f>IF(OR(Control!$B$5=1,Control!$B$5=2),"N/A",IF(Control!$B$5=3,Reference!H23,IF(Control!$B$5=4,Reference!L23,IF(Control!$B$5=5,Reference!P23,IF(Control!$B$5=6,Reference!S23,"")))))</f>
        <v xml:space="preserve"> </v>
      </c>
      <c r="D32" s="5">
        <f>IF(OR(Control!$B$5=1,Control!$B$5=2),"N/A",IF(Control!$B$5=3,Reference!I23,IF(Control!$B$5=4,Reference!M23,IF(Control!$B$5=5,Reference!P23,IF(Control!$B$5=6,Reference!S23,"")))))</f>
        <v>0</v>
      </c>
      <c r="E32" s="5" t="str">
        <f>IF(Control!$B$5=1,"",IF(Control!$B$5=2,"",IF(Control!$B$5=3,Reference!G23,IF(Control!$B$5=4,Reference!K23,IF(Control!$B$5=5,Reference!O23,IF(Control!$B$5=6,Reference!R23,""))))))</f>
        <v xml:space="preserve"> </v>
      </c>
      <c r="G32" s="24" t="s">
        <v>288</v>
      </c>
      <c r="H32" s="24"/>
      <c r="I32" s="24"/>
      <c r="J32" s="24"/>
      <c r="K32" s="24"/>
      <c r="L32" s="24"/>
      <c r="U32" s="5">
        <v>2</v>
      </c>
      <c r="V32" s="28">
        <v>2019</v>
      </c>
    </row>
    <row r="33" spans="2:22" x14ac:dyDescent="0.3">
      <c r="B33" s="5">
        <v>21</v>
      </c>
      <c r="C33" s="5" t="str">
        <f>IF(OR(Control!$B$5=1,Control!$B$5=2),"N/A",IF(Control!$B$5=3,Reference!H24,IF(Control!$B$5=4,Reference!L24,IF(Control!$B$5=5,Reference!P24,IF(Control!$B$5=6,Reference!S24,"")))))</f>
        <v xml:space="preserve"> </v>
      </c>
      <c r="D33" s="5">
        <f>IF(OR(Control!$B$5=1,Control!$B$5=2),"N/A",IF(Control!$B$5=3,Reference!I24,IF(Control!$B$5=4,Reference!M24,IF(Control!$B$5=5,Reference!P24,IF(Control!$B$5=6,Reference!S24,"")))))</f>
        <v>0</v>
      </c>
      <c r="E33" s="5" t="str">
        <f>IF(Control!$B$5=1,"",IF(Control!$B$5=2,"",IF(Control!$B$5=3,Reference!G24,IF(Control!$B$5=4,Reference!K24,IF(Control!$B$5=5,Reference!O24,IF(Control!$B$5=6,Reference!R24,""))))))</f>
        <v xml:space="preserve"> </v>
      </c>
      <c r="G33" s="24" t="s">
        <v>111</v>
      </c>
      <c r="H33" s="24" t="s">
        <v>288</v>
      </c>
      <c r="I33" s="24"/>
      <c r="J33" s="24"/>
      <c r="K33" s="24"/>
      <c r="L33" s="24"/>
      <c r="U33" s="5">
        <v>3</v>
      </c>
      <c r="V33" s="28">
        <v>2020</v>
      </c>
    </row>
    <row r="34" spans="2:22" x14ac:dyDescent="0.3">
      <c r="B34" s="5">
        <v>22</v>
      </c>
      <c r="C34" s="5" t="str">
        <f>IF(OR(Control!$B$5=1,Control!$B$5=2),"N/A",IF(Control!$B$5=3,Reference!H25,IF(Control!$B$5=4,Reference!L25,IF(Control!$B$5=5,Reference!P25,IF(Control!$B$5=6,Reference!S25,"")))))</f>
        <v xml:space="preserve"> </v>
      </c>
      <c r="D34" s="5">
        <f>IF(OR(Control!$B$5=1,Control!$B$5=2),"N/A",IF(Control!$B$5=3,Reference!I25,IF(Control!$B$5=4,Reference!M25,IF(Control!$B$5=5,Reference!P25,IF(Control!$B$5=6,Reference!S25,"")))))</f>
        <v>0</v>
      </c>
      <c r="E34" s="5" t="str">
        <f>IF(Control!$B$5=1,"",IF(Control!$B$5=2,"",IF(Control!$B$5=3,Reference!G25,IF(Control!$B$5=4,Reference!K25,IF(Control!$B$5=5,Reference!O25,IF(Control!$B$5=6,Reference!R25,""))))))</f>
        <v xml:space="preserve"> </v>
      </c>
      <c r="G34" s="24">
        <v>1</v>
      </c>
      <c r="H34" s="93" t="s">
        <v>289</v>
      </c>
      <c r="I34" s="24"/>
      <c r="J34" s="24"/>
      <c r="K34" s="24"/>
      <c r="L34" s="24"/>
      <c r="U34" s="5">
        <v>4</v>
      </c>
      <c r="V34" s="28">
        <v>2021</v>
      </c>
    </row>
    <row r="35" spans="2:22" x14ac:dyDescent="0.3">
      <c r="B35" s="5">
        <v>23</v>
      </c>
      <c r="C35" s="5" t="str">
        <f>IF(OR(Control!$B$5=1,Control!$B$5=2),"N/A",IF(Control!$B$5=3,Reference!H26,IF(Control!$B$5=4,Reference!L26,IF(Control!$B$5=5,Reference!P26,IF(Control!$B$5=6,Reference!S26,"")))))</f>
        <v xml:space="preserve"> </v>
      </c>
      <c r="D35" s="5">
        <f>IF(OR(Control!$B$5=1,Control!$B$5=2),"N/A",IF(Control!$B$5=3,Reference!I26,IF(Control!$B$5=4,Reference!M26,IF(Control!$B$5=5,Reference!P26,IF(Control!$B$5=6,Reference!S26,"")))))</f>
        <v>0</v>
      </c>
      <c r="E35" s="5" t="str">
        <f>IF(Control!$B$5=1,"",IF(Control!$B$5=2,"",IF(Control!$B$5=3,Reference!G26,IF(Control!$B$5=4,Reference!K26,IF(Control!$B$5=5,Reference!O26,IF(Control!$B$5=6,Reference!R26,""))))))</f>
        <v xml:space="preserve"> </v>
      </c>
      <c r="G35" s="24">
        <v>2</v>
      </c>
      <c r="H35" s="93" t="s">
        <v>290</v>
      </c>
      <c r="I35" s="24"/>
      <c r="J35" s="24"/>
      <c r="K35" s="24"/>
      <c r="L35" s="24"/>
      <c r="U35" s="5">
        <v>5</v>
      </c>
      <c r="V35" s="28">
        <v>2022</v>
      </c>
    </row>
    <row r="36" spans="2:22" x14ac:dyDescent="0.3">
      <c r="B36" s="5">
        <v>24</v>
      </c>
      <c r="C36" s="5" t="str">
        <f>IF(OR(Control!$B$5=1,Control!$B$5=2),"N/A",IF(Control!$B$5=3,Reference!H27,IF(Control!$B$5=4,Reference!L27,IF(Control!$B$5=5,Reference!P27,IF(Control!$B$5=6,Reference!S27,"")))))</f>
        <v xml:space="preserve"> </v>
      </c>
      <c r="D36" s="5">
        <f>IF(OR(Control!$B$5=1,Control!$B$5=2),"N/A",IF(Control!$B$5=3,Reference!I27,IF(Control!$B$5=4,Reference!M27,IF(Control!$B$5=5,Reference!P27,IF(Control!$B$5=6,Reference!S27,"")))))</f>
        <v>0</v>
      </c>
      <c r="E36" s="5" t="str">
        <f>IF(Control!$B$5=1,"",IF(Control!$B$5=2,"",IF(Control!$B$5=3,Reference!G27,IF(Control!$B$5=4,Reference!K27,IF(Control!$B$5=5,Reference!O27,IF(Control!$B$5=6,Reference!R27,""))))))</f>
        <v xml:space="preserve"> </v>
      </c>
      <c r="G36" s="24">
        <v>3</v>
      </c>
      <c r="H36" s="93" t="s">
        <v>291</v>
      </c>
      <c r="I36" s="24"/>
      <c r="J36" s="24"/>
      <c r="K36" s="24"/>
      <c r="L36" s="24"/>
      <c r="U36" s="5">
        <v>6</v>
      </c>
      <c r="V36" s="28">
        <v>2023</v>
      </c>
    </row>
    <row r="37" spans="2:22" x14ac:dyDescent="0.3">
      <c r="B37" s="5">
        <v>25</v>
      </c>
      <c r="C37" s="5" t="str">
        <f>IF(OR(Control!$B$5=1,Control!$B$5=2),"N/A",IF(Control!$B$5=3,Reference!H28,IF(Control!$B$5=4,Reference!L28,IF(Control!$B$5=5,Reference!P28,IF(Control!$B$5=6,Reference!S28,"")))))</f>
        <v xml:space="preserve"> </v>
      </c>
      <c r="D37" s="5">
        <f>IF(OR(Control!$B$5=1,Control!$B$5=2),"N/A",IF(Control!$B$5=3,Reference!I28,IF(Control!$B$5=4,Reference!M28,IF(Control!$B$5=5,Reference!P28,IF(Control!$B$5=6,Reference!S28,"")))))</f>
        <v>0</v>
      </c>
      <c r="E37" s="5" t="str">
        <f>IF(Control!$B$5=1,"",IF(Control!$B$5=2,"",IF(Control!$B$5=3,Reference!G28,IF(Control!$B$5=4,Reference!K28,IF(Control!$B$5=5,Reference!O28,IF(Control!$B$5=6,Reference!R28,""))))))</f>
        <v xml:space="preserve"> </v>
      </c>
      <c r="G37" s="24">
        <v>4</v>
      </c>
      <c r="H37" s="93" t="s">
        <v>292</v>
      </c>
      <c r="I37" s="24"/>
      <c r="J37" s="24"/>
      <c r="K37" s="24"/>
      <c r="L37" s="24"/>
      <c r="U37" s="5">
        <v>7</v>
      </c>
      <c r="V37" s="28">
        <v>2024</v>
      </c>
    </row>
    <row r="38" spans="2:22" x14ac:dyDescent="0.3">
      <c r="B38" s="5">
        <v>26</v>
      </c>
      <c r="C38" s="5" t="str">
        <f>IF(OR(Control!$B$5=1,Control!$B$5=2),"N/A",IF(Control!$B$5=3,Reference!H29,IF(Control!$B$5=4,Reference!L29,IF(Control!$B$5=5,Reference!P29,IF(Control!$B$5=6,Reference!S29,"")))))</f>
        <v xml:space="preserve"> </v>
      </c>
      <c r="D38" s="5">
        <f>IF(OR(Control!$B$5=1,Control!$B$5=2),"N/A",IF(Control!$B$5=3,Reference!I29,IF(Control!$B$5=4,Reference!M29,IF(Control!$B$5=5,Reference!P29,IF(Control!$B$5=6,Reference!S29,"")))))</f>
        <v>0</v>
      </c>
      <c r="E38" s="5" t="str">
        <f>IF(Control!$B$5=1,"",IF(Control!$B$5=2,"",IF(Control!$B$5=3,Reference!G29,IF(Control!$B$5=4,Reference!K29,IF(Control!$B$5=5,Reference!O29,IF(Control!$B$5=6,Reference!R29,""))))))</f>
        <v xml:space="preserve"> </v>
      </c>
      <c r="G38" s="24">
        <v>5</v>
      </c>
      <c r="H38" s="93" t="s">
        <v>293</v>
      </c>
      <c r="I38" s="24"/>
      <c r="J38" s="24"/>
      <c r="K38" s="24"/>
      <c r="L38" s="24"/>
      <c r="U38" s="5">
        <v>8</v>
      </c>
      <c r="V38" s="28">
        <v>2025</v>
      </c>
    </row>
    <row r="39" spans="2:22" x14ac:dyDescent="0.3">
      <c r="B39" s="5">
        <v>27</v>
      </c>
      <c r="C39" s="5" t="str">
        <f>IF(OR(Control!$B$5=1,Control!$B$5=2),"N/A",IF(Control!$B$5=3,Reference!H30,IF(Control!$B$5=4,Reference!L30,IF(Control!$B$5=5,Reference!P30,IF(Control!$B$5=6,Reference!S30,"")))))</f>
        <v xml:space="preserve"> </v>
      </c>
      <c r="D39" s="5">
        <f>IF(OR(Control!$B$5=1,Control!$B$5=2),"N/A",IF(Control!$B$5=3,Reference!I30,IF(Control!$B$5=4,Reference!M30,IF(Control!$B$5=5,Reference!P30,IF(Control!$B$5=6,Reference!S30,"")))))</f>
        <v>0</v>
      </c>
      <c r="E39" s="5" t="str">
        <f>IF(Control!$B$5=1,"",IF(Control!$B$5=2,"",IF(Control!$B$5=3,Reference!G30,IF(Control!$B$5=4,Reference!K30,IF(Control!$B$5=5,Reference!O30,IF(Control!$B$5=6,Reference!R30,""))))))</f>
        <v xml:space="preserve"> </v>
      </c>
      <c r="G39" s="24">
        <v>6</v>
      </c>
      <c r="H39" s="24" t="str">
        <f>"Population pyramid for "&amp;Control!E6&amp;" - NHS Digital Registered Population as at January 2019"</f>
        <v>Population pyramid for  - NHS Digital Registered Population as at January 2019</v>
      </c>
      <c r="I39" s="24"/>
      <c r="J39" s="24"/>
      <c r="K39" s="24"/>
      <c r="L39" s="24"/>
    </row>
    <row r="40" spans="2:22" x14ac:dyDescent="0.3">
      <c r="G40" s="24">
        <v>7</v>
      </c>
      <c r="H40" s="24" t="str">
        <f>"Population pyramid for "&amp;Control!E6&amp;" - HCC 2018 Resident Population"</f>
        <v>Population pyramid for  - HCC 2018 Resident Population</v>
      </c>
      <c r="I40" s="24"/>
      <c r="J40" s="24"/>
      <c r="K40" s="24"/>
      <c r="L40" s="24"/>
    </row>
    <row r="41" spans="2:22" x14ac:dyDescent="0.3">
      <c r="B41" s="6" t="s">
        <v>111</v>
      </c>
      <c r="C41" s="6" t="s">
        <v>294</v>
      </c>
      <c r="G41" s="24">
        <v>8</v>
      </c>
      <c r="H41" s="24" t="str">
        <f>"Population pyramid for "&amp;Control!E6&amp;" - HCC 2018 Resident Population"</f>
        <v>Population pyramid for  - HCC 2018 Resident Population</v>
      </c>
      <c r="I41" s="24"/>
      <c r="J41" s="24"/>
      <c r="K41" s="24"/>
      <c r="L41" s="24"/>
    </row>
    <row r="42" spans="2:22" x14ac:dyDescent="0.3">
      <c r="B42" s="6" t="s">
        <v>113</v>
      </c>
      <c r="C42" s="6" t="s">
        <v>295</v>
      </c>
      <c r="G42" s="24" t="s">
        <v>111</v>
      </c>
      <c r="H42" s="24" t="s">
        <v>288</v>
      </c>
      <c r="I42" s="24"/>
      <c r="J42" s="24"/>
      <c r="K42" s="24"/>
      <c r="L42" s="24"/>
    </row>
    <row r="43" spans="2:22" x14ac:dyDescent="0.3">
      <c r="B43" s="6" t="s">
        <v>115</v>
      </c>
      <c r="C43" s="6" t="s">
        <v>296</v>
      </c>
      <c r="G43" s="24">
        <v>1</v>
      </c>
      <c r="H43" s="24" t="str">
        <f>"Population pyramid for Southampton LA (HCC Resident Population): 2018 and "&amp;Control!$D$18&amp;" projection"</f>
        <v>Population pyramid for Southampton LA (HCC Resident Population): 2018 and 2025 projection</v>
      </c>
      <c r="I43" s="24"/>
      <c r="J43" s="24"/>
      <c r="K43" s="24"/>
      <c r="L43" s="24"/>
    </row>
    <row r="44" spans="2:22" x14ac:dyDescent="0.3">
      <c r="B44" s="6" t="s">
        <v>123</v>
      </c>
      <c r="C44" s="6" t="s">
        <v>297</v>
      </c>
      <c r="G44" s="24">
        <v>2</v>
      </c>
      <c r="H44" s="24" t="str">
        <f>"Population pyramid for "&amp;Control!E17&amp;": 2018 and "&amp;Control!$D$18&amp;" projection"</f>
        <v>Population pyramid for N/A: 2018 and 2025 projection</v>
      </c>
      <c r="I44" s="24"/>
      <c r="J44" s="24"/>
      <c r="K44" s="24"/>
      <c r="L44" s="24"/>
    </row>
    <row r="45" spans="2:22" x14ac:dyDescent="0.3">
      <c r="B45" s="6" t="s">
        <v>298</v>
      </c>
      <c r="C45" s="6" t="s">
        <v>299</v>
      </c>
      <c r="G45" s="24">
        <v>3</v>
      </c>
      <c r="H45" s="24" t="str">
        <f>"Population pyramid for "&amp;Control!E17&amp;": 2018 and "&amp;Control!$D$18&amp;" projection"</f>
        <v>Population pyramid for N/A: 2018 and 2025 projection</v>
      </c>
      <c r="I45" s="24"/>
      <c r="J45" s="24"/>
      <c r="K45" s="24"/>
      <c r="L45" s="24"/>
    </row>
    <row r="46" spans="2:22" x14ac:dyDescent="0.3">
      <c r="B46" s="6" t="s">
        <v>120</v>
      </c>
      <c r="C46" s="6" t="s">
        <v>300</v>
      </c>
      <c r="G46" s="24" t="s">
        <v>111</v>
      </c>
      <c r="H46" s="24" t="s">
        <v>288</v>
      </c>
      <c r="I46" s="24"/>
      <c r="J46" s="24"/>
      <c r="K46" s="24"/>
      <c r="L46" s="24"/>
    </row>
    <row r="47" spans="2:22" x14ac:dyDescent="0.3">
      <c r="B47" s="6" t="s">
        <v>122</v>
      </c>
      <c r="C47" s="6" t="s">
        <v>301</v>
      </c>
      <c r="G47" s="24">
        <v>1</v>
      </c>
      <c r="H47" s="24" t="str">
        <f>"Forecast change in resident population between 2018 and "&amp;Control!$D$18&amp;": Southampton LA"</f>
        <v>Forecast change in resident population between 2018 and 2025: Southampton LA</v>
      </c>
      <c r="I47" s="24"/>
      <c r="J47" s="24"/>
      <c r="K47" s="24"/>
      <c r="L47" s="24"/>
    </row>
    <row r="48" spans="2:22" x14ac:dyDescent="0.3">
      <c r="B48" s="6" t="s">
        <v>302</v>
      </c>
      <c r="C48" s="6"/>
      <c r="G48" s="24">
        <v>2</v>
      </c>
      <c r="H48" s="24" t="str">
        <f>"Forecast change in resident population between 2018 and "&amp;Control!$D$18&amp;": "&amp;Control!E17</f>
        <v>Forecast change in resident population between 2018 and 2025: N/A</v>
      </c>
      <c r="I48" s="24"/>
      <c r="J48" s="24"/>
      <c r="K48" s="24"/>
      <c r="L48" s="24"/>
    </row>
    <row r="49" spans="2:22" x14ac:dyDescent="0.3">
      <c r="B49" s="6" t="s">
        <v>303</v>
      </c>
      <c r="C49" s="6"/>
      <c r="G49" s="24">
        <v>3</v>
      </c>
      <c r="H49" s="24" t="str">
        <f>"Forecast change in resident population between 2018 and "&amp;Control!$D$18&amp;": "&amp;Control!E17</f>
        <v>Forecast change in resident population between 2018 and 2025: N/A</v>
      </c>
      <c r="I49" s="24"/>
      <c r="J49" s="24"/>
      <c r="K49" s="24"/>
      <c r="L49" s="24"/>
    </row>
    <row r="50" spans="2:22" x14ac:dyDescent="0.3">
      <c r="B50" s="6" t="s">
        <v>304</v>
      </c>
      <c r="C50" s="6"/>
      <c r="U50" s="6" t="s">
        <v>111</v>
      </c>
      <c r="V50" s="6" t="s">
        <v>294</v>
      </c>
    </row>
    <row r="51" spans="2:22" x14ac:dyDescent="0.3">
      <c r="B51" s="6" t="s">
        <v>305</v>
      </c>
      <c r="C51" s="6"/>
      <c r="U51" s="6" t="s">
        <v>113</v>
      </c>
      <c r="V51" s="6" t="s">
        <v>306</v>
      </c>
    </row>
    <row r="52" spans="2:22" x14ac:dyDescent="0.3">
      <c r="B52" s="6" t="s">
        <v>307</v>
      </c>
      <c r="C52" s="6"/>
      <c r="U52" s="6" t="s">
        <v>308</v>
      </c>
      <c r="V52" s="6" t="s">
        <v>160</v>
      </c>
    </row>
    <row r="53" spans="2:22" x14ac:dyDescent="0.3">
      <c r="B53" s="6" t="s">
        <v>309</v>
      </c>
      <c r="C53" s="6"/>
      <c r="U53" s="6" t="s">
        <v>310</v>
      </c>
      <c r="V53" s="6" t="s">
        <v>169</v>
      </c>
    </row>
    <row r="54" spans="2:22" x14ac:dyDescent="0.3">
      <c r="B54" s="6" t="s">
        <v>311</v>
      </c>
      <c r="C54" s="6"/>
      <c r="E54" s="48"/>
      <c r="U54" s="6" t="s">
        <v>312</v>
      </c>
      <c r="V54" s="6" t="s">
        <v>179</v>
      </c>
    </row>
    <row r="55" spans="2:22" x14ac:dyDescent="0.3">
      <c r="B55" s="6" t="s">
        <v>313</v>
      </c>
      <c r="C55" s="6"/>
      <c r="E55" s="48"/>
      <c r="U55" s="6" t="s">
        <v>314</v>
      </c>
      <c r="V55" s="6" t="s">
        <v>189</v>
      </c>
    </row>
    <row r="56" spans="2:22" x14ac:dyDescent="0.3">
      <c r="B56" s="6" t="s">
        <v>315</v>
      </c>
      <c r="C56" s="6"/>
      <c r="E56" s="48"/>
      <c r="U56" s="6" t="s">
        <v>316</v>
      </c>
      <c r="V56" s="6" t="s">
        <v>195</v>
      </c>
    </row>
    <row r="57" spans="2:22" x14ac:dyDescent="0.3">
      <c r="B57" s="6" t="s">
        <v>317</v>
      </c>
      <c r="C57" s="6"/>
      <c r="E57" s="48"/>
      <c r="U57" s="6" t="s">
        <v>318</v>
      </c>
      <c r="V57" s="6" t="s">
        <v>200</v>
      </c>
    </row>
    <row r="58" spans="2:22" x14ac:dyDescent="0.3">
      <c r="B58" s="6" t="s">
        <v>319</v>
      </c>
      <c r="C58" s="6"/>
      <c r="E58" s="48"/>
      <c r="U58" s="6" t="s">
        <v>320</v>
      </c>
      <c r="V58" s="6" t="s">
        <v>205</v>
      </c>
    </row>
    <row r="59" spans="2:22" x14ac:dyDescent="0.3">
      <c r="B59" s="6" t="s">
        <v>321</v>
      </c>
      <c r="C59" s="6"/>
      <c r="E59" s="48"/>
      <c r="U59" s="6" t="s">
        <v>322</v>
      </c>
      <c r="V59" s="6" t="s">
        <v>211</v>
      </c>
    </row>
    <row r="60" spans="2:22" x14ac:dyDescent="0.3">
      <c r="B60" s="6" t="s">
        <v>323</v>
      </c>
      <c r="C60" s="6"/>
      <c r="E60" s="48"/>
      <c r="U60" s="6" t="s">
        <v>324</v>
      </c>
      <c r="V60" s="6" t="s">
        <v>218</v>
      </c>
    </row>
    <row r="61" spans="2:22" x14ac:dyDescent="0.3">
      <c r="B61" s="6" t="s">
        <v>325</v>
      </c>
      <c r="C61" s="6"/>
      <c r="E61" s="48"/>
      <c r="U61" s="6" t="s">
        <v>326</v>
      </c>
      <c r="V61" s="6" t="s">
        <v>223</v>
      </c>
    </row>
    <row r="62" spans="2:22" x14ac:dyDescent="0.3">
      <c r="B62" s="6" t="s">
        <v>327</v>
      </c>
      <c r="C62" s="6"/>
      <c r="E62" s="48"/>
      <c r="U62" s="6" t="s">
        <v>328</v>
      </c>
      <c r="V62" s="6" t="s">
        <v>228</v>
      </c>
    </row>
    <row r="63" spans="2:22" x14ac:dyDescent="0.3">
      <c r="B63" s="6" t="s">
        <v>329</v>
      </c>
      <c r="C63" s="6"/>
      <c r="E63" s="48"/>
      <c r="F63" s="48"/>
      <c r="U63" s="6" t="s">
        <v>330</v>
      </c>
      <c r="V63" s="6" t="s">
        <v>233</v>
      </c>
    </row>
    <row r="64" spans="2:22" x14ac:dyDescent="0.3">
      <c r="B64" s="6" t="s">
        <v>331</v>
      </c>
      <c r="C64" s="6"/>
      <c r="E64" s="48"/>
      <c r="F64" s="48"/>
      <c r="U64" s="6" t="s">
        <v>332</v>
      </c>
      <c r="V64" s="6" t="s">
        <v>238</v>
      </c>
    </row>
    <row r="65" spans="2:22" x14ac:dyDescent="0.3">
      <c r="B65" s="6" t="s">
        <v>333</v>
      </c>
      <c r="C65" s="6"/>
      <c r="E65" s="48"/>
      <c r="F65" s="48"/>
      <c r="U65" s="6" t="s">
        <v>334</v>
      </c>
      <c r="V65" s="6" t="s">
        <v>243</v>
      </c>
    </row>
    <row r="66" spans="2:22" x14ac:dyDescent="0.3">
      <c r="B66" s="6" t="s">
        <v>335</v>
      </c>
      <c r="C66" s="6"/>
      <c r="E66" s="48"/>
      <c r="F66" s="48"/>
      <c r="U66" s="6" t="s">
        <v>336</v>
      </c>
      <c r="V66" s="6" t="s">
        <v>248</v>
      </c>
    </row>
    <row r="67" spans="2:22" x14ac:dyDescent="0.3">
      <c r="B67" s="6" t="s">
        <v>337</v>
      </c>
      <c r="C67" s="6"/>
      <c r="E67" s="48"/>
      <c r="F67" s="48"/>
      <c r="U67" s="6" t="s">
        <v>338</v>
      </c>
      <c r="V67" s="6" t="s">
        <v>253</v>
      </c>
    </row>
    <row r="68" spans="2:22" x14ac:dyDescent="0.3">
      <c r="B68" s="6" t="s">
        <v>339</v>
      </c>
      <c r="C68" s="6"/>
      <c r="E68" s="48"/>
      <c r="F68" s="48"/>
      <c r="U68" s="6" t="s">
        <v>340</v>
      </c>
      <c r="V68" s="6" t="s">
        <v>162</v>
      </c>
    </row>
    <row r="69" spans="2:22" x14ac:dyDescent="0.3">
      <c r="B69" s="6" t="s">
        <v>341</v>
      </c>
      <c r="C69" s="6"/>
      <c r="E69" s="48"/>
      <c r="F69" s="48"/>
      <c r="U69" s="6" t="s">
        <v>342</v>
      </c>
      <c r="V69" s="6" t="s">
        <v>171</v>
      </c>
    </row>
    <row r="70" spans="2:22" x14ac:dyDescent="0.3">
      <c r="B70" s="6" t="s">
        <v>343</v>
      </c>
      <c r="C70" s="6"/>
      <c r="E70" s="48"/>
      <c r="F70" s="48"/>
      <c r="U70" s="6" t="s">
        <v>344</v>
      </c>
      <c r="V70" s="6" t="s">
        <v>181</v>
      </c>
    </row>
    <row r="71" spans="2:22" x14ac:dyDescent="0.3">
      <c r="B71" s="6" t="s">
        <v>308</v>
      </c>
      <c r="C71" s="6"/>
      <c r="E71" s="48"/>
      <c r="F71" s="48"/>
      <c r="U71" s="6"/>
      <c r="V71" s="6"/>
    </row>
    <row r="72" spans="2:22" x14ac:dyDescent="0.3">
      <c r="B72" s="6" t="s">
        <v>310</v>
      </c>
      <c r="C72" s="6"/>
      <c r="E72" s="48"/>
      <c r="F72" s="48"/>
      <c r="U72" s="6"/>
      <c r="V72" s="6"/>
    </row>
    <row r="73" spans="2:22" x14ac:dyDescent="0.3">
      <c r="B73" s="6" t="s">
        <v>312</v>
      </c>
      <c r="C73" s="6"/>
      <c r="E73" s="48"/>
      <c r="F73" s="48"/>
      <c r="U73" s="6"/>
      <c r="V73" s="6"/>
    </row>
    <row r="74" spans="2:22" x14ac:dyDescent="0.3">
      <c r="B74" s="6" t="s">
        <v>314</v>
      </c>
      <c r="C74" s="6"/>
      <c r="E74" s="48"/>
      <c r="F74" s="48"/>
    </row>
    <row r="75" spans="2:22" x14ac:dyDescent="0.3">
      <c r="B75" s="6" t="s">
        <v>316</v>
      </c>
      <c r="C75" s="6"/>
      <c r="E75" s="48"/>
      <c r="F75" s="48"/>
    </row>
    <row r="76" spans="2:22" x14ac:dyDescent="0.3">
      <c r="B76" s="6" t="s">
        <v>318</v>
      </c>
      <c r="C76" s="6"/>
      <c r="E76" s="48"/>
      <c r="F76" s="48"/>
    </row>
    <row r="77" spans="2:22" x14ac:dyDescent="0.3">
      <c r="B77" s="6" t="s">
        <v>320</v>
      </c>
      <c r="C77" s="6"/>
      <c r="E77" s="48"/>
      <c r="F77" s="48"/>
    </row>
    <row r="78" spans="2:22" x14ac:dyDescent="0.3">
      <c r="B78" s="6" t="s">
        <v>322</v>
      </c>
      <c r="C78" s="6"/>
      <c r="E78" s="48"/>
      <c r="F78" s="48"/>
    </row>
    <row r="79" spans="2:22" x14ac:dyDescent="0.3">
      <c r="B79" s="6" t="s">
        <v>324</v>
      </c>
      <c r="C79" s="6"/>
      <c r="E79" s="48"/>
      <c r="F79" s="48"/>
    </row>
    <row r="80" spans="2:22" x14ac:dyDescent="0.3">
      <c r="B80" s="6" t="s">
        <v>326</v>
      </c>
      <c r="C80" s="6"/>
      <c r="E80" s="48"/>
      <c r="F80" s="48"/>
    </row>
    <row r="81" spans="2:9" x14ac:dyDescent="0.3">
      <c r="B81" s="6" t="s">
        <v>328</v>
      </c>
      <c r="C81" s="6"/>
      <c r="E81" s="48"/>
      <c r="F81" s="48"/>
    </row>
    <row r="82" spans="2:9" x14ac:dyDescent="0.3">
      <c r="B82" s="6" t="s">
        <v>330</v>
      </c>
      <c r="C82" s="6"/>
      <c r="E82" s="48"/>
      <c r="F82" s="48"/>
    </row>
    <row r="83" spans="2:9" x14ac:dyDescent="0.3">
      <c r="B83" s="6" t="s">
        <v>332</v>
      </c>
      <c r="C83" s="6"/>
      <c r="E83" s="48"/>
      <c r="F83" s="48"/>
    </row>
    <row r="84" spans="2:9" x14ac:dyDescent="0.3">
      <c r="B84" s="6" t="s">
        <v>334</v>
      </c>
      <c r="C84" s="6"/>
      <c r="E84" s="48"/>
      <c r="F84" s="48"/>
      <c r="G84" s="48"/>
      <c r="H84" s="48"/>
      <c r="I84" s="48"/>
    </row>
    <row r="85" spans="2:9" x14ac:dyDescent="0.3">
      <c r="B85" s="6" t="s">
        <v>336</v>
      </c>
      <c r="C85" s="6"/>
      <c r="E85" s="48"/>
      <c r="F85" s="48"/>
      <c r="G85" s="48"/>
      <c r="H85" s="48"/>
      <c r="I85" s="48"/>
    </row>
    <row r="86" spans="2:9" x14ac:dyDescent="0.3">
      <c r="B86" s="6" t="s">
        <v>338</v>
      </c>
      <c r="C86" s="6"/>
      <c r="E86" s="48"/>
      <c r="F86" s="48"/>
      <c r="G86" s="48"/>
      <c r="H86" s="48"/>
      <c r="I86" s="48"/>
    </row>
    <row r="87" spans="2:9" x14ac:dyDescent="0.3">
      <c r="B87" s="6" t="s">
        <v>340</v>
      </c>
      <c r="C87" s="6"/>
      <c r="E87" s="48"/>
      <c r="F87" s="48"/>
      <c r="G87" s="48"/>
      <c r="H87" s="48"/>
      <c r="I87" s="48"/>
    </row>
    <row r="88" spans="2:9" x14ac:dyDescent="0.3">
      <c r="B88" s="6" t="s">
        <v>342</v>
      </c>
      <c r="C88" s="6"/>
      <c r="E88" s="48"/>
      <c r="F88" s="48"/>
      <c r="G88" s="48"/>
      <c r="H88" s="48"/>
      <c r="I88" s="48"/>
    </row>
    <row r="89" spans="2:9" x14ac:dyDescent="0.3">
      <c r="B89" s="6" t="s">
        <v>344</v>
      </c>
      <c r="C89" s="6"/>
      <c r="E89" s="48"/>
      <c r="F89" s="48"/>
      <c r="G89" s="48"/>
      <c r="H89" s="48"/>
      <c r="I89" s="48"/>
    </row>
    <row r="90" spans="2:9" x14ac:dyDescent="0.3">
      <c r="B90" s="6" t="s">
        <v>345</v>
      </c>
      <c r="C90" s="6"/>
      <c r="E90" s="48"/>
      <c r="F90" s="48"/>
      <c r="G90" s="48"/>
      <c r="H90" s="48"/>
      <c r="I90" s="48"/>
    </row>
    <row r="91" spans="2:9" x14ac:dyDescent="0.3">
      <c r="B91" s="6" t="s">
        <v>346</v>
      </c>
      <c r="C91" s="6"/>
      <c r="E91" s="48"/>
      <c r="F91" s="48"/>
      <c r="G91" s="48"/>
      <c r="H91" s="48"/>
    </row>
    <row r="92" spans="2:9" x14ac:dyDescent="0.3">
      <c r="B92" s="6" t="s">
        <v>347</v>
      </c>
      <c r="C92" s="6"/>
      <c r="E92" s="48"/>
      <c r="F92" s="48"/>
      <c r="G92" s="48"/>
      <c r="H92" s="48"/>
    </row>
    <row r="93" spans="2:9" x14ac:dyDescent="0.3">
      <c r="B93" s="6" t="s">
        <v>123</v>
      </c>
      <c r="C93" s="6"/>
      <c r="E93" s="48"/>
      <c r="F93" s="48"/>
      <c r="G93" s="48"/>
      <c r="H93" s="48"/>
    </row>
    <row r="94" spans="2:9" x14ac:dyDescent="0.3">
      <c r="E94" s="48"/>
      <c r="F94" s="48"/>
      <c r="G94" s="48"/>
      <c r="H94" s="48"/>
    </row>
    <row r="95" spans="2:9" x14ac:dyDescent="0.3">
      <c r="B95" s="25" t="s">
        <v>348</v>
      </c>
      <c r="C95" s="25"/>
      <c r="E95" s="48"/>
      <c r="F95" s="48"/>
      <c r="G95" s="48"/>
      <c r="H95" s="48"/>
    </row>
    <row r="96" spans="2:9" x14ac:dyDescent="0.3">
      <c r="B96" s="25" t="s">
        <v>111</v>
      </c>
      <c r="C96" s="25" t="s">
        <v>349</v>
      </c>
      <c r="E96" s="48"/>
      <c r="F96" s="48"/>
    </row>
    <row r="97" spans="2:6" x14ac:dyDescent="0.3">
      <c r="B97" s="25">
        <v>1</v>
      </c>
      <c r="C97" s="25" t="s">
        <v>350</v>
      </c>
      <c r="F97" s="48"/>
    </row>
    <row r="98" spans="2:6" x14ac:dyDescent="0.3">
      <c r="B98" s="25">
        <v>2</v>
      </c>
      <c r="C98" s="25" t="s">
        <v>351</v>
      </c>
      <c r="F98" s="48"/>
    </row>
    <row r="99" spans="2:6" x14ac:dyDescent="0.3">
      <c r="F99" s="48"/>
    </row>
    <row r="100" spans="2:6" x14ac:dyDescent="0.3">
      <c r="F100" s="48"/>
    </row>
    <row r="101" spans="2:6" x14ac:dyDescent="0.3">
      <c r="F101" s="48"/>
    </row>
    <row r="102" spans="2:6" x14ac:dyDescent="0.3">
      <c r="F102" s="48"/>
    </row>
    <row r="103" spans="2:6" x14ac:dyDescent="0.3">
      <c r="F103" s="48"/>
    </row>
    <row r="104" spans="2:6" x14ac:dyDescent="0.3">
      <c r="F104" s="48"/>
    </row>
    <row r="105" spans="2:6" x14ac:dyDescent="0.3">
      <c r="F105" s="48"/>
    </row>
  </sheetData>
  <sortState xmlns:xlrd2="http://schemas.microsoft.com/office/spreadsheetml/2017/richdata2" ref="E90:E105">
    <sortCondition ref="E90"/>
  </sortState>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FF00"/>
  </sheetPr>
  <dimension ref="A2:M33"/>
  <sheetViews>
    <sheetView workbookViewId="0">
      <selection activeCell="H15" sqref="H15"/>
    </sheetView>
  </sheetViews>
  <sheetFormatPr defaultRowHeight="14.4" x14ac:dyDescent="0.3"/>
  <cols>
    <col min="1" max="1" width="21" bestFit="1" customWidth="1"/>
    <col min="2" max="2" width="11.44140625" bestFit="1" customWidth="1"/>
    <col min="3" max="3" width="40" bestFit="1" customWidth="1"/>
    <col min="4" max="4" width="25.6640625" bestFit="1" customWidth="1"/>
    <col min="5" max="5" width="20.109375" bestFit="1" customWidth="1"/>
  </cols>
  <sheetData>
    <row r="2" spans="1:13" x14ac:dyDescent="0.3">
      <c r="A2" s="1" t="s">
        <v>352</v>
      </c>
    </row>
    <row r="4" spans="1:13" x14ac:dyDescent="0.3">
      <c r="A4" s="26"/>
      <c r="B4" s="26" t="s">
        <v>111</v>
      </c>
      <c r="C4" s="26" t="s">
        <v>349</v>
      </c>
      <c r="D4" s="26" t="s">
        <v>353</v>
      </c>
      <c r="E4" s="26"/>
      <c r="F4" s="26"/>
      <c r="G4" s="26"/>
    </row>
    <row r="5" spans="1:13" x14ac:dyDescent="0.3">
      <c r="A5" s="26" t="s">
        <v>354</v>
      </c>
      <c r="B5" s="31">
        <v>4</v>
      </c>
      <c r="C5" s="26" t="str">
        <f>VLOOKUP(B5,Reference!$B$4:$D$9,2,FALSE)</f>
        <v>Census 2021 Southampton and England population</v>
      </c>
      <c r="D5" s="26" t="str">
        <f>VLOOKUP(B5,Reference!$B$4:$D$9,3,FALSE)</f>
        <v>SC2021</v>
      </c>
      <c r="E5" s="26"/>
      <c r="F5" s="26"/>
      <c r="G5" s="26"/>
    </row>
    <row r="6" spans="1:13" x14ac:dyDescent="0.3">
      <c r="A6" s="26"/>
      <c r="B6" s="98">
        <v>1</v>
      </c>
      <c r="C6" s="94" t="str">
        <f>IF(OR($B$5=1,$B$5=2,$B$5=3,$B$5=4),"N/A",)</f>
        <v>N/A</v>
      </c>
      <c r="D6" s="94"/>
      <c r="E6" s="94"/>
      <c r="F6" s="26"/>
      <c r="G6" s="26"/>
      <c r="J6">
        <v>1</v>
      </c>
      <c r="K6" t="s">
        <v>355</v>
      </c>
    </row>
    <row r="7" spans="1:13" x14ac:dyDescent="0.3">
      <c r="A7" s="26"/>
      <c r="B7" s="26"/>
      <c r="C7" s="26"/>
      <c r="D7" s="26"/>
      <c r="E7" s="26"/>
      <c r="F7" s="26"/>
      <c r="G7" s="26"/>
      <c r="J7">
        <v>2</v>
      </c>
      <c r="K7" t="s">
        <v>113</v>
      </c>
    </row>
    <row r="8" spans="1:13" x14ac:dyDescent="0.3">
      <c r="A8" s="26" t="s">
        <v>356</v>
      </c>
      <c r="B8" s="94" t="str">
        <f>D5</f>
        <v>SC2021</v>
      </c>
      <c r="C8" s="26"/>
      <c r="D8" s="26"/>
      <c r="E8" s="26"/>
      <c r="F8" s="26"/>
      <c r="G8" s="26"/>
      <c r="J8">
        <v>3</v>
      </c>
      <c r="K8" t="s">
        <v>357</v>
      </c>
    </row>
    <row r="9" spans="1:13" x14ac:dyDescent="0.3">
      <c r="A9" s="26" t="s">
        <v>358</v>
      </c>
      <c r="B9" s="26" t="str">
        <f>IF(OR($B$5=1,$B$5=2),"N/A",IF(OR($B$5=3,$B$5=6),"REG",IF(OR($B$5=4,$B$5=5),"RES","ERROR - CHECK")))</f>
        <v>RES</v>
      </c>
      <c r="C9" s="26"/>
      <c r="D9" s="26"/>
      <c r="E9" s="26"/>
      <c r="F9" s="26"/>
      <c r="G9" s="26"/>
      <c r="J9">
        <v>4</v>
      </c>
      <c r="K9" t="s">
        <v>173</v>
      </c>
      <c r="L9">
        <v>16</v>
      </c>
      <c r="M9">
        <v>16</v>
      </c>
    </row>
    <row r="10" spans="1:13" x14ac:dyDescent="0.3">
      <c r="A10" s="26"/>
      <c r="B10" s="26"/>
      <c r="C10" s="26"/>
      <c r="D10" s="26"/>
      <c r="E10" s="26"/>
      <c r="F10" s="26"/>
      <c r="G10" s="26"/>
      <c r="J10">
        <v>5</v>
      </c>
      <c r="K10" t="s">
        <v>359</v>
      </c>
      <c r="L10" t="s">
        <v>360</v>
      </c>
      <c r="M10">
        <v>6</v>
      </c>
    </row>
    <row r="11" spans="1:13" x14ac:dyDescent="0.3">
      <c r="A11" s="26" t="s">
        <v>288</v>
      </c>
      <c r="B11" s="26" t="str">
        <f>VLOOKUP($B$5,Reference!$G$33:$H$41,2,FALSE)</f>
        <v>Population pyramid for Census 2021: Southampton and England</v>
      </c>
      <c r="C11" s="26"/>
      <c r="D11" s="26"/>
      <c r="E11" s="26"/>
      <c r="F11" s="26"/>
      <c r="G11" s="26"/>
    </row>
    <row r="12" spans="1:13" x14ac:dyDescent="0.3">
      <c r="A12" s="26"/>
      <c r="B12" s="26"/>
      <c r="C12" s="26"/>
      <c r="D12" s="26"/>
      <c r="E12" s="26"/>
      <c r="F12" s="26"/>
      <c r="G12" s="26"/>
    </row>
    <row r="13" spans="1:13" x14ac:dyDescent="0.3">
      <c r="A13" s="26" t="s">
        <v>361</v>
      </c>
      <c r="B13" s="31">
        <v>2</v>
      </c>
      <c r="C13" s="26" t="str">
        <f>VLOOKUP(B13,Reference!$B$96:$C$98,2,FALSE)</f>
        <v>Show population percentages (%)</v>
      </c>
      <c r="D13" s="26"/>
      <c r="E13" s="26"/>
      <c r="F13" s="26"/>
      <c r="G13" s="26"/>
      <c r="J13" t="s">
        <v>111</v>
      </c>
      <c r="K13" t="s">
        <v>147</v>
      </c>
      <c r="L13" t="s">
        <v>146</v>
      </c>
    </row>
    <row r="14" spans="1:13" x14ac:dyDescent="0.3">
      <c r="A14" s="26"/>
      <c r="B14" s="26"/>
      <c r="C14" s="26"/>
      <c r="D14" s="26"/>
      <c r="E14" s="26"/>
      <c r="F14" s="26"/>
      <c r="G14" s="26"/>
      <c r="J14">
        <v>1</v>
      </c>
      <c r="K14" t="s">
        <v>115</v>
      </c>
      <c r="L14" t="s">
        <v>362</v>
      </c>
    </row>
    <row r="15" spans="1:13" x14ac:dyDescent="0.3">
      <c r="A15" s="6"/>
      <c r="B15" s="6" t="s">
        <v>111</v>
      </c>
      <c r="C15" s="6" t="s">
        <v>349</v>
      </c>
      <c r="D15" s="6" t="s">
        <v>353</v>
      </c>
      <c r="E15" s="6"/>
      <c r="F15" s="6"/>
      <c r="G15" s="6"/>
      <c r="J15">
        <v>2</v>
      </c>
      <c r="K15" t="s">
        <v>113</v>
      </c>
      <c r="L15" t="s">
        <v>163</v>
      </c>
    </row>
    <row r="16" spans="1:13" x14ac:dyDescent="0.3">
      <c r="A16" s="6" t="s">
        <v>354</v>
      </c>
      <c r="B16" s="32">
        <v>1</v>
      </c>
      <c r="C16" s="6" t="str">
        <f>VLOOKUP(B16,Reference!$U$4:$W$6,2,FALSE)</f>
        <v>Southampton LA (HCC resident population)</v>
      </c>
      <c r="D16" s="6" t="str">
        <f>VLOOKUP(B16,Reference!$U$4:$W$6,3,FALSE)</f>
        <v>SCRES</v>
      </c>
      <c r="E16" s="6"/>
      <c r="F16" s="6"/>
      <c r="G16" s="6"/>
      <c r="J16">
        <v>3</v>
      </c>
      <c r="K16" t="s">
        <v>118</v>
      </c>
      <c r="L16" t="s">
        <v>363</v>
      </c>
    </row>
    <row r="17" spans="1:12" x14ac:dyDescent="0.3">
      <c r="A17" s="6" t="s">
        <v>364</v>
      </c>
      <c r="B17" s="32">
        <v>5</v>
      </c>
      <c r="C17" s="6" t="str">
        <f>IF($B$16=1,"N/A",IF(OR($B$16=2,$B$16=3),VLOOKUP($B$17,Reference!$U$11:$X$27,2,FALSE),""))</f>
        <v>N/A</v>
      </c>
      <c r="D17" s="6" t="str">
        <f>IF($B$16=1,"",IF($B$16=2,VLOOKUP($B$17,Reference!$U$11:$X$27,4,FALSE),IF(AND($B$16=3,$B$17&lt;=6),VLOOKUP($B$17,Reference!$U$11:$X$27,4,FALSE),IF(AND($B$16=3,$B$17&gt;6),VLOOKUP(3,Reference!$U$11:$X$27,4,FALSE),""))))</f>
        <v/>
      </c>
      <c r="E17" s="6" t="str">
        <f>IF($B$16=1,"N/A",IF($B$16=2,VLOOKUP($B$17,Reference!$U$11:$X$27,3,FALSE),IF(AND($B$16=3,$B$17&lt;=6),VLOOKUP($B$17,Reference!$U$11:$X$27,3,FALSE),IF(AND($B$16=3,$B$17&gt;6),VLOOKUP(3,Reference!$U$11:$X$27,3,FALSE),""))))</f>
        <v>N/A</v>
      </c>
      <c r="F17" s="6"/>
      <c r="G17" s="6"/>
      <c r="J17">
        <v>4</v>
      </c>
      <c r="K17" t="s">
        <v>120</v>
      </c>
      <c r="L17" t="s">
        <v>365</v>
      </c>
    </row>
    <row r="18" spans="1:12" x14ac:dyDescent="0.3">
      <c r="A18" s="6" t="s">
        <v>366</v>
      </c>
      <c r="B18" s="32">
        <v>8</v>
      </c>
      <c r="C18" s="27">
        <f>VLOOKUP(B18,Reference!$U$31:$V$38,2,FALSE)</f>
        <v>2025</v>
      </c>
      <c r="D18" s="27">
        <f>C18</f>
        <v>2025</v>
      </c>
      <c r="E18" s="6"/>
      <c r="F18" s="6"/>
      <c r="G18" s="6"/>
    </row>
    <row r="19" spans="1:12" x14ac:dyDescent="0.3">
      <c r="A19" s="6"/>
      <c r="B19" s="6"/>
      <c r="C19" s="6"/>
      <c r="D19" s="6"/>
      <c r="E19" s="6"/>
      <c r="F19" s="6"/>
      <c r="G19" s="6"/>
    </row>
    <row r="20" spans="1:12" x14ac:dyDescent="0.3">
      <c r="A20" s="6" t="s">
        <v>367</v>
      </c>
      <c r="B20" s="6" t="str">
        <f>D16&amp;D17</f>
        <v>SCRES</v>
      </c>
      <c r="C20" s="6"/>
      <c r="D20" s="6"/>
      <c r="E20" s="6"/>
      <c r="F20" s="6"/>
      <c r="G20" s="6"/>
    </row>
    <row r="21" spans="1:12" x14ac:dyDescent="0.3">
      <c r="A21" s="6" t="s">
        <v>368</v>
      </c>
      <c r="B21" s="6" t="str">
        <f>D16&amp;D17&amp;D18</f>
        <v>SCRES2025</v>
      </c>
      <c r="C21" s="6"/>
      <c r="D21" s="6"/>
      <c r="E21" s="6"/>
      <c r="F21" s="6"/>
      <c r="G21" s="6"/>
    </row>
    <row r="22" spans="1:12" x14ac:dyDescent="0.3">
      <c r="A22" s="6"/>
      <c r="B22" s="6"/>
      <c r="C22" s="6"/>
      <c r="D22" s="6"/>
      <c r="E22" s="6"/>
      <c r="F22" s="6"/>
      <c r="G22" s="6"/>
    </row>
    <row r="23" spans="1:12" x14ac:dyDescent="0.3">
      <c r="A23" s="6" t="s">
        <v>369</v>
      </c>
      <c r="B23" s="6" t="str">
        <f>VLOOKUP($B$16,Reference!$G$43:$H$45,2,FALSE)</f>
        <v>Population pyramid for Southampton LA (HCC Resident Population): 2018 and 2025 projection</v>
      </c>
      <c r="C23" s="6"/>
      <c r="D23" s="6"/>
      <c r="E23" s="6"/>
      <c r="F23" s="6"/>
      <c r="G23" s="6"/>
    </row>
    <row r="24" spans="1:12" x14ac:dyDescent="0.3">
      <c r="A24" s="6" t="s">
        <v>370</v>
      </c>
      <c r="B24" s="6" t="str">
        <f>VLOOKUP($B$16,Reference!$G$47:$H$49,2,FALSE)</f>
        <v>Forecast change in resident population between 2018 and 2025: Southampton LA</v>
      </c>
      <c r="C24" s="6"/>
      <c r="D24" s="6"/>
      <c r="E24" s="6"/>
      <c r="F24" s="6"/>
      <c r="G24" s="6"/>
    </row>
    <row r="25" spans="1:12" x14ac:dyDescent="0.3">
      <c r="A25" s="6" t="s">
        <v>361</v>
      </c>
      <c r="B25" s="32">
        <v>1</v>
      </c>
      <c r="C25" s="6" t="str">
        <f>VLOOKUP(B25,Reference!$B$96:$C$98,2,FALSE)</f>
        <v>Show population numbers</v>
      </c>
      <c r="D25" s="6"/>
      <c r="E25" s="6"/>
      <c r="F25" s="6"/>
      <c r="G25" s="6"/>
    </row>
    <row r="26" spans="1:12" x14ac:dyDescent="0.3">
      <c r="A26" s="6"/>
      <c r="B26" s="6"/>
      <c r="C26" s="6"/>
      <c r="D26" s="6"/>
      <c r="E26" s="6"/>
      <c r="F26" s="6"/>
      <c r="G26" s="6"/>
    </row>
    <row r="31" spans="1:12" ht="14.25" customHeight="1" x14ac:dyDescent="0.3">
      <c r="B31" s="47"/>
      <c r="C31" s="47"/>
    </row>
    <row r="32" spans="1:12" x14ac:dyDescent="0.3">
      <c r="B32" s="47"/>
      <c r="C32" s="47"/>
    </row>
    <row r="33" spans="2:3" x14ac:dyDescent="0.3">
      <c r="B33" s="47"/>
      <c r="C33" s="47"/>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C00000"/>
  </sheetPr>
  <dimension ref="A1:BN187"/>
  <sheetViews>
    <sheetView workbookViewId="0">
      <pane ySplit="3" topLeftCell="A4" activePane="bottomLeft" state="frozen"/>
      <selection activeCell="E37" sqref="E37"/>
      <selection pane="bottomLeft" activeCell="E189" sqref="E189"/>
    </sheetView>
  </sheetViews>
  <sheetFormatPr defaultColWidth="12" defaultRowHeight="14.4" x14ac:dyDescent="0.3"/>
  <cols>
    <col min="1" max="1" width="33.109375" style="57" customWidth="1"/>
    <col min="2" max="2" width="11.6640625" style="57" customWidth="1"/>
    <col min="3" max="3" width="13.5546875" style="57" bestFit="1" customWidth="1"/>
    <col min="4" max="41" width="10.109375" style="57" customWidth="1"/>
    <col min="42" max="16384" width="12" style="57"/>
  </cols>
  <sheetData>
    <row r="1" spans="1:40" x14ac:dyDescent="0.3">
      <c r="B1" s="57">
        <v>2</v>
      </c>
      <c r="C1" s="57">
        <v>3</v>
      </c>
      <c r="D1" s="57">
        <v>4</v>
      </c>
      <c r="E1" s="57">
        <v>5</v>
      </c>
      <c r="F1" s="57">
        <v>6</v>
      </c>
      <c r="G1" s="57">
        <v>7</v>
      </c>
      <c r="H1" s="57">
        <v>8</v>
      </c>
      <c r="I1" s="57">
        <v>9</v>
      </c>
      <c r="J1" s="57">
        <v>10</v>
      </c>
      <c r="K1" s="57">
        <v>11</v>
      </c>
      <c r="L1" s="57">
        <v>12</v>
      </c>
      <c r="M1" s="57">
        <v>13</v>
      </c>
      <c r="N1" s="57">
        <v>14</v>
      </c>
      <c r="O1" s="57">
        <v>15</v>
      </c>
      <c r="P1" s="57">
        <v>16</v>
      </c>
      <c r="Q1" s="57">
        <v>17</v>
      </c>
      <c r="R1" s="57">
        <v>18</v>
      </c>
      <c r="S1" s="57">
        <v>19</v>
      </c>
      <c r="T1" s="57">
        <v>20</v>
      </c>
      <c r="U1" s="57">
        <v>21</v>
      </c>
      <c r="V1" s="57">
        <v>22</v>
      </c>
      <c r="W1" s="57">
        <v>23</v>
      </c>
      <c r="X1" s="57">
        <v>24</v>
      </c>
      <c r="Y1" s="57">
        <v>25</v>
      </c>
      <c r="Z1" s="57">
        <v>26</v>
      </c>
      <c r="AA1" s="57">
        <v>27</v>
      </c>
      <c r="AB1" s="57">
        <v>28</v>
      </c>
      <c r="AC1" s="57">
        <v>29</v>
      </c>
      <c r="AD1" s="57">
        <v>30</v>
      </c>
      <c r="AE1" s="57">
        <v>31</v>
      </c>
      <c r="AF1" s="57">
        <v>32</v>
      </c>
      <c r="AG1" s="57">
        <v>33</v>
      </c>
      <c r="AH1" s="57">
        <v>34</v>
      </c>
      <c r="AI1" s="57">
        <v>35</v>
      </c>
      <c r="AJ1" s="57">
        <v>36</v>
      </c>
      <c r="AK1" s="57">
        <v>37</v>
      </c>
      <c r="AL1" s="57">
        <v>38</v>
      </c>
      <c r="AM1" s="57">
        <v>39</v>
      </c>
      <c r="AN1" s="57">
        <v>40</v>
      </c>
    </row>
    <row r="2" spans="1:40" x14ac:dyDescent="0.3">
      <c r="D2" s="683" t="s">
        <v>5</v>
      </c>
      <c r="E2" s="683"/>
      <c r="F2" s="683"/>
      <c r="G2" s="683"/>
      <c r="H2" s="683"/>
      <c r="I2" s="683"/>
      <c r="J2" s="683"/>
      <c r="K2" s="683"/>
      <c r="L2" s="683"/>
      <c r="M2" s="683"/>
      <c r="N2" s="683"/>
      <c r="O2" s="683"/>
      <c r="P2" s="683"/>
      <c r="Q2" s="683"/>
      <c r="R2" s="683"/>
      <c r="S2" s="683"/>
      <c r="T2" s="683"/>
      <c r="U2" s="683"/>
      <c r="W2" s="683" t="s">
        <v>6</v>
      </c>
      <c r="X2" s="683"/>
      <c r="Y2" s="683"/>
      <c r="Z2" s="683"/>
      <c r="AA2" s="683"/>
      <c r="AB2" s="683"/>
      <c r="AC2" s="683"/>
      <c r="AD2" s="683"/>
      <c r="AE2" s="683"/>
      <c r="AF2" s="683"/>
      <c r="AG2" s="683"/>
      <c r="AH2" s="683"/>
      <c r="AI2" s="683"/>
      <c r="AJ2" s="683"/>
      <c r="AK2" s="683"/>
      <c r="AL2" s="683"/>
      <c r="AM2" s="683"/>
      <c r="AN2" s="683"/>
    </row>
    <row r="3" spans="1:40" x14ac:dyDescent="0.3">
      <c r="A3" s="57" t="s">
        <v>111</v>
      </c>
      <c r="B3" s="57" t="s">
        <v>371</v>
      </c>
      <c r="C3" s="57" t="s">
        <v>112</v>
      </c>
      <c r="D3" s="57" t="s">
        <v>8</v>
      </c>
      <c r="E3" s="57" t="s">
        <v>9</v>
      </c>
      <c r="F3" s="57" t="s">
        <v>10</v>
      </c>
      <c r="G3" s="57" t="s">
        <v>11</v>
      </c>
      <c r="H3" s="57" t="s">
        <v>12</v>
      </c>
      <c r="I3" s="57" t="s">
        <v>13</v>
      </c>
      <c r="J3" s="57" t="s">
        <v>14</v>
      </c>
      <c r="K3" s="57" t="s">
        <v>15</v>
      </c>
      <c r="L3" s="57" t="s">
        <v>16</v>
      </c>
      <c r="M3" s="57" t="s">
        <v>17</v>
      </c>
      <c r="N3" s="57" t="s">
        <v>18</v>
      </c>
      <c r="O3" s="57" t="s">
        <v>19</v>
      </c>
      <c r="P3" s="57" t="s">
        <v>20</v>
      </c>
      <c r="Q3" s="57" t="s">
        <v>21</v>
      </c>
      <c r="R3" s="57" t="s">
        <v>22</v>
      </c>
      <c r="S3" s="57" t="s">
        <v>23</v>
      </c>
      <c r="T3" s="57" t="s">
        <v>24</v>
      </c>
      <c r="U3" s="57" t="s">
        <v>25</v>
      </c>
      <c r="W3" s="57" t="s">
        <v>8</v>
      </c>
      <c r="X3" s="57" t="s">
        <v>9</v>
      </c>
      <c r="Y3" s="57" t="s">
        <v>10</v>
      </c>
      <c r="Z3" s="57" t="s">
        <v>11</v>
      </c>
      <c r="AA3" s="57" t="s">
        <v>12</v>
      </c>
      <c r="AB3" s="57" t="s">
        <v>13</v>
      </c>
      <c r="AC3" s="57" t="s">
        <v>14</v>
      </c>
      <c r="AD3" s="57" t="s">
        <v>15</v>
      </c>
      <c r="AE3" s="57" t="s">
        <v>16</v>
      </c>
      <c r="AF3" s="57" t="s">
        <v>17</v>
      </c>
      <c r="AG3" s="57" t="s">
        <v>18</v>
      </c>
      <c r="AH3" s="57" t="s">
        <v>19</v>
      </c>
      <c r="AI3" s="57" t="s">
        <v>20</v>
      </c>
      <c r="AJ3" s="57" t="s">
        <v>21</v>
      </c>
      <c r="AK3" s="57" t="s">
        <v>22</v>
      </c>
      <c r="AL3" s="57" t="s">
        <v>23</v>
      </c>
      <c r="AM3" s="57" t="s">
        <v>24</v>
      </c>
      <c r="AN3" s="57" t="s">
        <v>25</v>
      </c>
    </row>
    <row r="4" spans="1:40" s="70" customFormat="1" x14ac:dyDescent="0.3">
      <c r="A4" s="70" t="s">
        <v>372</v>
      </c>
      <c r="B4" s="70">
        <v>2018</v>
      </c>
      <c r="C4" s="70" t="s">
        <v>373</v>
      </c>
      <c r="D4" s="71">
        <v>8068</v>
      </c>
      <c r="E4" s="71">
        <v>7821</v>
      </c>
      <c r="F4" s="71">
        <v>6392</v>
      </c>
      <c r="G4" s="71">
        <v>10186</v>
      </c>
      <c r="H4" s="71">
        <v>15811</v>
      </c>
      <c r="I4" s="71">
        <v>12357</v>
      </c>
      <c r="J4" s="71">
        <v>10376</v>
      </c>
      <c r="K4" s="71">
        <v>9064</v>
      </c>
      <c r="L4" s="71">
        <v>7525</v>
      </c>
      <c r="M4" s="71">
        <v>7372</v>
      </c>
      <c r="N4" s="71">
        <v>7387</v>
      </c>
      <c r="O4" s="71">
        <v>6647</v>
      </c>
      <c r="P4" s="71">
        <v>5448</v>
      </c>
      <c r="Q4" s="71">
        <v>4707</v>
      </c>
      <c r="R4" s="71">
        <v>4260</v>
      </c>
      <c r="S4" s="71">
        <v>3008</v>
      </c>
      <c r="T4" s="71">
        <v>2143</v>
      </c>
      <c r="U4" s="71">
        <v>1927</v>
      </c>
      <c r="V4" s="71"/>
      <c r="W4" s="71">
        <v>7632</v>
      </c>
      <c r="X4" s="71">
        <v>7358</v>
      </c>
      <c r="Y4" s="71">
        <v>6108</v>
      </c>
      <c r="Z4" s="71">
        <v>9900</v>
      </c>
      <c r="AA4" s="71">
        <v>14646</v>
      </c>
      <c r="AB4" s="71">
        <v>10786</v>
      </c>
      <c r="AC4" s="71">
        <v>9035</v>
      </c>
      <c r="AD4" s="71">
        <v>8058</v>
      </c>
      <c r="AE4" s="71">
        <v>6845</v>
      </c>
      <c r="AF4" s="71">
        <v>7072</v>
      </c>
      <c r="AG4" s="71">
        <v>7139</v>
      </c>
      <c r="AH4" s="71">
        <v>6574</v>
      </c>
      <c r="AI4" s="71">
        <v>5574</v>
      </c>
      <c r="AJ4" s="71">
        <v>4984</v>
      </c>
      <c r="AK4" s="71">
        <v>4610</v>
      </c>
      <c r="AL4" s="71">
        <v>3419</v>
      </c>
      <c r="AM4" s="71">
        <v>2775</v>
      </c>
      <c r="AN4" s="71">
        <v>3444</v>
      </c>
    </row>
    <row r="5" spans="1:40" s="78" customFormat="1" x14ac:dyDescent="0.3">
      <c r="A5" s="78" t="s">
        <v>374</v>
      </c>
      <c r="B5" s="78">
        <v>2018</v>
      </c>
      <c r="C5" s="78" t="s">
        <v>373</v>
      </c>
      <c r="D5" s="79">
        <v>541</v>
      </c>
      <c r="E5" s="79">
        <v>500</v>
      </c>
      <c r="F5" s="79">
        <v>407</v>
      </c>
      <c r="G5" s="79">
        <v>1816</v>
      </c>
      <c r="H5" s="79">
        <v>2592</v>
      </c>
      <c r="I5" s="79">
        <v>1214</v>
      </c>
      <c r="J5" s="79">
        <v>1090</v>
      </c>
      <c r="K5" s="79">
        <v>976</v>
      </c>
      <c r="L5" s="79">
        <v>698</v>
      </c>
      <c r="M5" s="79">
        <v>554</v>
      </c>
      <c r="N5" s="79">
        <v>511</v>
      </c>
      <c r="O5" s="79">
        <v>450</v>
      </c>
      <c r="P5" s="79">
        <v>325</v>
      </c>
      <c r="Q5" s="79">
        <v>240</v>
      </c>
      <c r="R5" s="79">
        <v>240</v>
      </c>
      <c r="S5" s="79">
        <v>168</v>
      </c>
      <c r="T5" s="79">
        <v>135</v>
      </c>
      <c r="U5" s="79">
        <v>117</v>
      </c>
      <c r="V5" s="79"/>
      <c r="W5" s="79">
        <v>552</v>
      </c>
      <c r="X5" s="79">
        <v>483</v>
      </c>
      <c r="Y5" s="79">
        <v>388</v>
      </c>
      <c r="Z5" s="79">
        <v>1993</v>
      </c>
      <c r="AA5" s="79">
        <v>2410</v>
      </c>
      <c r="AB5" s="79">
        <v>1114</v>
      </c>
      <c r="AC5" s="79">
        <v>860</v>
      </c>
      <c r="AD5" s="79">
        <v>721</v>
      </c>
      <c r="AE5" s="79">
        <v>511</v>
      </c>
      <c r="AF5" s="79">
        <v>427</v>
      </c>
      <c r="AG5" s="79">
        <v>426</v>
      </c>
      <c r="AH5" s="79">
        <v>365</v>
      </c>
      <c r="AI5" s="79">
        <v>298</v>
      </c>
      <c r="AJ5" s="79">
        <v>218</v>
      </c>
      <c r="AK5" s="79">
        <v>225</v>
      </c>
      <c r="AL5" s="79">
        <v>179</v>
      </c>
      <c r="AM5" s="79">
        <v>140</v>
      </c>
      <c r="AN5" s="79">
        <v>215</v>
      </c>
    </row>
    <row r="6" spans="1:40" s="70" customFormat="1" x14ac:dyDescent="0.3">
      <c r="A6" s="70" t="s">
        <v>375</v>
      </c>
      <c r="B6" s="70">
        <v>2018</v>
      </c>
      <c r="C6" s="70" t="s">
        <v>373</v>
      </c>
      <c r="D6" s="71">
        <v>358</v>
      </c>
      <c r="E6" s="71">
        <v>333</v>
      </c>
      <c r="F6" s="71">
        <v>292</v>
      </c>
      <c r="G6" s="71">
        <v>1094</v>
      </c>
      <c r="H6" s="71">
        <v>1214</v>
      </c>
      <c r="I6" s="71">
        <v>711</v>
      </c>
      <c r="J6" s="71">
        <v>654</v>
      </c>
      <c r="K6" s="71">
        <v>575</v>
      </c>
      <c r="L6" s="71">
        <v>418</v>
      </c>
      <c r="M6" s="71">
        <v>368</v>
      </c>
      <c r="N6" s="71">
        <v>390</v>
      </c>
      <c r="O6" s="71">
        <v>379</v>
      </c>
      <c r="P6" s="71">
        <v>344</v>
      </c>
      <c r="Q6" s="71">
        <v>313</v>
      </c>
      <c r="R6" s="71">
        <v>265</v>
      </c>
      <c r="S6" s="71">
        <v>204</v>
      </c>
      <c r="T6" s="71">
        <v>139</v>
      </c>
      <c r="U6" s="71">
        <v>173</v>
      </c>
      <c r="V6" s="71"/>
      <c r="W6" s="71">
        <v>315</v>
      </c>
      <c r="X6" s="71">
        <v>328</v>
      </c>
      <c r="Y6" s="71">
        <v>256</v>
      </c>
      <c r="Z6" s="71">
        <v>1091</v>
      </c>
      <c r="AA6" s="71">
        <v>1160</v>
      </c>
      <c r="AB6" s="71">
        <v>582</v>
      </c>
      <c r="AC6" s="71">
        <v>495</v>
      </c>
      <c r="AD6" s="71">
        <v>426</v>
      </c>
      <c r="AE6" s="71">
        <v>358</v>
      </c>
      <c r="AF6" s="71">
        <v>354</v>
      </c>
      <c r="AG6" s="71">
        <v>350</v>
      </c>
      <c r="AH6" s="71">
        <v>327</v>
      </c>
      <c r="AI6" s="71">
        <v>313</v>
      </c>
      <c r="AJ6" s="71">
        <v>300</v>
      </c>
      <c r="AK6" s="71">
        <v>297</v>
      </c>
      <c r="AL6" s="71">
        <v>235</v>
      </c>
      <c r="AM6" s="71">
        <v>201</v>
      </c>
      <c r="AN6" s="71">
        <v>300</v>
      </c>
    </row>
    <row r="7" spans="1:40" s="70" customFormat="1" x14ac:dyDescent="0.3">
      <c r="A7" s="70" t="s">
        <v>376</v>
      </c>
      <c r="B7" s="70">
        <v>2018</v>
      </c>
      <c r="C7" s="70" t="s">
        <v>373</v>
      </c>
      <c r="D7" s="71">
        <v>628</v>
      </c>
      <c r="E7" s="71">
        <v>570</v>
      </c>
      <c r="F7" s="71">
        <v>431</v>
      </c>
      <c r="G7" s="71">
        <v>1046</v>
      </c>
      <c r="H7" s="71">
        <v>1856</v>
      </c>
      <c r="I7" s="71">
        <v>1050</v>
      </c>
      <c r="J7" s="71">
        <v>833</v>
      </c>
      <c r="K7" s="71">
        <v>838</v>
      </c>
      <c r="L7" s="71">
        <v>700</v>
      </c>
      <c r="M7" s="71">
        <v>517</v>
      </c>
      <c r="N7" s="71">
        <v>449</v>
      </c>
      <c r="O7" s="71">
        <v>368</v>
      </c>
      <c r="P7" s="71">
        <v>245</v>
      </c>
      <c r="Q7" s="71">
        <v>194</v>
      </c>
      <c r="R7" s="71">
        <v>154</v>
      </c>
      <c r="S7" s="71">
        <v>105</v>
      </c>
      <c r="T7" s="71">
        <v>87</v>
      </c>
      <c r="U7" s="71">
        <v>62</v>
      </c>
      <c r="V7" s="71"/>
      <c r="W7" s="71">
        <v>580</v>
      </c>
      <c r="X7" s="71">
        <v>519</v>
      </c>
      <c r="Y7" s="71">
        <v>429</v>
      </c>
      <c r="Z7" s="71">
        <v>1031</v>
      </c>
      <c r="AA7" s="71">
        <v>1732</v>
      </c>
      <c r="AB7" s="71">
        <v>924</v>
      </c>
      <c r="AC7" s="71">
        <v>752</v>
      </c>
      <c r="AD7" s="71">
        <v>694</v>
      </c>
      <c r="AE7" s="71">
        <v>484</v>
      </c>
      <c r="AF7" s="71">
        <v>407</v>
      </c>
      <c r="AG7" s="71">
        <v>392</v>
      </c>
      <c r="AH7" s="71">
        <v>336</v>
      </c>
      <c r="AI7" s="71">
        <v>232</v>
      </c>
      <c r="AJ7" s="71">
        <v>162</v>
      </c>
      <c r="AK7" s="71">
        <v>149</v>
      </c>
      <c r="AL7" s="71">
        <v>114</v>
      </c>
      <c r="AM7" s="71">
        <v>104</v>
      </c>
      <c r="AN7" s="71">
        <v>116</v>
      </c>
    </row>
    <row r="8" spans="1:40" s="70" customFormat="1" x14ac:dyDescent="0.3">
      <c r="A8" s="70" t="s">
        <v>377</v>
      </c>
      <c r="B8" s="70">
        <v>2018</v>
      </c>
      <c r="C8" s="70" t="s">
        <v>373</v>
      </c>
      <c r="D8" s="71">
        <v>611</v>
      </c>
      <c r="E8" s="71">
        <v>587</v>
      </c>
      <c r="F8" s="71">
        <v>455</v>
      </c>
      <c r="G8" s="71">
        <v>385</v>
      </c>
      <c r="H8" s="71">
        <v>494</v>
      </c>
      <c r="I8" s="71">
        <v>586</v>
      </c>
      <c r="J8" s="71">
        <v>601</v>
      </c>
      <c r="K8" s="71">
        <v>474</v>
      </c>
      <c r="L8" s="71">
        <v>370</v>
      </c>
      <c r="M8" s="71">
        <v>424</v>
      </c>
      <c r="N8" s="71">
        <v>477</v>
      </c>
      <c r="O8" s="71">
        <v>413</v>
      </c>
      <c r="P8" s="71">
        <v>324</v>
      </c>
      <c r="Q8" s="71">
        <v>279</v>
      </c>
      <c r="R8" s="71">
        <v>297</v>
      </c>
      <c r="S8" s="71">
        <v>218</v>
      </c>
      <c r="T8" s="71">
        <v>147</v>
      </c>
      <c r="U8" s="71">
        <v>121</v>
      </c>
      <c r="V8" s="71"/>
      <c r="W8" s="71">
        <v>562</v>
      </c>
      <c r="X8" s="71">
        <v>528</v>
      </c>
      <c r="Y8" s="71">
        <v>432</v>
      </c>
      <c r="Z8" s="71">
        <v>352</v>
      </c>
      <c r="AA8" s="71">
        <v>489</v>
      </c>
      <c r="AB8" s="71">
        <v>618</v>
      </c>
      <c r="AC8" s="71">
        <v>581</v>
      </c>
      <c r="AD8" s="71">
        <v>484</v>
      </c>
      <c r="AE8" s="71">
        <v>356</v>
      </c>
      <c r="AF8" s="71">
        <v>388</v>
      </c>
      <c r="AG8" s="71">
        <v>460</v>
      </c>
      <c r="AH8" s="71">
        <v>434</v>
      </c>
      <c r="AI8" s="71">
        <v>374</v>
      </c>
      <c r="AJ8" s="71">
        <v>316</v>
      </c>
      <c r="AK8" s="71">
        <v>302</v>
      </c>
      <c r="AL8" s="71">
        <v>241</v>
      </c>
      <c r="AM8" s="71">
        <v>208</v>
      </c>
      <c r="AN8" s="71">
        <v>199</v>
      </c>
    </row>
    <row r="9" spans="1:40" s="70" customFormat="1" x14ac:dyDescent="0.3">
      <c r="A9" s="70" t="s">
        <v>378</v>
      </c>
      <c r="B9" s="70">
        <v>2018</v>
      </c>
      <c r="C9" s="70" t="s">
        <v>373</v>
      </c>
      <c r="D9" s="71">
        <v>473</v>
      </c>
      <c r="E9" s="71">
        <v>426</v>
      </c>
      <c r="F9" s="71">
        <v>357</v>
      </c>
      <c r="G9" s="71">
        <v>378</v>
      </c>
      <c r="H9" s="71">
        <v>591</v>
      </c>
      <c r="I9" s="71">
        <v>643</v>
      </c>
      <c r="J9" s="71">
        <v>625</v>
      </c>
      <c r="K9" s="71">
        <v>482</v>
      </c>
      <c r="L9" s="71">
        <v>420</v>
      </c>
      <c r="M9" s="71">
        <v>493</v>
      </c>
      <c r="N9" s="71">
        <v>527</v>
      </c>
      <c r="O9" s="71">
        <v>474</v>
      </c>
      <c r="P9" s="71">
        <v>379</v>
      </c>
      <c r="Q9" s="71">
        <v>316</v>
      </c>
      <c r="R9" s="71">
        <v>282</v>
      </c>
      <c r="S9" s="71">
        <v>226</v>
      </c>
      <c r="T9" s="71">
        <v>161</v>
      </c>
      <c r="U9" s="71">
        <v>135</v>
      </c>
      <c r="V9" s="71"/>
      <c r="W9" s="71">
        <v>453</v>
      </c>
      <c r="X9" s="71">
        <v>425</v>
      </c>
      <c r="Y9" s="71">
        <v>347</v>
      </c>
      <c r="Z9" s="71">
        <v>332</v>
      </c>
      <c r="AA9" s="71">
        <v>600</v>
      </c>
      <c r="AB9" s="71">
        <v>570</v>
      </c>
      <c r="AC9" s="71">
        <v>470</v>
      </c>
      <c r="AD9" s="71">
        <v>407</v>
      </c>
      <c r="AE9" s="71">
        <v>415</v>
      </c>
      <c r="AF9" s="71">
        <v>507</v>
      </c>
      <c r="AG9" s="71">
        <v>499</v>
      </c>
      <c r="AH9" s="71">
        <v>433</v>
      </c>
      <c r="AI9" s="71">
        <v>374</v>
      </c>
      <c r="AJ9" s="71">
        <v>340</v>
      </c>
      <c r="AK9" s="71">
        <v>332</v>
      </c>
      <c r="AL9" s="71">
        <v>250</v>
      </c>
      <c r="AM9" s="71">
        <v>160</v>
      </c>
      <c r="AN9" s="71">
        <v>217</v>
      </c>
    </row>
    <row r="10" spans="1:40" s="70" customFormat="1" x14ac:dyDescent="0.3">
      <c r="A10" s="70" t="s">
        <v>379</v>
      </c>
      <c r="B10" s="70">
        <v>2018</v>
      </c>
      <c r="C10" s="70" t="s">
        <v>373</v>
      </c>
      <c r="D10" s="71">
        <v>437</v>
      </c>
      <c r="E10" s="71">
        <v>470</v>
      </c>
      <c r="F10" s="71">
        <v>400</v>
      </c>
      <c r="G10" s="71">
        <v>377</v>
      </c>
      <c r="H10" s="71">
        <v>641</v>
      </c>
      <c r="I10" s="71">
        <v>637</v>
      </c>
      <c r="J10" s="71">
        <v>439</v>
      </c>
      <c r="K10" s="71">
        <v>363</v>
      </c>
      <c r="L10" s="71">
        <v>342</v>
      </c>
      <c r="M10" s="71">
        <v>408</v>
      </c>
      <c r="N10" s="71">
        <v>410</v>
      </c>
      <c r="O10" s="71">
        <v>375</v>
      </c>
      <c r="P10" s="71">
        <v>370</v>
      </c>
      <c r="Q10" s="71">
        <v>407</v>
      </c>
      <c r="R10" s="71">
        <v>356</v>
      </c>
      <c r="S10" s="71">
        <v>217</v>
      </c>
      <c r="T10" s="71">
        <v>143</v>
      </c>
      <c r="U10" s="71">
        <v>100</v>
      </c>
      <c r="V10" s="71"/>
      <c r="W10" s="71">
        <v>404</v>
      </c>
      <c r="X10" s="71">
        <v>441</v>
      </c>
      <c r="Y10" s="71">
        <v>369</v>
      </c>
      <c r="Z10" s="71">
        <v>339</v>
      </c>
      <c r="AA10" s="71">
        <v>540</v>
      </c>
      <c r="AB10" s="71">
        <v>552</v>
      </c>
      <c r="AC10" s="71">
        <v>432</v>
      </c>
      <c r="AD10" s="71">
        <v>441</v>
      </c>
      <c r="AE10" s="71">
        <v>453</v>
      </c>
      <c r="AF10" s="71">
        <v>507</v>
      </c>
      <c r="AG10" s="71">
        <v>485</v>
      </c>
      <c r="AH10" s="71">
        <v>458</v>
      </c>
      <c r="AI10" s="71">
        <v>462</v>
      </c>
      <c r="AJ10" s="71">
        <v>506</v>
      </c>
      <c r="AK10" s="71">
        <v>376</v>
      </c>
      <c r="AL10" s="71">
        <v>218</v>
      </c>
      <c r="AM10" s="71">
        <v>157</v>
      </c>
      <c r="AN10" s="71">
        <v>162</v>
      </c>
    </row>
    <row r="11" spans="1:40" s="70" customFormat="1" x14ac:dyDescent="0.3">
      <c r="A11" s="70" t="s">
        <v>380</v>
      </c>
      <c r="B11" s="70">
        <v>2018</v>
      </c>
      <c r="C11" s="70" t="s">
        <v>373</v>
      </c>
      <c r="D11" s="71">
        <v>525</v>
      </c>
      <c r="E11" s="71">
        <v>469</v>
      </c>
      <c r="F11" s="71">
        <v>424</v>
      </c>
      <c r="G11" s="71">
        <v>469</v>
      </c>
      <c r="H11" s="71">
        <v>951</v>
      </c>
      <c r="I11" s="71">
        <v>887</v>
      </c>
      <c r="J11" s="71">
        <v>923</v>
      </c>
      <c r="K11" s="71">
        <v>842</v>
      </c>
      <c r="L11" s="71">
        <v>679</v>
      </c>
      <c r="M11" s="71">
        <v>579</v>
      </c>
      <c r="N11" s="71">
        <v>541</v>
      </c>
      <c r="O11" s="71">
        <v>445</v>
      </c>
      <c r="P11" s="71">
        <v>355</v>
      </c>
      <c r="Q11" s="71">
        <v>311</v>
      </c>
      <c r="R11" s="71">
        <v>214</v>
      </c>
      <c r="S11" s="71">
        <v>142</v>
      </c>
      <c r="T11" s="71">
        <v>108</v>
      </c>
      <c r="U11" s="71">
        <v>101</v>
      </c>
      <c r="V11" s="71"/>
      <c r="W11" s="71">
        <v>500</v>
      </c>
      <c r="X11" s="71">
        <v>469</v>
      </c>
      <c r="Y11" s="71">
        <v>415</v>
      </c>
      <c r="Z11" s="71">
        <v>443</v>
      </c>
      <c r="AA11" s="71">
        <v>919</v>
      </c>
      <c r="AB11" s="71">
        <v>764</v>
      </c>
      <c r="AC11" s="71">
        <v>727</v>
      </c>
      <c r="AD11" s="71">
        <v>595</v>
      </c>
      <c r="AE11" s="71">
        <v>468</v>
      </c>
      <c r="AF11" s="71">
        <v>411</v>
      </c>
      <c r="AG11" s="71">
        <v>409</v>
      </c>
      <c r="AH11" s="71">
        <v>372</v>
      </c>
      <c r="AI11" s="71">
        <v>333</v>
      </c>
      <c r="AJ11" s="71">
        <v>273</v>
      </c>
      <c r="AK11" s="71">
        <v>202</v>
      </c>
      <c r="AL11" s="71">
        <v>175</v>
      </c>
      <c r="AM11" s="71">
        <v>131</v>
      </c>
      <c r="AN11" s="71">
        <v>197</v>
      </c>
    </row>
    <row r="12" spans="1:40" s="70" customFormat="1" x14ac:dyDescent="0.3">
      <c r="A12" s="70" t="s">
        <v>381</v>
      </c>
      <c r="B12" s="70">
        <v>2018</v>
      </c>
      <c r="C12" s="70" t="s">
        <v>373</v>
      </c>
      <c r="D12" s="71">
        <v>479</v>
      </c>
      <c r="E12" s="71">
        <v>461</v>
      </c>
      <c r="F12" s="71">
        <v>364</v>
      </c>
      <c r="G12" s="71">
        <v>345</v>
      </c>
      <c r="H12" s="71">
        <v>546</v>
      </c>
      <c r="I12" s="71">
        <v>624</v>
      </c>
      <c r="J12" s="71">
        <v>484</v>
      </c>
      <c r="K12" s="71">
        <v>452</v>
      </c>
      <c r="L12" s="71">
        <v>435</v>
      </c>
      <c r="M12" s="71">
        <v>420</v>
      </c>
      <c r="N12" s="71">
        <v>447</v>
      </c>
      <c r="O12" s="71">
        <v>420</v>
      </c>
      <c r="P12" s="71">
        <v>351</v>
      </c>
      <c r="Q12" s="71">
        <v>305</v>
      </c>
      <c r="R12" s="71">
        <v>307</v>
      </c>
      <c r="S12" s="71">
        <v>230</v>
      </c>
      <c r="T12" s="71">
        <v>175</v>
      </c>
      <c r="U12" s="71">
        <v>169</v>
      </c>
      <c r="V12" s="71"/>
      <c r="W12" s="71">
        <v>462</v>
      </c>
      <c r="X12" s="71">
        <v>440</v>
      </c>
      <c r="Y12" s="71">
        <v>365</v>
      </c>
      <c r="Z12" s="71">
        <v>321</v>
      </c>
      <c r="AA12" s="71">
        <v>531</v>
      </c>
      <c r="AB12" s="71">
        <v>577</v>
      </c>
      <c r="AC12" s="71">
        <v>489</v>
      </c>
      <c r="AD12" s="71">
        <v>410</v>
      </c>
      <c r="AE12" s="71">
        <v>360</v>
      </c>
      <c r="AF12" s="71">
        <v>407</v>
      </c>
      <c r="AG12" s="71">
        <v>456</v>
      </c>
      <c r="AH12" s="71">
        <v>458</v>
      </c>
      <c r="AI12" s="71">
        <v>382</v>
      </c>
      <c r="AJ12" s="71">
        <v>335</v>
      </c>
      <c r="AK12" s="71">
        <v>358</v>
      </c>
      <c r="AL12" s="71">
        <v>270</v>
      </c>
      <c r="AM12" s="71">
        <v>259</v>
      </c>
      <c r="AN12" s="71">
        <v>320</v>
      </c>
    </row>
    <row r="13" spans="1:40" s="70" customFormat="1" x14ac:dyDescent="0.3">
      <c r="A13" s="70" t="s">
        <v>382</v>
      </c>
      <c r="B13" s="70">
        <v>2018</v>
      </c>
      <c r="C13" s="70" t="s">
        <v>373</v>
      </c>
      <c r="D13" s="71">
        <v>596</v>
      </c>
      <c r="E13" s="71">
        <v>630</v>
      </c>
      <c r="F13" s="71">
        <v>469</v>
      </c>
      <c r="G13" s="71">
        <v>389</v>
      </c>
      <c r="H13" s="71">
        <v>635</v>
      </c>
      <c r="I13" s="71">
        <v>715</v>
      </c>
      <c r="J13" s="71">
        <v>648</v>
      </c>
      <c r="K13" s="71">
        <v>596</v>
      </c>
      <c r="L13" s="71">
        <v>523</v>
      </c>
      <c r="M13" s="71">
        <v>525</v>
      </c>
      <c r="N13" s="71">
        <v>497</v>
      </c>
      <c r="O13" s="71">
        <v>454</v>
      </c>
      <c r="P13" s="71">
        <v>371</v>
      </c>
      <c r="Q13" s="71">
        <v>288</v>
      </c>
      <c r="R13" s="71">
        <v>250</v>
      </c>
      <c r="S13" s="71">
        <v>215</v>
      </c>
      <c r="T13" s="71">
        <v>141</v>
      </c>
      <c r="U13" s="71">
        <v>146</v>
      </c>
      <c r="V13" s="71"/>
      <c r="W13" s="71">
        <v>592</v>
      </c>
      <c r="X13" s="71">
        <v>557</v>
      </c>
      <c r="Y13" s="71">
        <v>464</v>
      </c>
      <c r="Z13" s="71">
        <v>403</v>
      </c>
      <c r="AA13" s="71">
        <v>637</v>
      </c>
      <c r="AB13" s="71">
        <v>661</v>
      </c>
      <c r="AC13" s="71">
        <v>617</v>
      </c>
      <c r="AD13" s="71">
        <v>598</v>
      </c>
      <c r="AE13" s="71">
        <v>491</v>
      </c>
      <c r="AF13" s="71">
        <v>524</v>
      </c>
      <c r="AG13" s="71">
        <v>506</v>
      </c>
      <c r="AH13" s="71">
        <v>440</v>
      </c>
      <c r="AI13" s="71">
        <v>373</v>
      </c>
      <c r="AJ13" s="71">
        <v>321</v>
      </c>
      <c r="AK13" s="71">
        <v>283</v>
      </c>
      <c r="AL13" s="71">
        <v>235</v>
      </c>
      <c r="AM13" s="71">
        <v>200</v>
      </c>
      <c r="AN13" s="71">
        <v>251</v>
      </c>
    </row>
    <row r="14" spans="1:40" s="70" customFormat="1" x14ac:dyDescent="0.3">
      <c r="A14" s="70" t="s">
        <v>383</v>
      </c>
      <c r="B14" s="70">
        <v>2018</v>
      </c>
      <c r="C14" s="70" t="s">
        <v>373</v>
      </c>
      <c r="D14" s="71">
        <v>500</v>
      </c>
      <c r="E14" s="71">
        <v>494</v>
      </c>
      <c r="F14" s="71">
        <v>429</v>
      </c>
      <c r="G14" s="71">
        <v>425</v>
      </c>
      <c r="H14" s="71">
        <v>657</v>
      </c>
      <c r="I14" s="71">
        <v>708</v>
      </c>
      <c r="J14" s="71">
        <v>609</v>
      </c>
      <c r="K14" s="71">
        <v>525</v>
      </c>
      <c r="L14" s="71">
        <v>450</v>
      </c>
      <c r="M14" s="71">
        <v>469</v>
      </c>
      <c r="N14" s="71">
        <v>499</v>
      </c>
      <c r="O14" s="71">
        <v>461</v>
      </c>
      <c r="P14" s="71">
        <v>383</v>
      </c>
      <c r="Q14" s="71">
        <v>282</v>
      </c>
      <c r="R14" s="71">
        <v>273</v>
      </c>
      <c r="S14" s="71">
        <v>197</v>
      </c>
      <c r="T14" s="71">
        <v>116</v>
      </c>
      <c r="U14" s="71">
        <v>98</v>
      </c>
      <c r="V14" s="71"/>
      <c r="W14" s="71">
        <v>452</v>
      </c>
      <c r="X14" s="71">
        <v>467</v>
      </c>
      <c r="Y14" s="71">
        <v>394</v>
      </c>
      <c r="Z14" s="71">
        <v>391</v>
      </c>
      <c r="AA14" s="71">
        <v>577</v>
      </c>
      <c r="AB14" s="71">
        <v>610</v>
      </c>
      <c r="AC14" s="71">
        <v>550</v>
      </c>
      <c r="AD14" s="71">
        <v>482</v>
      </c>
      <c r="AE14" s="71">
        <v>422</v>
      </c>
      <c r="AF14" s="71">
        <v>503</v>
      </c>
      <c r="AG14" s="71">
        <v>528</v>
      </c>
      <c r="AH14" s="71">
        <v>462</v>
      </c>
      <c r="AI14" s="71">
        <v>378</v>
      </c>
      <c r="AJ14" s="71">
        <v>311</v>
      </c>
      <c r="AK14" s="71">
        <v>296</v>
      </c>
      <c r="AL14" s="71">
        <v>215</v>
      </c>
      <c r="AM14" s="71">
        <v>172</v>
      </c>
      <c r="AN14" s="71">
        <v>145</v>
      </c>
    </row>
    <row r="15" spans="1:40" s="70" customFormat="1" x14ac:dyDescent="0.3">
      <c r="A15" s="70" t="s">
        <v>384</v>
      </c>
      <c r="B15" s="70">
        <v>2018</v>
      </c>
      <c r="C15" s="70" t="s">
        <v>373</v>
      </c>
      <c r="D15" s="71">
        <v>334</v>
      </c>
      <c r="E15" s="71">
        <v>323</v>
      </c>
      <c r="F15" s="71">
        <v>279</v>
      </c>
      <c r="G15" s="71">
        <v>557</v>
      </c>
      <c r="H15" s="71">
        <v>1473</v>
      </c>
      <c r="I15" s="71">
        <v>902</v>
      </c>
      <c r="J15" s="71">
        <v>647</v>
      </c>
      <c r="K15" s="71">
        <v>585</v>
      </c>
      <c r="L15" s="71">
        <v>421</v>
      </c>
      <c r="M15" s="71">
        <v>373</v>
      </c>
      <c r="N15" s="71">
        <v>377</v>
      </c>
      <c r="O15" s="71">
        <v>332</v>
      </c>
      <c r="P15" s="71">
        <v>265</v>
      </c>
      <c r="Q15" s="71">
        <v>243</v>
      </c>
      <c r="R15" s="71">
        <v>207</v>
      </c>
      <c r="S15" s="71">
        <v>144</v>
      </c>
      <c r="T15" s="71">
        <v>125</v>
      </c>
      <c r="U15" s="71">
        <v>156</v>
      </c>
      <c r="V15" s="71"/>
      <c r="W15" s="71">
        <v>328</v>
      </c>
      <c r="X15" s="71">
        <v>318</v>
      </c>
      <c r="Y15" s="71">
        <v>278</v>
      </c>
      <c r="Z15" s="71">
        <v>528</v>
      </c>
      <c r="AA15" s="71">
        <v>1471</v>
      </c>
      <c r="AB15" s="71">
        <v>758</v>
      </c>
      <c r="AC15" s="71">
        <v>521</v>
      </c>
      <c r="AD15" s="71">
        <v>497</v>
      </c>
      <c r="AE15" s="71">
        <v>397</v>
      </c>
      <c r="AF15" s="71">
        <v>370</v>
      </c>
      <c r="AG15" s="71">
        <v>347</v>
      </c>
      <c r="AH15" s="71">
        <v>316</v>
      </c>
      <c r="AI15" s="71">
        <v>234</v>
      </c>
      <c r="AJ15" s="71">
        <v>228</v>
      </c>
      <c r="AK15" s="71">
        <v>230</v>
      </c>
      <c r="AL15" s="71">
        <v>176</v>
      </c>
      <c r="AM15" s="71">
        <v>160</v>
      </c>
      <c r="AN15" s="71">
        <v>292</v>
      </c>
    </row>
    <row r="16" spans="1:40" s="70" customFormat="1" x14ac:dyDescent="0.3">
      <c r="A16" s="70" t="s">
        <v>385</v>
      </c>
      <c r="B16" s="70">
        <v>2018</v>
      </c>
      <c r="C16" s="70" t="s">
        <v>373</v>
      </c>
      <c r="D16" s="71">
        <v>634</v>
      </c>
      <c r="E16" s="71">
        <v>635</v>
      </c>
      <c r="F16" s="71">
        <v>489</v>
      </c>
      <c r="G16" s="71">
        <v>442</v>
      </c>
      <c r="H16" s="71">
        <v>722</v>
      </c>
      <c r="I16" s="71">
        <v>795</v>
      </c>
      <c r="J16" s="71">
        <v>609</v>
      </c>
      <c r="K16" s="71">
        <v>482</v>
      </c>
      <c r="L16" s="71">
        <v>419</v>
      </c>
      <c r="M16" s="71">
        <v>504</v>
      </c>
      <c r="N16" s="71">
        <v>511</v>
      </c>
      <c r="O16" s="71">
        <v>438</v>
      </c>
      <c r="P16" s="71">
        <v>373</v>
      </c>
      <c r="Q16" s="71">
        <v>315</v>
      </c>
      <c r="R16" s="71">
        <v>287</v>
      </c>
      <c r="S16" s="71">
        <v>194</v>
      </c>
      <c r="T16" s="71">
        <v>139</v>
      </c>
      <c r="U16" s="71">
        <v>107</v>
      </c>
      <c r="V16" s="71"/>
      <c r="W16" s="71">
        <v>622</v>
      </c>
      <c r="X16" s="71">
        <v>557</v>
      </c>
      <c r="Y16" s="71">
        <v>491</v>
      </c>
      <c r="Z16" s="71">
        <v>395</v>
      </c>
      <c r="AA16" s="71">
        <v>560</v>
      </c>
      <c r="AB16" s="71">
        <v>637</v>
      </c>
      <c r="AC16" s="71">
        <v>571</v>
      </c>
      <c r="AD16" s="71">
        <v>475</v>
      </c>
      <c r="AE16" s="71">
        <v>427</v>
      </c>
      <c r="AF16" s="71">
        <v>485</v>
      </c>
      <c r="AG16" s="71">
        <v>462</v>
      </c>
      <c r="AH16" s="71">
        <v>440</v>
      </c>
      <c r="AI16" s="71">
        <v>403</v>
      </c>
      <c r="AJ16" s="71">
        <v>348</v>
      </c>
      <c r="AK16" s="71">
        <v>306</v>
      </c>
      <c r="AL16" s="71">
        <v>244</v>
      </c>
      <c r="AM16" s="71">
        <v>206</v>
      </c>
      <c r="AN16" s="71">
        <v>189</v>
      </c>
    </row>
    <row r="17" spans="1:66" s="70" customFormat="1" x14ac:dyDescent="0.3">
      <c r="A17" s="70" t="s">
        <v>386</v>
      </c>
      <c r="B17" s="70">
        <v>2018</v>
      </c>
      <c r="C17" s="70" t="s">
        <v>373</v>
      </c>
      <c r="D17" s="71">
        <v>500</v>
      </c>
      <c r="E17" s="71">
        <v>549</v>
      </c>
      <c r="F17" s="71">
        <v>466</v>
      </c>
      <c r="G17" s="71">
        <v>407</v>
      </c>
      <c r="H17" s="71">
        <v>675</v>
      </c>
      <c r="I17" s="71">
        <v>668</v>
      </c>
      <c r="J17" s="71">
        <v>606</v>
      </c>
      <c r="K17" s="71">
        <v>547</v>
      </c>
      <c r="L17" s="71">
        <v>503</v>
      </c>
      <c r="M17" s="71">
        <v>496</v>
      </c>
      <c r="N17" s="71">
        <v>426</v>
      </c>
      <c r="O17" s="71">
        <v>393</v>
      </c>
      <c r="P17" s="71">
        <v>363</v>
      </c>
      <c r="Q17" s="71">
        <v>324</v>
      </c>
      <c r="R17" s="71">
        <v>271</v>
      </c>
      <c r="S17" s="71">
        <v>186</v>
      </c>
      <c r="T17" s="71">
        <v>130</v>
      </c>
      <c r="U17" s="71">
        <v>135</v>
      </c>
      <c r="V17" s="71"/>
      <c r="W17" s="71">
        <v>490</v>
      </c>
      <c r="X17" s="71">
        <v>547</v>
      </c>
      <c r="Y17" s="71">
        <v>423</v>
      </c>
      <c r="Z17" s="71">
        <v>384</v>
      </c>
      <c r="AA17" s="71">
        <v>608</v>
      </c>
      <c r="AB17" s="71">
        <v>601</v>
      </c>
      <c r="AC17" s="71">
        <v>493</v>
      </c>
      <c r="AD17" s="71">
        <v>442</v>
      </c>
      <c r="AE17" s="71">
        <v>487</v>
      </c>
      <c r="AF17" s="71">
        <v>528</v>
      </c>
      <c r="AG17" s="71">
        <v>468</v>
      </c>
      <c r="AH17" s="71">
        <v>439</v>
      </c>
      <c r="AI17" s="71">
        <v>388</v>
      </c>
      <c r="AJ17" s="71">
        <v>358</v>
      </c>
      <c r="AK17" s="71">
        <v>284</v>
      </c>
      <c r="AL17" s="71">
        <v>220</v>
      </c>
      <c r="AM17" s="71">
        <v>169</v>
      </c>
      <c r="AN17" s="71">
        <v>216</v>
      </c>
    </row>
    <row r="18" spans="1:66" s="70" customFormat="1" x14ac:dyDescent="0.3">
      <c r="A18" s="70" t="s">
        <v>387</v>
      </c>
      <c r="B18" s="70">
        <v>2018</v>
      </c>
      <c r="C18" s="70" t="s">
        <v>373</v>
      </c>
      <c r="D18" s="71">
        <v>428</v>
      </c>
      <c r="E18" s="71">
        <v>428</v>
      </c>
      <c r="F18" s="71">
        <v>398</v>
      </c>
      <c r="G18" s="71">
        <v>360</v>
      </c>
      <c r="H18" s="71">
        <v>600</v>
      </c>
      <c r="I18" s="71">
        <v>604</v>
      </c>
      <c r="J18" s="71">
        <v>446</v>
      </c>
      <c r="K18" s="71">
        <v>400</v>
      </c>
      <c r="L18" s="71">
        <v>395</v>
      </c>
      <c r="M18" s="71">
        <v>440</v>
      </c>
      <c r="N18" s="71">
        <v>465</v>
      </c>
      <c r="O18" s="71">
        <v>453</v>
      </c>
      <c r="P18" s="71">
        <v>389</v>
      </c>
      <c r="Q18" s="71">
        <v>370</v>
      </c>
      <c r="R18" s="71">
        <v>358</v>
      </c>
      <c r="S18" s="71">
        <v>236</v>
      </c>
      <c r="T18" s="71">
        <v>164</v>
      </c>
      <c r="U18" s="71">
        <v>130</v>
      </c>
      <c r="V18" s="71"/>
      <c r="W18" s="71">
        <v>404</v>
      </c>
      <c r="X18" s="71">
        <v>392</v>
      </c>
      <c r="Y18" s="71">
        <v>344</v>
      </c>
      <c r="Z18" s="71">
        <v>303</v>
      </c>
      <c r="AA18" s="71">
        <v>464</v>
      </c>
      <c r="AB18" s="71">
        <v>498</v>
      </c>
      <c r="AC18" s="71">
        <v>457</v>
      </c>
      <c r="AD18" s="71">
        <v>452</v>
      </c>
      <c r="AE18" s="71">
        <v>426</v>
      </c>
      <c r="AF18" s="71">
        <v>463</v>
      </c>
      <c r="AG18" s="71">
        <v>502</v>
      </c>
      <c r="AH18" s="71">
        <v>500</v>
      </c>
      <c r="AI18" s="71">
        <v>412</v>
      </c>
      <c r="AJ18" s="71">
        <v>393</v>
      </c>
      <c r="AK18" s="71">
        <v>414</v>
      </c>
      <c r="AL18" s="71">
        <v>283</v>
      </c>
      <c r="AM18" s="71">
        <v>209</v>
      </c>
      <c r="AN18" s="71">
        <v>215</v>
      </c>
    </row>
    <row r="19" spans="1:66" s="70" customFormat="1" x14ac:dyDescent="0.3">
      <c r="A19" s="70" t="s">
        <v>388</v>
      </c>
      <c r="B19" s="70">
        <v>2018</v>
      </c>
      <c r="C19" s="70" t="s">
        <v>373</v>
      </c>
      <c r="D19" s="71">
        <v>365</v>
      </c>
      <c r="E19" s="71">
        <v>374</v>
      </c>
      <c r="F19" s="71">
        <v>291</v>
      </c>
      <c r="G19" s="71">
        <v>1305</v>
      </c>
      <c r="H19" s="71">
        <v>1465</v>
      </c>
      <c r="I19" s="71">
        <v>792</v>
      </c>
      <c r="J19" s="71">
        <v>561</v>
      </c>
      <c r="K19" s="71">
        <v>462</v>
      </c>
      <c r="L19" s="71">
        <v>315</v>
      </c>
      <c r="M19" s="71">
        <v>312</v>
      </c>
      <c r="N19" s="71">
        <v>363</v>
      </c>
      <c r="O19" s="71">
        <v>296</v>
      </c>
      <c r="P19" s="71">
        <v>214</v>
      </c>
      <c r="Q19" s="71">
        <v>207</v>
      </c>
      <c r="R19" s="71">
        <v>211</v>
      </c>
      <c r="S19" s="71">
        <v>136</v>
      </c>
      <c r="T19" s="71">
        <v>107</v>
      </c>
      <c r="U19" s="71">
        <v>77</v>
      </c>
      <c r="V19" s="71"/>
      <c r="W19" s="71">
        <v>327</v>
      </c>
      <c r="X19" s="71">
        <v>365</v>
      </c>
      <c r="Y19" s="71">
        <v>298</v>
      </c>
      <c r="Z19" s="71">
        <v>1227</v>
      </c>
      <c r="AA19" s="71">
        <v>1318</v>
      </c>
      <c r="AB19" s="71">
        <v>638</v>
      </c>
      <c r="AC19" s="71">
        <v>415</v>
      </c>
      <c r="AD19" s="71">
        <v>357</v>
      </c>
      <c r="AE19" s="71">
        <v>314</v>
      </c>
      <c r="AF19" s="71">
        <v>337</v>
      </c>
      <c r="AG19" s="71">
        <v>320</v>
      </c>
      <c r="AH19" s="71">
        <v>293</v>
      </c>
      <c r="AI19" s="71">
        <v>223</v>
      </c>
      <c r="AJ19" s="71">
        <v>218</v>
      </c>
      <c r="AK19" s="71">
        <v>219</v>
      </c>
      <c r="AL19" s="71">
        <v>150</v>
      </c>
      <c r="AM19" s="71">
        <v>132</v>
      </c>
      <c r="AN19" s="71">
        <v>146</v>
      </c>
    </row>
    <row r="20" spans="1:66" s="70" customFormat="1" x14ac:dyDescent="0.3">
      <c r="A20" s="70" t="s">
        <v>389</v>
      </c>
      <c r="B20" s="70">
        <v>2018</v>
      </c>
      <c r="C20" s="70" t="s">
        <v>373</v>
      </c>
      <c r="D20" s="71">
        <v>657</v>
      </c>
      <c r="E20" s="71">
        <v>574</v>
      </c>
      <c r="F20" s="71">
        <v>440</v>
      </c>
      <c r="G20" s="71">
        <v>394</v>
      </c>
      <c r="H20" s="71">
        <v>702</v>
      </c>
      <c r="I20" s="71">
        <v>820</v>
      </c>
      <c r="J20" s="71">
        <v>601</v>
      </c>
      <c r="K20" s="71">
        <v>466</v>
      </c>
      <c r="L20" s="71">
        <v>439</v>
      </c>
      <c r="M20" s="71">
        <v>492</v>
      </c>
      <c r="N20" s="71">
        <v>498</v>
      </c>
      <c r="O20" s="71">
        <v>496</v>
      </c>
      <c r="P20" s="71">
        <v>397</v>
      </c>
      <c r="Q20" s="71">
        <v>314</v>
      </c>
      <c r="R20" s="71">
        <v>288</v>
      </c>
      <c r="S20" s="71">
        <v>189</v>
      </c>
      <c r="T20" s="71">
        <v>128</v>
      </c>
      <c r="U20" s="71">
        <v>99</v>
      </c>
      <c r="V20" s="71"/>
      <c r="W20" s="71">
        <v>590</v>
      </c>
      <c r="X20" s="71">
        <v>521</v>
      </c>
      <c r="Y20" s="71">
        <v>415</v>
      </c>
      <c r="Z20" s="71">
        <v>367</v>
      </c>
      <c r="AA20" s="71">
        <v>631</v>
      </c>
      <c r="AB20" s="71">
        <v>681</v>
      </c>
      <c r="AC20" s="71">
        <v>606</v>
      </c>
      <c r="AD20" s="71">
        <v>577</v>
      </c>
      <c r="AE20" s="71">
        <v>477</v>
      </c>
      <c r="AF20" s="71">
        <v>455</v>
      </c>
      <c r="AG20" s="71">
        <v>528</v>
      </c>
      <c r="AH20" s="71">
        <v>501</v>
      </c>
      <c r="AI20" s="71">
        <v>395</v>
      </c>
      <c r="AJ20" s="71">
        <v>356</v>
      </c>
      <c r="AK20" s="71">
        <v>337</v>
      </c>
      <c r="AL20" s="71">
        <v>215</v>
      </c>
      <c r="AM20" s="71">
        <v>165</v>
      </c>
      <c r="AN20" s="71">
        <v>262</v>
      </c>
    </row>
    <row r="21" spans="1:66" s="78" customFormat="1" x14ac:dyDescent="0.3">
      <c r="A21" s="78" t="s">
        <v>390</v>
      </c>
      <c r="B21" s="78">
        <v>2018</v>
      </c>
      <c r="C21" s="78" t="s">
        <v>373</v>
      </c>
      <c r="D21" s="79">
        <v>2692</v>
      </c>
      <c r="E21" s="79">
        <v>2753</v>
      </c>
      <c r="F21" s="79">
        <v>2248</v>
      </c>
      <c r="G21" s="79">
        <v>2084</v>
      </c>
      <c r="H21" s="79">
        <v>3624</v>
      </c>
      <c r="I21" s="79">
        <v>3702</v>
      </c>
      <c r="J21" s="79">
        <v>3225</v>
      </c>
      <c r="K21" s="79">
        <v>2830</v>
      </c>
      <c r="L21" s="79">
        <v>2466</v>
      </c>
      <c r="M21" s="79">
        <v>2512</v>
      </c>
      <c r="N21" s="79">
        <v>2385</v>
      </c>
      <c r="O21" s="79">
        <v>2105</v>
      </c>
      <c r="P21" s="79">
        <v>1832</v>
      </c>
      <c r="Q21" s="79">
        <v>1645</v>
      </c>
      <c r="R21" s="79">
        <v>1378</v>
      </c>
      <c r="S21" s="79">
        <v>954</v>
      </c>
      <c r="T21" s="79">
        <v>661</v>
      </c>
      <c r="U21" s="79">
        <v>589</v>
      </c>
      <c r="V21" s="79"/>
      <c r="W21" s="79">
        <v>2608</v>
      </c>
      <c r="X21" s="79">
        <v>2571</v>
      </c>
      <c r="Y21" s="79">
        <v>2162</v>
      </c>
      <c r="Z21" s="79">
        <v>1964</v>
      </c>
      <c r="AA21" s="79">
        <v>3264</v>
      </c>
      <c r="AB21" s="79">
        <v>3215</v>
      </c>
      <c r="AC21" s="79">
        <v>2840</v>
      </c>
      <c r="AD21" s="79">
        <v>2551</v>
      </c>
      <c r="AE21" s="79">
        <v>2326</v>
      </c>
      <c r="AF21" s="79">
        <v>2455</v>
      </c>
      <c r="AG21" s="79">
        <v>2330</v>
      </c>
      <c r="AH21" s="79">
        <v>2149</v>
      </c>
      <c r="AI21" s="79">
        <v>1959</v>
      </c>
      <c r="AJ21" s="79">
        <v>1806</v>
      </c>
      <c r="AK21" s="79">
        <v>1451</v>
      </c>
      <c r="AL21" s="79">
        <v>1092</v>
      </c>
      <c r="AM21" s="79">
        <v>863</v>
      </c>
      <c r="AN21" s="79">
        <v>1015</v>
      </c>
    </row>
    <row r="22" spans="1:66" s="70" customFormat="1" x14ac:dyDescent="0.3">
      <c r="A22" s="70" t="s">
        <v>391</v>
      </c>
      <c r="B22" s="70">
        <v>2018</v>
      </c>
      <c r="C22" s="70" t="s">
        <v>373</v>
      </c>
      <c r="D22" s="71">
        <v>2226</v>
      </c>
      <c r="E22" s="71">
        <v>2100</v>
      </c>
      <c r="F22" s="71">
        <v>1700</v>
      </c>
      <c r="G22" s="71">
        <v>5818</v>
      </c>
      <c r="H22" s="71">
        <v>8600</v>
      </c>
      <c r="I22" s="71">
        <v>4669</v>
      </c>
      <c r="J22" s="71">
        <v>3785</v>
      </c>
      <c r="K22" s="71">
        <v>3436</v>
      </c>
      <c r="L22" s="71">
        <v>2552</v>
      </c>
      <c r="M22" s="71">
        <v>2124</v>
      </c>
      <c r="N22" s="71">
        <v>2090</v>
      </c>
      <c r="O22" s="71">
        <v>1825</v>
      </c>
      <c r="P22" s="71">
        <v>1393</v>
      </c>
      <c r="Q22" s="71">
        <v>1197</v>
      </c>
      <c r="R22" s="71">
        <v>1077</v>
      </c>
      <c r="S22" s="71">
        <v>757</v>
      </c>
      <c r="T22" s="71">
        <v>593</v>
      </c>
      <c r="U22" s="71">
        <v>585</v>
      </c>
      <c r="V22" s="71"/>
      <c r="W22" s="71">
        <v>2102</v>
      </c>
      <c r="X22" s="71">
        <v>2013</v>
      </c>
      <c r="Y22" s="71">
        <v>1649</v>
      </c>
      <c r="Z22" s="71">
        <v>5870</v>
      </c>
      <c r="AA22" s="71">
        <v>8091</v>
      </c>
      <c r="AB22" s="71">
        <v>4016</v>
      </c>
      <c r="AC22" s="71">
        <v>3043</v>
      </c>
      <c r="AD22" s="71">
        <v>2695</v>
      </c>
      <c r="AE22" s="71">
        <v>2064</v>
      </c>
      <c r="AF22" s="71">
        <v>1895</v>
      </c>
      <c r="AG22" s="71">
        <v>1835</v>
      </c>
      <c r="AH22" s="71">
        <v>1637</v>
      </c>
      <c r="AI22" s="71">
        <v>1300</v>
      </c>
      <c r="AJ22" s="71">
        <v>1126</v>
      </c>
      <c r="AK22" s="71">
        <v>1120</v>
      </c>
      <c r="AL22" s="71">
        <v>854</v>
      </c>
      <c r="AM22" s="71">
        <v>737</v>
      </c>
      <c r="AN22" s="71">
        <v>1069</v>
      </c>
    </row>
    <row r="23" spans="1:66" s="70" customFormat="1" x14ac:dyDescent="0.3">
      <c r="A23" s="70" t="s">
        <v>392</v>
      </c>
      <c r="B23" s="70">
        <v>2018</v>
      </c>
      <c r="C23" s="70" t="s">
        <v>373</v>
      </c>
      <c r="D23" s="71">
        <v>3148</v>
      </c>
      <c r="E23" s="71">
        <v>2970</v>
      </c>
      <c r="F23" s="71">
        <v>2443</v>
      </c>
      <c r="G23" s="71">
        <v>2287</v>
      </c>
      <c r="H23" s="71">
        <v>3590</v>
      </c>
      <c r="I23" s="71">
        <v>3985</v>
      </c>
      <c r="J23" s="71">
        <v>3366</v>
      </c>
      <c r="K23" s="71">
        <v>2799</v>
      </c>
      <c r="L23" s="71">
        <v>2509</v>
      </c>
      <c r="M23" s="71">
        <v>2738</v>
      </c>
      <c r="N23" s="71">
        <v>2913</v>
      </c>
      <c r="O23" s="71">
        <v>2717</v>
      </c>
      <c r="P23" s="71">
        <v>2223</v>
      </c>
      <c r="Q23" s="71">
        <v>1866</v>
      </c>
      <c r="R23" s="71">
        <v>1805</v>
      </c>
      <c r="S23" s="71">
        <v>1296</v>
      </c>
      <c r="T23" s="71">
        <v>891</v>
      </c>
      <c r="U23" s="71">
        <v>752</v>
      </c>
      <c r="V23" s="71"/>
      <c r="W23" s="71">
        <v>2923</v>
      </c>
      <c r="X23" s="71">
        <v>2773</v>
      </c>
      <c r="Y23" s="71">
        <v>2297</v>
      </c>
      <c r="Z23" s="71">
        <v>2066</v>
      </c>
      <c r="AA23" s="71">
        <v>3292</v>
      </c>
      <c r="AB23" s="71">
        <v>3554</v>
      </c>
      <c r="AC23" s="71">
        <v>3153</v>
      </c>
      <c r="AD23" s="71">
        <v>2812</v>
      </c>
      <c r="AE23" s="71">
        <v>2456</v>
      </c>
      <c r="AF23" s="71">
        <v>2723</v>
      </c>
      <c r="AG23" s="71">
        <v>2973</v>
      </c>
      <c r="AH23" s="71">
        <v>2788</v>
      </c>
      <c r="AI23" s="71">
        <v>2315</v>
      </c>
      <c r="AJ23" s="71">
        <v>2051</v>
      </c>
      <c r="AK23" s="71">
        <v>2039</v>
      </c>
      <c r="AL23" s="71">
        <v>1474</v>
      </c>
      <c r="AM23" s="71">
        <v>1173</v>
      </c>
      <c r="AN23" s="71">
        <v>1358</v>
      </c>
    </row>
    <row r="24" spans="1:66" s="58" customFormat="1" x14ac:dyDescent="0.3">
      <c r="D24" s="55"/>
      <c r="E24" s="55"/>
      <c r="F24" s="55"/>
      <c r="G24" s="55"/>
      <c r="H24" s="55"/>
      <c r="I24" s="55"/>
      <c r="J24" s="55"/>
      <c r="K24" s="55"/>
      <c r="L24" s="55"/>
      <c r="M24" s="55"/>
      <c r="N24" s="55"/>
      <c r="O24" s="55"/>
      <c r="P24" s="55"/>
      <c r="Q24" s="55"/>
      <c r="R24" s="55"/>
      <c r="S24" s="55"/>
      <c r="T24" s="55"/>
      <c r="U24" s="55"/>
      <c r="V24" s="56"/>
      <c r="W24" s="55"/>
      <c r="X24" s="55"/>
      <c r="Y24" s="55"/>
      <c r="Z24" s="55"/>
      <c r="AA24" s="55"/>
      <c r="AB24" s="55"/>
      <c r="AC24" s="55"/>
      <c r="AD24" s="55"/>
      <c r="AE24" s="55"/>
      <c r="AF24" s="55"/>
      <c r="AG24" s="55"/>
      <c r="AH24" s="55"/>
      <c r="AI24" s="55"/>
      <c r="AJ24" s="55"/>
      <c r="AK24" s="55"/>
      <c r="AL24" s="55"/>
      <c r="AM24" s="55"/>
      <c r="AN24" s="55"/>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row>
    <row r="25" spans="1:66" s="58" customFormat="1" x14ac:dyDescent="0.3">
      <c r="D25" s="55"/>
      <c r="E25" s="55"/>
      <c r="F25" s="55"/>
      <c r="G25" s="55"/>
      <c r="H25" s="55"/>
      <c r="I25" s="55"/>
      <c r="J25" s="55"/>
      <c r="K25" s="55"/>
      <c r="L25" s="55"/>
      <c r="M25" s="55"/>
      <c r="N25" s="55"/>
      <c r="O25" s="55"/>
      <c r="P25" s="55"/>
      <c r="Q25" s="55"/>
      <c r="R25" s="55"/>
      <c r="S25" s="55"/>
      <c r="T25" s="55"/>
      <c r="U25" s="55"/>
      <c r="V25" s="56"/>
      <c r="W25" s="55"/>
      <c r="X25" s="55"/>
      <c r="Y25" s="55"/>
      <c r="Z25" s="55"/>
      <c r="AA25" s="55"/>
      <c r="AB25" s="55"/>
      <c r="AC25" s="55"/>
      <c r="AD25" s="55"/>
      <c r="AE25" s="55"/>
      <c r="AF25" s="55"/>
      <c r="AG25" s="55"/>
      <c r="AH25" s="55"/>
      <c r="AI25" s="55"/>
      <c r="AJ25" s="55"/>
      <c r="AK25" s="55"/>
      <c r="AL25" s="55"/>
      <c r="AM25" s="55"/>
      <c r="AN25" s="55"/>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row>
    <row r="26" spans="1:66" s="58" customFormat="1" x14ac:dyDescent="0.3">
      <c r="D26" s="55"/>
      <c r="E26" s="55"/>
      <c r="F26" s="55"/>
      <c r="G26" s="55"/>
      <c r="H26" s="55"/>
      <c r="I26" s="55"/>
      <c r="J26" s="55"/>
      <c r="K26" s="55"/>
      <c r="L26" s="55"/>
      <c r="M26" s="55"/>
      <c r="N26" s="55"/>
      <c r="O26" s="55"/>
      <c r="P26" s="55"/>
      <c r="Q26" s="55"/>
      <c r="R26" s="55"/>
      <c r="S26" s="55"/>
      <c r="T26" s="55"/>
      <c r="U26" s="55"/>
      <c r="V26" s="56"/>
      <c r="W26" s="55"/>
      <c r="X26" s="55"/>
      <c r="Y26" s="55"/>
      <c r="Z26" s="55"/>
      <c r="AA26" s="55"/>
      <c r="AB26" s="55"/>
      <c r="AC26" s="55"/>
      <c r="AD26" s="55"/>
      <c r="AE26" s="55"/>
      <c r="AF26" s="55"/>
      <c r="AG26" s="55"/>
      <c r="AH26" s="55"/>
      <c r="AI26" s="55"/>
      <c r="AJ26" s="55"/>
      <c r="AK26" s="55"/>
      <c r="AL26" s="55"/>
      <c r="AM26" s="55"/>
      <c r="AN26" s="55"/>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row>
    <row r="27" spans="1:66" s="77" customFormat="1" x14ac:dyDescent="0.3">
      <c r="A27" s="77" t="s">
        <v>393</v>
      </c>
      <c r="B27" s="77">
        <v>2019</v>
      </c>
      <c r="C27" s="77" t="s">
        <v>373</v>
      </c>
      <c r="D27" s="75">
        <v>7962</v>
      </c>
      <c r="E27" s="75">
        <v>7940</v>
      </c>
      <c r="F27" s="75">
        <v>6665</v>
      </c>
      <c r="G27" s="75">
        <v>10183</v>
      </c>
      <c r="H27" s="75">
        <v>15969</v>
      </c>
      <c r="I27" s="75">
        <v>12547</v>
      </c>
      <c r="J27" s="75">
        <v>10586</v>
      </c>
      <c r="K27" s="75">
        <v>9313</v>
      </c>
      <c r="L27" s="75">
        <v>7524</v>
      </c>
      <c r="M27" s="75">
        <v>7456</v>
      </c>
      <c r="N27" s="75">
        <v>7364</v>
      </c>
      <c r="O27" s="75">
        <v>6815</v>
      </c>
      <c r="P27" s="75">
        <v>5639</v>
      </c>
      <c r="Q27" s="75">
        <v>4690</v>
      </c>
      <c r="R27" s="75">
        <v>4427</v>
      </c>
      <c r="S27" s="75">
        <v>3137</v>
      </c>
      <c r="T27" s="75">
        <v>2235</v>
      </c>
      <c r="U27" s="75">
        <v>1984</v>
      </c>
      <c r="V27" s="75"/>
      <c r="W27" s="75">
        <v>7618</v>
      </c>
      <c r="X27" s="75">
        <v>7387</v>
      </c>
      <c r="Y27" s="75">
        <v>6347</v>
      </c>
      <c r="Z27" s="75">
        <v>9948</v>
      </c>
      <c r="AA27" s="75">
        <v>14788</v>
      </c>
      <c r="AB27" s="75">
        <v>10873</v>
      </c>
      <c r="AC27" s="75">
        <v>9152</v>
      </c>
      <c r="AD27" s="75">
        <v>8204</v>
      </c>
      <c r="AE27" s="75">
        <v>6893</v>
      </c>
      <c r="AF27" s="75">
        <v>7099</v>
      </c>
      <c r="AG27" s="75">
        <v>7127</v>
      </c>
      <c r="AH27" s="75">
        <v>6740</v>
      </c>
      <c r="AI27" s="75">
        <v>5759</v>
      </c>
      <c r="AJ27" s="75">
        <v>4989</v>
      </c>
      <c r="AK27" s="75">
        <v>4787</v>
      </c>
      <c r="AL27" s="75">
        <v>3566</v>
      </c>
      <c r="AM27" s="75">
        <v>2837</v>
      </c>
      <c r="AN27" s="75">
        <v>3468</v>
      </c>
    </row>
    <row r="28" spans="1:66" s="78" customFormat="1" x14ac:dyDescent="0.3">
      <c r="A28" s="78" t="s">
        <v>394</v>
      </c>
      <c r="B28" s="78">
        <v>2019</v>
      </c>
      <c r="C28" s="70" t="s">
        <v>373</v>
      </c>
      <c r="D28" s="79">
        <v>591</v>
      </c>
      <c r="E28" s="79">
        <v>511</v>
      </c>
      <c r="F28" s="79">
        <v>445</v>
      </c>
      <c r="G28" s="79">
        <v>1850</v>
      </c>
      <c r="H28" s="79">
        <v>2620</v>
      </c>
      <c r="I28" s="79">
        <v>1183</v>
      </c>
      <c r="J28" s="79">
        <v>1088</v>
      </c>
      <c r="K28" s="79">
        <v>1008</v>
      </c>
      <c r="L28" s="79">
        <v>726</v>
      </c>
      <c r="M28" s="79">
        <v>587</v>
      </c>
      <c r="N28" s="79">
        <v>535</v>
      </c>
      <c r="O28" s="79">
        <v>478</v>
      </c>
      <c r="P28" s="79">
        <v>364</v>
      </c>
      <c r="Q28" s="79">
        <v>242</v>
      </c>
      <c r="R28" s="79">
        <v>256</v>
      </c>
      <c r="S28" s="79">
        <v>184</v>
      </c>
      <c r="T28" s="79">
        <v>150</v>
      </c>
      <c r="U28" s="79">
        <v>121</v>
      </c>
      <c r="V28" s="79"/>
      <c r="W28" s="79">
        <v>585</v>
      </c>
      <c r="X28" s="79">
        <v>503</v>
      </c>
      <c r="Y28" s="79">
        <v>426</v>
      </c>
      <c r="Z28" s="79">
        <v>2017</v>
      </c>
      <c r="AA28" s="79">
        <v>2441</v>
      </c>
      <c r="AB28" s="79">
        <v>1090</v>
      </c>
      <c r="AC28" s="79">
        <v>876</v>
      </c>
      <c r="AD28" s="79">
        <v>757</v>
      </c>
      <c r="AE28" s="79">
        <v>555</v>
      </c>
      <c r="AF28" s="79">
        <v>451</v>
      </c>
      <c r="AG28" s="79">
        <v>455</v>
      </c>
      <c r="AH28" s="79">
        <v>395</v>
      </c>
      <c r="AI28" s="79">
        <v>323</v>
      </c>
      <c r="AJ28" s="79">
        <v>225</v>
      </c>
      <c r="AK28" s="79">
        <v>240</v>
      </c>
      <c r="AL28" s="79">
        <v>196</v>
      </c>
      <c r="AM28" s="79">
        <v>149</v>
      </c>
      <c r="AN28" s="79">
        <v>218</v>
      </c>
    </row>
    <row r="29" spans="1:66" s="70" customFormat="1" x14ac:dyDescent="0.3">
      <c r="A29" s="70" t="s">
        <v>395</v>
      </c>
      <c r="B29" s="70">
        <v>2019</v>
      </c>
      <c r="C29" s="70" t="s">
        <v>373</v>
      </c>
      <c r="D29" s="71">
        <v>345</v>
      </c>
      <c r="E29" s="71">
        <v>339</v>
      </c>
      <c r="F29" s="71">
        <v>305</v>
      </c>
      <c r="G29" s="71">
        <v>1089</v>
      </c>
      <c r="H29" s="71">
        <v>1213</v>
      </c>
      <c r="I29" s="71">
        <v>719</v>
      </c>
      <c r="J29" s="71">
        <v>655</v>
      </c>
      <c r="K29" s="71">
        <v>594</v>
      </c>
      <c r="L29" s="71">
        <v>427</v>
      </c>
      <c r="M29" s="71">
        <v>377</v>
      </c>
      <c r="N29" s="71">
        <v>374</v>
      </c>
      <c r="O29" s="71">
        <v>383</v>
      </c>
      <c r="P29" s="71">
        <v>349</v>
      </c>
      <c r="Q29" s="71">
        <v>307</v>
      </c>
      <c r="R29" s="71">
        <v>278</v>
      </c>
      <c r="S29" s="71">
        <v>212</v>
      </c>
      <c r="T29" s="71">
        <v>138</v>
      </c>
      <c r="U29" s="71">
        <v>172</v>
      </c>
      <c r="V29" s="71"/>
      <c r="W29" s="71">
        <v>309</v>
      </c>
      <c r="X29" s="71">
        <v>324</v>
      </c>
      <c r="Y29" s="71">
        <v>275</v>
      </c>
      <c r="Z29" s="71">
        <v>1085</v>
      </c>
      <c r="AA29" s="71">
        <v>1159</v>
      </c>
      <c r="AB29" s="71">
        <v>592</v>
      </c>
      <c r="AC29" s="71">
        <v>494</v>
      </c>
      <c r="AD29" s="71">
        <v>434</v>
      </c>
      <c r="AE29" s="71">
        <v>358</v>
      </c>
      <c r="AF29" s="71">
        <v>356</v>
      </c>
      <c r="AG29" s="71">
        <v>340</v>
      </c>
      <c r="AH29" s="71">
        <v>325</v>
      </c>
      <c r="AI29" s="71">
        <v>310</v>
      </c>
      <c r="AJ29" s="71">
        <v>290</v>
      </c>
      <c r="AK29" s="71">
        <v>304</v>
      </c>
      <c r="AL29" s="71">
        <v>244</v>
      </c>
      <c r="AM29" s="71">
        <v>195</v>
      </c>
      <c r="AN29" s="71">
        <v>298</v>
      </c>
    </row>
    <row r="30" spans="1:66" s="70" customFormat="1" x14ac:dyDescent="0.3">
      <c r="A30" s="70" t="s">
        <v>396</v>
      </c>
      <c r="B30" s="70">
        <v>2019</v>
      </c>
      <c r="C30" s="70" t="s">
        <v>373</v>
      </c>
      <c r="D30" s="71">
        <v>606</v>
      </c>
      <c r="E30" s="71">
        <v>569</v>
      </c>
      <c r="F30" s="71">
        <v>482</v>
      </c>
      <c r="G30" s="71">
        <v>1047</v>
      </c>
      <c r="H30" s="71">
        <v>1888</v>
      </c>
      <c r="I30" s="71">
        <v>1035</v>
      </c>
      <c r="J30" s="71">
        <v>820</v>
      </c>
      <c r="K30" s="71">
        <v>866</v>
      </c>
      <c r="L30" s="71">
        <v>714</v>
      </c>
      <c r="M30" s="71">
        <v>547</v>
      </c>
      <c r="N30" s="71">
        <v>458</v>
      </c>
      <c r="O30" s="71">
        <v>381</v>
      </c>
      <c r="P30" s="71">
        <v>270</v>
      </c>
      <c r="Q30" s="71">
        <v>198</v>
      </c>
      <c r="R30" s="71">
        <v>174</v>
      </c>
      <c r="S30" s="71">
        <v>108</v>
      </c>
      <c r="T30" s="71">
        <v>91</v>
      </c>
      <c r="U30" s="71">
        <v>66</v>
      </c>
      <c r="V30" s="71"/>
      <c r="W30" s="71">
        <v>576</v>
      </c>
      <c r="X30" s="71">
        <v>522</v>
      </c>
      <c r="Y30" s="71">
        <v>454</v>
      </c>
      <c r="Z30" s="71">
        <v>1046</v>
      </c>
      <c r="AA30" s="71">
        <v>1758</v>
      </c>
      <c r="AB30" s="71">
        <v>919</v>
      </c>
      <c r="AC30" s="71">
        <v>755</v>
      </c>
      <c r="AD30" s="71">
        <v>722</v>
      </c>
      <c r="AE30" s="71">
        <v>518</v>
      </c>
      <c r="AF30" s="71">
        <v>419</v>
      </c>
      <c r="AG30" s="71">
        <v>413</v>
      </c>
      <c r="AH30" s="71">
        <v>348</v>
      </c>
      <c r="AI30" s="71">
        <v>256</v>
      </c>
      <c r="AJ30" s="71">
        <v>172</v>
      </c>
      <c r="AK30" s="71">
        <v>161</v>
      </c>
      <c r="AL30" s="71">
        <v>121</v>
      </c>
      <c r="AM30" s="71">
        <v>108</v>
      </c>
      <c r="AN30" s="71">
        <v>121</v>
      </c>
    </row>
    <row r="31" spans="1:66" s="70" customFormat="1" x14ac:dyDescent="0.3">
      <c r="A31" s="70" t="s">
        <v>397</v>
      </c>
      <c r="B31" s="70">
        <v>2019</v>
      </c>
      <c r="C31" s="70" t="s">
        <v>373</v>
      </c>
      <c r="D31" s="71">
        <v>570</v>
      </c>
      <c r="E31" s="71">
        <v>588</v>
      </c>
      <c r="F31" s="71">
        <v>479</v>
      </c>
      <c r="G31" s="71">
        <v>384</v>
      </c>
      <c r="H31" s="71">
        <v>497</v>
      </c>
      <c r="I31" s="71">
        <v>602</v>
      </c>
      <c r="J31" s="71">
        <v>616</v>
      </c>
      <c r="K31" s="71">
        <v>501</v>
      </c>
      <c r="L31" s="71">
        <v>358</v>
      </c>
      <c r="M31" s="71">
        <v>432</v>
      </c>
      <c r="N31" s="71">
        <v>467</v>
      </c>
      <c r="O31" s="71">
        <v>425</v>
      </c>
      <c r="P31" s="71">
        <v>332</v>
      </c>
      <c r="Q31" s="71">
        <v>272</v>
      </c>
      <c r="R31" s="71">
        <v>303</v>
      </c>
      <c r="S31" s="71">
        <v>230</v>
      </c>
      <c r="T31" s="71">
        <v>148</v>
      </c>
      <c r="U31" s="71">
        <v>120</v>
      </c>
      <c r="V31" s="71"/>
      <c r="W31" s="71">
        <v>535</v>
      </c>
      <c r="X31" s="71">
        <v>540</v>
      </c>
      <c r="Y31" s="71">
        <v>436</v>
      </c>
      <c r="Z31" s="71">
        <v>354</v>
      </c>
      <c r="AA31" s="71">
        <v>494</v>
      </c>
      <c r="AB31" s="71">
        <v>614</v>
      </c>
      <c r="AC31" s="71">
        <v>594</v>
      </c>
      <c r="AD31" s="71">
        <v>505</v>
      </c>
      <c r="AE31" s="71">
        <v>349</v>
      </c>
      <c r="AF31" s="71">
        <v>383</v>
      </c>
      <c r="AG31" s="71">
        <v>452</v>
      </c>
      <c r="AH31" s="71">
        <v>441</v>
      </c>
      <c r="AI31" s="71">
        <v>378</v>
      </c>
      <c r="AJ31" s="71">
        <v>314</v>
      </c>
      <c r="AK31" s="71">
        <v>312</v>
      </c>
      <c r="AL31" s="71">
        <v>242</v>
      </c>
      <c r="AM31" s="71">
        <v>203</v>
      </c>
      <c r="AN31" s="71">
        <v>198</v>
      </c>
    </row>
    <row r="32" spans="1:66" s="70" customFormat="1" x14ac:dyDescent="0.3">
      <c r="A32" s="70" t="s">
        <v>398</v>
      </c>
      <c r="B32" s="70">
        <v>2019</v>
      </c>
      <c r="C32" s="70" t="s">
        <v>373</v>
      </c>
      <c r="D32" s="71">
        <v>442</v>
      </c>
      <c r="E32" s="71">
        <v>454</v>
      </c>
      <c r="F32" s="71">
        <v>351</v>
      </c>
      <c r="G32" s="71">
        <v>366</v>
      </c>
      <c r="H32" s="71">
        <v>601</v>
      </c>
      <c r="I32" s="71">
        <v>661</v>
      </c>
      <c r="J32" s="71">
        <v>642</v>
      </c>
      <c r="K32" s="71">
        <v>498</v>
      </c>
      <c r="L32" s="71">
        <v>407</v>
      </c>
      <c r="M32" s="71">
        <v>479</v>
      </c>
      <c r="N32" s="71">
        <v>519</v>
      </c>
      <c r="O32" s="71">
        <v>490</v>
      </c>
      <c r="P32" s="71">
        <v>392</v>
      </c>
      <c r="Q32" s="71">
        <v>310</v>
      </c>
      <c r="R32" s="71">
        <v>306</v>
      </c>
      <c r="S32" s="71">
        <v>234</v>
      </c>
      <c r="T32" s="71">
        <v>171</v>
      </c>
      <c r="U32" s="71">
        <v>145</v>
      </c>
      <c r="V32" s="71"/>
      <c r="W32" s="71">
        <v>440</v>
      </c>
      <c r="X32" s="71">
        <v>421</v>
      </c>
      <c r="Y32" s="71">
        <v>354</v>
      </c>
      <c r="Z32" s="71">
        <v>328</v>
      </c>
      <c r="AA32" s="71">
        <v>609</v>
      </c>
      <c r="AB32" s="71">
        <v>589</v>
      </c>
      <c r="AC32" s="71">
        <v>473</v>
      </c>
      <c r="AD32" s="71">
        <v>410</v>
      </c>
      <c r="AE32" s="71">
        <v>406</v>
      </c>
      <c r="AF32" s="71">
        <v>491</v>
      </c>
      <c r="AG32" s="71">
        <v>494</v>
      </c>
      <c r="AH32" s="71">
        <v>441</v>
      </c>
      <c r="AI32" s="71">
        <v>383</v>
      </c>
      <c r="AJ32" s="71">
        <v>346</v>
      </c>
      <c r="AK32" s="71">
        <v>353</v>
      </c>
      <c r="AL32" s="71">
        <v>272</v>
      </c>
      <c r="AM32" s="71">
        <v>172</v>
      </c>
      <c r="AN32" s="71">
        <v>222</v>
      </c>
    </row>
    <row r="33" spans="1:40" s="70" customFormat="1" x14ac:dyDescent="0.3">
      <c r="A33" s="70" t="s">
        <v>399</v>
      </c>
      <c r="B33" s="70">
        <v>2019</v>
      </c>
      <c r="C33" s="70" t="s">
        <v>373</v>
      </c>
      <c r="D33" s="71">
        <v>454</v>
      </c>
      <c r="E33" s="71">
        <v>473</v>
      </c>
      <c r="F33" s="71">
        <v>404</v>
      </c>
      <c r="G33" s="71">
        <v>364</v>
      </c>
      <c r="H33" s="71">
        <v>649</v>
      </c>
      <c r="I33" s="71">
        <v>663</v>
      </c>
      <c r="J33" s="71">
        <v>457</v>
      </c>
      <c r="K33" s="71">
        <v>359</v>
      </c>
      <c r="L33" s="71">
        <v>337</v>
      </c>
      <c r="M33" s="71">
        <v>392</v>
      </c>
      <c r="N33" s="71">
        <v>403</v>
      </c>
      <c r="O33" s="71">
        <v>384</v>
      </c>
      <c r="P33" s="71">
        <v>362</v>
      </c>
      <c r="Q33" s="71">
        <v>387</v>
      </c>
      <c r="R33" s="71">
        <v>372</v>
      </c>
      <c r="S33" s="71">
        <v>228</v>
      </c>
      <c r="T33" s="71">
        <v>143</v>
      </c>
      <c r="U33" s="71">
        <v>106</v>
      </c>
      <c r="V33" s="71"/>
      <c r="W33" s="71">
        <v>438</v>
      </c>
      <c r="X33" s="71">
        <v>413</v>
      </c>
      <c r="Y33" s="71">
        <v>388</v>
      </c>
      <c r="Z33" s="71">
        <v>328</v>
      </c>
      <c r="AA33" s="71">
        <v>543</v>
      </c>
      <c r="AB33" s="71">
        <v>567</v>
      </c>
      <c r="AC33" s="71">
        <v>444</v>
      </c>
      <c r="AD33" s="71">
        <v>437</v>
      </c>
      <c r="AE33" s="71">
        <v>449</v>
      </c>
      <c r="AF33" s="71">
        <v>498</v>
      </c>
      <c r="AG33" s="71">
        <v>485</v>
      </c>
      <c r="AH33" s="71">
        <v>474</v>
      </c>
      <c r="AI33" s="71">
        <v>454</v>
      </c>
      <c r="AJ33" s="71">
        <v>486</v>
      </c>
      <c r="AK33" s="71">
        <v>407</v>
      </c>
      <c r="AL33" s="71">
        <v>230</v>
      </c>
      <c r="AM33" s="71">
        <v>155</v>
      </c>
      <c r="AN33" s="71">
        <v>163</v>
      </c>
    </row>
    <row r="34" spans="1:40" s="70" customFormat="1" x14ac:dyDescent="0.3">
      <c r="A34" s="70" t="s">
        <v>400</v>
      </c>
      <c r="B34" s="70">
        <v>2019</v>
      </c>
      <c r="C34" s="70" t="s">
        <v>373</v>
      </c>
      <c r="D34" s="71">
        <v>538</v>
      </c>
      <c r="E34" s="71">
        <v>491</v>
      </c>
      <c r="F34" s="71">
        <v>436</v>
      </c>
      <c r="G34" s="71">
        <v>485</v>
      </c>
      <c r="H34" s="71">
        <v>956</v>
      </c>
      <c r="I34" s="71">
        <v>886</v>
      </c>
      <c r="J34" s="71">
        <v>896</v>
      </c>
      <c r="K34" s="71">
        <v>847</v>
      </c>
      <c r="L34" s="71">
        <v>679</v>
      </c>
      <c r="M34" s="71">
        <v>601</v>
      </c>
      <c r="N34" s="71">
        <v>540</v>
      </c>
      <c r="O34" s="71">
        <v>459</v>
      </c>
      <c r="P34" s="71">
        <v>370</v>
      </c>
      <c r="Q34" s="71">
        <v>311</v>
      </c>
      <c r="R34" s="71">
        <v>231</v>
      </c>
      <c r="S34" s="71">
        <v>149</v>
      </c>
      <c r="T34" s="71">
        <v>112</v>
      </c>
      <c r="U34" s="71">
        <v>106</v>
      </c>
      <c r="V34" s="71"/>
      <c r="W34" s="71">
        <v>515</v>
      </c>
      <c r="X34" s="71">
        <v>478</v>
      </c>
      <c r="Y34" s="71">
        <v>435</v>
      </c>
      <c r="Z34" s="71">
        <v>453</v>
      </c>
      <c r="AA34" s="71">
        <v>923</v>
      </c>
      <c r="AB34" s="71">
        <v>756</v>
      </c>
      <c r="AC34" s="71">
        <v>705</v>
      </c>
      <c r="AD34" s="71">
        <v>596</v>
      </c>
      <c r="AE34" s="71">
        <v>470</v>
      </c>
      <c r="AF34" s="71">
        <v>413</v>
      </c>
      <c r="AG34" s="71">
        <v>406</v>
      </c>
      <c r="AH34" s="71">
        <v>383</v>
      </c>
      <c r="AI34" s="71">
        <v>338</v>
      </c>
      <c r="AJ34" s="71">
        <v>282</v>
      </c>
      <c r="AK34" s="71">
        <v>212</v>
      </c>
      <c r="AL34" s="71">
        <v>178</v>
      </c>
      <c r="AM34" s="71">
        <v>136</v>
      </c>
      <c r="AN34" s="71">
        <v>201</v>
      </c>
    </row>
    <row r="35" spans="1:40" s="70" customFormat="1" x14ac:dyDescent="0.3">
      <c r="A35" s="70" t="s">
        <v>401</v>
      </c>
      <c r="B35" s="70">
        <v>2019</v>
      </c>
      <c r="C35" s="70" t="s">
        <v>373</v>
      </c>
      <c r="D35" s="71">
        <v>470</v>
      </c>
      <c r="E35" s="71">
        <v>462</v>
      </c>
      <c r="F35" s="71">
        <v>385</v>
      </c>
      <c r="G35" s="71">
        <v>339</v>
      </c>
      <c r="H35" s="71">
        <v>548</v>
      </c>
      <c r="I35" s="71">
        <v>651</v>
      </c>
      <c r="J35" s="71">
        <v>513</v>
      </c>
      <c r="K35" s="71">
        <v>462</v>
      </c>
      <c r="L35" s="71">
        <v>436</v>
      </c>
      <c r="M35" s="71">
        <v>426</v>
      </c>
      <c r="N35" s="71">
        <v>437</v>
      </c>
      <c r="O35" s="71">
        <v>423</v>
      </c>
      <c r="P35" s="71">
        <v>367</v>
      </c>
      <c r="Q35" s="71">
        <v>300</v>
      </c>
      <c r="R35" s="71">
        <v>322</v>
      </c>
      <c r="S35" s="71">
        <v>226</v>
      </c>
      <c r="T35" s="71">
        <v>185</v>
      </c>
      <c r="U35" s="71">
        <v>168</v>
      </c>
      <c r="V35" s="71"/>
      <c r="W35" s="71">
        <v>458</v>
      </c>
      <c r="X35" s="71">
        <v>448</v>
      </c>
      <c r="Y35" s="71">
        <v>365</v>
      </c>
      <c r="Z35" s="71">
        <v>321</v>
      </c>
      <c r="AA35" s="71">
        <v>531</v>
      </c>
      <c r="AB35" s="71">
        <v>594</v>
      </c>
      <c r="AC35" s="71">
        <v>506</v>
      </c>
      <c r="AD35" s="71">
        <v>417</v>
      </c>
      <c r="AE35" s="71">
        <v>356</v>
      </c>
      <c r="AF35" s="71">
        <v>405</v>
      </c>
      <c r="AG35" s="71">
        <v>439</v>
      </c>
      <c r="AH35" s="71">
        <v>456</v>
      </c>
      <c r="AI35" s="71">
        <v>408</v>
      </c>
      <c r="AJ35" s="71">
        <v>328</v>
      </c>
      <c r="AK35" s="71">
        <v>368</v>
      </c>
      <c r="AL35" s="71">
        <v>272</v>
      </c>
      <c r="AM35" s="71">
        <v>264</v>
      </c>
      <c r="AN35" s="71">
        <v>321</v>
      </c>
    </row>
    <row r="36" spans="1:40" s="70" customFormat="1" x14ac:dyDescent="0.3">
      <c r="A36" s="70" t="s">
        <v>402</v>
      </c>
      <c r="B36" s="70">
        <v>2019</v>
      </c>
      <c r="C36" s="70" t="s">
        <v>373</v>
      </c>
      <c r="D36" s="71">
        <v>591</v>
      </c>
      <c r="E36" s="71">
        <v>619</v>
      </c>
      <c r="F36" s="71">
        <v>495</v>
      </c>
      <c r="G36" s="71">
        <v>382</v>
      </c>
      <c r="H36" s="71">
        <v>639</v>
      </c>
      <c r="I36" s="71">
        <v>738</v>
      </c>
      <c r="J36" s="71">
        <v>660</v>
      </c>
      <c r="K36" s="71">
        <v>606</v>
      </c>
      <c r="L36" s="71">
        <v>513</v>
      </c>
      <c r="M36" s="71">
        <v>534</v>
      </c>
      <c r="N36" s="71">
        <v>492</v>
      </c>
      <c r="O36" s="71">
        <v>466</v>
      </c>
      <c r="P36" s="71">
        <v>375</v>
      </c>
      <c r="Q36" s="71">
        <v>297</v>
      </c>
      <c r="R36" s="71">
        <v>256</v>
      </c>
      <c r="S36" s="71">
        <v>215</v>
      </c>
      <c r="T36" s="71">
        <v>147</v>
      </c>
      <c r="U36" s="71">
        <v>151</v>
      </c>
      <c r="V36" s="71"/>
      <c r="W36" s="71">
        <v>566</v>
      </c>
      <c r="X36" s="71">
        <v>564</v>
      </c>
      <c r="Y36" s="71">
        <v>484</v>
      </c>
      <c r="Z36" s="71">
        <v>400</v>
      </c>
      <c r="AA36" s="71">
        <v>644</v>
      </c>
      <c r="AB36" s="71">
        <v>668</v>
      </c>
      <c r="AC36" s="71">
        <v>620</v>
      </c>
      <c r="AD36" s="71">
        <v>593</v>
      </c>
      <c r="AE36" s="71">
        <v>485</v>
      </c>
      <c r="AF36" s="71">
        <v>534</v>
      </c>
      <c r="AG36" s="71">
        <v>505</v>
      </c>
      <c r="AH36" s="71">
        <v>447</v>
      </c>
      <c r="AI36" s="71">
        <v>384</v>
      </c>
      <c r="AJ36" s="71">
        <v>333</v>
      </c>
      <c r="AK36" s="71">
        <v>286</v>
      </c>
      <c r="AL36" s="71">
        <v>232</v>
      </c>
      <c r="AM36" s="71">
        <v>200</v>
      </c>
      <c r="AN36" s="71">
        <v>250</v>
      </c>
    </row>
    <row r="37" spans="1:40" s="70" customFormat="1" x14ac:dyDescent="0.3">
      <c r="A37" s="70" t="s">
        <v>403</v>
      </c>
      <c r="B37" s="70">
        <v>2019</v>
      </c>
      <c r="C37" s="70" t="s">
        <v>373</v>
      </c>
      <c r="D37" s="71">
        <v>487</v>
      </c>
      <c r="E37" s="71">
        <v>486</v>
      </c>
      <c r="F37" s="71">
        <v>445</v>
      </c>
      <c r="G37" s="71">
        <v>418</v>
      </c>
      <c r="H37" s="71">
        <v>662</v>
      </c>
      <c r="I37" s="71">
        <v>739</v>
      </c>
      <c r="J37" s="71">
        <v>626</v>
      </c>
      <c r="K37" s="71">
        <v>543</v>
      </c>
      <c r="L37" s="71">
        <v>443</v>
      </c>
      <c r="M37" s="71">
        <v>461</v>
      </c>
      <c r="N37" s="71">
        <v>489</v>
      </c>
      <c r="O37" s="71">
        <v>472</v>
      </c>
      <c r="P37" s="71">
        <v>390</v>
      </c>
      <c r="Q37" s="71">
        <v>291</v>
      </c>
      <c r="R37" s="71">
        <v>269</v>
      </c>
      <c r="S37" s="71">
        <v>198</v>
      </c>
      <c r="T37" s="71">
        <v>123</v>
      </c>
      <c r="U37" s="71">
        <v>101</v>
      </c>
      <c r="V37" s="71"/>
      <c r="W37" s="71">
        <v>446</v>
      </c>
      <c r="X37" s="71">
        <v>471</v>
      </c>
      <c r="Y37" s="71">
        <v>396</v>
      </c>
      <c r="Z37" s="71">
        <v>386</v>
      </c>
      <c r="AA37" s="71">
        <v>583</v>
      </c>
      <c r="AB37" s="71">
        <v>623</v>
      </c>
      <c r="AC37" s="71">
        <v>561</v>
      </c>
      <c r="AD37" s="71">
        <v>488</v>
      </c>
      <c r="AE37" s="71">
        <v>418</v>
      </c>
      <c r="AF37" s="71">
        <v>490</v>
      </c>
      <c r="AG37" s="71">
        <v>518</v>
      </c>
      <c r="AH37" s="71">
        <v>471</v>
      </c>
      <c r="AI37" s="71">
        <v>392</v>
      </c>
      <c r="AJ37" s="71">
        <v>316</v>
      </c>
      <c r="AK37" s="71">
        <v>299</v>
      </c>
      <c r="AL37" s="71">
        <v>217</v>
      </c>
      <c r="AM37" s="71">
        <v>176</v>
      </c>
      <c r="AN37" s="71">
        <v>146</v>
      </c>
    </row>
    <row r="38" spans="1:40" s="70" customFormat="1" x14ac:dyDescent="0.3">
      <c r="A38" s="70" t="s">
        <v>404</v>
      </c>
      <c r="B38" s="70">
        <v>2019</v>
      </c>
      <c r="C38" s="70" t="s">
        <v>373</v>
      </c>
      <c r="D38" s="71">
        <v>324</v>
      </c>
      <c r="E38" s="71">
        <v>342</v>
      </c>
      <c r="F38" s="71">
        <v>290</v>
      </c>
      <c r="G38" s="71">
        <v>571</v>
      </c>
      <c r="H38" s="71">
        <v>1498</v>
      </c>
      <c r="I38" s="71">
        <v>880</v>
      </c>
      <c r="J38" s="71">
        <v>669</v>
      </c>
      <c r="K38" s="71">
        <v>603</v>
      </c>
      <c r="L38" s="71">
        <v>433</v>
      </c>
      <c r="M38" s="71">
        <v>383</v>
      </c>
      <c r="N38" s="71">
        <v>387</v>
      </c>
      <c r="O38" s="71">
        <v>334</v>
      </c>
      <c r="P38" s="71">
        <v>284</v>
      </c>
      <c r="Q38" s="71">
        <v>240</v>
      </c>
      <c r="R38" s="71">
        <v>221</v>
      </c>
      <c r="S38" s="71">
        <v>163</v>
      </c>
      <c r="T38" s="71">
        <v>134</v>
      </c>
      <c r="U38" s="71">
        <v>162</v>
      </c>
      <c r="V38" s="71"/>
      <c r="W38" s="71">
        <v>320</v>
      </c>
      <c r="X38" s="71">
        <v>324</v>
      </c>
      <c r="Y38" s="71">
        <v>295</v>
      </c>
      <c r="Z38" s="71">
        <v>545</v>
      </c>
      <c r="AA38" s="71">
        <v>1492</v>
      </c>
      <c r="AB38" s="71">
        <v>747</v>
      </c>
      <c r="AC38" s="71">
        <v>537</v>
      </c>
      <c r="AD38" s="71">
        <v>511</v>
      </c>
      <c r="AE38" s="71">
        <v>410</v>
      </c>
      <c r="AF38" s="71">
        <v>387</v>
      </c>
      <c r="AG38" s="71">
        <v>361</v>
      </c>
      <c r="AH38" s="71">
        <v>325</v>
      </c>
      <c r="AI38" s="71">
        <v>252</v>
      </c>
      <c r="AJ38" s="71">
        <v>224</v>
      </c>
      <c r="AK38" s="71">
        <v>245</v>
      </c>
      <c r="AL38" s="71">
        <v>206</v>
      </c>
      <c r="AM38" s="71">
        <v>177</v>
      </c>
      <c r="AN38" s="71">
        <v>292</v>
      </c>
    </row>
    <row r="39" spans="1:40" s="70" customFormat="1" x14ac:dyDescent="0.3">
      <c r="A39" s="70" t="s">
        <v>405</v>
      </c>
      <c r="B39" s="70">
        <v>2019</v>
      </c>
      <c r="C39" s="70" t="s">
        <v>373</v>
      </c>
      <c r="D39" s="71">
        <v>619</v>
      </c>
      <c r="E39" s="71">
        <v>640</v>
      </c>
      <c r="F39" s="71">
        <v>506</v>
      </c>
      <c r="G39" s="71">
        <v>433</v>
      </c>
      <c r="H39" s="71">
        <v>734</v>
      </c>
      <c r="I39" s="71">
        <v>833</v>
      </c>
      <c r="J39" s="71">
        <v>633</v>
      </c>
      <c r="K39" s="71">
        <v>496</v>
      </c>
      <c r="L39" s="71">
        <v>411</v>
      </c>
      <c r="M39" s="71">
        <v>499</v>
      </c>
      <c r="N39" s="71">
        <v>520</v>
      </c>
      <c r="O39" s="71">
        <v>448</v>
      </c>
      <c r="P39" s="71">
        <v>375</v>
      </c>
      <c r="Q39" s="71">
        <v>319</v>
      </c>
      <c r="R39" s="71">
        <v>284</v>
      </c>
      <c r="S39" s="71">
        <v>199</v>
      </c>
      <c r="T39" s="71">
        <v>142</v>
      </c>
      <c r="U39" s="71">
        <v>110</v>
      </c>
      <c r="V39" s="71"/>
      <c r="W39" s="71">
        <v>627</v>
      </c>
      <c r="X39" s="71">
        <v>554</v>
      </c>
      <c r="Y39" s="71">
        <v>489</v>
      </c>
      <c r="Z39" s="71">
        <v>395</v>
      </c>
      <c r="AA39" s="71">
        <v>566</v>
      </c>
      <c r="AB39" s="71">
        <v>647</v>
      </c>
      <c r="AC39" s="71">
        <v>575</v>
      </c>
      <c r="AD39" s="71">
        <v>482</v>
      </c>
      <c r="AE39" s="71">
        <v>414</v>
      </c>
      <c r="AF39" s="71">
        <v>489</v>
      </c>
      <c r="AG39" s="71">
        <v>460</v>
      </c>
      <c r="AH39" s="71">
        <v>440</v>
      </c>
      <c r="AI39" s="71">
        <v>408</v>
      </c>
      <c r="AJ39" s="71">
        <v>353</v>
      </c>
      <c r="AK39" s="71">
        <v>312</v>
      </c>
      <c r="AL39" s="71">
        <v>242</v>
      </c>
      <c r="AM39" s="71">
        <v>208</v>
      </c>
      <c r="AN39" s="71">
        <v>190</v>
      </c>
    </row>
    <row r="40" spans="1:40" s="70" customFormat="1" x14ac:dyDescent="0.3">
      <c r="A40" s="70" t="s">
        <v>406</v>
      </c>
      <c r="B40" s="70">
        <v>2019</v>
      </c>
      <c r="C40" s="70" t="s">
        <v>373</v>
      </c>
      <c r="D40" s="71">
        <v>487</v>
      </c>
      <c r="E40" s="71">
        <v>556</v>
      </c>
      <c r="F40" s="71">
        <v>477</v>
      </c>
      <c r="G40" s="71">
        <v>403</v>
      </c>
      <c r="H40" s="71">
        <v>685</v>
      </c>
      <c r="I40" s="71">
        <v>707</v>
      </c>
      <c r="J40" s="71">
        <v>629</v>
      </c>
      <c r="K40" s="71">
        <v>568</v>
      </c>
      <c r="L40" s="71">
        <v>495</v>
      </c>
      <c r="M40" s="71">
        <v>504</v>
      </c>
      <c r="N40" s="71">
        <v>431</v>
      </c>
      <c r="O40" s="71">
        <v>405</v>
      </c>
      <c r="P40" s="71">
        <v>359</v>
      </c>
      <c r="Q40" s="71">
        <v>326</v>
      </c>
      <c r="R40" s="71">
        <v>278</v>
      </c>
      <c r="S40" s="71">
        <v>202</v>
      </c>
      <c r="T40" s="71">
        <v>141</v>
      </c>
      <c r="U40" s="71">
        <v>138</v>
      </c>
      <c r="V40" s="71"/>
      <c r="W40" s="71">
        <v>476</v>
      </c>
      <c r="X40" s="71">
        <v>533</v>
      </c>
      <c r="Y40" s="71">
        <v>449</v>
      </c>
      <c r="Z40" s="71">
        <v>386</v>
      </c>
      <c r="AA40" s="71">
        <v>621</v>
      </c>
      <c r="AB40" s="71">
        <v>622</v>
      </c>
      <c r="AC40" s="71">
        <v>507</v>
      </c>
      <c r="AD40" s="71">
        <v>446</v>
      </c>
      <c r="AE40" s="71">
        <v>475</v>
      </c>
      <c r="AF40" s="71">
        <v>529</v>
      </c>
      <c r="AG40" s="71">
        <v>465</v>
      </c>
      <c r="AH40" s="71">
        <v>464</v>
      </c>
      <c r="AI40" s="71">
        <v>393</v>
      </c>
      <c r="AJ40" s="71">
        <v>359</v>
      </c>
      <c r="AK40" s="71">
        <v>295</v>
      </c>
      <c r="AL40" s="71">
        <v>230</v>
      </c>
      <c r="AM40" s="71">
        <v>186</v>
      </c>
      <c r="AN40" s="71">
        <v>213</v>
      </c>
    </row>
    <row r="41" spans="1:40" s="70" customFormat="1" x14ac:dyDescent="0.3">
      <c r="A41" s="70" t="s">
        <v>407</v>
      </c>
      <c r="B41" s="70">
        <v>2019</v>
      </c>
      <c r="C41" s="70" t="s">
        <v>373</v>
      </c>
      <c r="D41" s="71">
        <v>436</v>
      </c>
      <c r="E41" s="71">
        <v>442</v>
      </c>
      <c r="F41" s="71">
        <v>403</v>
      </c>
      <c r="G41" s="71">
        <v>354</v>
      </c>
      <c r="H41" s="71">
        <v>600</v>
      </c>
      <c r="I41" s="71">
        <v>624</v>
      </c>
      <c r="J41" s="71">
        <v>459</v>
      </c>
      <c r="K41" s="71">
        <v>405</v>
      </c>
      <c r="L41" s="71">
        <v>389</v>
      </c>
      <c r="M41" s="71">
        <v>433</v>
      </c>
      <c r="N41" s="71">
        <v>454</v>
      </c>
      <c r="O41" s="71">
        <v>462</v>
      </c>
      <c r="P41" s="71">
        <v>400</v>
      </c>
      <c r="Q41" s="71">
        <v>357</v>
      </c>
      <c r="R41" s="71">
        <v>371</v>
      </c>
      <c r="S41" s="71">
        <v>245</v>
      </c>
      <c r="T41" s="71">
        <v>167</v>
      </c>
      <c r="U41" s="71">
        <v>132</v>
      </c>
      <c r="V41" s="71"/>
      <c r="W41" s="71">
        <v>408</v>
      </c>
      <c r="X41" s="71">
        <v>406</v>
      </c>
      <c r="Y41" s="71">
        <v>360</v>
      </c>
      <c r="Z41" s="71">
        <v>298</v>
      </c>
      <c r="AA41" s="71">
        <v>463</v>
      </c>
      <c r="AB41" s="71">
        <v>508</v>
      </c>
      <c r="AC41" s="71">
        <v>463</v>
      </c>
      <c r="AD41" s="71">
        <v>448</v>
      </c>
      <c r="AE41" s="71">
        <v>430</v>
      </c>
      <c r="AF41" s="71">
        <v>454</v>
      </c>
      <c r="AG41" s="71">
        <v>497</v>
      </c>
      <c r="AH41" s="71">
        <v>516</v>
      </c>
      <c r="AI41" s="71">
        <v>427</v>
      </c>
      <c r="AJ41" s="71">
        <v>385</v>
      </c>
      <c r="AK41" s="71">
        <v>418</v>
      </c>
      <c r="AL41" s="71">
        <v>302</v>
      </c>
      <c r="AM41" s="71">
        <v>207</v>
      </c>
      <c r="AN41" s="71">
        <v>216</v>
      </c>
    </row>
    <row r="42" spans="1:40" s="70" customFormat="1" x14ac:dyDescent="0.3">
      <c r="A42" s="70" t="s">
        <v>408</v>
      </c>
      <c r="B42" s="70">
        <v>2019</v>
      </c>
      <c r="C42" s="70" t="s">
        <v>373</v>
      </c>
      <c r="D42" s="71">
        <v>340</v>
      </c>
      <c r="E42" s="71">
        <v>383</v>
      </c>
      <c r="F42" s="71">
        <v>305</v>
      </c>
      <c r="G42" s="71">
        <v>1302</v>
      </c>
      <c r="H42" s="71">
        <v>1472</v>
      </c>
      <c r="I42" s="71">
        <v>771</v>
      </c>
      <c r="J42" s="71">
        <v>591</v>
      </c>
      <c r="K42" s="71">
        <v>478</v>
      </c>
      <c r="L42" s="71">
        <v>320</v>
      </c>
      <c r="M42" s="71">
        <v>306</v>
      </c>
      <c r="N42" s="71">
        <v>353</v>
      </c>
      <c r="O42" s="71">
        <v>308</v>
      </c>
      <c r="P42" s="71">
        <v>230</v>
      </c>
      <c r="Q42" s="71">
        <v>205</v>
      </c>
      <c r="R42" s="71">
        <v>212</v>
      </c>
      <c r="S42" s="71">
        <v>140</v>
      </c>
      <c r="T42" s="71">
        <v>110</v>
      </c>
      <c r="U42" s="71">
        <v>81</v>
      </c>
      <c r="V42" s="71"/>
      <c r="W42" s="71">
        <v>315</v>
      </c>
      <c r="X42" s="71">
        <v>360</v>
      </c>
      <c r="Y42" s="71">
        <v>307</v>
      </c>
      <c r="Z42" s="71">
        <v>1231</v>
      </c>
      <c r="AA42" s="71">
        <v>1326</v>
      </c>
      <c r="AB42" s="71">
        <v>640</v>
      </c>
      <c r="AC42" s="71">
        <v>421</v>
      </c>
      <c r="AD42" s="71">
        <v>367</v>
      </c>
      <c r="AE42" s="71">
        <v>310</v>
      </c>
      <c r="AF42" s="71">
        <v>333</v>
      </c>
      <c r="AG42" s="71">
        <v>321</v>
      </c>
      <c r="AH42" s="71">
        <v>297</v>
      </c>
      <c r="AI42" s="71">
        <v>241</v>
      </c>
      <c r="AJ42" s="71">
        <v>211</v>
      </c>
      <c r="AK42" s="71">
        <v>225</v>
      </c>
      <c r="AL42" s="71">
        <v>150</v>
      </c>
      <c r="AM42" s="71">
        <v>131</v>
      </c>
      <c r="AN42" s="71">
        <v>153</v>
      </c>
    </row>
    <row r="43" spans="1:40" s="70" customFormat="1" x14ac:dyDescent="0.3">
      <c r="A43" s="70" t="s">
        <v>409</v>
      </c>
      <c r="B43" s="70">
        <v>2019</v>
      </c>
      <c r="C43" s="70" t="s">
        <v>373</v>
      </c>
      <c r="D43" s="71">
        <v>661</v>
      </c>
      <c r="E43" s="71">
        <v>587</v>
      </c>
      <c r="F43" s="71">
        <v>455</v>
      </c>
      <c r="G43" s="71">
        <v>398</v>
      </c>
      <c r="H43" s="71">
        <v>707</v>
      </c>
      <c r="I43" s="71">
        <v>855</v>
      </c>
      <c r="J43" s="71">
        <v>633</v>
      </c>
      <c r="K43" s="71">
        <v>479</v>
      </c>
      <c r="L43" s="71">
        <v>436</v>
      </c>
      <c r="M43" s="71">
        <v>493</v>
      </c>
      <c r="N43" s="71">
        <v>506</v>
      </c>
      <c r="O43" s="71">
        <v>496</v>
      </c>
      <c r="P43" s="71">
        <v>420</v>
      </c>
      <c r="Q43" s="71">
        <v>327</v>
      </c>
      <c r="R43" s="71">
        <v>296</v>
      </c>
      <c r="S43" s="71">
        <v>203</v>
      </c>
      <c r="T43" s="71">
        <v>134</v>
      </c>
      <c r="U43" s="71">
        <v>105</v>
      </c>
      <c r="V43" s="71"/>
      <c r="W43" s="71">
        <v>611</v>
      </c>
      <c r="X43" s="71">
        <v>524</v>
      </c>
      <c r="Y43" s="71">
        <v>434</v>
      </c>
      <c r="Z43" s="71">
        <v>374</v>
      </c>
      <c r="AA43" s="71">
        <v>633</v>
      </c>
      <c r="AB43" s="71">
        <v>699</v>
      </c>
      <c r="AC43" s="71">
        <v>622</v>
      </c>
      <c r="AD43" s="71">
        <v>591</v>
      </c>
      <c r="AE43" s="71">
        <v>490</v>
      </c>
      <c r="AF43" s="71">
        <v>468</v>
      </c>
      <c r="AG43" s="71">
        <v>515</v>
      </c>
      <c r="AH43" s="71">
        <v>517</v>
      </c>
      <c r="AI43" s="71">
        <v>413</v>
      </c>
      <c r="AJ43" s="71">
        <v>365</v>
      </c>
      <c r="AK43" s="71">
        <v>350</v>
      </c>
      <c r="AL43" s="71">
        <v>230</v>
      </c>
      <c r="AM43" s="71">
        <v>170</v>
      </c>
      <c r="AN43" s="71">
        <v>264</v>
      </c>
    </row>
    <row r="44" spans="1:40" s="78" customFormat="1" x14ac:dyDescent="0.3">
      <c r="A44" s="78" t="s">
        <v>410</v>
      </c>
      <c r="B44" s="78">
        <v>2019</v>
      </c>
      <c r="C44" s="78" t="s">
        <v>373</v>
      </c>
      <c r="D44" s="79">
        <v>2689</v>
      </c>
      <c r="E44" s="79">
        <v>2779</v>
      </c>
      <c r="F44" s="79">
        <v>2318</v>
      </c>
      <c r="G44" s="79">
        <v>2067</v>
      </c>
      <c r="H44" s="79">
        <v>3663</v>
      </c>
      <c r="I44" s="79">
        <v>3827</v>
      </c>
      <c r="J44" s="79">
        <v>3275</v>
      </c>
      <c r="K44" s="79">
        <v>2876</v>
      </c>
      <c r="L44" s="79">
        <v>2435</v>
      </c>
      <c r="M44" s="79">
        <v>2530</v>
      </c>
      <c r="N44" s="79">
        <v>2386</v>
      </c>
      <c r="O44" s="79">
        <v>2162</v>
      </c>
      <c r="P44" s="79">
        <v>1841</v>
      </c>
      <c r="Q44" s="79">
        <v>1640</v>
      </c>
      <c r="R44" s="79">
        <v>1421</v>
      </c>
      <c r="S44" s="79">
        <v>993</v>
      </c>
      <c r="T44" s="79">
        <v>685</v>
      </c>
      <c r="U44" s="79">
        <v>611</v>
      </c>
      <c r="V44" s="79"/>
      <c r="W44" s="79">
        <v>2622</v>
      </c>
      <c r="X44" s="79">
        <v>2542</v>
      </c>
      <c r="Y44" s="79">
        <v>2245</v>
      </c>
      <c r="Z44" s="79">
        <v>1962</v>
      </c>
      <c r="AA44" s="79">
        <v>3297</v>
      </c>
      <c r="AB44" s="79">
        <v>3260</v>
      </c>
      <c r="AC44" s="79">
        <v>2851</v>
      </c>
      <c r="AD44" s="79">
        <v>2554</v>
      </c>
      <c r="AE44" s="79">
        <v>2293</v>
      </c>
      <c r="AF44" s="79">
        <v>2463</v>
      </c>
      <c r="AG44" s="79">
        <v>2321</v>
      </c>
      <c r="AH44" s="79">
        <v>2208</v>
      </c>
      <c r="AI44" s="79">
        <v>1977</v>
      </c>
      <c r="AJ44" s="79">
        <v>1813</v>
      </c>
      <c r="AK44" s="79">
        <v>1512</v>
      </c>
      <c r="AL44" s="79">
        <v>1112</v>
      </c>
      <c r="AM44" s="79">
        <v>885</v>
      </c>
      <c r="AN44" s="79">
        <v>1017</v>
      </c>
    </row>
    <row r="45" spans="1:40" s="70" customFormat="1" x14ac:dyDescent="0.3">
      <c r="A45" s="70" t="s">
        <v>411</v>
      </c>
      <c r="B45" s="70">
        <v>2019</v>
      </c>
      <c r="C45" s="70" t="s">
        <v>373</v>
      </c>
      <c r="D45" s="71">
        <v>2206</v>
      </c>
      <c r="E45" s="71">
        <v>2144</v>
      </c>
      <c r="F45" s="71">
        <v>1827</v>
      </c>
      <c r="G45" s="71">
        <v>5859</v>
      </c>
      <c r="H45" s="71">
        <v>8691</v>
      </c>
      <c r="I45" s="71">
        <v>4588</v>
      </c>
      <c r="J45" s="71">
        <v>3823</v>
      </c>
      <c r="K45" s="71">
        <v>3549</v>
      </c>
      <c r="L45" s="71">
        <v>2620</v>
      </c>
      <c r="M45" s="71">
        <v>2200</v>
      </c>
      <c r="N45" s="71">
        <v>2107</v>
      </c>
      <c r="O45" s="71">
        <v>1884</v>
      </c>
      <c r="P45" s="71">
        <v>1497</v>
      </c>
      <c r="Q45" s="71">
        <v>1192</v>
      </c>
      <c r="R45" s="71">
        <v>1141</v>
      </c>
      <c r="S45" s="71">
        <v>807</v>
      </c>
      <c r="T45" s="71">
        <v>623</v>
      </c>
      <c r="U45" s="71">
        <v>602</v>
      </c>
      <c r="V45" s="71"/>
      <c r="W45" s="71">
        <v>2105</v>
      </c>
      <c r="X45" s="71">
        <v>2033</v>
      </c>
      <c r="Y45" s="71">
        <v>1757</v>
      </c>
      <c r="Z45" s="71">
        <v>5924</v>
      </c>
      <c r="AA45" s="71">
        <v>8176</v>
      </c>
      <c r="AB45" s="71">
        <v>3988</v>
      </c>
      <c r="AC45" s="71">
        <v>3083</v>
      </c>
      <c r="AD45" s="71">
        <v>2791</v>
      </c>
      <c r="AE45" s="71">
        <v>2151</v>
      </c>
      <c r="AF45" s="71">
        <v>1946</v>
      </c>
      <c r="AG45" s="71">
        <v>1890</v>
      </c>
      <c r="AH45" s="71">
        <v>1690</v>
      </c>
      <c r="AI45" s="71">
        <v>1382</v>
      </c>
      <c r="AJ45" s="71">
        <v>1122</v>
      </c>
      <c r="AK45" s="71">
        <v>1175</v>
      </c>
      <c r="AL45" s="71">
        <v>917</v>
      </c>
      <c r="AM45" s="71">
        <v>760</v>
      </c>
      <c r="AN45" s="71">
        <v>1082</v>
      </c>
    </row>
    <row r="46" spans="1:40" s="70" customFormat="1" x14ac:dyDescent="0.3">
      <c r="A46" s="70" t="s">
        <v>412</v>
      </c>
      <c r="B46" s="70">
        <v>2019</v>
      </c>
      <c r="C46" s="70" t="s">
        <v>373</v>
      </c>
      <c r="D46" s="71">
        <v>3066</v>
      </c>
      <c r="E46" s="71">
        <v>3019</v>
      </c>
      <c r="F46" s="71">
        <v>2518</v>
      </c>
      <c r="G46" s="71">
        <v>2259</v>
      </c>
      <c r="H46" s="71">
        <v>3615</v>
      </c>
      <c r="I46" s="71">
        <v>4132</v>
      </c>
      <c r="J46" s="71">
        <v>3489</v>
      </c>
      <c r="K46" s="71">
        <v>2888</v>
      </c>
      <c r="L46" s="71">
        <v>2469</v>
      </c>
      <c r="M46" s="71">
        <v>2724</v>
      </c>
      <c r="N46" s="71">
        <v>2872</v>
      </c>
      <c r="O46" s="71">
        <v>2768</v>
      </c>
      <c r="P46" s="71">
        <v>2301</v>
      </c>
      <c r="Q46" s="71">
        <v>1857</v>
      </c>
      <c r="R46" s="71">
        <v>1867</v>
      </c>
      <c r="S46" s="71">
        <v>1336</v>
      </c>
      <c r="T46" s="71">
        <v>928</v>
      </c>
      <c r="U46" s="71">
        <v>771</v>
      </c>
      <c r="V46" s="71"/>
      <c r="W46" s="71">
        <v>2898</v>
      </c>
      <c r="X46" s="71">
        <v>2810</v>
      </c>
      <c r="Y46" s="71">
        <v>2345</v>
      </c>
      <c r="Z46" s="71">
        <v>2061</v>
      </c>
      <c r="AA46" s="71">
        <v>3313</v>
      </c>
      <c r="AB46" s="71">
        <v>3627</v>
      </c>
      <c r="AC46" s="71">
        <v>3219</v>
      </c>
      <c r="AD46" s="71">
        <v>2859</v>
      </c>
      <c r="AE46" s="71">
        <v>2449</v>
      </c>
      <c r="AF46" s="71">
        <v>2691</v>
      </c>
      <c r="AG46" s="71">
        <v>2915</v>
      </c>
      <c r="AH46" s="71">
        <v>2842</v>
      </c>
      <c r="AI46" s="71">
        <v>2401</v>
      </c>
      <c r="AJ46" s="71">
        <v>2054</v>
      </c>
      <c r="AK46" s="71">
        <v>2100</v>
      </c>
      <c r="AL46" s="71">
        <v>1535</v>
      </c>
      <c r="AM46" s="71">
        <v>1192</v>
      </c>
      <c r="AN46" s="71">
        <v>1367</v>
      </c>
    </row>
    <row r="47" spans="1:40" s="70" customFormat="1" x14ac:dyDescent="0.3">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row>
    <row r="48" spans="1:40" s="70" customFormat="1" x14ac:dyDescent="0.3">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row>
    <row r="49" spans="1:40" s="70" customFormat="1" x14ac:dyDescent="0.3">
      <c r="B49" s="72"/>
      <c r="C49" s="72"/>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row>
    <row r="50" spans="1:40" s="77" customFormat="1" x14ac:dyDescent="0.3">
      <c r="A50" s="77" t="s">
        <v>413</v>
      </c>
      <c r="B50" s="77">
        <v>2020</v>
      </c>
      <c r="C50" s="77" t="s">
        <v>373</v>
      </c>
      <c r="D50" s="75">
        <v>7911</v>
      </c>
      <c r="E50" s="75">
        <v>7918</v>
      </c>
      <c r="F50" s="75">
        <v>6946</v>
      </c>
      <c r="G50" s="75">
        <v>10207</v>
      </c>
      <c r="H50" s="75">
        <v>15869</v>
      </c>
      <c r="I50" s="75">
        <v>12439</v>
      </c>
      <c r="J50" s="75">
        <v>10888</v>
      </c>
      <c r="K50" s="75">
        <v>9422</v>
      </c>
      <c r="L50" s="75">
        <v>7675</v>
      </c>
      <c r="M50" s="75">
        <v>7461</v>
      </c>
      <c r="N50" s="75">
        <v>7282</v>
      </c>
      <c r="O50" s="75">
        <v>7068</v>
      </c>
      <c r="P50" s="75">
        <v>5805</v>
      </c>
      <c r="Q50" s="75">
        <v>4699</v>
      </c>
      <c r="R50" s="75">
        <v>4532</v>
      </c>
      <c r="S50" s="75">
        <v>3310</v>
      </c>
      <c r="T50" s="75">
        <v>2329</v>
      </c>
      <c r="U50" s="75">
        <v>2060</v>
      </c>
      <c r="V50" s="75"/>
      <c r="W50" s="75">
        <v>7578</v>
      </c>
      <c r="X50" s="75">
        <v>7390</v>
      </c>
      <c r="Y50" s="75">
        <v>6582</v>
      </c>
      <c r="Z50" s="75">
        <v>9996</v>
      </c>
      <c r="AA50" s="75">
        <v>14735</v>
      </c>
      <c r="AB50" s="75">
        <v>10726</v>
      </c>
      <c r="AC50" s="75">
        <v>9386</v>
      </c>
      <c r="AD50" s="75">
        <v>8263</v>
      </c>
      <c r="AE50" s="75">
        <v>7090</v>
      </c>
      <c r="AF50" s="75">
        <v>7066</v>
      </c>
      <c r="AG50" s="75">
        <v>7065</v>
      </c>
      <c r="AH50" s="75">
        <v>6998</v>
      </c>
      <c r="AI50" s="75">
        <v>5947</v>
      </c>
      <c r="AJ50" s="75">
        <v>4991</v>
      </c>
      <c r="AK50" s="75">
        <v>4884</v>
      </c>
      <c r="AL50" s="75">
        <v>3752</v>
      </c>
      <c r="AM50" s="75">
        <v>2895</v>
      </c>
      <c r="AN50" s="75">
        <v>3517</v>
      </c>
    </row>
    <row r="51" spans="1:40" s="78" customFormat="1" x14ac:dyDescent="0.3">
      <c r="A51" s="78" t="s">
        <v>414</v>
      </c>
      <c r="B51" s="78">
        <v>2020</v>
      </c>
      <c r="C51" s="78" t="s">
        <v>373</v>
      </c>
      <c r="D51" s="79">
        <v>624</v>
      </c>
      <c r="E51" s="79">
        <v>537</v>
      </c>
      <c r="F51" s="79">
        <v>480</v>
      </c>
      <c r="G51" s="79">
        <v>1885</v>
      </c>
      <c r="H51" s="79">
        <v>2651</v>
      </c>
      <c r="I51" s="79">
        <v>1131</v>
      </c>
      <c r="J51" s="79">
        <v>1133</v>
      </c>
      <c r="K51" s="79">
        <v>1040</v>
      </c>
      <c r="L51" s="79">
        <v>773</v>
      </c>
      <c r="M51" s="79">
        <v>625</v>
      </c>
      <c r="N51" s="79">
        <v>551</v>
      </c>
      <c r="O51" s="79">
        <v>528</v>
      </c>
      <c r="P51" s="79">
        <v>396</v>
      </c>
      <c r="Q51" s="79">
        <v>266</v>
      </c>
      <c r="R51" s="79">
        <v>271</v>
      </c>
      <c r="S51" s="79">
        <v>206</v>
      </c>
      <c r="T51" s="79">
        <v>166</v>
      </c>
      <c r="U51" s="79">
        <v>138</v>
      </c>
      <c r="V51" s="79"/>
      <c r="W51" s="79">
        <v>612</v>
      </c>
      <c r="X51" s="79">
        <v>534</v>
      </c>
      <c r="Y51" s="79">
        <v>458</v>
      </c>
      <c r="Z51" s="79">
        <v>2050</v>
      </c>
      <c r="AA51" s="79">
        <v>2485</v>
      </c>
      <c r="AB51" s="79">
        <v>1040</v>
      </c>
      <c r="AC51" s="79">
        <v>947</v>
      </c>
      <c r="AD51" s="79">
        <v>797</v>
      </c>
      <c r="AE51" s="79">
        <v>617</v>
      </c>
      <c r="AF51" s="79">
        <v>486</v>
      </c>
      <c r="AG51" s="79">
        <v>483</v>
      </c>
      <c r="AH51" s="79">
        <v>441</v>
      </c>
      <c r="AI51" s="79">
        <v>349</v>
      </c>
      <c r="AJ51" s="79">
        <v>255</v>
      </c>
      <c r="AK51" s="79">
        <v>251</v>
      </c>
      <c r="AL51" s="79">
        <v>214</v>
      </c>
      <c r="AM51" s="79">
        <v>160</v>
      </c>
      <c r="AN51" s="79">
        <v>238</v>
      </c>
    </row>
    <row r="52" spans="1:40" s="70" customFormat="1" x14ac:dyDescent="0.3">
      <c r="A52" s="70" t="s">
        <v>415</v>
      </c>
      <c r="B52" s="70">
        <v>2020</v>
      </c>
      <c r="C52" s="70" t="s">
        <v>373</v>
      </c>
      <c r="D52" s="71">
        <v>338</v>
      </c>
      <c r="E52" s="71">
        <v>331</v>
      </c>
      <c r="F52" s="71">
        <v>318</v>
      </c>
      <c r="G52" s="71">
        <v>1078</v>
      </c>
      <c r="H52" s="71">
        <v>1208</v>
      </c>
      <c r="I52" s="71">
        <v>714</v>
      </c>
      <c r="J52" s="71">
        <v>660</v>
      </c>
      <c r="K52" s="71">
        <v>604</v>
      </c>
      <c r="L52" s="71">
        <v>444</v>
      </c>
      <c r="M52" s="71">
        <v>377</v>
      </c>
      <c r="N52" s="71">
        <v>366</v>
      </c>
      <c r="O52" s="71">
        <v>385</v>
      </c>
      <c r="P52" s="71">
        <v>357</v>
      </c>
      <c r="Q52" s="71">
        <v>295</v>
      </c>
      <c r="R52" s="71">
        <v>293</v>
      </c>
      <c r="S52" s="71">
        <v>212</v>
      </c>
      <c r="T52" s="71">
        <v>144</v>
      </c>
      <c r="U52" s="71">
        <v>169</v>
      </c>
      <c r="V52" s="71"/>
      <c r="W52" s="71">
        <v>319</v>
      </c>
      <c r="X52" s="71">
        <v>307</v>
      </c>
      <c r="Y52" s="71">
        <v>286</v>
      </c>
      <c r="Z52" s="71">
        <v>1081</v>
      </c>
      <c r="AA52" s="71">
        <v>1153</v>
      </c>
      <c r="AB52" s="71">
        <v>593</v>
      </c>
      <c r="AC52" s="71">
        <v>494</v>
      </c>
      <c r="AD52" s="71">
        <v>438</v>
      </c>
      <c r="AE52" s="71">
        <v>367</v>
      </c>
      <c r="AF52" s="71">
        <v>344</v>
      </c>
      <c r="AG52" s="71">
        <v>339</v>
      </c>
      <c r="AH52" s="71">
        <v>326</v>
      </c>
      <c r="AI52" s="71">
        <v>308</v>
      </c>
      <c r="AJ52" s="71">
        <v>275</v>
      </c>
      <c r="AK52" s="71">
        <v>311</v>
      </c>
      <c r="AL52" s="71">
        <v>242</v>
      </c>
      <c r="AM52" s="71">
        <v>199</v>
      </c>
      <c r="AN52" s="71">
        <v>292</v>
      </c>
    </row>
    <row r="53" spans="1:40" s="70" customFormat="1" x14ac:dyDescent="0.3">
      <c r="A53" s="70" t="s">
        <v>416</v>
      </c>
      <c r="B53" s="70">
        <v>2020</v>
      </c>
      <c r="C53" s="70" t="s">
        <v>373</v>
      </c>
      <c r="D53" s="71">
        <v>591</v>
      </c>
      <c r="E53" s="71">
        <v>583</v>
      </c>
      <c r="F53" s="71">
        <v>495</v>
      </c>
      <c r="G53" s="71">
        <v>1054</v>
      </c>
      <c r="H53" s="71">
        <v>1889</v>
      </c>
      <c r="I53" s="71">
        <v>956</v>
      </c>
      <c r="J53" s="71">
        <v>852</v>
      </c>
      <c r="K53" s="71">
        <v>870</v>
      </c>
      <c r="L53" s="71">
        <v>732</v>
      </c>
      <c r="M53" s="71">
        <v>574</v>
      </c>
      <c r="N53" s="71">
        <v>455</v>
      </c>
      <c r="O53" s="71">
        <v>401</v>
      </c>
      <c r="P53" s="71">
        <v>286</v>
      </c>
      <c r="Q53" s="71">
        <v>211</v>
      </c>
      <c r="R53" s="71">
        <v>184</v>
      </c>
      <c r="S53" s="71">
        <v>115</v>
      </c>
      <c r="T53" s="71">
        <v>94</v>
      </c>
      <c r="U53" s="71">
        <v>72</v>
      </c>
      <c r="V53" s="71"/>
      <c r="W53" s="71">
        <v>555</v>
      </c>
      <c r="X53" s="71">
        <v>539</v>
      </c>
      <c r="Y53" s="71">
        <v>469</v>
      </c>
      <c r="Z53" s="71">
        <v>1060</v>
      </c>
      <c r="AA53" s="71">
        <v>1755</v>
      </c>
      <c r="AB53" s="71">
        <v>852</v>
      </c>
      <c r="AC53" s="71">
        <v>798</v>
      </c>
      <c r="AD53" s="71">
        <v>734</v>
      </c>
      <c r="AE53" s="71">
        <v>555</v>
      </c>
      <c r="AF53" s="71">
        <v>433</v>
      </c>
      <c r="AG53" s="71">
        <v>420</v>
      </c>
      <c r="AH53" s="71">
        <v>377</v>
      </c>
      <c r="AI53" s="71">
        <v>270</v>
      </c>
      <c r="AJ53" s="71">
        <v>185</v>
      </c>
      <c r="AK53" s="71">
        <v>169</v>
      </c>
      <c r="AL53" s="71">
        <v>126</v>
      </c>
      <c r="AM53" s="71">
        <v>114</v>
      </c>
      <c r="AN53" s="71">
        <v>127</v>
      </c>
    </row>
    <row r="54" spans="1:40" s="70" customFormat="1" x14ac:dyDescent="0.3">
      <c r="A54" s="70" t="s">
        <v>417</v>
      </c>
      <c r="B54" s="70">
        <v>2020</v>
      </c>
      <c r="C54" s="70" t="s">
        <v>373</v>
      </c>
      <c r="D54" s="71">
        <v>533</v>
      </c>
      <c r="E54" s="71">
        <v>587</v>
      </c>
      <c r="F54" s="71">
        <v>493</v>
      </c>
      <c r="G54" s="71">
        <v>379</v>
      </c>
      <c r="H54" s="71">
        <v>477</v>
      </c>
      <c r="I54" s="71">
        <v>597</v>
      </c>
      <c r="J54" s="71">
        <v>615</v>
      </c>
      <c r="K54" s="71">
        <v>507</v>
      </c>
      <c r="L54" s="71">
        <v>366</v>
      </c>
      <c r="M54" s="71">
        <v>427</v>
      </c>
      <c r="N54" s="71">
        <v>446</v>
      </c>
      <c r="O54" s="71">
        <v>443</v>
      </c>
      <c r="P54" s="71">
        <v>343</v>
      </c>
      <c r="Q54" s="71">
        <v>266</v>
      </c>
      <c r="R54" s="71">
        <v>297</v>
      </c>
      <c r="S54" s="71">
        <v>241</v>
      </c>
      <c r="T54" s="71">
        <v>153</v>
      </c>
      <c r="U54" s="71">
        <v>117</v>
      </c>
      <c r="V54" s="71"/>
      <c r="W54" s="71">
        <v>519</v>
      </c>
      <c r="X54" s="71">
        <v>515</v>
      </c>
      <c r="Y54" s="71">
        <v>458</v>
      </c>
      <c r="Z54" s="71">
        <v>344</v>
      </c>
      <c r="AA54" s="71">
        <v>476</v>
      </c>
      <c r="AB54" s="71">
        <v>599</v>
      </c>
      <c r="AC54" s="71">
        <v>593</v>
      </c>
      <c r="AD54" s="71">
        <v>505</v>
      </c>
      <c r="AE54" s="71">
        <v>365</v>
      </c>
      <c r="AF54" s="71">
        <v>372</v>
      </c>
      <c r="AG54" s="71">
        <v>427</v>
      </c>
      <c r="AH54" s="71">
        <v>455</v>
      </c>
      <c r="AI54" s="71">
        <v>391</v>
      </c>
      <c r="AJ54" s="71">
        <v>310</v>
      </c>
      <c r="AK54" s="71">
        <v>307</v>
      </c>
      <c r="AL54" s="71">
        <v>248</v>
      </c>
      <c r="AM54" s="71">
        <v>201</v>
      </c>
      <c r="AN54" s="71">
        <v>194</v>
      </c>
    </row>
    <row r="55" spans="1:40" s="70" customFormat="1" x14ac:dyDescent="0.3">
      <c r="A55" s="70" t="s">
        <v>418</v>
      </c>
      <c r="B55" s="70">
        <v>2020</v>
      </c>
      <c r="C55" s="70" t="s">
        <v>373</v>
      </c>
      <c r="D55" s="71">
        <v>436</v>
      </c>
      <c r="E55" s="71">
        <v>452</v>
      </c>
      <c r="F55" s="71">
        <v>364</v>
      </c>
      <c r="G55" s="71">
        <v>352</v>
      </c>
      <c r="H55" s="71">
        <v>585</v>
      </c>
      <c r="I55" s="71">
        <v>665</v>
      </c>
      <c r="J55" s="71">
        <v>646</v>
      </c>
      <c r="K55" s="71">
        <v>509</v>
      </c>
      <c r="L55" s="71">
        <v>403</v>
      </c>
      <c r="M55" s="71">
        <v>461</v>
      </c>
      <c r="N55" s="71">
        <v>504</v>
      </c>
      <c r="O55" s="71">
        <v>510</v>
      </c>
      <c r="P55" s="71">
        <v>405</v>
      </c>
      <c r="Q55" s="71">
        <v>312</v>
      </c>
      <c r="R55" s="71">
        <v>306</v>
      </c>
      <c r="S55" s="71">
        <v>237</v>
      </c>
      <c r="T55" s="71">
        <v>183</v>
      </c>
      <c r="U55" s="71">
        <v>151</v>
      </c>
      <c r="V55" s="71"/>
      <c r="W55" s="71">
        <v>428</v>
      </c>
      <c r="X55" s="71">
        <v>417</v>
      </c>
      <c r="Y55" s="71">
        <v>370</v>
      </c>
      <c r="Z55" s="71">
        <v>318</v>
      </c>
      <c r="AA55" s="71">
        <v>591</v>
      </c>
      <c r="AB55" s="71">
        <v>596</v>
      </c>
      <c r="AC55" s="71">
        <v>473</v>
      </c>
      <c r="AD55" s="71">
        <v>410</v>
      </c>
      <c r="AE55" s="71">
        <v>402</v>
      </c>
      <c r="AF55" s="71">
        <v>474</v>
      </c>
      <c r="AG55" s="71">
        <v>487</v>
      </c>
      <c r="AH55" s="71">
        <v>455</v>
      </c>
      <c r="AI55" s="71">
        <v>392</v>
      </c>
      <c r="AJ55" s="71">
        <v>352</v>
      </c>
      <c r="AK55" s="71">
        <v>340</v>
      </c>
      <c r="AL55" s="71">
        <v>289</v>
      </c>
      <c r="AM55" s="71">
        <v>182</v>
      </c>
      <c r="AN55" s="71">
        <v>222</v>
      </c>
    </row>
    <row r="56" spans="1:40" s="70" customFormat="1" x14ac:dyDescent="0.3">
      <c r="A56" s="70" t="s">
        <v>419</v>
      </c>
      <c r="B56" s="70">
        <v>2020</v>
      </c>
      <c r="C56" s="70" t="s">
        <v>373</v>
      </c>
      <c r="D56" s="71">
        <v>470</v>
      </c>
      <c r="E56" s="71">
        <v>469</v>
      </c>
      <c r="F56" s="71">
        <v>415</v>
      </c>
      <c r="G56" s="71">
        <v>359</v>
      </c>
      <c r="H56" s="71">
        <v>632</v>
      </c>
      <c r="I56" s="71">
        <v>681</v>
      </c>
      <c r="J56" s="71">
        <v>473</v>
      </c>
      <c r="K56" s="71">
        <v>356</v>
      </c>
      <c r="L56" s="71">
        <v>330</v>
      </c>
      <c r="M56" s="71">
        <v>387</v>
      </c>
      <c r="N56" s="71">
        <v>394</v>
      </c>
      <c r="O56" s="71">
        <v>388</v>
      </c>
      <c r="P56" s="71">
        <v>363</v>
      </c>
      <c r="Q56" s="71">
        <v>370</v>
      </c>
      <c r="R56" s="71">
        <v>381</v>
      </c>
      <c r="S56" s="71">
        <v>242</v>
      </c>
      <c r="T56" s="71">
        <v>149</v>
      </c>
      <c r="U56" s="71">
        <v>111</v>
      </c>
      <c r="V56" s="71"/>
      <c r="W56" s="71">
        <v>447</v>
      </c>
      <c r="X56" s="71">
        <v>427</v>
      </c>
      <c r="Y56" s="71">
        <v>392</v>
      </c>
      <c r="Z56" s="71">
        <v>323</v>
      </c>
      <c r="AA56" s="71">
        <v>529</v>
      </c>
      <c r="AB56" s="71">
        <v>577</v>
      </c>
      <c r="AC56" s="71">
        <v>454</v>
      </c>
      <c r="AD56" s="71">
        <v>431</v>
      </c>
      <c r="AE56" s="71">
        <v>438</v>
      </c>
      <c r="AF56" s="71">
        <v>508</v>
      </c>
      <c r="AG56" s="71">
        <v>474</v>
      </c>
      <c r="AH56" s="71">
        <v>485</v>
      </c>
      <c r="AI56" s="71">
        <v>461</v>
      </c>
      <c r="AJ56" s="71">
        <v>465</v>
      </c>
      <c r="AK56" s="71">
        <v>434</v>
      </c>
      <c r="AL56" s="71">
        <v>240</v>
      </c>
      <c r="AM56" s="71">
        <v>161</v>
      </c>
      <c r="AN56" s="71">
        <v>162</v>
      </c>
    </row>
    <row r="57" spans="1:40" s="70" customFormat="1" x14ac:dyDescent="0.3">
      <c r="A57" s="70" t="s">
        <v>420</v>
      </c>
      <c r="B57" s="70">
        <v>2020</v>
      </c>
      <c r="C57" s="70" t="s">
        <v>373</v>
      </c>
      <c r="D57" s="71">
        <v>545</v>
      </c>
      <c r="E57" s="71">
        <v>497</v>
      </c>
      <c r="F57" s="71">
        <v>465</v>
      </c>
      <c r="G57" s="71">
        <v>498</v>
      </c>
      <c r="H57" s="71">
        <v>948</v>
      </c>
      <c r="I57" s="71">
        <v>885</v>
      </c>
      <c r="J57" s="71">
        <v>880</v>
      </c>
      <c r="K57" s="71">
        <v>842</v>
      </c>
      <c r="L57" s="71">
        <v>679</v>
      </c>
      <c r="M57" s="71">
        <v>620</v>
      </c>
      <c r="N57" s="71">
        <v>541</v>
      </c>
      <c r="O57" s="71">
        <v>481</v>
      </c>
      <c r="P57" s="71">
        <v>384</v>
      </c>
      <c r="Q57" s="71">
        <v>304</v>
      </c>
      <c r="R57" s="71">
        <v>249</v>
      </c>
      <c r="S57" s="71">
        <v>158</v>
      </c>
      <c r="T57" s="71">
        <v>114</v>
      </c>
      <c r="U57" s="71">
        <v>109</v>
      </c>
      <c r="V57" s="71"/>
      <c r="W57" s="71">
        <v>518</v>
      </c>
      <c r="X57" s="71">
        <v>483</v>
      </c>
      <c r="Y57" s="71">
        <v>459</v>
      </c>
      <c r="Z57" s="71">
        <v>461</v>
      </c>
      <c r="AA57" s="71">
        <v>920</v>
      </c>
      <c r="AB57" s="71">
        <v>753</v>
      </c>
      <c r="AC57" s="71">
        <v>687</v>
      </c>
      <c r="AD57" s="71">
        <v>592</v>
      </c>
      <c r="AE57" s="71">
        <v>473</v>
      </c>
      <c r="AF57" s="71">
        <v>413</v>
      </c>
      <c r="AG57" s="71">
        <v>403</v>
      </c>
      <c r="AH57" s="71">
        <v>400</v>
      </c>
      <c r="AI57" s="71">
        <v>347</v>
      </c>
      <c r="AJ57" s="71">
        <v>285</v>
      </c>
      <c r="AK57" s="71">
        <v>219</v>
      </c>
      <c r="AL57" s="71">
        <v>183</v>
      </c>
      <c r="AM57" s="71">
        <v>142</v>
      </c>
      <c r="AN57" s="71">
        <v>202</v>
      </c>
    </row>
    <row r="58" spans="1:40" s="70" customFormat="1" x14ac:dyDescent="0.3">
      <c r="A58" s="70" t="s">
        <v>421</v>
      </c>
      <c r="B58" s="70">
        <v>2020</v>
      </c>
      <c r="C58" s="70" t="s">
        <v>373</v>
      </c>
      <c r="D58" s="71">
        <v>470</v>
      </c>
      <c r="E58" s="71">
        <v>455</v>
      </c>
      <c r="F58" s="71">
        <v>402</v>
      </c>
      <c r="G58" s="71">
        <v>332</v>
      </c>
      <c r="H58" s="71">
        <v>547</v>
      </c>
      <c r="I58" s="71">
        <v>662</v>
      </c>
      <c r="J58" s="71">
        <v>536</v>
      </c>
      <c r="K58" s="71">
        <v>473</v>
      </c>
      <c r="L58" s="71">
        <v>440</v>
      </c>
      <c r="M58" s="71">
        <v>429</v>
      </c>
      <c r="N58" s="71">
        <v>430</v>
      </c>
      <c r="O58" s="71">
        <v>439</v>
      </c>
      <c r="P58" s="71">
        <v>372</v>
      </c>
      <c r="Q58" s="71">
        <v>303</v>
      </c>
      <c r="R58" s="71">
        <v>317</v>
      </c>
      <c r="S58" s="71">
        <v>246</v>
      </c>
      <c r="T58" s="71">
        <v>184</v>
      </c>
      <c r="U58" s="71">
        <v>172</v>
      </c>
      <c r="V58" s="71"/>
      <c r="W58" s="71">
        <v>446</v>
      </c>
      <c r="X58" s="71">
        <v>452</v>
      </c>
      <c r="Y58" s="71">
        <v>376</v>
      </c>
      <c r="Z58" s="71">
        <v>315</v>
      </c>
      <c r="AA58" s="71">
        <v>528</v>
      </c>
      <c r="AB58" s="71">
        <v>601</v>
      </c>
      <c r="AC58" s="71">
        <v>520</v>
      </c>
      <c r="AD58" s="71">
        <v>423</v>
      </c>
      <c r="AE58" s="71">
        <v>355</v>
      </c>
      <c r="AF58" s="71">
        <v>399</v>
      </c>
      <c r="AG58" s="71">
        <v>432</v>
      </c>
      <c r="AH58" s="71">
        <v>464</v>
      </c>
      <c r="AI58" s="71">
        <v>422</v>
      </c>
      <c r="AJ58" s="71">
        <v>328</v>
      </c>
      <c r="AK58" s="71">
        <v>361</v>
      </c>
      <c r="AL58" s="71">
        <v>295</v>
      </c>
      <c r="AM58" s="71">
        <v>256</v>
      </c>
      <c r="AN58" s="71">
        <v>327</v>
      </c>
    </row>
    <row r="59" spans="1:40" s="70" customFormat="1" x14ac:dyDescent="0.3">
      <c r="A59" s="70" t="s">
        <v>422</v>
      </c>
      <c r="B59" s="70">
        <v>2020</v>
      </c>
      <c r="C59" s="70" t="s">
        <v>373</v>
      </c>
      <c r="D59" s="71">
        <v>588</v>
      </c>
      <c r="E59" s="71">
        <v>607</v>
      </c>
      <c r="F59" s="71">
        <v>513</v>
      </c>
      <c r="G59" s="71">
        <v>381</v>
      </c>
      <c r="H59" s="71">
        <v>628</v>
      </c>
      <c r="I59" s="71">
        <v>748</v>
      </c>
      <c r="J59" s="71">
        <v>671</v>
      </c>
      <c r="K59" s="71">
        <v>603</v>
      </c>
      <c r="L59" s="71">
        <v>527</v>
      </c>
      <c r="M59" s="71">
        <v>520</v>
      </c>
      <c r="N59" s="71">
        <v>491</v>
      </c>
      <c r="O59" s="71">
        <v>474</v>
      </c>
      <c r="P59" s="71">
        <v>391</v>
      </c>
      <c r="Q59" s="71">
        <v>300</v>
      </c>
      <c r="R59" s="71">
        <v>272</v>
      </c>
      <c r="S59" s="71">
        <v>230</v>
      </c>
      <c r="T59" s="71">
        <v>157</v>
      </c>
      <c r="U59" s="71">
        <v>171</v>
      </c>
      <c r="V59" s="71"/>
      <c r="W59" s="71">
        <v>564</v>
      </c>
      <c r="X59" s="71">
        <v>555</v>
      </c>
      <c r="Y59" s="71">
        <v>493</v>
      </c>
      <c r="Z59" s="71">
        <v>402</v>
      </c>
      <c r="AA59" s="71">
        <v>634</v>
      </c>
      <c r="AB59" s="71">
        <v>667</v>
      </c>
      <c r="AC59" s="71">
        <v>627</v>
      </c>
      <c r="AD59" s="71">
        <v>580</v>
      </c>
      <c r="AE59" s="71">
        <v>505</v>
      </c>
      <c r="AF59" s="71">
        <v>515</v>
      </c>
      <c r="AG59" s="71">
        <v>508</v>
      </c>
      <c r="AH59" s="71">
        <v>458</v>
      </c>
      <c r="AI59" s="71">
        <v>400</v>
      </c>
      <c r="AJ59" s="71">
        <v>338</v>
      </c>
      <c r="AK59" s="71">
        <v>307</v>
      </c>
      <c r="AL59" s="71">
        <v>254</v>
      </c>
      <c r="AM59" s="71">
        <v>206</v>
      </c>
      <c r="AN59" s="71">
        <v>274</v>
      </c>
    </row>
    <row r="60" spans="1:40" s="70" customFormat="1" x14ac:dyDescent="0.3">
      <c r="A60" s="70" t="s">
        <v>423</v>
      </c>
      <c r="B60" s="70">
        <v>2020</v>
      </c>
      <c r="C60" s="70" t="s">
        <v>373</v>
      </c>
      <c r="D60" s="71">
        <v>466</v>
      </c>
      <c r="E60" s="71">
        <v>483</v>
      </c>
      <c r="F60" s="71">
        <v>448</v>
      </c>
      <c r="G60" s="71">
        <v>427</v>
      </c>
      <c r="H60" s="71">
        <v>633</v>
      </c>
      <c r="I60" s="71">
        <v>744</v>
      </c>
      <c r="J60" s="71">
        <v>637</v>
      </c>
      <c r="K60" s="71">
        <v>542</v>
      </c>
      <c r="L60" s="71">
        <v>451</v>
      </c>
      <c r="M60" s="71">
        <v>449</v>
      </c>
      <c r="N60" s="71">
        <v>477</v>
      </c>
      <c r="O60" s="71">
        <v>478</v>
      </c>
      <c r="P60" s="71">
        <v>395</v>
      </c>
      <c r="Q60" s="71">
        <v>295</v>
      </c>
      <c r="R60" s="71">
        <v>267</v>
      </c>
      <c r="S60" s="71">
        <v>206</v>
      </c>
      <c r="T60" s="71">
        <v>127</v>
      </c>
      <c r="U60" s="71">
        <v>103</v>
      </c>
      <c r="V60" s="71"/>
      <c r="W60" s="71">
        <v>436</v>
      </c>
      <c r="X60" s="71">
        <v>454</v>
      </c>
      <c r="Y60" s="71">
        <v>408</v>
      </c>
      <c r="Z60" s="71">
        <v>389</v>
      </c>
      <c r="AA60" s="71">
        <v>559</v>
      </c>
      <c r="AB60" s="71">
        <v>618</v>
      </c>
      <c r="AC60" s="71">
        <v>564</v>
      </c>
      <c r="AD60" s="71">
        <v>484</v>
      </c>
      <c r="AE60" s="71">
        <v>423</v>
      </c>
      <c r="AF60" s="71">
        <v>472</v>
      </c>
      <c r="AG60" s="71">
        <v>508</v>
      </c>
      <c r="AH60" s="71">
        <v>479</v>
      </c>
      <c r="AI60" s="71">
        <v>404</v>
      </c>
      <c r="AJ60" s="71">
        <v>316</v>
      </c>
      <c r="AK60" s="71">
        <v>300</v>
      </c>
      <c r="AL60" s="71">
        <v>227</v>
      </c>
      <c r="AM60" s="71">
        <v>174</v>
      </c>
      <c r="AN60" s="71">
        <v>148</v>
      </c>
    </row>
    <row r="61" spans="1:40" s="70" customFormat="1" x14ac:dyDescent="0.3">
      <c r="A61" s="70" t="s">
        <v>424</v>
      </c>
      <c r="B61" s="70">
        <v>2020</v>
      </c>
      <c r="C61" s="70" t="s">
        <v>373</v>
      </c>
      <c r="D61" s="71">
        <v>326</v>
      </c>
      <c r="E61" s="71">
        <v>325</v>
      </c>
      <c r="F61" s="71">
        <v>306</v>
      </c>
      <c r="G61" s="71">
        <v>571</v>
      </c>
      <c r="H61" s="71">
        <v>1489</v>
      </c>
      <c r="I61" s="71">
        <v>789</v>
      </c>
      <c r="J61" s="71">
        <v>703</v>
      </c>
      <c r="K61" s="71">
        <v>603</v>
      </c>
      <c r="L61" s="71">
        <v>449</v>
      </c>
      <c r="M61" s="71">
        <v>387</v>
      </c>
      <c r="N61" s="71">
        <v>380</v>
      </c>
      <c r="O61" s="71">
        <v>350</v>
      </c>
      <c r="P61" s="71">
        <v>278</v>
      </c>
      <c r="Q61" s="71">
        <v>245</v>
      </c>
      <c r="R61" s="71">
        <v>225</v>
      </c>
      <c r="S61" s="71">
        <v>166</v>
      </c>
      <c r="T61" s="71">
        <v>139</v>
      </c>
      <c r="U61" s="71">
        <v>160</v>
      </c>
      <c r="V61" s="71"/>
      <c r="W61" s="71">
        <v>316</v>
      </c>
      <c r="X61" s="71">
        <v>315</v>
      </c>
      <c r="Y61" s="71">
        <v>304</v>
      </c>
      <c r="Z61" s="71">
        <v>546</v>
      </c>
      <c r="AA61" s="71">
        <v>1481</v>
      </c>
      <c r="AB61" s="71">
        <v>682</v>
      </c>
      <c r="AC61" s="71">
        <v>563</v>
      </c>
      <c r="AD61" s="71">
        <v>512</v>
      </c>
      <c r="AE61" s="71">
        <v>427</v>
      </c>
      <c r="AF61" s="71">
        <v>398</v>
      </c>
      <c r="AG61" s="71">
        <v>358</v>
      </c>
      <c r="AH61" s="71">
        <v>343</v>
      </c>
      <c r="AI61" s="71">
        <v>251</v>
      </c>
      <c r="AJ61" s="71">
        <v>223</v>
      </c>
      <c r="AK61" s="71">
        <v>243</v>
      </c>
      <c r="AL61" s="71">
        <v>212</v>
      </c>
      <c r="AM61" s="71">
        <v>181</v>
      </c>
      <c r="AN61" s="71">
        <v>285</v>
      </c>
    </row>
    <row r="62" spans="1:40" s="70" customFormat="1" x14ac:dyDescent="0.3">
      <c r="A62" s="70" t="s">
        <v>425</v>
      </c>
      <c r="B62" s="70">
        <v>2020</v>
      </c>
      <c r="C62" s="70" t="s">
        <v>373</v>
      </c>
      <c r="D62" s="71">
        <v>622</v>
      </c>
      <c r="E62" s="71">
        <v>639</v>
      </c>
      <c r="F62" s="71">
        <v>544</v>
      </c>
      <c r="G62" s="71">
        <v>436</v>
      </c>
      <c r="H62" s="71">
        <v>766</v>
      </c>
      <c r="I62" s="71">
        <v>904</v>
      </c>
      <c r="J62" s="71">
        <v>692</v>
      </c>
      <c r="K62" s="71">
        <v>522</v>
      </c>
      <c r="L62" s="71">
        <v>421</v>
      </c>
      <c r="M62" s="71">
        <v>504</v>
      </c>
      <c r="N62" s="71">
        <v>525</v>
      </c>
      <c r="O62" s="71">
        <v>490</v>
      </c>
      <c r="P62" s="71">
        <v>380</v>
      </c>
      <c r="Q62" s="71">
        <v>325</v>
      </c>
      <c r="R62" s="71">
        <v>288</v>
      </c>
      <c r="S62" s="71">
        <v>214</v>
      </c>
      <c r="T62" s="71">
        <v>151</v>
      </c>
      <c r="U62" s="71">
        <v>116</v>
      </c>
      <c r="V62" s="71"/>
      <c r="W62" s="71">
        <v>624</v>
      </c>
      <c r="X62" s="71">
        <v>565</v>
      </c>
      <c r="Y62" s="71">
        <v>515</v>
      </c>
      <c r="Z62" s="71">
        <v>410</v>
      </c>
      <c r="AA62" s="71">
        <v>618</v>
      </c>
      <c r="AB62" s="71">
        <v>691</v>
      </c>
      <c r="AC62" s="71">
        <v>612</v>
      </c>
      <c r="AD62" s="71">
        <v>503</v>
      </c>
      <c r="AE62" s="71">
        <v>428</v>
      </c>
      <c r="AF62" s="71">
        <v>494</v>
      </c>
      <c r="AG62" s="71">
        <v>462</v>
      </c>
      <c r="AH62" s="71">
        <v>472</v>
      </c>
      <c r="AI62" s="71">
        <v>419</v>
      </c>
      <c r="AJ62" s="71">
        <v>357</v>
      </c>
      <c r="AK62" s="71">
        <v>324</v>
      </c>
      <c r="AL62" s="71">
        <v>253</v>
      </c>
      <c r="AM62" s="71">
        <v>215</v>
      </c>
      <c r="AN62" s="71">
        <v>199</v>
      </c>
    </row>
    <row r="63" spans="1:40" s="70" customFormat="1" x14ac:dyDescent="0.3">
      <c r="A63" s="70" t="s">
        <v>426</v>
      </c>
      <c r="B63" s="70">
        <v>2020</v>
      </c>
      <c r="C63" s="70" t="s">
        <v>373</v>
      </c>
      <c r="D63" s="71">
        <v>469</v>
      </c>
      <c r="E63" s="71">
        <v>542</v>
      </c>
      <c r="F63" s="71">
        <v>508</v>
      </c>
      <c r="G63" s="71">
        <v>403</v>
      </c>
      <c r="H63" s="71">
        <v>668</v>
      </c>
      <c r="I63" s="71">
        <v>732</v>
      </c>
      <c r="J63" s="71">
        <v>638</v>
      </c>
      <c r="K63" s="71">
        <v>577</v>
      </c>
      <c r="L63" s="71">
        <v>497</v>
      </c>
      <c r="M63" s="71">
        <v>497</v>
      </c>
      <c r="N63" s="71">
        <v>440</v>
      </c>
      <c r="O63" s="71">
        <v>407</v>
      </c>
      <c r="P63" s="71">
        <v>366</v>
      </c>
      <c r="Q63" s="71">
        <v>318</v>
      </c>
      <c r="R63" s="71">
        <v>287</v>
      </c>
      <c r="S63" s="71">
        <v>218</v>
      </c>
      <c r="T63" s="71">
        <v>144</v>
      </c>
      <c r="U63" s="71">
        <v>140</v>
      </c>
      <c r="V63" s="71"/>
      <c r="W63" s="71">
        <v>462</v>
      </c>
      <c r="X63" s="71">
        <v>521</v>
      </c>
      <c r="Y63" s="71">
        <v>465</v>
      </c>
      <c r="Z63" s="71">
        <v>388</v>
      </c>
      <c r="AA63" s="71">
        <v>611</v>
      </c>
      <c r="AB63" s="71">
        <v>633</v>
      </c>
      <c r="AC63" s="71">
        <v>510</v>
      </c>
      <c r="AD63" s="71">
        <v>446</v>
      </c>
      <c r="AE63" s="71">
        <v>472</v>
      </c>
      <c r="AF63" s="71">
        <v>514</v>
      </c>
      <c r="AG63" s="71">
        <v>469</v>
      </c>
      <c r="AH63" s="71">
        <v>474</v>
      </c>
      <c r="AI63" s="71">
        <v>408</v>
      </c>
      <c r="AJ63" s="71">
        <v>347</v>
      </c>
      <c r="AK63" s="71">
        <v>311</v>
      </c>
      <c r="AL63" s="71">
        <v>242</v>
      </c>
      <c r="AM63" s="71">
        <v>192</v>
      </c>
      <c r="AN63" s="71">
        <v>207</v>
      </c>
    </row>
    <row r="64" spans="1:40" s="70" customFormat="1" x14ac:dyDescent="0.3">
      <c r="A64" s="70" t="s">
        <v>427</v>
      </c>
      <c r="B64" s="70">
        <v>2020</v>
      </c>
      <c r="C64" s="70" t="s">
        <v>373</v>
      </c>
      <c r="D64" s="71">
        <v>432</v>
      </c>
      <c r="E64" s="71">
        <v>450</v>
      </c>
      <c r="F64" s="71">
        <v>409</v>
      </c>
      <c r="G64" s="71">
        <v>348</v>
      </c>
      <c r="H64" s="71">
        <v>587</v>
      </c>
      <c r="I64" s="71">
        <v>629</v>
      </c>
      <c r="J64" s="71">
        <v>470</v>
      </c>
      <c r="K64" s="71">
        <v>407</v>
      </c>
      <c r="L64" s="71">
        <v>382</v>
      </c>
      <c r="M64" s="71">
        <v>421</v>
      </c>
      <c r="N64" s="71">
        <v>435</v>
      </c>
      <c r="O64" s="71">
        <v>465</v>
      </c>
      <c r="P64" s="71">
        <v>406</v>
      </c>
      <c r="Q64" s="71">
        <v>361</v>
      </c>
      <c r="R64" s="71">
        <v>368</v>
      </c>
      <c r="S64" s="71">
        <v>254</v>
      </c>
      <c r="T64" s="71">
        <v>174</v>
      </c>
      <c r="U64" s="71">
        <v>136</v>
      </c>
      <c r="V64" s="71"/>
      <c r="W64" s="71">
        <v>423</v>
      </c>
      <c r="X64" s="71">
        <v>403</v>
      </c>
      <c r="Y64" s="71">
        <v>365</v>
      </c>
      <c r="Z64" s="71">
        <v>294</v>
      </c>
      <c r="AA64" s="71">
        <v>454</v>
      </c>
      <c r="AB64" s="71">
        <v>503</v>
      </c>
      <c r="AC64" s="71">
        <v>465</v>
      </c>
      <c r="AD64" s="71">
        <v>445</v>
      </c>
      <c r="AE64" s="71">
        <v>432</v>
      </c>
      <c r="AF64" s="71">
        <v>441</v>
      </c>
      <c r="AG64" s="71">
        <v>483</v>
      </c>
      <c r="AH64" s="71">
        <v>518</v>
      </c>
      <c r="AI64" s="71">
        <v>446</v>
      </c>
      <c r="AJ64" s="71">
        <v>389</v>
      </c>
      <c r="AK64" s="71">
        <v>408</v>
      </c>
      <c r="AL64" s="71">
        <v>322</v>
      </c>
      <c r="AM64" s="71">
        <v>210</v>
      </c>
      <c r="AN64" s="71">
        <v>219</v>
      </c>
    </row>
    <row r="65" spans="1:40" s="70" customFormat="1" x14ac:dyDescent="0.3">
      <c r="A65" s="70" t="s">
        <v>428</v>
      </c>
      <c r="B65" s="70">
        <v>2020</v>
      </c>
      <c r="C65" s="70" t="s">
        <v>373</v>
      </c>
      <c r="D65" s="71">
        <v>337</v>
      </c>
      <c r="E65" s="71">
        <v>361</v>
      </c>
      <c r="F65" s="71">
        <v>317</v>
      </c>
      <c r="G65" s="71">
        <v>1295</v>
      </c>
      <c r="H65" s="71">
        <v>1459</v>
      </c>
      <c r="I65" s="71">
        <v>724</v>
      </c>
      <c r="J65" s="71">
        <v>616</v>
      </c>
      <c r="K65" s="71">
        <v>477</v>
      </c>
      <c r="L65" s="71">
        <v>334</v>
      </c>
      <c r="M65" s="71">
        <v>300</v>
      </c>
      <c r="N65" s="71">
        <v>336</v>
      </c>
      <c r="O65" s="71">
        <v>321</v>
      </c>
      <c r="P65" s="71">
        <v>236</v>
      </c>
      <c r="Q65" s="71">
        <v>201</v>
      </c>
      <c r="R65" s="71">
        <v>218</v>
      </c>
      <c r="S65" s="71">
        <v>147</v>
      </c>
      <c r="T65" s="71">
        <v>114</v>
      </c>
      <c r="U65" s="71">
        <v>80</v>
      </c>
      <c r="V65" s="71"/>
      <c r="W65" s="71">
        <v>299</v>
      </c>
      <c r="X65" s="71">
        <v>355</v>
      </c>
      <c r="Y65" s="71">
        <v>314</v>
      </c>
      <c r="Z65" s="71">
        <v>1233</v>
      </c>
      <c r="AA65" s="71">
        <v>1317</v>
      </c>
      <c r="AB65" s="71">
        <v>604</v>
      </c>
      <c r="AC65" s="71">
        <v>441</v>
      </c>
      <c r="AD65" s="71">
        <v>366</v>
      </c>
      <c r="AE65" s="71">
        <v>315</v>
      </c>
      <c r="AF65" s="71">
        <v>329</v>
      </c>
      <c r="AG65" s="71">
        <v>312</v>
      </c>
      <c r="AH65" s="71">
        <v>307</v>
      </c>
      <c r="AI65" s="71">
        <v>245</v>
      </c>
      <c r="AJ65" s="71">
        <v>208</v>
      </c>
      <c r="AK65" s="71">
        <v>228</v>
      </c>
      <c r="AL65" s="71">
        <v>159</v>
      </c>
      <c r="AM65" s="71">
        <v>132</v>
      </c>
      <c r="AN65" s="71">
        <v>149</v>
      </c>
    </row>
    <row r="66" spans="1:40" s="70" customFormat="1" x14ac:dyDescent="0.3">
      <c r="A66" s="70" t="s">
        <v>429</v>
      </c>
      <c r="B66" s="70">
        <v>2020</v>
      </c>
      <c r="C66" s="70" t="s">
        <v>373</v>
      </c>
      <c r="D66" s="71">
        <v>660</v>
      </c>
      <c r="E66" s="71">
        <v>597</v>
      </c>
      <c r="F66" s="71">
        <v>471</v>
      </c>
      <c r="G66" s="71">
        <v>411</v>
      </c>
      <c r="H66" s="71">
        <v>702</v>
      </c>
      <c r="I66" s="71">
        <v>878</v>
      </c>
      <c r="J66" s="71">
        <v>664</v>
      </c>
      <c r="K66" s="71">
        <v>490</v>
      </c>
      <c r="L66" s="71">
        <v>445</v>
      </c>
      <c r="M66" s="71">
        <v>485</v>
      </c>
      <c r="N66" s="71">
        <v>510</v>
      </c>
      <c r="O66" s="71">
        <v>507</v>
      </c>
      <c r="P66" s="71">
        <v>449</v>
      </c>
      <c r="Q66" s="71">
        <v>328</v>
      </c>
      <c r="R66" s="71">
        <v>310</v>
      </c>
      <c r="S66" s="71">
        <v>217</v>
      </c>
      <c r="T66" s="71">
        <v>136</v>
      </c>
      <c r="U66" s="71">
        <v>116</v>
      </c>
      <c r="V66" s="71"/>
      <c r="W66" s="71">
        <v>607</v>
      </c>
      <c r="X66" s="71">
        <v>549</v>
      </c>
      <c r="Y66" s="71">
        <v>456</v>
      </c>
      <c r="Z66" s="71">
        <v>379</v>
      </c>
      <c r="AA66" s="71">
        <v>623</v>
      </c>
      <c r="AB66" s="71">
        <v>718</v>
      </c>
      <c r="AC66" s="71">
        <v>638</v>
      </c>
      <c r="AD66" s="71">
        <v>598</v>
      </c>
      <c r="AE66" s="71">
        <v>514</v>
      </c>
      <c r="AF66" s="71">
        <v>473</v>
      </c>
      <c r="AG66" s="71">
        <v>500</v>
      </c>
      <c r="AH66" s="71">
        <v>546</v>
      </c>
      <c r="AI66" s="71">
        <v>433</v>
      </c>
      <c r="AJ66" s="71">
        <v>358</v>
      </c>
      <c r="AK66" s="71">
        <v>372</v>
      </c>
      <c r="AL66" s="71">
        <v>247</v>
      </c>
      <c r="AM66" s="71">
        <v>171</v>
      </c>
      <c r="AN66" s="71">
        <v>272</v>
      </c>
    </row>
    <row r="67" spans="1:40" s="78" customFormat="1" x14ac:dyDescent="0.3">
      <c r="A67" s="78" t="s">
        <v>430</v>
      </c>
      <c r="B67" s="78">
        <v>2020</v>
      </c>
      <c r="C67" s="78" t="s">
        <v>373</v>
      </c>
      <c r="D67" s="79">
        <v>2694</v>
      </c>
      <c r="E67" s="79">
        <v>2754</v>
      </c>
      <c r="F67" s="79">
        <v>2445</v>
      </c>
      <c r="G67" s="79">
        <v>2077</v>
      </c>
      <c r="H67" s="79">
        <v>3642</v>
      </c>
      <c r="I67" s="79">
        <v>3950</v>
      </c>
      <c r="J67" s="79">
        <v>3354</v>
      </c>
      <c r="K67" s="79">
        <v>2900</v>
      </c>
      <c r="L67" s="79">
        <v>2454</v>
      </c>
      <c r="M67" s="79">
        <v>2528</v>
      </c>
      <c r="N67" s="79">
        <v>2391</v>
      </c>
      <c r="O67" s="79">
        <v>2240</v>
      </c>
      <c r="P67" s="79">
        <v>1884</v>
      </c>
      <c r="Q67" s="79">
        <v>1617</v>
      </c>
      <c r="R67" s="79">
        <v>1477</v>
      </c>
      <c r="S67" s="79">
        <v>1062</v>
      </c>
      <c r="T67" s="79">
        <v>715</v>
      </c>
      <c r="U67" s="79">
        <v>647</v>
      </c>
      <c r="V67" s="79"/>
      <c r="W67" s="79">
        <v>2615</v>
      </c>
      <c r="X67" s="79">
        <v>2551</v>
      </c>
      <c r="Y67" s="79">
        <v>2324</v>
      </c>
      <c r="Z67" s="79">
        <v>1984</v>
      </c>
      <c r="AA67" s="79">
        <v>3312</v>
      </c>
      <c r="AB67" s="79">
        <v>3321</v>
      </c>
      <c r="AC67" s="79">
        <v>2890</v>
      </c>
      <c r="AD67" s="79">
        <v>2552</v>
      </c>
      <c r="AE67" s="79">
        <v>2316</v>
      </c>
      <c r="AF67" s="79">
        <v>2444</v>
      </c>
      <c r="AG67" s="79">
        <v>2316</v>
      </c>
      <c r="AH67" s="79">
        <v>2289</v>
      </c>
      <c r="AI67" s="79">
        <v>2035</v>
      </c>
      <c r="AJ67" s="79">
        <v>1792</v>
      </c>
      <c r="AK67" s="79">
        <v>1595</v>
      </c>
      <c r="AL67" s="79">
        <v>1172</v>
      </c>
      <c r="AM67" s="79">
        <v>916</v>
      </c>
      <c r="AN67" s="79">
        <v>1044</v>
      </c>
    </row>
    <row r="68" spans="1:40" s="70" customFormat="1" x14ac:dyDescent="0.3">
      <c r="A68" s="70" t="s">
        <v>431</v>
      </c>
      <c r="B68" s="70">
        <v>2020</v>
      </c>
      <c r="C68" s="70" t="s">
        <v>373</v>
      </c>
      <c r="D68" s="71">
        <v>2216</v>
      </c>
      <c r="E68" s="71">
        <v>2137</v>
      </c>
      <c r="F68" s="71">
        <v>1916</v>
      </c>
      <c r="G68" s="71">
        <v>5883</v>
      </c>
      <c r="H68" s="71">
        <v>8696</v>
      </c>
      <c r="I68" s="71">
        <v>4314</v>
      </c>
      <c r="J68" s="71">
        <v>3964</v>
      </c>
      <c r="K68" s="71">
        <v>3594</v>
      </c>
      <c r="L68" s="71">
        <v>2732</v>
      </c>
      <c r="M68" s="71">
        <v>2263</v>
      </c>
      <c r="N68" s="71">
        <v>2088</v>
      </c>
      <c r="O68" s="71">
        <v>1985</v>
      </c>
      <c r="P68" s="71">
        <v>1553</v>
      </c>
      <c r="Q68" s="71">
        <v>1218</v>
      </c>
      <c r="R68" s="71">
        <v>1191</v>
      </c>
      <c r="S68" s="71">
        <v>846</v>
      </c>
      <c r="T68" s="71">
        <v>657</v>
      </c>
      <c r="U68" s="71">
        <v>619</v>
      </c>
      <c r="V68" s="71"/>
      <c r="W68" s="71">
        <v>2101</v>
      </c>
      <c r="X68" s="71">
        <v>2050</v>
      </c>
      <c r="Y68" s="71">
        <v>1831</v>
      </c>
      <c r="Z68" s="71">
        <v>5970</v>
      </c>
      <c r="AA68" s="71">
        <v>8191</v>
      </c>
      <c r="AB68" s="71">
        <v>3771</v>
      </c>
      <c r="AC68" s="71">
        <v>3243</v>
      </c>
      <c r="AD68" s="71">
        <v>2847</v>
      </c>
      <c r="AE68" s="71">
        <v>2281</v>
      </c>
      <c r="AF68" s="71">
        <v>1990</v>
      </c>
      <c r="AG68" s="71">
        <v>1912</v>
      </c>
      <c r="AH68" s="71">
        <v>1794</v>
      </c>
      <c r="AI68" s="71">
        <v>1423</v>
      </c>
      <c r="AJ68" s="71">
        <v>1146</v>
      </c>
      <c r="AK68" s="71">
        <v>1202</v>
      </c>
      <c r="AL68" s="71">
        <v>953</v>
      </c>
      <c r="AM68" s="71">
        <v>786</v>
      </c>
      <c r="AN68" s="71">
        <v>1091</v>
      </c>
    </row>
    <row r="69" spans="1:40" s="70" customFormat="1" x14ac:dyDescent="0.3">
      <c r="A69" s="70" t="s">
        <v>432</v>
      </c>
      <c r="B69" s="70">
        <v>2020</v>
      </c>
      <c r="C69" s="70" t="s">
        <v>373</v>
      </c>
      <c r="D69" s="71">
        <v>2997</v>
      </c>
      <c r="E69" s="71">
        <v>3024</v>
      </c>
      <c r="F69" s="71">
        <v>2587</v>
      </c>
      <c r="G69" s="71">
        <v>2249</v>
      </c>
      <c r="H69" s="71">
        <v>3531</v>
      </c>
      <c r="I69" s="71">
        <v>4175</v>
      </c>
      <c r="J69" s="71">
        <v>3568</v>
      </c>
      <c r="K69" s="71">
        <v>2928</v>
      </c>
      <c r="L69" s="71">
        <v>2487</v>
      </c>
      <c r="M69" s="71">
        <v>2672</v>
      </c>
      <c r="N69" s="71">
        <v>2802</v>
      </c>
      <c r="O69" s="71">
        <v>2842</v>
      </c>
      <c r="P69" s="71">
        <v>2370</v>
      </c>
      <c r="Q69" s="71">
        <v>1865</v>
      </c>
      <c r="R69" s="71">
        <v>1865</v>
      </c>
      <c r="S69" s="71">
        <v>1401</v>
      </c>
      <c r="T69" s="71">
        <v>957</v>
      </c>
      <c r="U69" s="71">
        <v>795</v>
      </c>
      <c r="V69" s="71"/>
      <c r="W69" s="71">
        <v>2859</v>
      </c>
      <c r="X69" s="71">
        <v>2790</v>
      </c>
      <c r="Y69" s="71">
        <v>2433</v>
      </c>
      <c r="Z69" s="71">
        <v>2039</v>
      </c>
      <c r="AA69" s="71">
        <v>3231</v>
      </c>
      <c r="AB69" s="71">
        <v>3635</v>
      </c>
      <c r="AC69" s="71">
        <v>3253</v>
      </c>
      <c r="AD69" s="71">
        <v>2865</v>
      </c>
      <c r="AE69" s="71">
        <v>2491</v>
      </c>
      <c r="AF69" s="71">
        <v>2631</v>
      </c>
      <c r="AG69" s="71">
        <v>2837</v>
      </c>
      <c r="AH69" s="71">
        <v>2917</v>
      </c>
      <c r="AI69" s="71">
        <v>2488</v>
      </c>
      <c r="AJ69" s="71">
        <v>2053</v>
      </c>
      <c r="AK69" s="71">
        <v>2088</v>
      </c>
      <c r="AL69" s="71">
        <v>1628</v>
      </c>
      <c r="AM69" s="71">
        <v>1194</v>
      </c>
      <c r="AN69" s="71">
        <v>1382</v>
      </c>
    </row>
    <row r="70" spans="1:40" s="70" customFormat="1" x14ac:dyDescent="0.3">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row>
    <row r="71" spans="1:40" s="70" customFormat="1" x14ac:dyDescent="0.3">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row>
    <row r="72" spans="1:40" s="70" customFormat="1" x14ac:dyDescent="0.3">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row>
    <row r="73" spans="1:40" s="78" customFormat="1" x14ac:dyDescent="0.3">
      <c r="A73" s="78" t="s">
        <v>433</v>
      </c>
      <c r="B73" s="78">
        <v>2021</v>
      </c>
      <c r="C73" s="78" t="s">
        <v>373</v>
      </c>
      <c r="D73" s="78">
        <v>8003</v>
      </c>
      <c r="E73" s="79">
        <v>7756</v>
      </c>
      <c r="F73" s="79">
        <v>7269</v>
      </c>
      <c r="G73" s="79">
        <v>10338</v>
      </c>
      <c r="H73" s="79">
        <v>15914</v>
      </c>
      <c r="I73" s="79">
        <v>12328</v>
      </c>
      <c r="J73" s="79">
        <v>11262</v>
      </c>
      <c r="K73" s="79">
        <v>9605</v>
      </c>
      <c r="L73" s="79">
        <v>7884</v>
      </c>
      <c r="M73" s="79">
        <v>7457</v>
      </c>
      <c r="N73" s="79">
        <v>7265</v>
      </c>
      <c r="O73" s="79">
        <v>7278</v>
      </c>
      <c r="P73" s="79">
        <v>5960</v>
      </c>
      <c r="Q73" s="79">
        <v>4749</v>
      </c>
      <c r="R73" s="79">
        <v>4588</v>
      </c>
      <c r="S73" s="79">
        <v>3493</v>
      </c>
      <c r="T73" s="79">
        <v>2376</v>
      </c>
      <c r="U73" s="79">
        <v>2127</v>
      </c>
      <c r="V73" s="79"/>
      <c r="W73" s="79">
        <v>7627</v>
      </c>
      <c r="X73" s="79">
        <v>7317</v>
      </c>
      <c r="Y73" s="79">
        <v>6841</v>
      </c>
      <c r="Z73" s="79">
        <v>10126</v>
      </c>
      <c r="AA73" s="79">
        <v>14759</v>
      </c>
      <c r="AB73" s="79">
        <v>10619</v>
      </c>
      <c r="AC73" s="79">
        <v>9643</v>
      </c>
      <c r="AD73" s="79">
        <v>8351</v>
      </c>
      <c r="AE73" s="79">
        <v>7313</v>
      </c>
      <c r="AF73" s="79">
        <v>6958</v>
      </c>
      <c r="AG73" s="79">
        <v>7129</v>
      </c>
      <c r="AH73" s="79">
        <v>7193</v>
      </c>
      <c r="AI73" s="79">
        <v>6099</v>
      </c>
      <c r="AJ73" s="79">
        <v>5026</v>
      </c>
      <c r="AK73" s="79">
        <v>4972</v>
      </c>
      <c r="AL73" s="79">
        <v>3913</v>
      </c>
      <c r="AM73" s="79">
        <v>2912</v>
      </c>
      <c r="AN73" s="79">
        <v>3552</v>
      </c>
    </row>
    <row r="74" spans="1:40" s="78" customFormat="1" x14ac:dyDescent="0.3">
      <c r="A74" s="78" t="s">
        <v>434</v>
      </c>
      <c r="B74" s="78">
        <v>2021</v>
      </c>
      <c r="C74" s="78" t="s">
        <v>373</v>
      </c>
      <c r="D74" s="78">
        <v>653</v>
      </c>
      <c r="E74" s="79">
        <v>551</v>
      </c>
      <c r="F74" s="79">
        <v>524</v>
      </c>
      <c r="G74" s="79">
        <v>1922</v>
      </c>
      <c r="H74" s="79">
        <v>2683</v>
      </c>
      <c r="I74" s="79">
        <v>1088</v>
      </c>
      <c r="J74" s="79">
        <v>1180</v>
      </c>
      <c r="K74" s="79">
        <v>1076</v>
      </c>
      <c r="L74" s="79">
        <v>816</v>
      </c>
      <c r="M74" s="79">
        <v>664</v>
      </c>
      <c r="N74" s="79">
        <v>564</v>
      </c>
      <c r="O74" s="79">
        <v>569</v>
      </c>
      <c r="P74" s="79">
        <v>427</v>
      </c>
      <c r="Q74" s="79">
        <v>299</v>
      </c>
      <c r="R74" s="79">
        <v>275</v>
      </c>
      <c r="S74" s="79">
        <v>234</v>
      </c>
      <c r="T74" s="79">
        <v>173</v>
      </c>
      <c r="U74" s="79">
        <v>157</v>
      </c>
      <c r="V74" s="79"/>
      <c r="W74" s="79">
        <v>632</v>
      </c>
      <c r="X74" s="79">
        <v>567</v>
      </c>
      <c r="Y74" s="79">
        <v>496</v>
      </c>
      <c r="Z74" s="79">
        <v>2071</v>
      </c>
      <c r="AA74" s="79">
        <v>2517</v>
      </c>
      <c r="AB74" s="79">
        <v>993</v>
      </c>
      <c r="AC74" s="79">
        <v>1002</v>
      </c>
      <c r="AD74" s="79">
        <v>832</v>
      </c>
      <c r="AE74" s="79">
        <v>675</v>
      </c>
      <c r="AF74" s="79">
        <v>511</v>
      </c>
      <c r="AG74" s="79">
        <v>501</v>
      </c>
      <c r="AH74" s="79">
        <v>485</v>
      </c>
      <c r="AI74" s="79">
        <v>374</v>
      </c>
      <c r="AJ74" s="79">
        <v>289</v>
      </c>
      <c r="AK74" s="79">
        <v>259</v>
      </c>
      <c r="AL74" s="79">
        <v>234</v>
      </c>
      <c r="AM74" s="79">
        <v>165</v>
      </c>
      <c r="AN74" s="79">
        <v>256</v>
      </c>
    </row>
    <row r="75" spans="1:40" s="70" customFormat="1" x14ac:dyDescent="0.3">
      <c r="A75" s="70" t="s">
        <v>435</v>
      </c>
      <c r="B75" s="70">
        <v>2021</v>
      </c>
      <c r="C75" s="70" t="s">
        <v>373</v>
      </c>
      <c r="D75" s="70">
        <v>337</v>
      </c>
      <c r="E75" s="71">
        <v>326</v>
      </c>
      <c r="F75" s="71">
        <v>324</v>
      </c>
      <c r="G75" s="71">
        <v>1082</v>
      </c>
      <c r="H75" s="71">
        <v>1201</v>
      </c>
      <c r="I75" s="71">
        <v>711</v>
      </c>
      <c r="J75" s="71">
        <v>667</v>
      </c>
      <c r="K75" s="71">
        <v>615</v>
      </c>
      <c r="L75" s="71">
        <v>462</v>
      </c>
      <c r="M75" s="71">
        <v>384</v>
      </c>
      <c r="N75" s="71">
        <v>359</v>
      </c>
      <c r="O75" s="71">
        <v>386</v>
      </c>
      <c r="P75" s="71">
        <v>361</v>
      </c>
      <c r="Q75" s="71">
        <v>293</v>
      </c>
      <c r="R75" s="71">
        <v>296</v>
      </c>
      <c r="S75" s="71">
        <v>218</v>
      </c>
      <c r="T75" s="71">
        <v>148</v>
      </c>
      <c r="U75" s="71">
        <v>166</v>
      </c>
      <c r="V75" s="71"/>
      <c r="W75" s="71">
        <v>325</v>
      </c>
      <c r="X75" s="71">
        <v>302</v>
      </c>
      <c r="Y75" s="71">
        <v>287</v>
      </c>
      <c r="Z75" s="71">
        <v>1084</v>
      </c>
      <c r="AA75" s="71">
        <v>1149</v>
      </c>
      <c r="AB75" s="71">
        <v>591</v>
      </c>
      <c r="AC75" s="71">
        <v>496</v>
      </c>
      <c r="AD75" s="71">
        <v>439</v>
      </c>
      <c r="AE75" s="71">
        <v>377</v>
      </c>
      <c r="AF75" s="71">
        <v>345</v>
      </c>
      <c r="AG75" s="71">
        <v>336</v>
      </c>
      <c r="AH75" s="71">
        <v>323</v>
      </c>
      <c r="AI75" s="71">
        <v>302</v>
      </c>
      <c r="AJ75" s="71">
        <v>268</v>
      </c>
      <c r="AK75" s="71">
        <v>311</v>
      </c>
      <c r="AL75" s="71">
        <v>251</v>
      </c>
      <c r="AM75" s="71">
        <v>195</v>
      </c>
      <c r="AN75" s="71">
        <v>290</v>
      </c>
    </row>
    <row r="76" spans="1:40" s="70" customFormat="1" x14ac:dyDescent="0.3">
      <c r="A76" s="70" t="s">
        <v>436</v>
      </c>
      <c r="B76" s="70">
        <v>2021</v>
      </c>
      <c r="C76" s="70" t="s">
        <v>373</v>
      </c>
      <c r="D76" s="70">
        <v>610</v>
      </c>
      <c r="E76" s="71">
        <v>571</v>
      </c>
      <c r="F76" s="71">
        <v>524</v>
      </c>
      <c r="G76" s="71">
        <v>1066</v>
      </c>
      <c r="H76" s="71">
        <v>1919</v>
      </c>
      <c r="I76" s="71">
        <v>907</v>
      </c>
      <c r="J76" s="71">
        <v>910</v>
      </c>
      <c r="K76" s="71">
        <v>894</v>
      </c>
      <c r="L76" s="71">
        <v>755</v>
      </c>
      <c r="M76" s="71">
        <v>601</v>
      </c>
      <c r="N76" s="71">
        <v>466</v>
      </c>
      <c r="O76" s="71">
        <v>420</v>
      </c>
      <c r="P76" s="71">
        <v>310</v>
      </c>
      <c r="Q76" s="71">
        <v>220</v>
      </c>
      <c r="R76" s="71">
        <v>194</v>
      </c>
      <c r="S76" s="71">
        <v>128</v>
      </c>
      <c r="T76" s="71">
        <v>97</v>
      </c>
      <c r="U76" s="71">
        <v>80</v>
      </c>
      <c r="V76" s="71"/>
      <c r="W76" s="71">
        <v>580</v>
      </c>
      <c r="X76" s="71">
        <v>526</v>
      </c>
      <c r="Y76" s="71">
        <v>484</v>
      </c>
      <c r="Z76" s="71">
        <v>1081</v>
      </c>
      <c r="AA76" s="71">
        <v>1784</v>
      </c>
      <c r="AB76" s="71">
        <v>810</v>
      </c>
      <c r="AC76" s="71">
        <v>860</v>
      </c>
      <c r="AD76" s="71">
        <v>754</v>
      </c>
      <c r="AE76" s="71">
        <v>597</v>
      </c>
      <c r="AF76" s="71">
        <v>447</v>
      </c>
      <c r="AG76" s="71">
        <v>443</v>
      </c>
      <c r="AH76" s="71">
        <v>399</v>
      </c>
      <c r="AI76" s="71">
        <v>290</v>
      </c>
      <c r="AJ76" s="71">
        <v>199</v>
      </c>
      <c r="AK76" s="71">
        <v>175</v>
      </c>
      <c r="AL76" s="71">
        <v>137</v>
      </c>
      <c r="AM76" s="71">
        <v>122</v>
      </c>
      <c r="AN76" s="71">
        <v>135</v>
      </c>
    </row>
    <row r="77" spans="1:40" s="70" customFormat="1" x14ac:dyDescent="0.3">
      <c r="A77" s="70" t="s">
        <v>437</v>
      </c>
      <c r="B77" s="70">
        <v>2021</v>
      </c>
      <c r="C77" s="70" t="s">
        <v>373</v>
      </c>
      <c r="D77" s="70">
        <v>536</v>
      </c>
      <c r="E77" s="71">
        <v>548</v>
      </c>
      <c r="F77" s="71">
        <v>514</v>
      </c>
      <c r="G77" s="71">
        <v>394</v>
      </c>
      <c r="H77" s="71">
        <v>470</v>
      </c>
      <c r="I77" s="71">
        <v>604</v>
      </c>
      <c r="J77" s="71">
        <v>629</v>
      </c>
      <c r="K77" s="71">
        <v>521</v>
      </c>
      <c r="L77" s="71">
        <v>383</v>
      </c>
      <c r="M77" s="71">
        <v>414</v>
      </c>
      <c r="N77" s="71">
        <v>440</v>
      </c>
      <c r="O77" s="71">
        <v>454</v>
      </c>
      <c r="P77" s="71">
        <v>355</v>
      </c>
      <c r="Q77" s="71">
        <v>271</v>
      </c>
      <c r="R77" s="71">
        <v>290</v>
      </c>
      <c r="S77" s="71">
        <v>254</v>
      </c>
      <c r="T77" s="71">
        <v>160</v>
      </c>
      <c r="U77" s="71">
        <v>118</v>
      </c>
      <c r="V77" s="71"/>
      <c r="W77" s="71">
        <v>504</v>
      </c>
      <c r="X77" s="71">
        <v>506</v>
      </c>
      <c r="Y77" s="71">
        <v>470</v>
      </c>
      <c r="Z77" s="71">
        <v>354</v>
      </c>
      <c r="AA77" s="71">
        <v>476</v>
      </c>
      <c r="AB77" s="71">
        <v>596</v>
      </c>
      <c r="AC77" s="71">
        <v>599</v>
      </c>
      <c r="AD77" s="71">
        <v>511</v>
      </c>
      <c r="AE77" s="71">
        <v>383</v>
      </c>
      <c r="AF77" s="71">
        <v>349</v>
      </c>
      <c r="AG77" s="71">
        <v>423</v>
      </c>
      <c r="AH77" s="71">
        <v>459</v>
      </c>
      <c r="AI77" s="71">
        <v>400</v>
      </c>
      <c r="AJ77" s="71">
        <v>322</v>
      </c>
      <c r="AK77" s="71">
        <v>303</v>
      </c>
      <c r="AL77" s="71">
        <v>255</v>
      </c>
      <c r="AM77" s="71">
        <v>197</v>
      </c>
      <c r="AN77" s="71">
        <v>195</v>
      </c>
    </row>
    <row r="78" spans="1:40" s="70" customFormat="1" x14ac:dyDescent="0.3">
      <c r="A78" s="70" t="s">
        <v>438</v>
      </c>
      <c r="B78" s="70">
        <v>2021</v>
      </c>
      <c r="C78" s="70" t="s">
        <v>373</v>
      </c>
      <c r="D78" s="70">
        <v>446</v>
      </c>
      <c r="E78" s="71">
        <v>433</v>
      </c>
      <c r="F78" s="71">
        <v>382</v>
      </c>
      <c r="G78" s="71">
        <v>352</v>
      </c>
      <c r="H78" s="71">
        <v>590</v>
      </c>
      <c r="I78" s="71">
        <v>674</v>
      </c>
      <c r="J78" s="71">
        <v>664</v>
      </c>
      <c r="K78" s="71">
        <v>518</v>
      </c>
      <c r="L78" s="71">
        <v>411</v>
      </c>
      <c r="M78" s="71">
        <v>443</v>
      </c>
      <c r="N78" s="71">
        <v>503</v>
      </c>
      <c r="O78" s="71">
        <v>522</v>
      </c>
      <c r="P78" s="71">
        <v>414</v>
      </c>
      <c r="Q78" s="71">
        <v>324</v>
      </c>
      <c r="R78" s="71">
        <v>307</v>
      </c>
      <c r="S78" s="71">
        <v>248</v>
      </c>
      <c r="T78" s="71">
        <v>193</v>
      </c>
      <c r="U78" s="71">
        <v>154</v>
      </c>
      <c r="V78" s="71"/>
      <c r="W78" s="71">
        <v>421</v>
      </c>
      <c r="X78" s="71">
        <v>417</v>
      </c>
      <c r="Y78" s="71">
        <v>384</v>
      </c>
      <c r="Z78" s="71">
        <v>324</v>
      </c>
      <c r="AA78" s="71">
        <v>593</v>
      </c>
      <c r="AB78" s="71">
        <v>606</v>
      </c>
      <c r="AC78" s="71">
        <v>484</v>
      </c>
      <c r="AD78" s="71">
        <v>410</v>
      </c>
      <c r="AE78" s="71">
        <v>405</v>
      </c>
      <c r="AF78" s="71">
        <v>451</v>
      </c>
      <c r="AG78" s="71">
        <v>496</v>
      </c>
      <c r="AH78" s="71">
        <v>464</v>
      </c>
      <c r="AI78" s="71">
        <v>395</v>
      </c>
      <c r="AJ78" s="71">
        <v>364</v>
      </c>
      <c r="AK78" s="71">
        <v>334</v>
      </c>
      <c r="AL78" s="71">
        <v>310</v>
      </c>
      <c r="AM78" s="71">
        <v>190</v>
      </c>
      <c r="AN78" s="71">
        <v>221</v>
      </c>
    </row>
    <row r="79" spans="1:40" s="70" customFormat="1" x14ac:dyDescent="0.3">
      <c r="A79" s="70" t="s">
        <v>439</v>
      </c>
      <c r="B79" s="70">
        <v>2021</v>
      </c>
      <c r="C79" s="70" t="s">
        <v>373</v>
      </c>
      <c r="D79" s="70">
        <v>494</v>
      </c>
      <c r="E79" s="71">
        <v>447</v>
      </c>
      <c r="F79" s="71">
        <v>437</v>
      </c>
      <c r="G79" s="71">
        <v>360</v>
      </c>
      <c r="H79" s="71">
        <v>631</v>
      </c>
      <c r="I79" s="71">
        <v>694</v>
      </c>
      <c r="J79" s="71">
        <v>495</v>
      </c>
      <c r="K79" s="71">
        <v>359</v>
      </c>
      <c r="L79" s="71">
        <v>331</v>
      </c>
      <c r="M79" s="71">
        <v>371</v>
      </c>
      <c r="N79" s="71">
        <v>397</v>
      </c>
      <c r="O79" s="71">
        <v>395</v>
      </c>
      <c r="P79" s="71">
        <v>364</v>
      </c>
      <c r="Q79" s="71">
        <v>347</v>
      </c>
      <c r="R79" s="71">
        <v>390</v>
      </c>
      <c r="S79" s="71">
        <v>259</v>
      </c>
      <c r="T79" s="71">
        <v>156</v>
      </c>
      <c r="U79" s="71">
        <v>114</v>
      </c>
      <c r="V79" s="71"/>
      <c r="W79" s="71">
        <v>454</v>
      </c>
      <c r="X79" s="71">
        <v>427</v>
      </c>
      <c r="Y79" s="71">
        <v>409</v>
      </c>
      <c r="Z79" s="71">
        <v>326</v>
      </c>
      <c r="AA79" s="71">
        <v>529</v>
      </c>
      <c r="AB79" s="71">
        <v>586</v>
      </c>
      <c r="AC79" s="71">
        <v>469</v>
      </c>
      <c r="AD79" s="71">
        <v>427</v>
      </c>
      <c r="AE79" s="71">
        <v>435</v>
      </c>
      <c r="AF79" s="71">
        <v>499</v>
      </c>
      <c r="AG79" s="71">
        <v>490</v>
      </c>
      <c r="AH79" s="71">
        <v>498</v>
      </c>
      <c r="AI79" s="71">
        <v>461</v>
      </c>
      <c r="AJ79" s="71">
        <v>438</v>
      </c>
      <c r="AK79" s="71">
        <v>468</v>
      </c>
      <c r="AL79" s="71">
        <v>252</v>
      </c>
      <c r="AM79" s="71">
        <v>168</v>
      </c>
      <c r="AN79" s="71">
        <v>163</v>
      </c>
    </row>
    <row r="80" spans="1:40" s="70" customFormat="1" x14ac:dyDescent="0.3">
      <c r="A80" s="70" t="s">
        <v>440</v>
      </c>
      <c r="B80" s="70">
        <v>2021</v>
      </c>
      <c r="C80" s="70" t="s">
        <v>373</v>
      </c>
      <c r="D80" s="70">
        <v>552</v>
      </c>
      <c r="E80" s="71">
        <v>506</v>
      </c>
      <c r="F80" s="71">
        <v>480</v>
      </c>
      <c r="G80" s="71">
        <v>521</v>
      </c>
      <c r="H80" s="71">
        <v>950</v>
      </c>
      <c r="I80" s="71">
        <v>875</v>
      </c>
      <c r="J80" s="71">
        <v>875</v>
      </c>
      <c r="K80" s="71">
        <v>834</v>
      </c>
      <c r="L80" s="71">
        <v>693</v>
      </c>
      <c r="M80" s="71">
        <v>633</v>
      </c>
      <c r="N80" s="71">
        <v>541</v>
      </c>
      <c r="O80" s="71">
        <v>504</v>
      </c>
      <c r="P80" s="71">
        <v>401</v>
      </c>
      <c r="Q80" s="71">
        <v>303</v>
      </c>
      <c r="R80" s="71">
        <v>262</v>
      </c>
      <c r="S80" s="71">
        <v>167</v>
      </c>
      <c r="T80" s="71">
        <v>117</v>
      </c>
      <c r="U80" s="71">
        <v>116</v>
      </c>
      <c r="V80" s="71"/>
      <c r="W80" s="71">
        <v>533</v>
      </c>
      <c r="X80" s="71">
        <v>481</v>
      </c>
      <c r="Y80" s="71">
        <v>474</v>
      </c>
      <c r="Z80" s="71">
        <v>481</v>
      </c>
      <c r="AA80" s="71">
        <v>915</v>
      </c>
      <c r="AB80" s="71">
        <v>755</v>
      </c>
      <c r="AC80" s="71">
        <v>675</v>
      </c>
      <c r="AD80" s="71">
        <v>586</v>
      </c>
      <c r="AE80" s="71">
        <v>485</v>
      </c>
      <c r="AF80" s="71">
        <v>414</v>
      </c>
      <c r="AG80" s="71">
        <v>402</v>
      </c>
      <c r="AH80" s="71">
        <v>414</v>
      </c>
      <c r="AI80" s="71">
        <v>357</v>
      </c>
      <c r="AJ80" s="71">
        <v>294</v>
      </c>
      <c r="AK80" s="71">
        <v>223</v>
      </c>
      <c r="AL80" s="71">
        <v>191</v>
      </c>
      <c r="AM80" s="71">
        <v>141</v>
      </c>
      <c r="AN80" s="71">
        <v>208</v>
      </c>
    </row>
    <row r="81" spans="1:40" s="70" customFormat="1" x14ac:dyDescent="0.3">
      <c r="A81" s="70" t="s">
        <v>441</v>
      </c>
      <c r="B81" s="70">
        <v>2021</v>
      </c>
      <c r="C81" s="70" t="s">
        <v>373</v>
      </c>
      <c r="D81" s="70">
        <v>466</v>
      </c>
      <c r="E81" s="71">
        <v>451</v>
      </c>
      <c r="F81" s="71">
        <v>412</v>
      </c>
      <c r="G81" s="71">
        <v>333</v>
      </c>
      <c r="H81" s="71">
        <v>539</v>
      </c>
      <c r="I81" s="71">
        <v>669</v>
      </c>
      <c r="J81" s="71">
        <v>554</v>
      </c>
      <c r="K81" s="71">
        <v>481</v>
      </c>
      <c r="L81" s="71">
        <v>441</v>
      </c>
      <c r="M81" s="71">
        <v>432</v>
      </c>
      <c r="N81" s="71">
        <v>427</v>
      </c>
      <c r="O81" s="71">
        <v>447</v>
      </c>
      <c r="P81" s="71">
        <v>373</v>
      </c>
      <c r="Q81" s="71">
        <v>306</v>
      </c>
      <c r="R81" s="71">
        <v>312</v>
      </c>
      <c r="S81" s="71">
        <v>256</v>
      </c>
      <c r="T81" s="71">
        <v>190</v>
      </c>
      <c r="U81" s="71">
        <v>167</v>
      </c>
      <c r="V81" s="71"/>
      <c r="W81" s="71">
        <v>435</v>
      </c>
      <c r="X81" s="71">
        <v>455</v>
      </c>
      <c r="Y81" s="71">
        <v>386</v>
      </c>
      <c r="Z81" s="71">
        <v>318</v>
      </c>
      <c r="AA81" s="71">
        <v>521</v>
      </c>
      <c r="AB81" s="71">
        <v>603</v>
      </c>
      <c r="AC81" s="71">
        <v>529</v>
      </c>
      <c r="AD81" s="71">
        <v>427</v>
      </c>
      <c r="AE81" s="71">
        <v>352</v>
      </c>
      <c r="AF81" s="71">
        <v>388</v>
      </c>
      <c r="AG81" s="71">
        <v>431</v>
      </c>
      <c r="AH81" s="71">
        <v>464</v>
      </c>
      <c r="AI81" s="71">
        <v>431</v>
      </c>
      <c r="AJ81" s="71">
        <v>330</v>
      </c>
      <c r="AK81" s="71">
        <v>355</v>
      </c>
      <c r="AL81" s="71">
        <v>306</v>
      </c>
      <c r="AM81" s="71">
        <v>254</v>
      </c>
      <c r="AN81" s="71">
        <v>324</v>
      </c>
    </row>
    <row r="82" spans="1:40" s="70" customFormat="1" x14ac:dyDescent="0.3">
      <c r="A82" s="70" t="s">
        <v>442</v>
      </c>
      <c r="B82" s="70">
        <v>2021</v>
      </c>
      <c r="C82" s="70" t="s">
        <v>373</v>
      </c>
      <c r="D82" s="70">
        <v>586</v>
      </c>
      <c r="E82" s="71">
        <v>591</v>
      </c>
      <c r="F82" s="71">
        <v>553</v>
      </c>
      <c r="G82" s="71">
        <v>386</v>
      </c>
      <c r="H82" s="71">
        <v>633</v>
      </c>
      <c r="I82" s="71">
        <v>758</v>
      </c>
      <c r="J82" s="71">
        <v>696</v>
      </c>
      <c r="K82" s="71">
        <v>609</v>
      </c>
      <c r="L82" s="71">
        <v>542</v>
      </c>
      <c r="M82" s="71">
        <v>517</v>
      </c>
      <c r="N82" s="71">
        <v>493</v>
      </c>
      <c r="O82" s="71">
        <v>495</v>
      </c>
      <c r="P82" s="71">
        <v>395</v>
      </c>
      <c r="Q82" s="71">
        <v>307</v>
      </c>
      <c r="R82" s="71">
        <v>275</v>
      </c>
      <c r="S82" s="71">
        <v>236</v>
      </c>
      <c r="T82" s="71">
        <v>157</v>
      </c>
      <c r="U82" s="71">
        <v>174</v>
      </c>
      <c r="V82" s="71"/>
      <c r="W82" s="71">
        <v>571</v>
      </c>
      <c r="X82" s="71">
        <v>557</v>
      </c>
      <c r="Y82" s="71">
        <v>494</v>
      </c>
      <c r="Z82" s="71">
        <v>409</v>
      </c>
      <c r="AA82" s="71">
        <v>634</v>
      </c>
      <c r="AB82" s="71">
        <v>680</v>
      </c>
      <c r="AC82" s="71">
        <v>644</v>
      </c>
      <c r="AD82" s="71">
        <v>571</v>
      </c>
      <c r="AE82" s="71">
        <v>523</v>
      </c>
      <c r="AF82" s="71">
        <v>507</v>
      </c>
      <c r="AG82" s="71">
        <v>513</v>
      </c>
      <c r="AH82" s="71">
        <v>480</v>
      </c>
      <c r="AI82" s="71">
        <v>408</v>
      </c>
      <c r="AJ82" s="71">
        <v>337</v>
      </c>
      <c r="AK82" s="71">
        <v>316</v>
      </c>
      <c r="AL82" s="71">
        <v>258</v>
      </c>
      <c r="AM82" s="71">
        <v>204</v>
      </c>
      <c r="AN82" s="71">
        <v>271</v>
      </c>
    </row>
    <row r="83" spans="1:40" s="70" customFormat="1" x14ac:dyDescent="0.3">
      <c r="A83" s="70" t="s">
        <v>443</v>
      </c>
      <c r="B83" s="70">
        <v>2021</v>
      </c>
      <c r="C83" s="70" t="s">
        <v>373</v>
      </c>
      <c r="D83" s="70">
        <v>457</v>
      </c>
      <c r="E83" s="71">
        <v>476</v>
      </c>
      <c r="F83" s="71">
        <v>465</v>
      </c>
      <c r="G83" s="71">
        <v>425</v>
      </c>
      <c r="H83" s="71">
        <v>639</v>
      </c>
      <c r="I83" s="71">
        <v>745</v>
      </c>
      <c r="J83" s="71">
        <v>654</v>
      </c>
      <c r="K83" s="71">
        <v>555</v>
      </c>
      <c r="L83" s="71">
        <v>459</v>
      </c>
      <c r="M83" s="71">
        <v>444</v>
      </c>
      <c r="N83" s="71">
        <v>457</v>
      </c>
      <c r="O83" s="71">
        <v>492</v>
      </c>
      <c r="P83" s="71">
        <v>403</v>
      </c>
      <c r="Q83" s="71">
        <v>305</v>
      </c>
      <c r="R83" s="71">
        <v>262</v>
      </c>
      <c r="S83" s="71">
        <v>203</v>
      </c>
      <c r="T83" s="71">
        <v>135</v>
      </c>
      <c r="U83" s="71">
        <v>104</v>
      </c>
      <c r="V83" s="71"/>
      <c r="W83" s="71">
        <v>429</v>
      </c>
      <c r="X83" s="71">
        <v>441</v>
      </c>
      <c r="Y83" s="71">
        <v>430</v>
      </c>
      <c r="Z83" s="71">
        <v>389</v>
      </c>
      <c r="AA83" s="71">
        <v>555</v>
      </c>
      <c r="AB83" s="71">
        <v>623</v>
      </c>
      <c r="AC83" s="71">
        <v>573</v>
      </c>
      <c r="AD83" s="71">
        <v>489</v>
      </c>
      <c r="AE83" s="71">
        <v>430</v>
      </c>
      <c r="AF83" s="71">
        <v>457</v>
      </c>
      <c r="AG83" s="71">
        <v>492</v>
      </c>
      <c r="AH83" s="71">
        <v>495</v>
      </c>
      <c r="AI83" s="71">
        <v>422</v>
      </c>
      <c r="AJ83" s="71">
        <v>318</v>
      </c>
      <c r="AK83" s="71">
        <v>306</v>
      </c>
      <c r="AL83" s="71">
        <v>221</v>
      </c>
      <c r="AM83" s="71">
        <v>180</v>
      </c>
      <c r="AN83" s="71">
        <v>150</v>
      </c>
    </row>
    <row r="84" spans="1:40" s="70" customFormat="1" x14ac:dyDescent="0.3">
      <c r="A84" s="70" t="s">
        <v>444</v>
      </c>
      <c r="B84" s="70">
        <v>2021</v>
      </c>
      <c r="C84" s="70" t="s">
        <v>373</v>
      </c>
      <c r="D84" s="70">
        <v>323</v>
      </c>
      <c r="E84" s="71">
        <v>329</v>
      </c>
      <c r="F84" s="71">
        <v>311</v>
      </c>
      <c r="G84" s="71">
        <v>581</v>
      </c>
      <c r="H84" s="71">
        <v>1499</v>
      </c>
      <c r="I84" s="71">
        <v>714</v>
      </c>
      <c r="J84" s="71">
        <v>758</v>
      </c>
      <c r="K84" s="71">
        <v>610</v>
      </c>
      <c r="L84" s="71">
        <v>470</v>
      </c>
      <c r="M84" s="71">
        <v>384</v>
      </c>
      <c r="N84" s="71">
        <v>382</v>
      </c>
      <c r="O84" s="71">
        <v>363</v>
      </c>
      <c r="P84" s="71">
        <v>285</v>
      </c>
      <c r="Q84" s="71">
        <v>237</v>
      </c>
      <c r="R84" s="71">
        <v>232</v>
      </c>
      <c r="S84" s="71">
        <v>175</v>
      </c>
      <c r="T84" s="71">
        <v>137</v>
      </c>
      <c r="U84" s="71">
        <v>167</v>
      </c>
      <c r="V84" s="71"/>
      <c r="W84" s="71">
        <v>315</v>
      </c>
      <c r="X84" s="71">
        <v>309</v>
      </c>
      <c r="Y84" s="71">
        <v>312</v>
      </c>
      <c r="Z84" s="71">
        <v>559</v>
      </c>
      <c r="AA84" s="71">
        <v>1489</v>
      </c>
      <c r="AB84" s="71">
        <v>621</v>
      </c>
      <c r="AC84" s="71">
        <v>610</v>
      </c>
      <c r="AD84" s="71">
        <v>518</v>
      </c>
      <c r="AE84" s="71">
        <v>451</v>
      </c>
      <c r="AF84" s="71">
        <v>398</v>
      </c>
      <c r="AG84" s="71">
        <v>375</v>
      </c>
      <c r="AH84" s="71">
        <v>349</v>
      </c>
      <c r="AI84" s="71">
        <v>258</v>
      </c>
      <c r="AJ84" s="71">
        <v>215</v>
      </c>
      <c r="AK84" s="71">
        <v>250</v>
      </c>
      <c r="AL84" s="71">
        <v>218</v>
      </c>
      <c r="AM84" s="71">
        <v>175</v>
      </c>
      <c r="AN84" s="71">
        <v>291</v>
      </c>
    </row>
    <row r="85" spans="1:40" s="70" customFormat="1" x14ac:dyDescent="0.3">
      <c r="A85" s="70" t="s">
        <v>445</v>
      </c>
      <c r="B85" s="70">
        <v>2021</v>
      </c>
      <c r="C85" s="70" t="s">
        <v>373</v>
      </c>
      <c r="D85" s="70">
        <v>633</v>
      </c>
      <c r="E85" s="71">
        <v>618</v>
      </c>
      <c r="F85" s="71">
        <v>570</v>
      </c>
      <c r="G85" s="71">
        <v>436</v>
      </c>
      <c r="H85" s="71">
        <v>754</v>
      </c>
      <c r="I85" s="71">
        <v>915</v>
      </c>
      <c r="J85" s="71">
        <v>715</v>
      </c>
      <c r="K85" s="71">
        <v>536</v>
      </c>
      <c r="L85" s="71">
        <v>433</v>
      </c>
      <c r="M85" s="71">
        <v>484</v>
      </c>
      <c r="N85" s="71">
        <v>529</v>
      </c>
      <c r="O85" s="71">
        <v>503</v>
      </c>
      <c r="P85" s="71">
        <v>379</v>
      </c>
      <c r="Q85" s="71">
        <v>324</v>
      </c>
      <c r="R85" s="71">
        <v>298</v>
      </c>
      <c r="S85" s="71">
        <v>227</v>
      </c>
      <c r="T85" s="71">
        <v>149</v>
      </c>
      <c r="U85" s="71">
        <v>117</v>
      </c>
      <c r="V85" s="71"/>
      <c r="W85" s="71">
        <v>611</v>
      </c>
      <c r="X85" s="71">
        <v>574</v>
      </c>
      <c r="Y85" s="71">
        <v>530</v>
      </c>
      <c r="Z85" s="71">
        <v>411</v>
      </c>
      <c r="AA85" s="71">
        <v>604</v>
      </c>
      <c r="AB85" s="71">
        <v>694</v>
      </c>
      <c r="AC85" s="71">
        <v>612</v>
      </c>
      <c r="AD85" s="71">
        <v>507</v>
      </c>
      <c r="AE85" s="71">
        <v>437</v>
      </c>
      <c r="AF85" s="71">
        <v>467</v>
      </c>
      <c r="AG85" s="71">
        <v>467</v>
      </c>
      <c r="AH85" s="71">
        <v>474</v>
      </c>
      <c r="AI85" s="71">
        <v>420</v>
      </c>
      <c r="AJ85" s="71">
        <v>360</v>
      </c>
      <c r="AK85" s="71">
        <v>338</v>
      </c>
      <c r="AL85" s="71">
        <v>265</v>
      </c>
      <c r="AM85" s="71">
        <v>212</v>
      </c>
      <c r="AN85" s="71">
        <v>197</v>
      </c>
    </row>
    <row r="86" spans="1:40" s="70" customFormat="1" x14ac:dyDescent="0.3">
      <c r="A86" s="70" t="s">
        <v>446</v>
      </c>
      <c r="B86" s="70">
        <v>2021</v>
      </c>
      <c r="C86" s="70" t="s">
        <v>373</v>
      </c>
      <c r="D86" s="70">
        <v>470</v>
      </c>
      <c r="E86" s="71">
        <v>528</v>
      </c>
      <c r="F86" s="71">
        <v>525</v>
      </c>
      <c r="G86" s="71">
        <v>409</v>
      </c>
      <c r="H86" s="71">
        <v>673</v>
      </c>
      <c r="I86" s="71">
        <v>749</v>
      </c>
      <c r="J86" s="71">
        <v>660</v>
      </c>
      <c r="K86" s="71">
        <v>594</v>
      </c>
      <c r="L86" s="71">
        <v>510</v>
      </c>
      <c r="M86" s="71">
        <v>492</v>
      </c>
      <c r="N86" s="71">
        <v>452</v>
      </c>
      <c r="O86" s="71">
        <v>413</v>
      </c>
      <c r="P86" s="71">
        <v>369</v>
      </c>
      <c r="Q86" s="71">
        <v>311</v>
      </c>
      <c r="R86" s="71">
        <v>299</v>
      </c>
      <c r="S86" s="71">
        <v>229</v>
      </c>
      <c r="T86" s="71">
        <v>141</v>
      </c>
      <c r="U86" s="71">
        <v>146</v>
      </c>
      <c r="V86" s="71"/>
      <c r="W86" s="71">
        <v>462</v>
      </c>
      <c r="X86" s="71">
        <v>500</v>
      </c>
      <c r="Y86" s="71">
        <v>487</v>
      </c>
      <c r="Z86" s="71">
        <v>396</v>
      </c>
      <c r="AA86" s="71">
        <v>613</v>
      </c>
      <c r="AB86" s="71">
        <v>647</v>
      </c>
      <c r="AC86" s="71">
        <v>524</v>
      </c>
      <c r="AD86" s="71">
        <v>454</v>
      </c>
      <c r="AE86" s="71">
        <v>474</v>
      </c>
      <c r="AF86" s="71">
        <v>500</v>
      </c>
      <c r="AG86" s="71">
        <v>479</v>
      </c>
      <c r="AH86" s="71">
        <v>486</v>
      </c>
      <c r="AI86" s="71">
        <v>419</v>
      </c>
      <c r="AJ86" s="71">
        <v>334</v>
      </c>
      <c r="AK86" s="71">
        <v>328</v>
      </c>
      <c r="AL86" s="71">
        <v>246</v>
      </c>
      <c r="AM86" s="71">
        <v>188</v>
      </c>
      <c r="AN86" s="71">
        <v>208</v>
      </c>
    </row>
    <row r="87" spans="1:40" s="70" customFormat="1" x14ac:dyDescent="0.3">
      <c r="A87" s="70" t="s">
        <v>447</v>
      </c>
      <c r="B87" s="70">
        <v>2021</v>
      </c>
      <c r="C87" s="70" t="s">
        <v>373</v>
      </c>
      <c r="D87" s="70">
        <v>454</v>
      </c>
      <c r="E87" s="71">
        <v>437</v>
      </c>
      <c r="F87" s="71">
        <v>411</v>
      </c>
      <c r="G87" s="71">
        <v>358</v>
      </c>
      <c r="H87" s="71">
        <v>575</v>
      </c>
      <c r="I87" s="71">
        <v>632</v>
      </c>
      <c r="J87" s="71">
        <v>482</v>
      </c>
      <c r="K87" s="71">
        <v>412</v>
      </c>
      <c r="L87" s="71">
        <v>383</v>
      </c>
      <c r="M87" s="71">
        <v>407</v>
      </c>
      <c r="N87" s="71">
        <v>420</v>
      </c>
      <c r="O87" s="71">
        <v>471</v>
      </c>
      <c r="P87" s="71">
        <v>413</v>
      </c>
      <c r="Q87" s="71">
        <v>360</v>
      </c>
      <c r="R87" s="71">
        <v>368</v>
      </c>
      <c r="S87" s="71">
        <v>270</v>
      </c>
      <c r="T87" s="71">
        <v>175</v>
      </c>
      <c r="U87" s="71">
        <v>139</v>
      </c>
      <c r="V87" s="71"/>
      <c r="W87" s="71">
        <v>428</v>
      </c>
      <c r="X87" s="71">
        <v>392</v>
      </c>
      <c r="Y87" s="71">
        <v>387</v>
      </c>
      <c r="Z87" s="71">
        <v>298</v>
      </c>
      <c r="AA87" s="71">
        <v>446</v>
      </c>
      <c r="AB87" s="71">
        <v>504</v>
      </c>
      <c r="AC87" s="71">
        <v>465</v>
      </c>
      <c r="AD87" s="71">
        <v>444</v>
      </c>
      <c r="AE87" s="71">
        <v>441</v>
      </c>
      <c r="AF87" s="71">
        <v>424</v>
      </c>
      <c r="AG87" s="71">
        <v>475</v>
      </c>
      <c r="AH87" s="71">
        <v>527</v>
      </c>
      <c r="AI87" s="71">
        <v>463</v>
      </c>
      <c r="AJ87" s="71">
        <v>388</v>
      </c>
      <c r="AK87" s="71">
        <v>399</v>
      </c>
      <c r="AL87" s="71">
        <v>343</v>
      </c>
      <c r="AM87" s="71">
        <v>215</v>
      </c>
      <c r="AN87" s="71">
        <v>217</v>
      </c>
    </row>
    <row r="88" spans="1:40" s="70" customFormat="1" x14ac:dyDescent="0.3">
      <c r="A88" s="70" t="s">
        <v>448</v>
      </c>
      <c r="B88" s="70">
        <v>2021</v>
      </c>
      <c r="C88" s="70" t="s">
        <v>373</v>
      </c>
      <c r="D88" s="70">
        <v>332</v>
      </c>
      <c r="E88" s="71">
        <v>356</v>
      </c>
      <c r="F88" s="71">
        <v>326</v>
      </c>
      <c r="G88" s="71">
        <v>1297</v>
      </c>
      <c r="H88" s="71">
        <v>1462</v>
      </c>
      <c r="I88" s="71">
        <v>700</v>
      </c>
      <c r="J88" s="71">
        <v>635</v>
      </c>
      <c r="K88" s="71">
        <v>488</v>
      </c>
      <c r="L88" s="71">
        <v>346</v>
      </c>
      <c r="M88" s="71">
        <v>304</v>
      </c>
      <c r="N88" s="71">
        <v>321</v>
      </c>
      <c r="O88" s="71">
        <v>335</v>
      </c>
      <c r="P88" s="71">
        <v>246</v>
      </c>
      <c r="Q88" s="71">
        <v>202</v>
      </c>
      <c r="R88" s="71">
        <v>215</v>
      </c>
      <c r="S88" s="71">
        <v>162</v>
      </c>
      <c r="T88" s="71">
        <v>108</v>
      </c>
      <c r="U88" s="71">
        <v>83</v>
      </c>
      <c r="V88" s="71"/>
      <c r="W88" s="71">
        <v>306</v>
      </c>
      <c r="X88" s="71">
        <v>330</v>
      </c>
      <c r="Y88" s="71">
        <v>329</v>
      </c>
      <c r="Z88" s="71">
        <v>1240</v>
      </c>
      <c r="AA88" s="71">
        <v>1319</v>
      </c>
      <c r="AB88" s="71">
        <v>586</v>
      </c>
      <c r="AC88" s="71">
        <v>458</v>
      </c>
      <c r="AD88" s="71">
        <v>372</v>
      </c>
      <c r="AE88" s="71">
        <v>316</v>
      </c>
      <c r="AF88" s="71">
        <v>329</v>
      </c>
      <c r="AG88" s="71">
        <v>314</v>
      </c>
      <c r="AH88" s="71">
        <v>316</v>
      </c>
      <c r="AI88" s="71">
        <v>253</v>
      </c>
      <c r="AJ88" s="71">
        <v>205</v>
      </c>
      <c r="AK88" s="71">
        <v>231</v>
      </c>
      <c r="AL88" s="71">
        <v>167</v>
      </c>
      <c r="AM88" s="71">
        <v>129</v>
      </c>
      <c r="AN88" s="71">
        <v>147</v>
      </c>
    </row>
    <row r="89" spans="1:40" s="70" customFormat="1" x14ac:dyDescent="0.3">
      <c r="A89" s="70" t="s">
        <v>449</v>
      </c>
      <c r="B89" s="70">
        <v>2021</v>
      </c>
      <c r="C89" s="70" t="s">
        <v>373</v>
      </c>
      <c r="D89" s="70">
        <v>652</v>
      </c>
      <c r="E89" s="71">
        <v>587</v>
      </c>
      <c r="F89" s="71">
        <v>511</v>
      </c>
      <c r="G89" s="71">
        <v>418</v>
      </c>
      <c r="H89" s="71">
        <v>697</v>
      </c>
      <c r="I89" s="71">
        <v>892</v>
      </c>
      <c r="J89" s="71">
        <v>688</v>
      </c>
      <c r="K89" s="71">
        <v>507</v>
      </c>
      <c r="L89" s="71">
        <v>449</v>
      </c>
      <c r="M89" s="71">
        <v>481</v>
      </c>
      <c r="N89" s="71">
        <v>512</v>
      </c>
      <c r="O89" s="71">
        <v>510</v>
      </c>
      <c r="P89" s="71">
        <v>466</v>
      </c>
      <c r="Q89" s="71">
        <v>340</v>
      </c>
      <c r="R89" s="71">
        <v>311</v>
      </c>
      <c r="S89" s="71">
        <v>227</v>
      </c>
      <c r="T89" s="71">
        <v>139</v>
      </c>
      <c r="U89" s="71">
        <v>125</v>
      </c>
      <c r="V89" s="71"/>
      <c r="W89" s="71">
        <v>623</v>
      </c>
      <c r="X89" s="71">
        <v>533</v>
      </c>
      <c r="Y89" s="71">
        <v>482</v>
      </c>
      <c r="Z89" s="71">
        <v>386</v>
      </c>
      <c r="AA89" s="71">
        <v>615</v>
      </c>
      <c r="AB89" s="71">
        <v>724</v>
      </c>
      <c r="AC89" s="71">
        <v>644</v>
      </c>
      <c r="AD89" s="71">
        <v>610</v>
      </c>
      <c r="AE89" s="71">
        <v>532</v>
      </c>
      <c r="AF89" s="71">
        <v>472</v>
      </c>
      <c r="AG89" s="71">
        <v>491</v>
      </c>
      <c r="AH89" s="71">
        <v>559</v>
      </c>
      <c r="AI89" s="71">
        <v>447</v>
      </c>
      <c r="AJ89" s="71">
        <v>364</v>
      </c>
      <c r="AK89" s="71">
        <v>377</v>
      </c>
      <c r="AL89" s="71">
        <v>259</v>
      </c>
      <c r="AM89" s="71">
        <v>178</v>
      </c>
      <c r="AN89" s="71">
        <v>277</v>
      </c>
    </row>
    <row r="90" spans="1:40" s="78" customFormat="1" x14ac:dyDescent="0.3">
      <c r="A90" s="78" t="s">
        <v>450</v>
      </c>
      <c r="B90" s="78">
        <v>2021</v>
      </c>
      <c r="C90" s="78" t="s">
        <v>373</v>
      </c>
      <c r="D90" s="78">
        <v>2735</v>
      </c>
      <c r="E90" s="79">
        <v>2690</v>
      </c>
      <c r="F90" s="79">
        <v>2565</v>
      </c>
      <c r="G90" s="79">
        <v>2112</v>
      </c>
      <c r="H90" s="79">
        <v>3641</v>
      </c>
      <c r="I90" s="79">
        <v>3991</v>
      </c>
      <c r="J90" s="79">
        <v>3441</v>
      </c>
      <c r="K90" s="79">
        <v>2932</v>
      </c>
      <c r="L90" s="79">
        <v>2509</v>
      </c>
      <c r="M90" s="79">
        <v>2497</v>
      </c>
      <c r="N90" s="79">
        <v>2412</v>
      </c>
      <c r="O90" s="79">
        <v>2310</v>
      </c>
      <c r="P90" s="79">
        <v>1908</v>
      </c>
      <c r="Q90" s="79">
        <v>1592</v>
      </c>
      <c r="R90" s="79">
        <v>1524</v>
      </c>
      <c r="S90" s="79">
        <v>1118</v>
      </c>
      <c r="T90" s="79">
        <v>720</v>
      </c>
      <c r="U90" s="79">
        <v>667</v>
      </c>
      <c r="V90" s="79"/>
      <c r="W90" s="79">
        <v>2631</v>
      </c>
      <c r="X90" s="79">
        <v>2539</v>
      </c>
      <c r="Y90" s="79">
        <v>2394</v>
      </c>
      <c r="Z90" s="79">
        <v>2023</v>
      </c>
      <c r="AA90" s="79">
        <v>3295</v>
      </c>
      <c r="AB90" s="79">
        <v>3362</v>
      </c>
      <c r="AC90" s="79">
        <v>2924</v>
      </c>
      <c r="AD90" s="79">
        <v>2545</v>
      </c>
      <c r="AE90" s="79">
        <v>2354</v>
      </c>
      <c r="AF90" s="79">
        <v>2387</v>
      </c>
      <c r="AG90" s="79">
        <v>2351</v>
      </c>
      <c r="AH90" s="79">
        <v>2352</v>
      </c>
      <c r="AI90" s="79">
        <v>2065</v>
      </c>
      <c r="AJ90" s="79">
        <v>1763</v>
      </c>
      <c r="AK90" s="79">
        <v>1673</v>
      </c>
      <c r="AL90" s="79">
        <v>1212</v>
      </c>
      <c r="AM90" s="79">
        <v>913</v>
      </c>
      <c r="AN90" s="79">
        <v>1047</v>
      </c>
    </row>
    <row r="91" spans="1:40" s="70" customFormat="1" x14ac:dyDescent="0.3">
      <c r="A91" s="70" t="s">
        <v>451</v>
      </c>
      <c r="B91" s="70">
        <v>2021</v>
      </c>
      <c r="C91" s="70" t="s">
        <v>373</v>
      </c>
      <c r="D91" s="70">
        <v>2255</v>
      </c>
      <c r="E91" s="71">
        <v>2133</v>
      </c>
      <c r="F91" s="71">
        <v>2009</v>
      </c>
      <c r="G91" s="71">
        <v>5948</v>
      </c>
      <c r="H91" s="71">
        <v>8764</v>
      </c>
      <c r="I91" s="71">
        <v>4120</v>
      </c>
      <c r="J91" s="71">
        <v>4150</v>
      </c>
      <c r="K91" s="71">
        <v>3683</v>
      </c>
      <c r="L91" s="71">
        <v>2849</v>
      </c>
      <c r="M91" s="71">
        <v>2337</v>
      </c>
      <c r="N91" s="71">
        <v>2092</v>
      </c>
      <c r="O91" s="71">
        <v>2073</v>
      </c>
      <c r="P91" s="71">
        <v>1629</v>
      </c>
      <c r="Q91" s="71">
        <v>1251</v>
      </c>
      <c r="R91" s="71">
        <v>1212</v>
      </c>
      <c r="S91" s="71">
        <v>917</v>
      </c>
      <c r="T91" s="71">
        <v>663</v>
      </c>
      <c r="U91" s="71">
        <v>653</v>
      </c>
      <c r="V91" s="71"/>
      <c r="W91" s="71">
        <v>2158</v>
      </c>
      <c r="X91" s="71">
        <v>2034</v>
      </c>
      <c r="Y91" s="71">
        <v>1908</v>
      </c>
      <c r="Z91" s="71">
        <v>6035</v>
      </c>
      <c r="AA91" s="71">
        <v>8258</v>
      </c>
      <c r="AB91" s="71">
        <v>3601</v>
      </c>
      <c r="AC91" s="71">
        <v>3426</v>
      </c>
      <c r="AD91" s="71">
        <v>2915</v>
      </c>
      <c r="AE91" s="71">
        <v>2416</v>
      </c>
      <c r="AF91" s="71">
        <v>2030</v>
      </c>
      <c r="AG91" s="71">
        <v>1969</v>
      </c>
      <c r="AH91" s="71">
        <v>1872</v>
      </c>
      <c r="AI91" s="71">
        <v>1477</v>
      </c>
      <c r="AJ91" s="71">
        <v>1176</v>
      </c>
      <c r="AK91" s="71">
        <v>1226</v>
      </c>
      <c r="AL91" s="71">
        <v>1007</v>
      </c>
      <c r="AM91" s="71">
        <v>786</v>
      </c>
      <c r="AN91" s="71">
        <v>1119</v>
      </c>
    </row>
    <row r="92" spans="1:40" s="70" customFormat="1" x14ac:dyDescent="0.3">
      <c r="A92" s="70" t="s">
        <v>452</v>
      </c>
      <c r="B92" s="70">
        <v>2021</v>
      </c>
      <c r="C92" s="70" t="s">
        <v>373</v>
      </c>
      <c r="D92" s="70">
        <v>3011</v>
      </c>
      <c r="E92" s="71">
        <v>2932</v>
      </c>
      <c r="F92" s="71">
        <v>2695</v>
      </c>
      <c r="G92" s="71">
        <v>2280</v>
      </c>
      <c r="H92" s="71">
        <v>3510</v>
      </c>
      <c r="I92" s="71">
        <v>4216</v>
      </c>
      <c r="J92" s="71">
        <v>3671</v>
      </c>
      <c r="K92" s="71">
        <v>2994</v>
      </c>
      <c r="L92" s="71">
        <v>2526</v>
      </c>
      <c r="M92" s="71">
        <v>2621</v>
      </c>
      <c r="N92" s="71">
        <v>2759</v>
      </c>
      <c r="O92" s="71">
        <v>2896</v>
      </c>
      <c r="P92" s="71">
        <v>2424</v>
      </c>
      <c r="Q92" s="71">
        <v>1906</v>
      </c>
      <c r="R92" s="71">
        <v>1850</v>
      </c>
      <c r="S92" s="71">
        <v>1458</v>
      </c>
      <c r="T92" s="71">
        <v>992</v>
      </c>
      <c r="U92" s="71">
        <v>807</v>
      </c>
      <c r="V92" s="71"/>
      <c r="W92" s="71">
        <v>2840</v>
      </c>
      <c r="X92" s="71">
        <v>2744</v>
      </c>
      <c r="Y92" s="71">
        <v>2539</v>
      </c>
      <c r="Z92" s="71">
        <v>2069</v>
      </c>
      <c r="AA92" s="71">
        <v>3206</v>
      </c>
      <c r="AB92" s="71">
        <v>3656</v>
      </c>
      <c r="AC92" s="71">
        <v>3294</v>
      </c>
      <c r="AD92" s="71">
        <v>2891</v>
      </c>
      <c r="AE92" s="71">
        <v>2543</v>
      </c>
      <c r="AF92" s="71">
        <v>2541</v>
      </c>
      <c r="AG92" s="71">
        <v>2808</v>
      </c>
      <c r="AH92" s="71">
        <v>2968</v>
      </c>
      <c r="AI92" s="71">
        <v>2558</v>
      </c>
      <c r="AJ92" s="71">
        <v>2086</v>
      </c>
      <c r="AK92" s="71">
        <v>2074</v>
      </c>
      <c r="AL92" s="71">
        <v>1694</v>
      </c>
      <c r="AM92" s="71">
        <v>1214</v>
      </c>
      <c r="AN92" s="71">
        <v>1384</v>
      </c>
    </row>
    <row r="93" spans="1:40" s="70" customFormat="1" x14ac:dyDescent="0.3">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row>
    <row r="94" spans="1:40" s="70" customFormat="1" x14ac:dyDescent="0.3">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row>
    <row r="95" spans="1:40" s="70" customFormat="1" x14ac:dyDescent="0.3">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row>
    <row r="96" spans="1:40" s="77" customFormat="1" x14ac:dyDescent="0.3">
      <c r="A96" s="77" t="s">
        <v>453</v>
      </c>
      <c r="B96" s="77">
        <v>2022</v>
      </c>
      <c r="C96" s="77" t="s">
        <v>373</v>
      </c>
      <c r="D96" s="77">
        <v>8076</v>
      </c>
      <c r="E96" s="75">
        <v>7639</v>
      </c>
      <c r="F96" s="75">
        <v>7449</v>
      </c>
      <c r="G96" s="75">
        <v>10498</v>
      </c>
      <c r="H96" s="75">
        <v>15774</v>
      </c>
      <c r="I96" s="75">
        <v>12197</v>
      </c>
      <c r="J96" s="75">
        <v>11591</v>
      </c>
      <c r="K96" s="75">
        <v>9659</v>
      </c>
      <c r="L96" s="75">
        <v>8121</v>
      </c>
      <c r="M96" s="75">
        <v>7350</v>
      </c>
      <c r="N96" s="75">
        <v>7282</v>
      </c>
      <c r="O96" s="75">
        <v>7366</v>
      </c>
      <c r="P96" s="75">
        <v>6156</v>
      </c>
      <c r="Q96" s="75">
        <v>4884</v>
      </c>
      <c r="R96" s="75">
        <v>4497</v>
      </c>
      <c r="S96" s="75">
        <v>3752</v>
      </c>
      <c r="T96" s="75">
        <v>2444</v>
      </c>
      <c r="U96" s="75">
        <v>2206</v>
      </c>
      <c r="V96" s="75"/>
      <c r="W96" s="75">
        <v>7676</v>
      </c>
      <c r="X96" s="75">
        <v>7259</v>
      </c>
      <c r="Y96" s="75">
        <v>6999</v>
      </c>
      <c r="Z96" s="75">
        <v>10282</v>
      </c>
      <c r="AA96" s="75">
        <v>14627</v>
      </c>
      <c r="AB96" s="75">
        <v>10457</v>
      </c>
      <c r="AC96" s="75">
        <v>9870</v>
      </c>
      <c r="AD96" s="75">
        <v>8346</v>
      </c>
      <c r="AE96" s="75">
        <v>7503</v>
      </c>
      <c r="AF96" s="75">
        <v>6892</v>
      </c>
      <c r="AG96" s="75">
        <v>7133</v>
      </c>
      <c r="AH96" s="75">
        <v>7292</v>
      </c>
      <c r="AI96" s="75">
        <v>6284</v>
      </c>
      <c r="AJ96" s="75">
        <v>5178</v>
      </c>
      <c r="AK96" s="75">
        <v>4873</v>
      </c>
      <c r="AL96" s="75">
        <v>4176</v>
      </c>
      <c r="AM96" s="75">
        <v>2978</v>
      </c>
      <c r="AN96" s="75">
        <v>3565</v>
      </c>
    </row>
    <row r="97" spans="1:40" s="78" customFormat="1" x14ac:dyDescent="0.3">
      <c r="A97" s="78" t="s">
        <v>454</v>
      </c>
      <c r="B97" s="78">
        <v>2022</v>
      </c>
      <c r="C97" s="78" t="s">
        <v>373</v>
      </c>
      <c r="D97" s="78">
        <v>697</v>
      </c>
      <c r="E97" s="79">
        <v>601</v>
      </c>
      <c r="F97" s="79">
        <v>566</v>
      </c>
      <c r="G97" s="79">
        <v>1969</v>
      </c>
      <c r="H97" s="79">
        <v>2723</v>
      </c>
      <c r="I97" s="79">
        <v>1121</v>
      </c>
      <c r="J97" s="79">
        <v>1240</v>
      </c>
      <c r="K97" s="79">
        <v>1109</v>
      </c>
      <c r="L97" s="79">
        <v>891</v>
      </c>
      <c r="M97" s="79">
        <v>699</v>
      </c>
      <c r="N97" s="79">
        <v>617</v>
      </c>
      <c r="O97" s="79">
        <v>602</v>
      </c>
      <c r="P97" s="79">
        <v>471</v>
      </c>
      <c r="Q97" s="79">
        <v>337</v>
      </c>
      <c r="R97" s="79">
        <v>293</v>
      </c>
      <c r="S97" s="79">
        <v>264</v>
      </c>
      <c r="T97" s="79">
        <v>196</v>
      </c>
      <c r="U97" s="79">
        <v>170</v>
      </c>
      <c r="V97" s="79"/>
      <c r="W97" s="79">
        <v>671</v>
      </c>
      <c r="X97" s="79">
        <v>612</v>
      </c>
      <c r="Y97" s="79">
        <v>540</v>
      </c>
      <c r="Z97" s="79">
        <v>2113</v>
      </c>
      <c r="AA97" s="79">
        <v>2559</v>
      </c>
      <c r="AB97" s="79">
        <v>1021</v>
      </c>
      <c r="AC97" s="79">
        <v>1065</v>
      </c>
      <c r="AD97" s="79">
        <v>872</v>
      </c>
      <c r="AE97" s="79">
        <v>747</v>
      </c>
      <c r="AF97" s="79">
        <v>564</v>
      </c>
      <c r="AG97" s="79">
        <v>546</v>
      </c>
      <c r="AH97" s="79">
        <v>522</v>
      </c>
      <c r="AI97" s="79">
        <v>412</v>
      </c>
      <c r="AJ97" s="79">
        <v>326</v>
      </c>
      <c r="AK97" s="79">
        <v>276</v>
      </c>
      <c r="AL97" s="79">
        <v>269</v>
      </c>
      <c r="AM97" s="79">
        <v>187</v>
      </c>
      <c r="AN97" s="79">
        <v>266</v>
      </c>
    </row>
    <row r="98" spans="1:40" s="70" customFormat="1" x14ac:dyDescent="0.3">
      <c r="A98" s="70" t="s">
        <v>455</v>
      </c>
      <c r="B98" s="70">
        <v>2022</v>
      </c>
      <c r="C98" s="70" t="s">
        <v>373</v>
      </c>
      <c r="D98" s="70">
        <v>340</v>
      </c>
      <c r="E98" s="71">
        <v>316</v>
      </c>
      <c r="F98" s="71">
        <v>331</v>
      </c>
      <c r="G98" s="71">
        <v>1088</v>
      </c>
      <c r="H98" s="71">
        <v>1190</v>
      </c>
      <c r="I98" s="71">
        <v>702</v>
      </c>
      <c r="J98" s="71">
        <v>685</v>
      </c>
      <c r="K98" s="71">
        <v>621</v>
      </c>
      <c r="L98" s="71">
        <v>481</v>
      </c>
      <c r="M98" s="71">
        <v>378</v>
      </c>
      <c r="N98" s="71">
        <v>354</v>
      </c>
      <c r="O98" s="71">
        <v>395</v>
      </c>
      <c r="P98" s="71">
        <v>367</v>
      </c>
      <c r="Q98" s="71">
        <v>298</v>
      </c>
      <c r="R98" s="71">
        <v>279</v>
      </c>
      <c r="S98" s="71">
        <v>235</v>
      </c>
      <c r="T98" s="71">
        <v>151</v>
      </c>
      <c r="U98" s="71">
        <v>170</v>
      </c>
      <c r="V98" s="71"/>
      <c r="W98" s="71">
        <v>324</v>
      </c>
      <c r="X98" s="71">
        <v>298</v>
      </c>
      <c r="Y98" s="71">
        <v>295</v>
      </c>
      <c r="Z98" s="71">
        <v>1086</v>
      </c>
      <c r="AA98" s="71">
        <v>1141</v>
      </c>
      <c r="AB98" s="71">
        <v>585</v>
      </c>
      <c r="AC98" s="71">
        <v>509</v>
      </c>
      <c r="AD98" s="71">
        <v>440</v>
      </c>
      <c r="AE98" s="71">
        <v>385</v>
      </c>
      <c r="AF98" s="71">
        <v>340</v>
      </c>
      <c r="AG98" s="71">
        <v>326</v>
      </c>
      <c r="AH98" s="71">
        <v>334</v>
      </c>
      <c r="AI98" s="71">
        <v>300</v>
      </c>
      <c r="AJ98" s="71">
        <v>268</v>
      </c>
      <c r="AK98" s="71">
        <v>286</v>
      </c>
      <c r="AL98" s="71">
        <v>272</v>
      </c>
      <c r="AM98" s="71">
        <v>192</v>
      </c>
      <c r="AN98" s="71">
        <v>292</v>
      </c>
    </row>
    <row r="99" spans="1:40" s="70" customFormat="1" x14ac:dyDescent="0.3">
      <c r="A99" s="70" t="s">
        <v>456</v>
      </c>
      <c r="B99" s="70">
        <v>2022</v>
      </c>
      <c r="C99" s="70" t="s">
        <v>373</v>
      </c>
      <c r="D99" s="70">
        <v>617</v>
      </c>
      <c r="E99" s="71">
        <v>559</v>
      </c>
      <c r="F99" s="71">
        <v>537</v>
      </c>
      <c r="G99" s="71">
        <v>1081</v>
      </c>
      <c r="H99" s="71">
        <v>1912</v>
      </c>
      <c r="I99" s="71">
        <v>884</v>
      </c>
      <c r="J99" s="71">
        <v>925</v>
      </c>
      <c r="K99" s="71">
        <v>876</v>
      </c>
      <c r="L99" s="71">
        <v>772</v>
      </c>
      <c r="M99" s="71">
        <v>618</v>
      </c>
      <c r="N99" s="71">
        <v>481</v>
      </c>
      <c r="O99" s="71">
        <v>431</v>
      </c>
      <c r="P99" s="71">
        <v>322</v>
      </c>
      <c r="Q99" s="71">
        <v>229</v>
      </c>
      <c r="R99" s="71">
        <v>197</v>
      </c>
      <c r="S99" s="71">
        <v>145</v>
      </c>
      <c r="T99" s="71">
        <v>92</v>
      </c>
      <c r="U99" s="71">
        <v>89</v>
      </c>
      <c r="V99" s="71"/>
      <c r="W99" s="71">
        <v>586</v>
      </c>
      <c r="X99" s="71">
        <v>526</v>
      </c>
      <c r="Y99" s="71">
        <v>490</v>
      </c>
      <c r="Z99" s="71">
        <v>1091</v>
      </c>
      <c r="AA99" s="71">
        <v>1780</v>
      </c>
      <c r="AB99" s="71">
        <v>778</v>
      </c>
      <c r="AC99" s="71">
        <v>877</v>
      </c>
      <c r="AD99" s="71">
        <v>746</v>
      </c>
      <c r="AE99" s="71">
        <v>626</v>
      </c>
      <c r="AF99" s="71">
        <v>470</v>
      </c>
      <c r="AG99" s="71">
        <v>448</v>
      </c>
      <c r="AH99" s="71">
        <v>427</v>
      </c>
      <c r="AI99" s="71">
        <v>300</v>
      </c>
      <c r="AJ99" s="71">
        <v>212</v>
      </c>
      <c r="AK99" s="71">
        <v>175</v>
      </c>
      <c r="AL99" s="71">
        <v>148</v>
      </c>
      <c r="AM99" s="71">
        <v>120</v>
      </c>
      <c r="AN99" s="71">
        <v>140</v>
      </c>
    </row>
    <row r="100" spans="1:40" s="70" customFormat="1" x14ac:dyDescent="0.3">
      <c r="A100" s="70" t="s">
        <v>457</v>
      </c>
      <c r="B100" s="70">
        <v>2022</v>
      </c>
      <c r="C100" s="70" t="s">
        <v>373</v>
      </c>
      <c r="D100" s="70">
        <v>530</v>
      </c>
      <c r="E100" s="71">
        <v>522</v>
      </c>
      <c r="F100" s="71">
        <v>536</v>
      </c>
      <c r="G100" s="71">
        <v>400</v>
      </c>
      <c r="H100" s="71">
        <v>464</v>
      </c>
      <c r="I100" s="71">
        <v>599</v>
      </c>
      <c r="J100" s="71">
        <v>650</v>
      </c>
      <c r="K100" s="71">
        <v>531</v>
      </c>
      <c r="L100" s="71">
        <v>411</v>
      </c>
      <c r="M100" s="71">
        <v>396</v>
      </c>
      <c r="N100" s="71">
        <v>433</v>
      </c>
      <c r="O100" s="71">
        <v>460</v>
      </c>
      <c r="P100" s="71">
        <v>366</v>
      </c>
      <c r="Q100" s="71">
        <v>293</v>
      </c>
      <c r="R100" s="71">
        <v>282</v>
      </c>
      <c r="S100" s="71">
        <v>262</v>
      </c>
      <c r="T100" s="71">
        <v>168</v>
      </c>
      <c r="U100" s="71">
        <v>125</v>
      </c>
      <c r="V100" s="71"/>
      <c r="W100" s="71">
        <v>502</v>
      </c>
      <c r="X100" s="71">
        <v>494</v>
      </c>
      <c r="Y100" s="71">
        <v>478</v>
      </c>
      <c r="Z100" s="71">
        <v>357</v>
      </c>
      <c r="AA100" s="71">
        <v>468</v>
      </c>
      <c r="AB100" s="71">
        <v>590</v>
      </c>
      <c r="AC100" s="71">
        <v>606</v>
      </c>
      <c r="AD100" s="71">
        <v>520</v>
      </c>
      <c r="AE100" s="71">
        <v>407</v>
      </c>
      <c r="AF100" s="71">
        <v>337</v>
      </c>
      <c r="AG100" s="71">
        <v>399</v>
      </c>
      <c r="AH100" s="71">
        <v>465</v>
      </c>
      <c r="AI100" s="71">
        <v>414</v>
      </c>
      <c r="AJ100" s="71">
        <v>342</v>
      </c>
      <c r="AK100" s="71">
        <v>298</v>
      </c>
      <c r="AL100" s="71">
        <v>262</v>
      </c>
      <c r="AM100" s="71">
        <v>203</v>
      </c>
      <c r="AN100" s="71">
        <v>196</v>
      </c>
    </row>
    <row r="101" spans="1:40" s="70" customFormat="1" x14ac:dyDescent="0.3">
      <c r="A101" s="70" t="s">
        <v>458</v>
      </c>
      <c r="B101" s="70">
        <v>2022</v>
      </c>
      <c r="C101" s="70" t="s">
        <v>373</v>
      </c>
      <c r="D101" s="70">
        <v>441</v>
      </c>
      <c r="E101" s="71">
        <v>418</v>
      </c>
      <c r="F101" s="71">
        <v>388</v>
      </c>
      <c r="G101" s="71">
        <v>358</v>
      </c>
      <c r="H101" s="71">
        <v>564</v>
      </c>
      <c r="I101" s="71">
        <v>662</v>
      </c>
      <c r="J101" s="71">
        <v>673</v>
      </c>
      <c r="K101" s="71">
        <v>522</v>
      </c>
      <c r="L101" s="71">
        <v>415</v>
      </c>
      <c r="M101" s="71">
        <v>424</v>
      </c>
      <c r="N101" s="71">
        <v>490</v>
      </c>
      <c r="O101" s="71">
        <v>520</v>
      </c>
      <c r="P101" s="71">
        <v>428</v>
      </c>
      <c r="Q101" s="71">
        <v>333</v>
      </c>
      <c r="R101" s="71">
        <v>296</v>
      </c>
      <c r="S101" s="71">
        <v>260</v>
      </c>
      <c r="T101" s="71">
        <v>195</v>
      </c>
      <c r="U101" s="71">
        <v>163</v>
      </c>
      <c r="V101" s="71"/>
      <c r="W101" s="71">
        <v>414</v>
      </c>
      <c r="X101" s="71">
        <v>404</v>
      </c>
      <c r="Y101" s="71">
        <v>388</v>
      </c>
      <c r="Z101" s="71">
        <v>327</v>
      </c>
      <c r="AA101" s="71">
        <v>571</v>
      </c>
      <c r="AB101" s="71">
        <v>596</v>
      </c>
      <c r="AC101" s="71">
        <v>490</v>
      </c>
      <c r="AD101" s="71">
        <v>407</v>
      </c>
      <c r="AE101" s="71">
        <v>397</v>
      </c>
      <c r="AF101" s="71">
        <v>438</v>
      </c>
      <c r="AG101" s="71">
        <v>486</v>
      </c>
      <c r="AH101" s="71">
        <v>466</v>
      </c>
      <c r="AI101" s="71">
        <v>403</v>
      </c>
      <c r="AJ101" s="71">
        <v>367</v>
      </c>
      <c r="AK101" s="71">
        <v>328</v>
      </c>
      <c r="AL101" s="71">
        <v>315</v>
      </c>
      <c r="AM101" s="71">
        <v>197</v>
      </c>
      <c r="AN101" s="71">
        <v>227</v>
      </c>
    </row>
    <row r="102" spans="1:40" s="70" customFormat="1" x14ac:dyDescent="0.3">
      <c r="A102" s="70" t="s">
        <v>459</v>
      </c>
      <c r="B102" s="70">
        <v>2022</v>
      </c>
      <c r="C102" s="70" t="s">
        <v>373</v>
      </c>
      <c r="D102" s="70">
        <v>510</v>
      </c>
      <c r="E102" s="71">
        <v>449</v>
      </c>
      <c r="F102" s="71">
        <v>430</v>
      </c>
      <c r="G102" s="71">
        <v>368</v>
      </c>
      <c r="H102" s="71">
        <v>616</v>
      </c>
      <c r="I102" s="71">
        <v>689</v>
      </c>
      <c r="J102" s="71">
        <v>519</v>
      </c>
      <c r="K102" s="71">
        <v>365</v>
      </c>
      <c r="L102" s="71">
        <v>326</v>
      </c>
      <c r="M102" s="71">
        <v>353</v>
      </c>
      <c r="N102" s="71">
        <v>392</v>
      </c>
      <c r="O102" s="71">
        <v>409</v>
      </c>
      <c r="P102" s="71">
        <v>352</v>
      </c>
      <c r="Q102" s="71">
        <v>344</v>
      </c>
      <c r="R102" s="71">
        <v>380</v>
      </c>
      <c r="S102" s="71">
        <v>286</v>
      </c>
      <c r="T102" s="71">
        <v>158</v>
      </c>
      <c r="U102" s="71">
        <v>116</v>
      </c>
      <c r="V102" s="71"/>
      <c r="W102" s="71">
        <v>471</v>
      </c>
      <c r="X102" s="71">
        <v>427</v>
      </c>
      <c r="Y102" s="71">
        <v>406</v>
      </c>
      <c r="Z102" s="71">
        <v>335</v>
      </c>
      <c r="AA102" s="71">
        <v>521</v>
      </c>
      <c r="AB102" s="71">
        <v>578</v>
      </c>
      <c r="AC102" s="71">
        <v>487</v>
      </c>
      <c r="AD102" s="71">
        <v>424</v>
      </c>
      <c r="AE102" s="71">
        <v>429</v>
      </c>
      <c r="AF102" s="71">
        <v>480</v>
      </c>
      <c r="AG102" s="71">
        <v>500</v>
      </c>
      <c r="AH102" s="71">
        <v>520</v>
      </c>
      <c r="AI102" s="71">
        <v>450</v>
      </c>
      <c r="AJ102" s="71">
        <v>435</v>
      </c>
      <c r="AK102" s="71">
        <v>460</v>
      </c>
      <c r="AL102" s="71">
        <v>288</v>
      </c>
      <c r="AM102" s="71">
        <v>172</v>
      </c>
      <c r="AN102" s="71">
        <v>162</v>
      </c>
    </row>
    <row r="103" spans="1:40" s="70" customFormat="1" x14ac:dyDescent="0.3">
      <c r="A103" s="70" t="s">
        <v>460</v>
      </c>
      <c r="B103" s="70">
        <v>2022</v>
      </c>
      <c r="C103" s="70" t="s">
        <v>373</v>
      </c>
      <c r="D103" s="70">
        <v>546</v>
      </c>
      <c r="E103" s="71">
        <v>528</v>
      </c>
      <c r="F103" s="71">
        <v>483</v>
      </c>
      <c r="G103" s="71">
        <v>542</v>
      </c>
      <c r="H103" s="71">
        <v>948</v>
      </c>
      <c r="I103" s="71">
        <v>866</v>
      </c>
      <c r="J103" s="71">
        <v>877</v>
      </c>
      <c r="K103" s="71">
        <v>815</v>
      </c>
      <c r="L103" s="71">
        <v>704</v>
      </c>
      <c r="M103" s="71">
        <v>632</v>
      </c>
      <c r="N103" s="71">
        <v>548</v>
      </c>
      <c r="O103" s="71">
        <v>508</v>
      </c>
      <c r="P103" s="71">
        <v>416</v>
      </c>
      <c r="Q103" s="71">
        <v>315</v>
      </c>
      <c r="R103" s="71">
        <v>274</v>
      </c>
      <c r="S103" s="71">
        <v>178</v>
      </c>
      <c r="T103" s="71">
        <v>122</v>
      </c>
      <c r="U103" s="71">
        <v>120</v>
      </c>
      <c r="V103" s="71"/>
      <c r="W103" s="71">
        <v>529</v>
      </c>
      <c r="X103" s="71">
        <v>490</v>
      </c>
      <c r="Y103" s="71">
        <v>483</v>
      </c>
      <c r="Z103" s="71">
        <v>506</v>
      </c>
      <c r="AA103" s="71">
        <v>905</v>
      </c>
      <c r="AB103" s="71">
        <v>747</v>
      </c>
      <c r="AC103" s="71">
        <v>671</v>
      </c>
      <c r="AD103" s="71">
        <v>568</v>
      </c>
      <c r="AE103" s="71">
        <v>491</v>
      </c>
      <c r="AF103" s="71">
        <v>418</v>
      </c>
      <c r="AG103" s="71">
        <v>394</v>
      </c>
      <c r="AH103" s="71">
        <v>416</v>
      </c>
      <c r="AI103" s="71">
        <v>372</v>
      </c>
      <c r="AJ103" s="71">
        <v>298</v>
      </c>
      <c r="AK103" s="71">
        <v>247</v>
      </c>
      <c r="AL103" s="71">
        <v>190</v>
      </c>
      <c r="AM103" s="71">
        <v>143</v>
      </c>
      <c r="AN103" s="71">
        <v>209</v>
      </c>
    </row>
    <row r="104" spans="1:40" s="70" customFormat="1" x14ac:dyDescent="0.3">
      <c r="A104" s="70" t="s">
        <v>461</v>
      </c>
      <c r="B104" s="70">
        <v>2022</v>
      </c>
      <c r="C104" s="70" t="s">
        <v>373</v>
      </c>
      <c r="D104" s="70">
        <v>473</v>
      </c>
      <c r="E104" s="71">
        <v>438</v>
      </c>
      <c r="F104" s="71">
        <v>425</v>
      </c>
      <c r="G104" s="71">
        <v>345</v>
      </c>
      <c r="H104" s="71">
        <v>526</v>
      </c>
      <c r="I104" s="71">
        <v>669</v>
      </c>
      <c r="J104" s="71">
        <v>577</v>
      </c>
      <c r="K104" s="71">
        <v>495</v>
      </c>
      <c r="L104" s="71">
        <v>452</v>
      </c>
      <c r="M104" s="71">
        <v>428</v>
      </c>
      <c r="N104" s="71">
        <v>423</v>
      </c>
      <c r="O104" s="71">
        <v>452</v>
      </c>
      <c r="P104" s="71">
        <v>385</v>
      </c>
      <c r="Q104" s="71">
        <v>312</v>
      </c>
      <c r="R104" s="71">
        <v>301</v>
      </c>
      <c r="S104" s="71">
        <v>271</v>
      </c>
      <c r="T104" s="71">
        <v>191</v>
      </c>
      <c r="U104" s="71">
        <v>172</v>
      </c>
      <c r="V104" s="71"/>
      <c r="W104" s="71">
        <v>437</v>
      </c>
      <c r="X104" s="71">
        <v>444</v>
      </c>
      <c r="Y104" s="71">
        <v>397</v>
      </c>
      <c r="Z104" s="71">
        <v>327</v>
      </c>
      <c r="AA104" s="71">
        <v>512</v>
      </c>
      <c r="AB104" s="71">
        <v>599</v>
      </c>
      <c r="AC104" s="71">
        <v>547</v>
      </c>
      <c r="AD104" s="71">
        <v>431</v>
      </c>
      <c r="AE104" s="71">
        <v>363</v>
      </c>
      <c r="AF104" s="71">
        <v>370</v>
      </c>
      <c r="AG104" s="71">
        <v>426</v>
      </c>
      <c r="AH104" s="71">
        <v>471</v>
      </c>
      <c r="AI104" s="71">
        <v>437</v>
      </c>
      <c r="AJ104" s="71">
        <v>344</v>
      </c>
      <c r="AK104" s="71">
        <v>342</v>
      </c>
      <c r="AL104" s="71">
        <v>324</v>
      </c>
      <c r="AM104" s="71">
        <v>251</v>
      </c>
      <c r="AN104" s="71">
        <v>328</v>
      </c>
    </row>
    <row r="105" spans="1:40" s="70" customFormat="1" x14ac:dyDescent="0.3">
      <c r="A105" s="70" t="s">
        <v>462</v>
      </c>
      <c r="B105" s="70">
        <v>2022</v>
      </c>
      <c r="C105" s="70" t="s">
        <v>373</v>
      </c>
      <c r="D105" s="70">
        <v>590</v>
      </c>
      <c r="E105" s="71">
        <v>567</v>
      </c>
      <c r="F105" s="71">
        <v>560</v>
      </c>
      <c r="G105" s="71">
        <v>400</v>
      </c>
      <c r="H105" s="71">
        <v>613</v>
      </c>
      <c r="I105" s="71">
        <v>746</v>
      </c>
      <c r="J105" s="71">
        <v>710</v>
      </c>
      <c r="K105" s="71">
        <v>604</v>
      </c>
      <c r="L105" s="71">
        <v>554</v>
      </c>
      <c r="M105" s="71">
        <v>504</v>
      </c>
      <c r="N105" s="71">
        <v>484</v>
      </c>
      <c r="O105" s="71">
        <v>503</v>
      </c>
      <c r="P105" s="71">
        <v>407</v>
      </c>
      <c r="Q105" s="71">
        <v>316</v>
      </c>
      <c r="R105" s="71">
        <v>271</v>
      </c>
      <c r="S105" s="71">
        <v>242</v>
      </c>
      <c r="T105" s="71">
        <v>164</v>
      </c>
      <c r="U105" s="71">
        <v>174</v>
      </c>
      <c r="V105" s="71"/>
      <c r="W105" s="71">
        <v>565</v>
      </c>
      <c r="X105" s="71">
        <v>544</v>
      </c>
      <c r="Y105" s="71">
        <v>502</v>
      </c>
      <c r="Z105" s="71">
        <v>419</v>
      </c>
      <c r="AA105" s="71">
        <v>613</v>
      </c>
      <c r="AB105" s="71">
        <v>665</v>
      </c>
      <c r="AC105" s="71">
        <v>651</v>
      </c>
      <c r="AD105" s="71">
        <v>560</v>
      </c>
      <c r="AE105" s="71">
        <v>532</v>
      </c>
      <c r="AF105" s="71">
        <v>494</v>
      </c>
      <c r="AG105" s="71">
        <v>502</v>
      </c>
      <c r="AH105" s="71">
        <v>496</v>
      </c>
      <c r="AI105" s="71">
        <v>413</v>
      </c>
      <c r="AJ105" s="71">
        <v>351</v>
      </c>
      <c r="AK105" s="71">
        <v>312</v>
      </c>
      <c r="AL105" s="71">
        <v>265</v>
      </c>
      <c r="AM105" s="71">
        <v>209</v>
      </c>
      <c r="AN105" s="71">
        <v>264</v>
      </c>
    </row>
    <row r="106" spans="1:40" s="70" customFormat="1" x14ac:dyDescent="0.3">
      <c r="A106" s="70" t="s">
        <v>463</v>
      </c>
      <c r="B106" s="70">
        <v>2022</v>
      </c>
      <c r="C106" s="70" t="s">
        <v>373</v>
      </c>
      <c r="D106" s="70">
        <v>449</v>
      </c>
      <c r="E106" s="71">
        <v>465</v>
      </c>
      <c r="F106" s="71">
        <v>476</v>
      </c>
      <c r="G106" s="71">
        <v>423</v>
      </c>
      <c r="H106" s="71">
        <v>628</v>
      </c>
      <c r="I106" s="71">
        <v>733</v>
      </c>
      <c r="J106" s="71">
        <v>675</v>
      </c>
      <c r="K106" s="71">
        <v>561</v>
      </c>
      <c r="L106" s="71">
        <v>469</v>
      </c>
      <c r="M106" s="71">
        <v>428</v>
      </c>
      <c r="N106" s="71">
        <v>452</v>
      </c>
      <c r="O106" s="71">
        <v>487</v>
      </c>
      <c r="P106" s="71">
        <v>420</v>
      </c>
      <c r="Q106" s="71">
        <v>306</v>
      </c>
      <c r="R106" s="71">
        <v>250</v>
      </c>
      <c r="S106" s="71">
        <v>220</v>
      </c>
      <c r="T106" s="71">
        <v>138</v>
      </c>
      <c r="U106" s="71">
        <v>108</v>
      </c>
      <c r="V106" s="71"/>
      <c r="W106" s="71">
        <v>418</v>
      </c>
      <c r="X106" s="71">
        <v>430</v>
      </c>
      <c r="Y106" s="71">
        <v>454</v>
      </c>
      <c r="Z106" s="71">
        <v>389</v>
      </c>
      <c r="AA106" s="71">
        <v>540</v>
      </c>
      <c r="AB106" s="71">
        <v>610</v>
      </c>
      <c r="AC106" s="71">
        <v>583</v>
      </c>
      <c r="AD106" s="71">
        <v>494</v>
      </c>
      <c r="AE106" s="71">
        <v>436</v>
      </c>
      <c r="AF106" s="71">
        <v>436</v>
      </c>
      <c r="AG106" s="71">
        <v>487</v>
      </c>
      <c r="AH106" s="71">
        <v>494</v>
      </c>
      <c r="AI106" s="71">
        <v>439</v>
      </c>
      <c r="AJ106" s="71">
        <v>325</v>
      </c>
      <c r="AK106" s="71">
        <v>287</v>
      </c>
      <c r="AL106" s="71">
        <v>245</v>
      </c>
      <c r="AM106" s="71">
        <v>181</v>
      </c>
      <c r="AN106" s="71">
        <v>151</v>
      </c>
    </row>
    <row r="107" spans="1:40" s="70" customFormat="1" x14ac:dyDescent="0.3">
      <c r="A107" s="70" t="s">
        <v>464</v>
      </c>
      <c r="B107" s="70">
        <v>2022</v>
      </c>
      <c r="C107" s="70" t="s">
        <v>373</v>
      </c>
      <c r="D107" s="70">
        <v>323</v>
      </c>
      <c r="E107" s="71">
        <v>323</v>
      </c>
      <c r="F107" s="71">
        <v>319</v>
      </c>
      <c r="G107" s="71">
        <v>586</v>
      </c>
      <c r="H107" s="71">
        <v>1490</v>
      </c>
      <c r="I107" s="71">
        <v>688</v>
      </c>
      <c r="J107" s="71">
        <v>764</v>
      </c>
      <c r="K107" s="71">
        <v>599</v>
      </c>
      <c r="L107" s="71">
        <v>481</v>
      </c>
      <c r="M107" s="71">
        <v>388</v>
      </c>
      <c r="N107" s="71">
        <v>374</v>
      </c>
      <c r="O107" s="71">
        <v>367</v>
      </c>
      <c r="P107" s="71">
        <v>296</v>
      </c>
      <c r="Q107" s="71">
        <v>237</v>
      </c>
      <c r="R107" s="71">
        <v>231</v>
      </c>
      <c r="S107" s="71">
        <v>184</v>
      </c>
      <c r="T107" s="71">
        <v>138</v>
      </c>
      <c r="U107" s="71">
        <v>170</v>
      </c>
      <c r="V107" s="71"/>
      <c r="W107" s="71">
        <v>313</v>
      </c>
      <c r="X107" s="71">
        <v>301</v>
      </c>
      <c r="Y107" s="71">
        <v>319</v>
      </c>
      <c r="Z107" s="71">
        <v>562</v>
      </c>
      <c r="AA107" s="71">
        <v>1481</v>
      </c>
      <c r="AB107" s="71">
        <v>592</v>
      </c>
      <c r="AC107" s="71">
        <v>619</v>
      </c>
      <c r="AD107" s="71">
        <v>509</v>
      </c>
      <c r="AE107" s="71">
        <v>463</v>
      </c>
      <c r="AF107" s="71">
        <v>404</v>
      </c>
      <c r="AG107" s="71">
        <v>379</v>
      </c>
      <c r="AH107" s="71">
        <v>345</v>
      </c>
      <c r="AI107" s="71">
        <v>277</v>
      </c>
      <c r="AJ107" s="71">
        <v>212</v>
      </c>
      <c r="AK107" s="71">
        <v>246</v>
      </c>
      <c r="AL107" s="71">
        <v>226</v>
      </c>
      <c r="AM107" s="71">
        <v>178</v>
      </c>
      <c r="AN107" s="71">
        <v>283</v>
      </c>
    </row>
    <row r="108" spans="1:40" s="70" customFormat="1" x14ac:dyDescent="0.3">
      <c r="A108" s="70" t="s">
        <v>465</v>
      </c>
      <c r="B108" s="70">
        <v>2022</v>
      </c>
      <c r="C108" s="70" t="s">
        <v>373</v>
      </c>
      <c r="D108" s="70">
        <v>635</v>
      </c>
      <c r="E108" s="71">
        <v>598</v>
      </c>
      <c r="F108" s="71">
        <v>581</v>
      </c>
      <c r="G108" s="71">
        <v>441</v>
      </c>
      <c r="H108" s="71">
        <v>732</v>
      </c>
      <c r="I108" s="71">
        <v>896</v>
      </c>
      <c r="J108" s="71">
        <v>748</v>
      </c>
      <c r="K108" s="71">
        <v>547</v>
      </c>
      <c r="L108" s="71">
        <v>439</v>
      </c>
      <c r="M108" s="71">
        <v>459</v>
      </c>
      <c r="N108" s="71">
        <v>534</v>
      </c>
      <c r="O108" s="71">
        <v>512</v>
      </c>
      <c r="P108" s="71">
        <v>387</v>
      </c>
      <c r="Q108" s="71">
        <v>324</v>
      </c>
      <c r="R108" s="71">
        <v>287</v>
      </c>
      <c r="S108" s="71">
        <v>245</v>
      </c>
      <c r="T108" s="71">
        <v>149</v>
      </c>
      <c r="U108" s="71">
        <v>122</v>
      </c>
      <c r="V108" s="71"/>
      <c r="W108" s="71">
        <v>611</v>
      </c>
      <c r="X108" s="71">
        <v>569</v>
      </c>
      <c r="Y108" s="71">
        <v>528</v>
      </c>
      <c r="Z108" s="71">
        <v>417</v>
      </c>
      <c r="AA108" s="71">
        <v>579</v>
      </c>
      <c r="AB108" s="71">
        <v>678</v>
      </c>
      <c r="AC108" s="71">
        <v>623</v>
      </c>
      <c r="AD108" s="71">
        <v>501</v>
      </c>
      <c r="AE108" s="71">
        <v>443</v>
      </c>
      <c r="AF108" s="71">
        <v>440</v>
      </c>
      <c r="AG108" s="71">
        <v>480</v>
      </c>
      <c r="AH108" s="71">
        <v>469</v>
      </c>
      <c r="AI108" s="71">
        <v>422</v>
      </c>
      <c r="AJ108" s="71">
        <v>364</v>
      </c>
      <c r="AK108" s="71">
        <v>334</v>
      </c>
      <c r="AL108" s="71">
        <v>284</v>
      </c>
      <c r="AM108" s="71">
        <v>210</v>
      </c>
      <c r="AN108" s="71">
        <v>196</v>
      </c>
    </row>
    <row r="109" spans="1:40" s="70" customFormat="1" x14ac:dyDescent="0.3">
      <c r="A109" s="70" t="s">
        <v>466</v>
      </c>
      <c r="B109" s="70">
        <v>2022</v>
      </c>
      <c r="C109" s="70" t="s">
        <v>373</v>
      </c>
      <c r="D109" s="70">
        <v>475</v>
      </c>
      <c r="E109" s="71">
        <v>497</v>
      </c>
      <c r="F109" s="71">
        <v>541</v>
      </c>
      <c r="G109" s="71">
        <v>414</v>
      </c>
      <c r="H109" s="71">
        <v>663</v>
      </c>
      <c r="I109" s="71">
        <v>741</v>
      </c>
      <c r="J109" s="71">
        <v>679</v>
      </c>
      <c r="K109" s="71">
        <v>596</v>
      </c>
      <c r="L109" s="71">
        <v>520</v>
      </c>
      <c r="M109" s="71">
        <v>485</v>
      </c>
      <c r="N109" s="71">
        <v>452</v>
      </c>
      <c r="O109" s="71">
        <v>409</v>
      </c>
      <c r="P109" s="71">
        <v>372</v>
      </c>
      <c r="Q109" s="71">
        <v>315</v>
      </c>
      <c r="R109" s="71">
        <v>298</v>
      </c>
      <c r="S109" s="71">
        <v>236</v>
      </c>
      <c r="T109" s="71">
        <v>149</v>
      </c>
      <c r="U109" s="71">
        <v>147</v>
      </c>
      <c r="V109" s="71"/>
      <c r="W109" s="71">
        <v>456</v>
      </c>
      <c r="X109" s="71">
        <v>483</v>
      </c>
      <c r="Y109" s="71">
        <v>498</v>
      </c>
      <c r="Z109" s="71">
        <v>397</v>
      </c>
      <c r="AA109" s="71">
        <v>602</v>
      </c>
      <c r="AB109" s="71">
        <v>637</v>
      </c>
      <c r="AC109" s="71">
        <v>530</v>
      </c>
      <c r="AD109" s="71">
        <v>452</v>
      </c>
      <c r="AE109" s="71">
        <v>467</v>
      </c>
      <c r="AF109" s="71">
        <v>493</v>
      </c>
      <c r="AG109" s="71">
        <v>482</v>
      </c>
      <c r="AH109" s="71">
        <v>469</v>
      </c>
      <c r="AI109" s="71">
        <v>428</v>
      </c>
      <c r="AJ109" s="71">
        <v>353</v>
      </c>
      <c r="AK109" s="71">
        <v>325</v>
      </c>
      <c r="AL109" s="71">
        <v>251</v>
      </c>
      <c r="AM109" s="71">
        <v>196</v>
      </c>
      <c r="AN109" s="71">
        <v>204</v>
      </c>
    </row>
    <row r="110" spans="1:40" s="70" customFormat="1" x14ac:dyDescent="0.3">
      <c r="A110" s="70" t="s">
        <v>467</v>
      </c>
      <c r="B110" s="70">
        <v>2022</v>
      </c>
      <c r="C110" s="70" t="s">
        <v>373</v>
      </c>
      <c r="D110" s="70">
        <v>463</v>
      </c>
      <c r="E110" s="71">
        <v>430</v>
      </c>
      <c r="F110" s="71">
        <v>415</v>
      </c>
      <c r="G110" s="71">
        <v>361</v>
      </c>
      <c r="H110" s="71">
        <v>565</v>
      </c>
      <c r="I110" s="71">
        <v>623</v>
      </c>
      <c r="J110" s="71">
        <v>501</v>
      </c>
      <c r="K110" s="71">
        <v>410</v>
      </c>
      <c r="L110" s="71">
        <v>388</v>
      </c>
      <c r="M110" s="71">
        <v>385</v>
      </c>
      <c r="N110" s="71">
        <v>423</v>
      </c>
      <c r="O110" s="71">
        <v>459</v>
      </c>
      <c r="P110" s="71">
        <v>424</v>
      </c>
      <c r="Q110" s="71">
        <v>361</v>
      </c>
      <c r="R110" s="71">
        <v>349</v>
      </c>
      <c r="S110" s="71">
        <v>295</v>
      </c>
      <c r="T110" s="71">
        <v>179</v>
      </c>
      <c r="U110" s="71">
        <v>145</v>
      </c>
      <c r="V110" s="71"/>
      <c r="W110" s="71">
        <v>437</v>
      </c>
      <c r="X110" s="71">
        <v>385</v>
      </c>
      <c r="Y110" s="71">
        <v>393</v>
      </c>
      <c r="Z110" s="71">
        <v>309</v>
      </c>
      <c r="AA110" s="71">
        <v>436</v>
      </c>
      <c r="AB110" s="71">
        <v>493</v>
      </c>
      <c r="AC110" s="71">
        <v>472</v>
      </c>
      <c r="AD110" s="71">
        <v>441</v>
      </c>
      <c r="AE110" s="71">
        <v>442</v>
      </c>
      <c r="AF110" s="71">
        <v>410</v>
      </c>
      <c r="AG110" s="71">
        <v>478</v>
      </c>
      <c r="AH110" s="71">
        <v>519</v>
      </c>
      <c r="AI110" s="71">
        <v>476</v>
      </c>
      <c r="AJ110" s="71">
        <v>398</v>
      </c>
      <c r="AK110" s="71">
        <v>381</v>
      </c>
      <c r="AL110" s="71">
        <v>360</v>
      </c>
      <c r="AM110" s="71">
        <v>225</v>
      </c>
      <c r="AN110" s="71">
        <v>221</v>
      </c>
    </row>
    <row r="111" spans="1:40" s="70" customFormat="1" x14ac:dyDescent="0.3">
      <c r="A111" s="70" t="s">
        <v>468</v>
      </c>
      <c r="B111" s="70">
        <v>2022</v>
      </c>
      <c r="C111" s="70" t="s">
        <v>373</v>
      </c>
      <c r="D111" s="70">
        <v>325</v>
      </c>
      <c r="E111" s="71">
        <v>342</v>
      </c>
      <c r="F111" s="71">
        <v>345</v>
      </c>
      <c r="G111" s="71">
        <v>1293</v>
      </c>
      <c r="H111" s="71">
        <v>1448</v>
      </c>
      <c r="I111" s="71">
        <v>682</v>
      </c>
      <c r="J111" s="71">
        <v>644</v>
      </c>
      <c r="K111" s="71">
        <v>485</v>
      </c>
      <c r="L111" s="71">
        <v>357</v>
      </c>
      <c r="M111" s="71">
        <v>296</v>
      </c>
      <c r="N111" s="71">
        <v>323</v>
      </c>
      <c r="O111" s="71">
        <v>332</v>
      </c>
      <c r="P111" s="71">
        <v>260</v>
      </c>
      <c r="Q111" s="71">
        <v>204</v>
      </c>
      <c r="R111" s="71">
        <v>202</v>
      </c>
      <c r="S111" s="71">
        <v>180</v>
      </c>
      <c r="T111" s="71">
        <v>105</v>
      </c>
      <c r="U111" s="71">
        <v>87</v>
      </c>
      <c r="V111" s="71"/>
      <c r="W111" s="71">
        <v>305</v>
      </c>
      <c r="X111" s="71">
        <v>316</v>
      </c>
      <c r="Y111" s="71">
        <v>339</v>
      </c>
      <c r="Z111" s="71">
        <v>1239</v>
      </c>
      <c r="AA111" s="71">
        <v>1311</v>
      </c>
      <c r="AB111" s="71">
        <v>567</v>
      </c>
      <c r="AC111" s="71">
        <v>469</v>
      </c>
      <c r="AD111" s="71">
        <v>370</v>
      </c>
      <c r="AE111" s="71">
        <v>323</v>
      </c>
      <c r="AF111" s="71">
        <v>315</v>
      </c>
      <c r="AG111" s="71">
        <v>317</v>
      </c>
      <c r="AH111" s="71">
        <v>321</v>
      </c>
      <c r="AI111" s="71">
        <v>267</v>
      </c>
      <c r="AJ111" s="71">
        <v>204</v>
      </c>
      <c r="AK111" s="71">
        <v>216</v>
      </c>
      <c r="AL111" s="71">
        <v>187</v>
      </c>
      <c r="AM111" s="71">
        <v>122</v>
      </c>
      <c r="AN111" s="71">
        <v>150</v>
      </c>
    </row>
    <row r="112" spans="1:40" s="70" customFormat="1" x14ac:dyDescent="0.3">
      <c r="A112" s="70" t="s">
        <v>469</v>
      </c>
      <c r="B112" s="70">
        <v>2022</v>
      </c>
      <c r="C112" s="70" t="s">
        <v>373</v>
      </c>
      <c r="D112" s="70">
        <v>665</v>
      </c>
      <c r="E112" s="71">
        <v>586</v>
      </c>
      <c r="F112" s="71">
        <v>521</v>
      </c>
      <c r="G112" s="71">
        <v>430</v>
      </c>
      <c r="H112" s="71">
        <v>694</v>
      </c>
      <c r="I112" s="71">
        <v>896</v>
      </c>
      <c r="J112" s="71">
        <v>725</v>
      </c>
      <c r="K112" s="71">
        <v>522</v>
      </c>
      <c r="L112" s="71">
        <v>462</v>
      </c>
      <c r="M112" s="71">
        <v>476</v>
      </c>
      <c r="N112" s="71">
        <v>503</v>
      </c>
      <c r="O112" s="71">
        <v>520</v>
      </c>
      <c r="P112" s="71">
        <v>481</v>
      </c>
      <c r="Q112" s="71">
        <v>360</v>
      </c>
      <c r="R112" s="71">
        <v>305</v>
      </c>
      <c r="S112" s="71">
        <v>249</v>
      </c>
      <c r="T112" s="71">
        <v>149</v>
      </c>
      <c r="U112" s="71">
        <v>129</v>
      </c>
      <c r="V112" s="71"/>
      <c r="W112" s="71">
        <v>632</v>
      </c>
      <c r="X112" s="71">
        <v>535</v>
      </c>
      <c r="Y112" s="71">
        <v>491</v>
      </c>
      <c r="Z112" s="71">
        <v>410</v>
      </c>
      <c r="AA112" s="71">
        <v>610</v>
      </c>
      <c r="AB112" s="71">
        <v>720</v>
      </c>
      <c r="AC112" s="71">
        <v>672</v>
      </c>
      <c r="AD112" s="71">
        <v>610</v>
      </c>
      <c r="AE112" s="71">
        <v>552</v>
      </c>
      <c r="AF112" s="71">
        <v>483</v>
      </c>
      <c r="AG112" s="71">
        <v>485</v>
      </c>
      <c r="AH112" s="71">
        <v>559</v>
      </c>
      <c r="AI112" s="71">
        <v>473</v>
      </c>
      <c r="AJ112" s="71">
        <v>378</v>
      </c>
      <c r="AK112" s="71">
        <v>363</v>
      </c>
      <c r="AL112" s="71">
        <v>290</v>
      </c>
      <c r="AM112" s="71">
        <v>192</v>
      </c>
      <c r="AN112" s="71">
        <v>277</v>
      </c>
    </row>
    <row r="113" spans="1:40" s="78" customFormat="1" x14ac:dyDescent="0.3">
      <c r="A113" s="78" t="s">
        <v>470</v>
      </c>
      <c r="B113" s="78">
        <v>2022</v>
      </c>
      <c r="C113" s="78" t="s">
        <v>373</v>
      </c>
      <c r="D113" s="78">
        <v>2756</v>
      </c>
      <c r="E113" s="79">
        <v>2639</v>
      </c>
      <c r="F113" s="79">
        <v>2595</v>
      </c>
      <c r="G113" s="79">
        <v>2165</v>
      </c>
      <c r="H113" s="79">
        <v>3572</v>
      </c>
      <c r="I113" s="79">
        <v>3938</v>
      </c>
      <c r="J113" s="79">
        <v>3533</v>
      </c>
      <c r="K113" s="79">
        <v>2927</v>
      </c>
      <c r="L113" s="79">
        <v>2543</v>
      </c>
      <c r="M113" s="79">
        <v>2433</v>
      </c>
      <c r="N113" s="79">
        <v>2410</v>
      </c>
      <c r="O113" s="79">
        <v>2341</v>
      </c>
      <c r="P113" s="79">
        <v>1934</v>
      </c>
      <c r="Q113" s="79">
        <v>1614</v>
      </c>
      <c r="R113" s="79">
        <v>1510</v>
      </c>
      <c r="S113" s="79">
        <v>1187</v>
      </c>
      <c r="T113" s="79">
        <v>742</v>
      </c>
      <c r="U113" s="79">
        <v>679</v>
      </c>
      <c r="V113" s="79"/>
      <c r="W113" s="79">
        <v>2632</v>
      </c>
      <c r="X113" s="79">
        <v>2513</v>
      </c>
      <c r="Y113" s="79">
        <v>2417</v>
      </c>
      <c r="Z113" s="79">
        <v>2074</v>
      </c>
      <c r="AA113" s="79">
        <v>3220</v>
      </c>
      <c r="AB113" s="79">
        <v>3305</v>
      </c>
      <c r="AC113" s="79">
        <v>2962</v>
      </c>
      <c r="AD113" s="79">
        <v>2505</v>
      </c>
      <c r="AE113" s="79">
        <v>2362</v>
      </c>
      <c r="AF113" s="79">
        <v>2325</v>
      </c>
      <c r="AG113" s="79">
        <v>2358</v>
      </c>
      <c r="AH113" s="79">
        <v>2370</v>
      </c>
      <c r="AI113" s="79">
        <v>2085</v>
      </c>
      <c r="AJ113" s="79">
        <v>1801</v>
      </c>
      <c r="AK113" s="79">
        <v>1678</v>
      </c>
      <c r="AL113" s="79">
        <v>1278</v>
      </c>
      <c r="AM113" s="79">
        <v>930</v>
      </c>
      <c r="AN113" s="79">
        <v>1035</v>
      </c>
    </row>
    <row r="114" spans="1:40" s="70" customFormat="1" x14ac:dyDescent="0.3">
      <c r="A114" s="70" t="s">
        <v>471</v>
      </c>
      <c r="B114" s="70">
        <v>2022</v>
      </c>
      <c r="C114" s="70" t="s">
        <v>373</v>
      </c>
      <c r="D114" s="70">
        <v>2302</v>
      </c>
      <c r="E114" s="71">
        <v>2141</v>
      </c>
      <c r="F114" s="71">
        <v>2098</v>
      </c>
      <c r="G114" s="71">
        <v>6017</v>
      </c>
      <c r="H114" s="71">
        <v>8763</v>
      </c>
      <c r="I114" s="71">
        <v>4077</v>
      </c>
      <c r="J114" s="71">
        <v>4258</v>
      </c>
      <c r="K114" s="71">
        <v>3690</v>
      </c>
      <c r="L114" s="71">
        <v>2982</v>
      </c>
      <c r="M114" s="71">
        <v>2379</v>
      </c>
      <c r="N114" s="71">
        <v>2149</v>
      </c>
      <c r="O114" s="71">
        <v>2127</v>
      </c>
      <c r="P114" s="71">
        <v>1716</v>
      </c>
      <c r="Q114" s="71">
        <v>1305</v>
      </c>
      <c r="R114" s="71">
        <v>1202</v>
      </c>
      <c r="S114" s="71">
        <v>1008</v>
      </c>
      <c r="T114" s="71">
        <v>682</v>
      </c>
      <c r="U114" s="71">
        <v>686</v>
      </c>
      <c r="V114" s="71"/>
      <c r="W114" s="71">
        <v>2199</v>
      </c>
      <c r="X114" s="71">
        <v>2053</v>
      </c>
      <c r="Y114" s="71">
        <v>1983</v>
      </c>
      <c r="Z114" s="71">
        <v>6091</v>
      </c>
      <c r="AA114" s="71">
        <v>8272</v>
      </c>
      <c r="AB114" s="71">
        <v>3543</v>
      </c>
      <c r="AC114" s="71">
        <v>3539</v>
      </c>
      <c r="AD114" s="71">
        <v>2937</v>
      </c>
      <c r="AE114" s="71">
        <v>2544</v>
      </c>
      <c r="AF114" s="71">
        <v>2093</v>
      </c>
      <c r="AG114" s="71">
        <v>2016</v>
      </c>
      <c r="AH114" s="71">
        <v>1949</v>
      </c>
      <c r="AI114" s="71">
        <v>1556</v>
      </c>
      <c r="AJ114" s="71">
        <v>1222</v>
      </c>
      <c r="AK114" s="71">
        <v>1199</v>
      </c>
      <c r="AL114" s="71">
        <v>1102</v>
      </c>
      <c r="AM114" s="71">
        <v>799</v>
      </c>
      <c r="AN114" s="71">
        <v>1131</v>
      </c>
    </row>
    <row r="115" spans="1:40" s="70" customFormat="1" x14ac:dyDescent="0.3">
      <c r="A115" s="70" t="s">
        <v>472</v>
      </c>
      <c r="B115" s="70">
        <v>2022</v>
      </c>
      <c r="C115" s="70" t="s">
        <v>373</v>
      </c>
      <c r="D115" s="70">
        <v>3021</v>
      </c>
      <c r="E115" s="71">
        <v>2859</v>
      </c>
      <c r="F115" s="71">
        <v>2761</v>
      </c>
      <c r="G115" s="71">
        <v>2317</v>
      </c>
      <c r="H115" s="71">
        <v>3441</v>
      </c>
      <c r="I115" s="71">
        <v>4182</v>
      </c>
      <c r="J115" s="71">
        <v>3801</v>
      </c>
      <c r="K115" s="71">
        <v>3041</v>
      </c>
      <c r="L115" s="71">
        <v>2597</v>
      </c>
      <c r="M115" s="71">
        <v>2537</v>
      </c>
      <c r="N115" s="71">
        <v>2724</v>
      </c>
      <c r="O115" s="71">
        <v>2898</v>
      </c>
      <c r="P115" s="71">
        <v>2504</v>
      </c>
      <c r="Q115" s="71">
        <v>1965</v>
      </c>
      <c r="R115" s="71">
        <v>1783</v>
      </c>
      <c r="S115" s="71">
        <v>1557</v>
      </c>
      <c r="T115" s="71">
        <v>1020</v>
      </c>
      <c r="U115" s="71">
        <v>842</v>
      </c>
      <c r="V115" s="71"/>
      <c r="W115" s="71">
        <v>2840</v>
      </c>
      <c r="X115" s="71">
        <v>2692</v>
      </c>
      <c r="Y115" s="71">
        <v>2601</v>
      </c>
      <c r="Z115" s="71">
        <v>2119</v>
      </c>
      <c r="AA115" s="71">
        <v>3137</v>
      </c>
      <c r="AB115" s="71">
        <v>3608</v>
      </c>
      <c r="AC115" s="71">
        <v>3370</v>
      </c>
      <c r="AD115" s="71">
        <v>2903</v>
      </c>
      <c r="AE115" s="71">
        <v>2597</v>
      </c>
      <c r="AF115" s="71">
        <v>2474</v>
      </c>
      <c r="AG115" s="71">
        <v>2761</v>
      </c>
      <c r="AH115" s="71">
        <v>2974</v>
      </c>
      <c r="AI115" s="71">
        <v>2642</v>
      </c>
      <c r="AJ115" s="71">
        <v>2154</v>
      </c>
      <c r="AK115" s="71">
        <v>1999</v>
      </c>
      <c r="AL115" s="71">
        <v>1796</v>
      </c>
      <c r="AM115" s="71">
        <v>1249</v>
      </c>
      <c r="AN115" s="71">
        <v>1400</v>
      </c>
    </row>
    <row r="116" spans="1:40" s="70" customFormat="1" x14ac:dyDescent="0.3">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row>
    <row r="117" spans="1:40" s="70" customFormat="1" x14ac:dyDescent="0.3">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row>
    <row r="118" spans="1:40" s="70" customFormat="1" x14ac:dyDescent="0.3">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row>
    <row r="119" spans="1:40" s="78" customFormat="1" x14ac:dyDescent="0.3">
      <c r="A119" s="78" t="s">
        <v>473</v>
      </c>
      <c r="B119" s="78">
        <v>2023</v>
      </c>
      <c r="C119" s="78" t="s">
        <v>373</v>
      </c>
      <c r="D119" s="78">
        <v>8183</v>
      </c>
      <c r="E119" s="79">
        <v>7523</v>
      </c>
      <c r="F119" s="79">
        <v>7469</v>
      </c>
      <c r="G119" s="79">
        <v>10811</v>
      </c>
      <c r="H119" s="79">
        <v>15634</v>
      </c>
      <c r="I119" s="79">
        <v>12164</v>
      </c>
      <c r="J119" s="79">
        <v>11764</v>
      </c>
      <c r="K119" s="79">
        <v>9705</v>
      </c>
      <c r="L119" s="79">
        <v>8345</v>
      </c>
      <c r="M119" s="79">
        <v>7231</v>
      </c>
      <c r="N119" s="79">
        <v>7325</v>
      </c>
      <c r="O119" s="79">
        <v>7375</v>
      </c>
      <c r="P119" s="79">
        <v>6333</v>
      </c>
      <c r="Q119" s="79">
        <v>5044</v>
      </c>
      <c r="R119" s="79">
        <v>4399</v>
      </c>
      <c r="S119" s="79">
        <v>3952</v>
      </c>
      <c r="T119" s="79">
        <v>2529</v>
      </c>
      <c r="U119" s="79">
        <v>2300</v>
      </c>
      <c r="V119" s="79"/>
      <c r="W119" s="79">
        <v>7770</v>
      </c>
      <c r="X119" s="79">
        <v>7157</v>
      </c>
      <c r="Y119" s="79">
        <v>7055</v>
      </c>
      <c r="Z119" s="79">
        <v>10546</v>
      </c>
      <c r="AA119" s="79">
        <v>14449</v>
      </c>
      <c r="AB119" s="79">
        <v>10357</v>
      </c>
      <c r="AC119" s="79">
        <v>9950</v>
      </c>
      <c r="AD119" s="79">
        <v>8351</v>
      </c>
      <c r="AE119" s="79">
        <v>7697</v>
      </c>
      <c r="AF119" s="79">
        <v>6801</v>
      </c>
      <c r="AG119" s="79">
        <v>7143</v>
      </c>
      <c r="AH119" s="79">
        <v>7287</v>
      </c>
      <c r="AI119" s="79">
        <v>6477</v>
      </c>
      <c r="AJ119" s="79">
        <v>5345</v>
      </c>
      <c r="AK119" s="79">
        <v>4782</v>
      </c>
      <c r="AL119" s="79">
        <v>4359</v>
      </c>
      <c r="AM119" s="79">
        <v>3044</v>
      </c>
      <c r="AN119" s="79">
        <v>3623</v>
      </c>
    </row>
    <row r="120" spans="1:40" s="78" customFormat="1" x14ac:dyDescent="0.3">
      <c r="A120" s="78" t="s">
        <v>474</v>
      </c>
      <c r="B120" s="78">
        <v>2023</v>
      </c>
      <c r="C120" s="78" t="s">
        <v>373</v>
      </c>
      <c r="D120" s="78">
        <v>724</v>
      </c>
      <c r="E120" s="79">
        <v>635</v>
      </c>
      <c r="F120" s="79">
        <v>581</v>
      </c>
      <c r="G120" s="79">
        <v>2020</v>
      </c>
      <c r="H120" s="79">
        <v>2728</v>
      </c>
      <c r="I120" s="79">
        <v>1132</v>
      </c>
      <c r="J120" s="79">
        <v>1244</v>
      </c>
      <c r="K120" s="79">
        <v>1114</v>
      </c>
      <c r="L120" s="79">
        <v>939</v>
      </c>
      <c r="M120" s="79">
        <v>717</v>
      </c>
      <c r="N120" s="79">
        <v>643</v>
      </c>
      <c r="O120" s="79">
        <v>621</v>
      </c>
      <c r="P120" s="79">
        <v>503</v>
      </c>
      <c r="Q120" s="79">
        <v>383</v>
      </c>
      <c r="R120" s="79">
        <v>288</v>
      </c>
      <c r="S120" s="79">
        <v>289</v>
      </c>
      <c r="T120" s="79">
        <v>203</v>
      </c>
      <c r="U120" s="79">
        <v>186</v>
      </c>
      <c r="V120" s="79"/>
      <c r="W120" s="79">
        <v>693</v>
      </c>
      <c r="X120" s="79">
        <v>641</v>
      </c>
      <c r="Y120" s="79">
        <v>562</v>
      </c>
      <c r="Z120" s="79">
        <v>2155</v>
      </c>
      <c r="AA120" s="79">
        <v>2540</v>
      </c>
      <c r="AB120" s="79">
        <v>1024</v>
      </c>
      <c r="AC120" s="79">
        <v>1056</v>
      </c>
      <c r="AD120" s="79">
        <v>888</v>
      </c>
      <c r="AE120" s="79">
        <v>792</v>
      </c>
      <c r="AF120" s="79">
        <v>597</v>
      </c>
      <c r="AG120" s="79">
        <v>562</v>
      </c>
      <c r="AH120" s="79">
        <v>544</v>
      </c>
      <c r="AI120" s="79">
        <v>441</v>
      </c>
      <c r="AJ120" s="79">
        <v>363</v>
      </c>
      <c r="AK120" s="79">
        <v>274</v>
      </c>
      <c r="AL120" s="79">
        <v>294</v>
      </c>
      <c r="AM120" s="79">
        <v>193</v>
      </c>
      <c r="AN120" s="79">
        <v>276</v>
      </c>
    </row>
    <row r="121" spans="1:40" s="70" customFormat="1" x14ac:dyDescent="0.3">
      <c r="A121" s="70" t="s">
        <v>475</v>
      </c>
      <c r="B121" s="70">
        <v>2023</v>
      </c>
      <c r="C121" s="70" t="s">
        <v>373</v>
      </c>
      <c r="D121" s="70">
        <v>345</v>
      </c>
      <c r="E121" s="71">
        <v>315</v>
      </c>
      <c r="F121" s="71">
        <v>322</v>
      </c>
      <c r="G121" s="71">
        <v>1101</v>
      </c>
      <c r="H121" s="71">
        <v>1183</v>
      </c>
      <c r="I121" s="71">
        <v>699</v>
      </c>
      <c r="J121" s="71">
        <v>696</v>
      </c>
      <c r="K121" s="71">
        <v>625</v>
      </c>
      <c r="L121" s="71">
        <v>500</v>
      </c>
      <c r="M121" s="71">
        <v>375</v>
      </c>
      <c r="N121" s="71">
        <v>358</v>
      </c>
      <c r="O121" s="71">
        <v>392</v>
      </c>
      <c r="P121" s="71">
        <v>365</v>
      </c>
      <c r="Q121" s="71">
        <v>303</v>
      </c>
      <c r="R121" s="71">
        <v>282</v>
      </c>
      <c r="S121" s="71">
        <v>243</v>
      </c>
      <c r="T121" s="71">
        <v>157</v>
      </c>
      <c r="U121" s="71">
        <v>169</v>
      </c>
      <c r="V121" s="71"/>
      <c r="W121" s="71">
        <v>327</v>
      </c>
      <c r="X121" s="71">
        <v>285</v>
      </c>
      <c r="Y121" s="71">
        <v>311</v>
      </c>
      <c r="Z121" s="71">
        <v>1092</v>
      </c>
      <c r="AA121" s="71">
        <v>1135</v>
      </c>
      <c r="AB121" s="71">
        <v>581</v>
      </c>
      <c r="AC121" s="71">
        <v>516</v>
      </c>
      <c r="AD121" s="71">
        <v>440</v>
      </c>
      <c r="AE121" s="71">
        <v>397</v>
      </c>
      <c r="AF121" s="71">
        <v>333</v>
      </c>
      <c r="AG121" s="71">
        <v>326</v>
      </c>
      <c r="AH121" s="71">
        <v>332</v>
      </c>
      <c r="AI121" s="71">
        <v>295</v>
      </c>
      <c r="AJ121" s="71">
        <v>267</v>
      </c>
      <c r="AK121" s="71">
        <v>280</v>
      </c>
      <c r="AL121" s="71">
        <v>274</v>
      </c>
      <c r="AM121" s="71">
        <v>201</v>
      </c>
      <c r="AN121" s="71">
        <v>288</v>
      </c>
    </row>
    <row r="122" spans="1:40" s="70" customFormat="1" x14ac:dyDescent="0.3">
      <c r="A122" s="70" t="s">
        <v>476</v>
      </c>
      <c r="B122" s="70">
        <v>2023</v>
      </c>
      <c r="C122" s="70" t="s">
        <v>373</v>
      </c>
      <c r="D122" s="70">
        <v>626</v>
      </c>
      <c r="E122" s="71">
        <v>542</v>
      </c>
      <c r="F122" s="71">
        <v>536</v>
      </c>
      <c r="G122" s="71">
        <v>1109</v>
      </c>
      <c r="H122" s="71">
        <v>1899</v>
      </c>
      <c r="I122" s="71">
        <v>877</v>
      </c>
      <c r="J122" s="71">
        <v>913</v>
      </c>
      <c r="K122" s="71">
        <v>859</v>
      </c>
      <c r="L122" s="71">
        <v>779</v>
      </c>
      <c r="M122" s="71">
        <v>623</v>
      </c>
      <c r="N122" s="71">
        <v>499</v>
      </c>
      <c r="O122" s="71">
        <v>436</v>
      </c>
      <c r="P122" s="71">
        <v>328</v>
      </c>
      <c r="Q122" s="71">
        <v>242</v>
      </c>
      <c r="R122" s="71">
        <v>193</v>
      </c>
      <c r="S122" s="71">
        <v>158</v>
      </c>
      <c r="T122" s="71">
        <v>93</v>
      </c>
      <c r="U122" s="71">
        <v>94</v>
      </c>
      <c r="V122" s="71"/>
      <c r="W122" s="71">
        <v>595</v>
      </c>
      <c r="X122" s="71">
        <v>507</v>
      </c>
      <c r="Y122" s="71">
        <v>495</v>
      </c>
      <c r="Z122" s="71">
        <v>1106</v>
      </c>
      <c r="AA122" s="71">
        <v>1763</v>
      </c>
      <c r="AB122" s="71">
        <v>763</v>
      </c>
      <c r="AC122" s="71">
        <v>865</v>
      </c>
      <c r="AD122" s="71">
        <v>734</v>
      </c>
      <c r="AE122" s="71">
        <v>642</v>
      </c>
      <c r="AF122" s="71">
        <v>487</v>
      </c>
      <c r="AG122" s="71">
        <v>453</v>
      </c>
      <c r="AH122" s="71">
        <v>442</v>
      </c>
      <c r="AI122" s="71">
        <v>307</v>
      </c>
      <c r="AJ122" s="71">
        <v>226</v>
      </c>
      <c r="AK122" s="71">
        <v>172</v>
      </c>
      <c r="AL122" s="71">
        <v>157</v>
      </c>
      <c r="AM122" s="71">
        <v>122</v>
      </c>
      <c r="AN122" s="71">
        <v>143</v>
      </c>
    </row>
    <row r="123" spans="1:40" s="70" customFormat="1" x14ac:dyDescent="0.3">
      <c r="A123" s="70" t="s">
        <v>477</v>
      </c>
      <c r="B123" s="70">
        <v>2023</v>
      </c>
      <c r="C123" s="70" t="s">
        <v>373</v>
      </c>
      <c r="D123" s="70">
        <v>540</v>
      </c>
      <c r="E123" s="71">
        <v>509</v>
      </c>
      <c r="F123" s="71">
        <v>515</v>
      </c>
      <c r="G123" s="71">
        <v>428</v>
      </c>
      <c r="H123" s="71">
        <v>465</v>
      </c>
      <c r="I123" s="71">
        <v>599</v>
      </c>
      <c r="J123" s="71">
        <v>671</v>
      </c>
      <c r="K123" s="71">
        <v>539</v>
      </c>
      <c r="L123" s="71">
        <v>436</v>
      </c>
      <c r="M123" s="71">
        <v>382</v>
      </c>
      <c r="N123" s="71">
        <v>439</v>
      </c>
      <c r="O123" s="71">
        <v>455</v>
      </c>
      <c r="P123" s="71">
        <v>379</v>
      </c>
      <c r="Q123" s="71">
        <v>314</v>
      </c>
      <c r="R123" s="71">
        <v>270</v>
      </c>
      <c r="S123" s="71">
        <v>280</v>
      </c>
      <c r="T123" s="71">
        <v>171</v>
      </c>
      <c r="U123" s="71">
        <v>130</v>
      </c>
      <c r="V123" s="71"/>
      <c r="W123" s="71">
        <v>510</v>
      </c>
      <c r="X123" s="71">
        <v>473</v>
      </c>
      <c r="Y123" s="71">
        <v>470</v>
      </c>
      <c r="Z123" s="71">
        <v>380</v>
      </c>
      <c r="AA123" s="71">
        <v>468</v>
      </c>
      <c r="AB123" s="71">
        <v>587</v>
      </c>
      <c r="AC123" s="71">
        <v>615</v>
      </c>
      <c r="AD123" s="71">
        <v>527</v>
      </c>
      <c r="AE123" s="71">
        <v>426</v>
      </c>
      <c r="AF123" s="71">
        <v>332</v>
      </c>
      <c r="AG123" s="71">
        <v>394</v>
      </c>
      <c r="AH123" s="71">
        <v>453</v>
      </c>
      <c r="AI123" s="71">
        <v>425</v>
      </c>
      <c r="AJ123" s="71">
        <v>362</v>
      </c>
      <c r="AK123" s="71">
        <v>297</v>
      </c>
      <c r="AL123" s="71">
        <v>276</v>
      </c>
      <c r="AM123" s="71">
        <v>197</v>
      </c>
      <c r="AN123" s="71">
        <v>198</v>
      </c>
    </row>
    <row r="124" spans="1:40" s="70" customFormat="1" x14ac:dyDescent="0.3">
      <c r="A124" s="70" t="s">
        <v>478</v>
      </c>
      <c r="B124" s="70">
        <v>2023</v>
      </c>
      <c r="C124" s="70" t="s">
        <v>373</v>
      </c>
      <c r="D124" s="70">
        <v>441</v>
      </c>
      <c r="E124" s="71">
        <v>407</v>
      </c>
      <c r="F124" s="71">
        <v>394</v>
      </c>
      <c r="G124" s="71">
        <v>357</v>
      </c>
      <c r="H124" s="71">
        <v>555</v>
      </c>
      <c r="I124" s="71">
        <v>655</v>
      </c>
      <c r="J124" s="71">
        <v>682</v>
      </c>
      <c r="K124" s="71">
        <v>526</v>
      </c>
      <c r="L124" s="71">
        <v>426</v>
      </c>
      <c r="M124" s="71">
        <v>406</v>
      </c>
      <c r="N124" s="71">
        <v>479</v>
      </c>
      <c r="O124" s="71">
        <v>514</v>
      </c>
      <c r="P124" s="71">
        <v>450</v>
      </c>
      <c r="Q124" s="71">
        <v>337</v>
      </c>
      <c r="R124" s="71">
        <v>291</v>
      </c>
      <c r="S124" s="71">
        <v>266</v>
      </c>
      <c r="T124" s="71">
        <v>201</v>
      </c>
      <c r="U124" s="71">
        <v>171</v>
      </c>
      <c r="V124" s="71"/>
      <c r="W124" s="71">
        <v>418</v>
      </c>
      <c r="X124" s="71">
        <v>389</v>
      </c>
      <c r="Y124" s="71">
        <v>389</v>
      </c>
      <c r="Z124" s="71">
        <v>333</v>
      </c>
      <c r="AA124" s="71">
        <v>563</v>
      </c>
      <c r="AB124" s="71">
        <v>587</v>
      </c>
      <c r="AC124" s="71">
        <v>498</v>
      </c>
      <c r="AD124" s="71">
        <v>405</v>
      </c>
      <c r="AE124" s="71">
        <v>401</v>
      </c>
      <c r="AF124" s="71">
        <v>424</v>
      </c>
      <c r="AG124" s="71">
        <v>475</v>
      </c>
      <c r="AH124" s="71">
        <v>460</v>
      </c>
      <c r="AI124" s="71">
        <v>419</v>
      </c>
      <c r="AJ124" s="71">
        <v>371</v>
      </c>
      <c r="AK124" s="71">
        <v>332</v>
      </c>
      <c r="AL124" s="71">
        <v>311</v>
      </c>
      <c r="AM124" s="71">
        <v>208</v>
      </c>
      <c r="AN124" s="71">
        <v>229</v>
      </c>
    </row>
    <row r="125" spans="1:40" s="70" customFormat="1" x14ac:dyDescent="0.3">
      <c r="A125" s="70" t="s">
        <v>479</v>
      </c>
      <c r="B125" s="70">
        <v>2023</v>
      </c>
      <c r="C125" s="70" t="s">
        <v>373</v>
      </c>
      <c r="D125" s="70">
        <v>515</v>
      </c>
      <c r="E125" s="71">
        <v>455</v>
      </c>
      <c r="F125" s="71">
        <v>432</v>
      </c>
      <c r="G125" s="71">
        <v>374</v>
      </c>
      <c r="H125" s="71">
        <v>604</v>
      </c>
      <c r="I125" s="71">
        <v>681</v>
      </c>
      <c r="J125" s="71">
        <v>537</v>
      </c>
      <c r="K125" s="71">
        <v>369</v>
      </c>
      <c r="L125" s="71">
        <v>325</v>
      </c>
      <c r="M125" s="71">
        <v>336</v>
      </c>
      <c r="N125" s="71">
        <v>387</v>
      </c>
      <c r="O125" s="71">
        <v>403</v>
      </c>
      <c r="P125" s="71">
        <v>364</v>
      </c>
      <c r="Q125" s="71">
        <v>339</v>
      </c>
      <c r="R125" s="71">
        <v>363</v>
      </c>
      <c r="S125" s="71">
        <v>303</v>
      </c>
      <c r="T125" s="71">
        <v>166</v>
      </c>
      <c r="U125" s="71">
        <v>123</v>
      </c>
      <c r="V125" s="71"/>
      <c r="W125" s="71">
        <v>487</v>
      </c>
      <c r="X125" s="71">
        <v>425</v>
      </c>
      <c r="Y125" s="71">
        <v>405</v>
      </c>
      <c r="Z125" s="71">
        <v>340</v>
      </c>
      <c r="AA125" s="71">
        <v>511</v>
      </c>
      <c r="AB125" s="71">
        <v>566</v>
      </c>
      <c r="AC125" s="71">
        <v>499</v>
      </c>
      <c r="AD125" s="71">
        <v>424</v>
      </c>
      <c r="AE125" s="71">
        <v>430</v>
      </c>
      <c r="AF125" s="71">
        <v>453</v>
      </c>
      <c r="AG125" s="71">
        <v>512</v>
      </c>
      <c r="AH125" s="71">
        <v>512</v>
      </c>
      <c r="AI125" s="71">
        <v>473</v>
      </c>
      <c r="AJ125" s="71">
        <v>427</v>
      </c>
      <c r="AK125" s="71">
        <v>445</v>
      </c>
      <c r="AL125" s="71">
        <v>316</v>
      </c>
      <c r="AM125" s="71">
        <v>177</v>
      </c>
      <c r="AN125" s="71">
        <v>167</v>
      </c>
    </row>
    <row r="126" spans="1:40" s="70" customFormat="1" x14ac:dyDescent="0.3">
      <c r="A126" s="70" t="s">
        <v>480</v>
      </c>
      <c r="B126" s="70">
        <v>2023</v>
      </c>
      <c r="C126" s="70" t="s">
        <v>373</v>
      </c>
      <c r="D126" s="70">
        <v>549</v>
      </c>
      <c r="E126" s="71">
        <v>527</v>
      </c>
      <c r="F126" s="71">
        <v>491</v>
      </c>
      <c r="G126" s="71">
        <v>571</v>
      </c>
      <c r="H126" s="71">
        <v>940</v>
      </c>
      <c r="I126" s="71">
        <v>865</v>
      </c>
      <c r="J126" s="71">
        <v>876</v>
      </c>
      <c r="K126" s="71">
        <v>803</v>
      </c>
      <c r="L126" s="71">
        <v>712</v>
      </c>
      <c r="M126" s="71">
        <v>621</v>
      </c>
      <c r="N126" s="71">
        <v>568</v>
      </c>
      <c r="O126" s="71">
        <v>526</v>
      </c>
      <c r="P126" s="71">
        <v>419</v>
      </c>
      <c r="Q126" s="71">
        <v>328</v>
      </c>
      <c r="R126" s="71">
        <v>270</v>
      </c>
      <c r="S126" s="71">
        <v>194</v>
      </c>
      <c r="T126" s="71">
        <v>128</v>
      </c>
      <c r="U126" s="71">
        <v>127</v>
      </c>
      <c r="V126" s="71"/>
      <c r="W126" s="71">
        <v>522</v>
      </c>
      <c r="X126" s="71">
        <v>500</v>
      </c>
      <c r="Y126" s="71">
        <v>483</v>
      </c>
      <c r="Z126" s="71">
        <v>538</v>
      </c>
      <c r="AA126" s="71">
        <v>890</v>
      </c>
      <c r="AB126" s="71">
        <v>740</v>
      </c>
      <c r="AC126" s="71">
        <v>667</v>
      </c>
      <c r="AD126" s="71">
        <v>558</v>
      </c>
      <c r="AE126" s="71">
        <v>497</v>
      </c>
      <c r="AF126" s="71">
        <v>414</v>
      </c>
      <c r="AG126" s="71">
        <v>395</v>
      </c>
      <c r="AH126" s="71">
        <v>427</v>
      </c>
      <c r="AI126" s="71">
        <v>374</v>
      </c>
      <c r="AJ126" s="71">
        <v>308</v>
      </c>
      <c r="AK126" s="71">
        <v>254</v>
      </c>
      <c r="AL126" s="71">
        <v>191</v>
      </c>
      <c r="AM126" s="71">
        <v>150</v>
      </c>
      <c r="AN126" s="71">
        <v>214</v>
      </c>
    </row>
    <row r="127" spans="1:40" s="70" customFormat="1" x14ac:dyDescent="0.3">
      <c r="A127" s="70" t="s">
        <v>481</v>
      </c>
      <c r="B127" s="70">
        <v>2023</v>
      </c>
      <c r="C127" s="70" t="s">
        <v>373</v>
      </c>
      <c r="D127" s="70">
        <v>473</v>
      </c>
      <c r="E127" s="71">
        <v>436</v>
      </c>
      <c r="F127" s="71">
        <v>429</v>
      </c>
      <c r="G127" s="71">
        <v>367</v>
      </c>
      <c r="H127" s="71">
        <v>514</v>
      </c>
      <c r="I127" s="71">
        <v>672</v>
      </c>
      <c r="J127" s="71">
        <v>596</v>
      </c>
      <c r="K127" s="71">
        <v>512</v>
      </c>
      <c r="L127" s="71">
        <v>466</v>
      </c>
      <c r="M127" s="71">
        <v>426</v>
      </c>
      <c r="N127" s="71">
        <v>420</v>
      </c>
      <c r="O127" s="71">
        <v>447</v>
      </c>
      <c r="P127" s="71">
        <v>402</v>
      </c>
      <c r="Q127" s="71">
        <v>318</v>
      </c>
      <c r="R127" s="71">
        <v>294</v>
      </c>
      <c r="S127" s="71">
        <v>284</v>
      </c>
      <c r="T127" s="71">
        <v>197</v>
      </c>
      <c r="U127" s="71">
        <v>178</v>
      </c>
      <c r="V127" s="71"/>
      <c r="W127" s="71">
        <v>447</v>
      </c>
      <c r="X127" s="71">
        <v>421</v>
      </c>
      <c r="Y127" s="71">
        <v>411</v>
      </c>
      <c r="Z127" s="71">
        <v>344</v>
      </c>
      <c r="AA127" s="71">
        <v>503</v>
      </c>
      <c r="AB127" s="71">
        <v>597</v>
      </c>
      <c r="AC127" s="71">
        <v>561</v>
      </c>
      <c r="AD127" s="71">
        <v>440</v>
      </c>
      <c r="AE127" s="71">
        <v>378</v>
      </c>
      <c r="AF127" s="71">
        <v>361</v>
      </c>
      <c r="AG127" s="71">
        <v>415</v>
      </c>
      <c r="AH127" s="71">
        <v>467</v>
      </c>
      <c r="AI127" s="71">
        <v>448</v>
      </c>
      <c r="AJ127" s="71">
        <v>361</v>
      </c>
      <c r="AK127" s="71">
        <v>329</v>
      </c>
      <c r="AL127" s="71">
        <v>345</v>
      </c>
      <c r="AM127" s="71">
        <v>252</v>
      </c>
      <c r="AN127" s="71">
        <v>333</v>
      </c>
    </row>
    <row r="128" spans="1:40" s="70" customFormat="1" x14ac:dyDescent="0.3">
      <c r="A128" s="70" t="s">
        <v>482</v>
      </c>
      <c r="B128" s="70">
        <v>2023</v>
      </c>
      <c r="C128" s="70" t="s">
        <v>373</v>
      </c>
      <c r="D128" s="70">
        <v>598</v>
      </c>
      <c r="E128" s="71">
        <v>544</v>
      </c>
      <c r="F128" s="71">
        <v>555</v>
      </c>
      <c r="G128" s="71">
        <v>421</v>
      </c>
      <c r="H128" s="71">
        <v>606</v>
      </c>
      <c r="I128" s="71">
        <v>738</v>
      </c>
      <c r="J128" s="71">
        <v>722</v>
      </c>
      <c r="K128" s="71">
        <v>603</v>
      </c>
      <c r="L128" s="71">
        <v>570</v>
      </c>
      <c r="M128" s="71">
        <v>489</v>
      </c>
      <c r="N128" s="71">
        <v>482</v>
      </c>
      <c r="O128" s="71">
        <v>495</v>
      </c>
      <c r="P128" s="71">
        <v>426</v>
      </c>
      <c r="Q128" s="71">
        <v>325</v>
      </c>
      <c r="R128" s="71">
        <v>268</v>
      </c>
      <c r="S128" s="71">
        <v>238</v>
      </c>
      <c r="T128" s="71">
        <v>180</v>
      </c>
      <c r="U128" s="71">
        <v>178</v>
      </c>
      <c r="V128" s="71"/>
      <c r="W128" s="71">
        <v>568</v>
      </c>
      <c r="X128" s="71">
        <v>530</v>
      </c>
      <c r="Y128" s="71">
        <v>501</v>
      </c>
      <c r="Z128" s="71">
        <v>431</v>
      </c>
      <c r="AA128" s="71">
        <v>601</v>
      </c>
      <c r="AB128" s="71">
        <v>654</v>
      </c>
      <c r="AC128" s="71">
        <v>656</v>
      </c>
      <c r="AD128" s="71">
        <v>556</v>
      </c>
      <c r="AE128" s="71">
        <v>547</v>
      </c>
      <c r="AF128" s="71">
        <v>481</v>
      </c>
      <c r="AG128" s="71">
        <v>495</v>
      </c>
      <c r="AH128" s="71">
        <v>494</v>
      </c>
      <c r="AI128" s="71">
        <v>431</v>
      </c>
      <c r="AJ128" s="71">
        <v>359</v>
      </c>
      <c r="AK128" s="71">
        <v>307</v>
      </c>
      <c r="AL128" s="71">
        <v>268</v>
      </c>
      <c r="AM128" s="71">
        <v>215</v>
      </c>
      <c r="AN128" s="71">
        <v>266</v>
      </c>
    </row>
    <row r="129" spans="1:40" s="70" customFormat="1" x14ac:dyDescent="0.3">
      <c r="A129" s="70" t="s">
        <v>483</v>
      </c>
      <c r="B129" s="70">
        <v>2023</v>
      </c>
      <c r="C129" s="70" t="s">
        <v>373</v>
      </c>
      <c r="D129" s="70">
        <v>451</v>
      </c>
      <c r="E129" s="71">
        <v>450</v>
      </c>
      <c r="F129" s="71">
        <v>481</v>
      </c>
      <c r="G129" s="71">
        <v>431</v>
      </c>
      <c r="H129" s="71">
        <v>620</v>
      </c>
      <c r="I129" s="71">
        <v>730</v>
      </c>
      <c r="J129" s="71">
        <v>695</v>
      </c>
      <c r="K129" s="71">
        <v>567</v>
      </c>
      <c r="L129" s="71">
        <v>480</v>
      </c>
      <c r="M129" s="71">
        <v>418</v>
      </c>
      <c r="N129" s="71">
        <v>444</v>
      </c>
      <c r="O129" s="71">
        <v>487</v>
      </c>
      <c r="P129" s="71">
        <v>429</v>
      </c>
      <c r="Q129" s="71">
        <v>314</v>
      </c>
      <c r="R129" s="71">
        <v>243</v>
      </c>
      <c r="S129" s="71">
        <v>230</v>
      </c>
      <c r="T129" s="71">
        <v>138</v>
      </c>
      <c r="U129" s="71">
        <v>113</v>
      </c>
      <c r="V129" s="71"/>
      <c r="W129" s="71">
        <v>426</v>
      </c>
      <c r="X129" s="71">
        <v>416</v>
      </c>
      <c r="Y129" s="71">
        <v>456</v>
      </c>
      <c r="Z129" s="71">
        <v>401</v>
      </c>
      <c r="AA129" s="71">
        <v>528</v>
      </c>
      <c r="AB129" s="71">
        <v>603</v>
      </c>
      <c r="AC129" s="71">
        <v>594</v>
      </c>
      <c r="AD129" s="71">
        <v>497</v>
      </c>
      <c r="AE129" s="71">
        <v>445</v>
      </c>
      <c r="AF129" s="71">
        <v>421</v>
      </c>
      <c r="AG129" s="71">
        <v>476</v>
      </c>
      <c r="AH129" s="71">
        <v>497</v>
      </c>
      <c r="AI129" s="71">
        <v>448</v>
      </c>
      <c r="AJ129" s="71">
        <v>341</v>
      </c>
      <c r="AK129" s="71">
        <v>274</v>
      </c>
      <c r="AL129" s="71">
        <v>260</v>
      </c>
      <c r="AM129" s="71">
        <v>180</v>
      </c>
      <c r="AN129" s="71">
        <v>156</v>
      </c>
    </row>
    <row r="130" spans="1:40" s="70" customFormat="1" x14ac:dyDescent="0.3">
      <c r="A130" s="70" t="s">
        <v>484</v>
      </c>
      <c r="B130" s="70">
        <v>2023</v>
      </c>
      <c r="C130" s="70" t="s">
        <v>373</v>
      </c>
      <c r="D130" s="70">
        <v>327</v>
      </c>
      <c r="E130" s="71">
        <v>304</v>
      </c>
      <c r="F130" s="71">
        <v>333</v>
      </c>
      <c r="G130" s="71">
        <v>598</v>
      </c>
      <c r="H130" s="71">
        <v>1482</v>
      </c>
      <c r="I130" s="71">
        <v>685</v>
      </c>
      <c r="J130" s="71">
        <v>752</v>
      </c>
      <c r="K130" s="71">
        <v>590</v>
      </c>
      <c r="L130" s="71">
        <v>492</v>
      </c>
      <c r="M130" s="71">
        <v>390</v>
      </c>
      <c r="N130" s="71">
        <v>376</v>
      </c>
      <c r="O130" s="71">
        <v>368</v>
      </c>
      <c r="P130" s="71">
        <v>300</v>
      </c>
      <c r="Q130" s="71">
        <v>245</v>
      </c>
      <c r="R130" s="71">
        <v>221</v>
      </c>
      <c r="S130" s="71">
        <v>197</v>
      </c>
      <c r="T130" s="71">
        <v>138</v>
      </c>
      <c r="U130" s="71">
        <v>177</v>
      </c>
      <c r="V130" s="71"/>
      <c r="W130" s="71">
        <v>307</v>
      </c>
      <c r="X130" s="71">
        <v>294</v>
      </c>
      <c r="Y130" s="71">
        <v>320</v>
      </c>
      <c r="Z130" s="71">
        <v>578</v>
      </c>
      <c r="AA130" s="71">
        <v>1475</v>
      </c>
      <c r="AB130" s="71">
        <v>586</v>
      </c>
      <c r="AC130" s="71">
        <v>613</v>
      </c>
      <c r="AD130" s="71">
        <v>500</v>
      </c>
      <c r="AE130" s="71">
        <v>476</v>
      </c>
      <c r="AF130" s="71">
        <v>406</v>
      </c>
      <c r="AG130" s="71">
        <v>389</v>
      </c>
      <c r="AH130" s="71">
        <v>351</v>
      </c>
      <c r="AI130" s="71">
        <v>280</v>
      </c>
      <c r="AJ130" s="71">
        <v>223</v>
      </c>
      <c r="AK130" s="71">
        <v>230</v>
      </c>
      <c r="AL130" s="71">
        <v>237</v>
      </c>
      <c r="AM130" s="71">
        <v>179</v>
      </c>
      <c r="AN130" s="71">
        <v>284</v>
      </c>
    </row>
    <row r="131" spans="1:40" s="70" customFormat="1" x14ac:dyDescent="0.3">
      <c r="A131" s="70" t="s">
        <v>485</v>
      </c>
      <c r="B131" s="70">
        <v>2023</v>
      </c>
      <c r="C131" s="70" t="s">
        <v>373</v>
      </c>
      <c r="D131" s="70">
        <v>649</v>
      </c>
      <c r="E131" s="71">
        <v>581</v>
      </c>
      <c r="F131" s="71">
        <v>584</v>
      </c>
      <c r="G131" s="71">
        <v>458</v>
      </c>
      <c r="H131" s="71">
        <v>712</v>
      </c>
      <c r="I131" s="71">
        <v>892</v>
      </c>
      <c r="J131" s="71">
        <v>776</v>
      </c>
      <c r="K131" s="71">
        <v>560</v>
      </c>
      <c r="L131" s="71">
        <v>454</v>
      </c>
      <c r="M131" s="71">
        <v>441</v>
      </c>
      <c r="N131" s="71">
        <v>535</v>
      </c>
      <c r="O131" s="71">
        <v>515</v>
      </c>
      <c r="P131" s="71">
        <v>400</v>
      </c>
      <c r="Q131" s="71">
        <v>334</v>
      </c>
      <c r="R131" s="71">
        <v>281</v>
      </c>
      <c r="S131" s="71">
        <v>252</v>
      </c>
      <c r="T131" s="71">
        <v>151</v>
      </c>
      <c r="U131" s="71">
        <v>128</v>
      </c>
      <c r="V131" s="71"/>
      <c r="W131" s="71">
        <v>615</v>
      </c>
      <c r="X131" s="71">
        <v>562</v>
      </c>
      <c r="Y131" s="71">
        <v>525</v>
      </c>
      <c r="Z131" s="71">
        <v>439</v>
      </c>
      <c r="AA131" s="71">
        <v>557</v>
      </c>
      <c r="AB131" s="71">
        <v>673</v>
      </c>
      <c r="AC131" s="71">
        <v>635</v>
      </c>
      <c r="AD131" s="71">
        <v>501</v>
      </c>
      <c r="AE131" s="71">
        <v>454</v>
      </c>
      <c r="AF131" s="71">
        <v>420</v>
      </c>
      <c r="AG131" s="71">
        <v>486</v>
      </c>
      <c r="AH131" s="71">
        <v>464</v>
      </c>
      <c r="AI131" s="71">
        <v>431</v>
      </c>
      <c r="AJ131" s="71">
        <v>374</v>
      </c>
      <c r="AK131" s="71">
        <v>330</v>
      </c>
      <c r="AL131" s="71">
        <v>292</v>
      </c>
      <c r="AM131" s="71">
        <v>212</v>
      </c>
      <c r="AN131" s="71">
        <v>201</v>
      </c>
    </row>
    <row r="132" spans="1:40" s="70" customFormat="1" x14ac:dyDescent="0.3">
      <c r="A132" s="70" t="s">
        <v>486</v>
      </c>
      <c r="B132" s="70">
        <v>2023</v>
      </c>
      <c r="C132" s="70" t="s">
        <v>373</v>
      </c>
      <c r="D132" s="70">
        <v>484</v>
      </c>
      <c r="E132" s="71">
        <v>478</v>
      </c>
      <c r="F132" s="71">
        <v>526</v>
      </c>
      <c r="G132" s="71">
        <v>445</v>
      </c>
      <c r="H132" s="71">
        <v>652</v>
      </c>
      <c r="I132" s="71">
        <v>736</v>
      </c>
      <c r="J132" s="71">
        <v>696</v>
      </c>
      <c r="K132" s="71">
        <v>601</v>
      </c>
      <c r="L132" s="71">
        <v>529</v>
      </c>
      <c r="M132" s="71">
        <v>478</v>
      </c>
      <c r="N132" s="71">
        <v>461</v>
      </c>
      <c r="O132" s="71">
        <v>408</v>
      </c>
      <c r="P132" s="71">
        <v>373</v>
      </c>
      <c r="Q132" s="71">
        <v>315</v>
      </c>
      <c r="R132" s="71">
        <v>297</v>
      </c>
      <c r="S132" s="71">
        <v>249</v>
      </c>
      <c r="T132" s="71">
        <v>150</v>
      </c>
      <c r="U132" s="71">
        <v>152</v>
      </c>
      <c r="V132" s="71"/>
      <c r="W132" s="71">
        <v>458</v>
      </c>
      <c r="X132" s="71">
        <v>462</v>
      </c>
      <c r="Y132" s="71">
        <v>512</v>
      </c>
      <c r="Z132" s="71">
        <v>409</v>
      </c>
      <c r="AA132" s="71">
        <v>589</v>
      </c>
      <c r="AB132" s="71">
        <v>630</v>
      </c>
      <c r="AC132" s="71">
        <v>536</v>
      </c>
      <c r="AD132" s="71">
        <v>454</v>
      </c>
      <c r="AE132" s="71">
        <v>463</v>
      </c>
      <c r="AF132" s="71">
        <v>482</v>
      </c>
      <c r="AG132" s="71">
        <v>495</v>
      </c>
      <c r="AH132" s="71">
        <v>457</v>
      </c>
      <c r="AI132" s="71">
        <v>433</v>
      </c>
      <c r="AJ132" s="71">
        <v>362</v>
      </c>
      <c r="AK132" s="71">
        <v>323</v>
      </c>
      <c r="AL132" s="71">
        <v>265</v>
      </c>
      <c r="AM132" s="71">
        <v>189</v>
      </c>
      <c r="AN132" s="71">
        <v>207</v>
      </c>
    </row>
    <row r="133" spans="1:40" s="70" customFormat="1" x14ac:dyDescent="0.3">
      <c r="A133" s="70" t="s">
        <v>487</v>
      </c>
      <c r="B133" s="70">
        <v>2023</v>
      </c>
      <c r="C133" s="70" t="s">
        <v>373</v>
      </c>
      <c r="D133" s="70">
        <v>462</v>
      </c>
      <c r="E133" s="71">
        <v>431</v>
      </c>
      <c r="F133" s="71">
        <v>414</v>
      </c>
      <c r="G133" s="71">
        <v>381</v>
      </c>
      <c r="H133" s="71">
        <v>549</v>
      </c>
      <c r="I133" s="71">
        <v>616</v>
      </c>
      <c r="J133" s="71">
        <v>516</v>
      </c>
      <c r="K133" s="71">
        <v>414</v>
      </c>
      <c r="L133" s="71">
        <v>393</v>
      </c>
      <c r="M133" s="71">
        <v>376</v>
      </c>
      <c r="N133" s="71">
        <v>407</v>
      </c>
      <c r="O133" s="71">
        <v>452</v>
      </c>
      <c r="P133" s="71">
        <v>433</v>
      </c>
      <c r="Q133" s="71">
        <v>357</v>
      </c>
      <c r="R133" s="71">
        <v>339</v>
      </c>
      <c r="S133" s="71">
        <v>314</v>
      </c>
      <c r="T133" s="71">
        <v>186</v>
      </c>
      <c r="U133" s="71">
        <v>152</v>
      </c>
      <c r="V133" s="71"/>
      <c r="W133" s="71">
        <v>438</v>
      </c>
      <c r="X133" s="71">
        <v>407</v>
      </c>
      <c r="Y133" s="71">
        <v>382</v>
      </c>
      <c r="Z133" s="71">
        <v>319</v>
      </c>
      <c r="AA133" s="71">
        <v>422</v>
      </c>
      <c r="AB133" s="71">
        <v>484</v>
      </c>
      <c r="AC133" s="71">
        <v>479</v>
      </c>
      <c r="AD133" s="71">
        <v>443</v>
      </c>
      <c r="AE133" s="71">
        <v>445</v>
      </c>
      <c r="AF133" s="71">
        <v>408</v>
      </c>
      <c r="AG133" s="71">
        <v>459</v>
      </c>
      <c r="AH133" s="71">
        <v>515</v>
      </c>
      <c r="AI133" s="71">
        <v>490</v>
      </c>
      <c r="AJ133" s="71">
        <v>400</v>
      </c>
      <c r="AK133" s="71">
        <v>376</v>
      </c>
      <c r="AL133" s="71">
        <v>369</v>
      </c>
      <c r="AM133" s="71">
        <v>238</v>
      </c>
      <c r="AN133" s="71">
        <v>224</v>
      </c>
    </row>
    <row r="134" spans="1:40" s="70" customFormat="1" x14ac:dyDescent="0.3">
      <c r="A134" s="70" t="s">
        <v>488</v>
      </c>
      <c r="B134" s="70">
        <v>2023</v>
      </c>
      <c r="C134" s="70" t="s">
        <v>373</v>
      </c>
      <c r="D134" s="70">
        <v>328</v>
      </c>
      <c r="E134" s="71">
        <v>329</v>
      </c>
      <c r="F134" s="71">
        <v>344</v>
      </c>
      <c r="G134" s="71">
        <v>1305</v>
      </c>
      <c r="H134" s="71">
        <v>1437</v>
      </c>
      <c r="I134" s="71">
        <v>682</v>
      </c>
      <c r="J134" s="71">
        <v>647</v>
      </c>
      <c r="K134" s="71">
        <v>483</v>
      </c>
      <c r="L134" s="71">
        <v>370</v>
      </c>
      <c r="M134" s="71">
        <v>292</v>
      </c>
      <c r="N134" s="71">
        <v>319</v>
      </c>
      <c r="O134" s="71">
        <v>334</v>
      </c>
      <c r="P134" s="71">
        <v>266</v>
      </c>
      <c r="Q134" s="71">
        <v>208</v>
      </c>
      <c r="R134" s="71">
        <v>195</v>
      </c>
      <c r="S134" s="71">
        <v>190</v>
      </c>
      <c r="T134" s="71">
        <v>107</v>
      </c>
      <c r="U134" s="71">
        <v>92</v>
      </c>
      <c r="V134" s="71"/>
      <c r="W134" s="71">
        <v>309</v>
      </c>
      <c r="X134" s="71">
        <v>304</v>
      </c>
      <c r="Y134" s="71">
        <v>335</v>
      </c>
      <c r="Z134" s="71">
        <v>1250</v>
      </c>
      <c r="AA134" s="71">
        <v>1303</v>
      </c>
      <c r="AB134" s="71">
        <v>561</v>
      </c>
      <c r="AC134" s="71">
        <v>475</v>
      </c>
      <c r="AD134" s="71">
        <v>368</v>
      </c>
      <c r="AE134" s="71">
        <v>333</v>
      </c>
      <c r="AF134" s="71">
        <v>303</v>
      </c>
      <c r="AG134" s="71">
        <v>320</v>
      </c>
      <c r="AH134" s="71">
        <v>325</v>
      </c>
      <c r="AI134" s="71">
        <v>275</v>
      </c>
      <c r="AJ134" s="71">
        <v>205</v>
      </c>
      <c r="AK134" s="71">
        <v>204</v>
      </c>
      <c r="AL134" s="71">
        <v>199</v>
      </c>
      <c r="AM134" s="71">
        <v>126</v>
      </c>
      <c r="AN134" s="71">
        <v>152</v>
      </c>
    </row>
    <row r="135" spans="1:40" s="70" customFormat="1" x14ac:dyDescent="0.3">
      <c r="A135" s="70" t="s">
        <v>489</v>
      </c>
      <c r="B135" s="70">
        <v>2023</v>
      </c>
      <c r="C135" s="70" t="s">
        <v>373</v>
      </c>
      <c r="D135" s="70">
        <v>676</v>
      </c>
      <c r="E135" s="71">
        <v>584</v>
      </c>
      <c r="F135" s="71">
        <v>534</v>
      </c>
      <c r="G135" s="71">
        <v>443</v>
      </c>
      <c r="H135" s="71">
        <v>688</v>
      </c>
      <c r="I135" s="71">
        <v>904</v>
      </c>
      <c r="J135" s="71">
        <v>745</v>
      </c>
      <c r="K135" s="71">
        <v>539</v>
      </c>
      <c r="L135" s="71">
        <v>475</v>
      </c>
      <c r="M135" s="71">
        <v>461</v>
      </c>
      <c r="N135" s="71">
        <v>506</v>
      </c>
      <c r="O135" s="71">
        <v>522</v>
      </c>
      <c r="P135" s="71">
        <v>496</v>
      </c>
      <c r="Q135" s="71">
        <v>381</v>
      </c>
      <c r="R135" s="71">
        <v>304</v>
      </c>
      <c r="S135" s="71">
        <v>267</v>
      </c>
      <c r="T135" s="71">
        <v>160</v>
      </c>
      <c r="U135" s="71">
        <v>131</v>
      </c>
      <c r="V135" s="71"/>
      <c r="W135" s="71">
        <v>650</v>
      </c>
      <c r="X135" s="71">
        <v>540</v>
      </c>
      <c r="Y135" s="71">
        <v>491</v>
      </c>
      <c r="Z135" s="71">
        <v>428</v>
      </c>
      <c r="AA135" s="71">
        <v>601</v>
      </c>
      <c r="AB135" s="71">
        <v>720</v>
      </c>
      <c r="AC135" s="71">
        <v>685</v>
      </c>
      <c r="AD135" s="71">
        <v>617</v>
      </c>
      <c r="AE135" s="71">
        <v>569</v>
      </c>
      <c r="AF135" s="71">
        <v>479</v>
      </c>
      <c r="AG135" s="71">
        <v>491</v>
      </c>
      <c r="AH135" s="71">
        <v>547</v>
      </c>
      <c r="AI135" s="71">
        <v>507</v>
      </c>
      <c r="AJ135" s="71">
        <v>396</v>
      </c>
      <c r="AK135" s="71">
        <v>354</v>
      </c>
      <c r="AL135" s="71">
        <v>306</v>
      </c>
      <c r="AM135" s="71">
        <v>203</v>
      </c>
      <c r="AN135" s="71">
        <v>281</v>
      </c>
    </row>
    <row r="136" spans="1:40" s="78" customFormat="1" x14ac:dyDescent="0.3">
      <c r="A136" s="78" t="s">
        <v>490</v>
      </c>
      <c r="B136" s="78">
        <v>2023</v>
      </c>
      <c r="C136" s="78" t="s">
        <v>373</v>
      </c>
      <c r="D136" s="78">
        <v>2795</v>
      </c>
      <c r="E136" s="79">
        <v>2585</v>
      </c>
      <c r="F136" s="79">
        <v>2588</v>
      </c>
      <c r="G136" s="79">
        <v>2269</v>
      </c>
      <c r="H136" s="79">
        <v>3514</v>
      </c>
      <c r="I136" s="79">
        <v>3912</v>
      </c>
      <c r="J136" s="79">
        <v>3607</v>
      </c>
      <c r="K136" s="79">
        <v>2936</v>
      </c>
      <c r="L136" s="79">
        <v>2590</v>
      </c>
      <c r="M136" s="79">
        <v>2365</v>
      </c>
      <c r="N136" s="79">
        <v>2433</v>
      </c>
      <c r="O136" s="79">
        <v>2347</v>
      </c>
      <c r="P136" s="79">
        <v>1982</v>
      </c>
      <c r="Q136" s="79">
        <v>1641</v>
      </c>
      <c r="R136" s="79">
        <v>1479</v>
      </c>
      <c r="S136" s="79">
        <v>1236</v>
      </c>
      <c r="T136" s="79">
        <v>775</v>
      </c>
      <c r="U136" s="79">
        <v>708</v>
      </c>
      <c r="V136" s="79"/>
      <c r="W136" s="79">
        <v>2650</v>
      </c>
      <c r="X136" s="79">
        <v>2479</v>
      </c>
      <c r="Y136" s="79">
        <v>2426</v>
      </c>
      <c r="Z136" s="79">
        <v>2157</v>
      </c>
      <c r="AA136" s="79">
        <v>3148</v>
      </c>
      <c r="AB136" s="79">
        <v>3263</v>
      </c>
      <c r="AC136" s="79">
        <v>2993</v>
      </c>
      <c r="AD136" s="79">
        <v>2493</v>
      </c>
      <c r="AE136" s="79">
        <v>2391</v>
      </c>
      <c r="AF136" s="79">
        <v>2250</v>
      </c>
      <c r="AG136" s="79">
        <v>2383</v>
      </c>
      <c r="AH136" s="79">
        <v>2354</v>
      </c>
      <c r="AI136" s="79">
        <v>2142</v>
      </c>
      <c r="AJ136" s="79">
        <v>1830</v>
      </c>
      <c r="AK136" s="79">
        <v>1659</v>
      </c>
      <c r="AL136" s="79">
        <v>1332</v>
      </c>
      <c r="AM136" s="79">
        <v>943</v>
      </c>
      <c r="AN136" s="79">
        <v>1055</v>
      </c>
    </row>
    <row r="137" spans="1:40" s="70" customFormat="1" x14ac:dyDescent="0.3">
      <c r="A137" s="70" t="s">
        <v>491</v>
      </c>
      <c r="B137" s="70">
        <v>2023</v>
      </c>
      <c r="C137" s="70" t="s">
        <v>373</v>
      </c>
      <c r="D137" s="70">
        <v>2350</v>
      </c>
      <c r="E137" s="71">
        <v>2125</v>
      </c>
      <c r="F137" s="71">
        <v>2116</v>
      </c>
      <c r="G137" s="71">
        <v>6133</v>
      </c>
      <c r="H137" s="71">
        <v>8729</v>
      </c>
      <c r="I137" s="71">
        <v>4075</v>
      </c>
      <c r="J137" s="71">
        <v>4252</v>
      </c>
      <c r="K137" s="71">
        <v>3671</v>
      </c>
      <c r="L137" s="71">
        <v>3080</v>
      </c>
      <c r="M137" s="71">
        <v>2397</v>
      </c>
      <c r="N137" s="71">
        <v>2195</v>
      </c>
      <c r="O137" s="71">
        <v>2151</v>
      </c>
      <c r="P137" s="71">
        <v>1762</v>
      </c>
      <c r="Q137" s="71">
        <v>1381</v>
      </c>
      <c r="R137" s="71">
        <v>1179</v>
      </c>
      <c r="S137" s="71">
        <v>1077</v>
      </c>
      <c r="T137" s="71">
        <v>698</v>
      </c>
      <c r="U137" s="71">
        <v>718</v>
      </c>
      <c r="V137" s="71"/>
      <c r="W137" s="71">
        <v>2231</v>
      </c>
      <c r="X137" s="71">
        <v>2031</v>
      </c>
      <c r="Y137" s="71">
        <v>2023</v>
      </c>
      <c r="Z137" s="71">
        <v>6181</v>
      </c>
      <c r="AA137" s="71">
        <v>8216</v>
      </c>
      <c r="AB137" s="71">
        <v>3515</v>
      </c>
      <c r="AC137" s="71">
        <v>3525</v>
      </c>
      <c r="AD137" s="71">
        <v>2930</v>
      </c>
      <c r="AE137" s="71">
        <v>2640</v>
      </c>
      <c r="AF137" s="71">
        <v>2126</v>
      </c>
      <c r="AG137" s="71">
        <v>2050</v>
      </c>
      <c r="AH137" s="71">
        <v>1994</v>
      </c>
      <c r="AI137" s="71">
        <v>1598</v>
      </c>
      <c r="AJ137" s="71">
        <v>1284</v>
      </c>
      <c r="AK137" s="71">
        <v>1160</v>
      </c>
      <c r="AL137" s="71">
        <v>1161</v>
      </c>
      <c r="AM137" s="71">
        <v>821</v>
      </c>
      <c r="AN137" s="71">
        <v>1143</v>
      </c>
    </row>
    <row r="138" spans="1:40" s="70" customFormat="1" x14ac:dyDescent="0.3">
      <c r="A138" s="70" t="s">
        <v>492</v>
      </c>
      <c r="B138" s="70">
        <v>2023</v>
      </c>
      <c r="C138" s="70" t="s">
        <v>373</v>
      </c>
      <c r="D138" s="70">
        <v>3043</v>
      </c>
      <c r="E138" s="71">
        <v>2817</v>
      </c>
      <c r="F138" s="71">
        <v>2767</v>
      </c>
      <c r="G138" s="71">
        <v>2407</v>
      </c>
      <c r="H138" s="71">
        <v>3391</v>
      </c>
      <c r="I138" s="71">
        <v>4176</v>
      </c>
      <c r="J138" s="71">
        <v>3905</v>
      </c>
      <c r="K138" s="71">
        <v>3097</v>
      </c>
      <c r="L138" s="71">
        <v>2676</v>
      </c>
      <c r="M138" s="71">
        <v>2469</v>
      </c>
      <c r="N138" s="71">
        <v>2695</v>
      </c>
      <c r="O138" s="71">
        <v>2877</v>
      </c>
      <c r="P138" s="71">
        <v>2589</v>
      </c>
      <c r="Q138" s="71">
        <v>2021</v>
      </c>
      <c r="R138" s="71">
        <v>1741</v>
      </c>
      <c r="S138" s="71">
        <v>1641</v>
      </c>
      <c r="T138" s="71">
        <v>1053</v>
      </c>
      <c r="U138" s="71">
        <v>875</v>
      </c>
      <c r="V138" s="71"/>
      <c r="W138" s="71">
        <v>2889</v>
      </c>
      <c r="X138" s="71">
        <v>2646</v>
      </c>
      <c r="Y138" s="71">
        <v>2599</v>
      </c>
      <c r="Z138" s="71">
        <v>2205</v>
      </c>
      <c r="AA138" s="71">
        <v>3085</v>
      </c>
      <c r="AB138" s="71">
        <v>3578</v>
      </c>
      <c r="AC138" s="71">
        <v>3432</v>
      </c>
      <c r="AD138" s="71">
        <v>2929</v>
      </c>
      <c r="AE138" s="71">
        <v>2664</v>
      </c>
      <c r="AF138" s="71">
        <v>2425</v>
      </c>
      <c r="AG138" s="71">
        <v>2710</v>
      </c>
      <c r="AH138" s="71">
        <v>2939</v>
      </c>
      <c r="AI138" s="71">
        <v>2737</v>
      </c>
      <c r="AJ138" s="71">
        <v>2231</v>
      </c>
      <c r="AK138" s="71">
        <v>1962</v>
      </c>
      <c r="AL138" s="71">
        <v>1867</v>
      </c>
      <c r="AM138" s="71">
        <v>1278</v>
      </c>
      <c r="AN138" s="71">
        <v>1421</v>
      </c>
    </row>
    <row r="139" spans="1:40" s="59" customFormat="1" x14ac:dyDescent="0.3">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spans="1:40" s="70" customFormat="1" x14ac:dyDescent="0.3">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row>
    <row r="141" spans="1:40" s="70" customFormat="1" x14ac:dyDescent="0.3">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row>
    <row r="142" spans="1:40" s="77" customFormat="1" x14ac:dyDescent="0.3">
      <c r="A142" s="77" t="s">
        <v>493</v>
      </c>
      <c r="B142" s="77">
        <v>2024</v>
      </c>
      <c r="C142" s="77" t="s">
        <v>373</v>
      </c>
      <c r="D142" s="77">
        <v>8203</v>
      </c>
      <c r="E142" s="75">
        <v>7421</v>
      </c>
      <c r="F142" s="75">
        <v>7553</v>
      </c>
      <c r="G142" s="75">
        <v>11043</v>
      </c>
      <c r="H142" s="75">
        <v>15496</v>
      </c>
      <c r="I142" s="75">
        <v>12060</v>
      </c>
      <c r="J142" s="75">
        <v>11751</v>
      </c>
      <c r="K142" s="75">
        <v>9800</v>
      </c>
      <c r="L142" s="75">
        <v>8517</v>
      </c>
      <c r="M142" s="75">
        <v>7174</v>
      </c>
      <c r="N142" s="75">
        <v>7344</v>
      </c>
      <c r="O142" s="75">
        <v>7343</v>
      </c>
      <c r="P142" s="75">
        <v>6483</v>
      </c>
      <c r="Q142" s="75">
        <v>5207</v>
      </c>
      <c r="R142" s="75">
        <v>4360</v>
      </c>
      <c r="S142" s="75">
        <v>4088</v>
      </c>
      <c r="T142" s="75">
        <v>2633</v>
      </c>
      <c r="U142" s="75">
        <v>2374</v>
      </c>
      <c r="V142" s="75"/>
      <c r="W142" s="75">
        <v>7785</v>
      </c>
      <c r="X142" s="75">
        <v>7125</v>
      </c>
      <c r="Y142" s="75">
        <v>7078</v>
      </c>
      <c r="Z142" s="75">
        <v>10744</v>
      </c>
      <c r="AA142" s="75">
        <v>14307</v>
      </c>
      <c r="AB142" s="75">
        <v>10242</v>
      </c>
      <c r="AC142" s="75">
        <v>9868</v>
      </c>
      <c r="AD142" s="75">
        <v>8396</v>
      </c>
      <c r="AE142" s="75">
        <v>7818</v>
      </c>
      <c r="AF142" s="75">
        <v>6793</v>
      </c>
      <c r="AG142" s="75">
        <v>7118</v>
      </c>
      <c r="AH142" s="75">
        <v>7261</v>
      </c>
      <c r="AI142" s="75">
        <v>6631</v>
      </c>
      <c r="AJ142" s="75">
        <v>5496</v>
      </c>
      <c r="AK142" s="75">
        <v>4757</v>
      </c>
      <c r="AL142" s="75">
        <v>4489</v>
      </c>
      <c r="AM142" s="75">
        <v>3143</v>
      </c>
      <c r="AN142" s="75">
        <v>3643</v>
      </c>
    </row>
    <row r="143" spans="1:40" s="78" customFormat="1" x14ac:dyDescent="0.3">
      <c r="A143" s="78" t="s">
        <v>494</v>
      </c>
      <c r="B143" s="78">
        <v>2024</v>
      </c>
      <c r="C143" s="78" t="s">
        <v>373</v>
      </c>
      <c r="D143" s="78">
        <v>729</v>
      </c>
      <c r="E143" s="79">
        <v>669</v>
      </c>
      <c r="F143" s="79">
        <v>594</v>
      </c>
      <c r="G143" s="79">
        <v>2056</v>
      </c>
      <c r="H143" s="79">
        <v>2740</v>
      </c>
      <c r="I143" s="79">
        <v>1132</v>
      </c>
      <c r="J143" s="79">
        <v>1228</v>
      </c>
      <c r="K143" s="79">
        <v>1121</v>
      </c>
      <c r="L143" s="79">
        <v>967</v>
      </c>
      <c r="M143" s="79">
        <v>734</v>
      </c>
      <c r="N143" s="79">
        <v>667</v>
      </c>
      <c r="O143" s="79">
        <v>638</v>
      </c>
      <c r="P143" s="79">
        <v>528</v>
      </c>
      <c r="Q143" s="79">
        <v>417</v>
      </c>
      <c r="R143" s="79">
        <v>290</v>
      </c>
      <c r="S143" s="79">
        <v>301</v>
      </c>
      <c r="T143" s="79">
        <v>218</v>
      </c>
      <c r="U143" s="79">
        <v>198</v>
      </c>
      <c r="V143" s="79"/>
      <c r="W143" s="79">
        <v>694</v>
      </c>
      <c r="X143" s="79">
        <v>669</v>
      </c>
      <c r="Y143" s="79">
        <v>577</v>
      </c>
      <c r="Z143" s="79">
        <v>2188</v>
      </c>
      <c r="AA143" s="79">
        <v>2529</v>
      </c>
      <c r="AB143" s="79">
        <v>1016</v>
      </c>
      <c r="AC143" s="79">
        <v>1027</v>
      </c>
      <c r="AD143" s="79">
        <v>896</v>
      </c>
      <c r="AE143" s="79">
        <v>820</v>
      </c>
      <c r="AF143" s="79">
        <v>628</v>
      </c>
      <c r="AG143" s="79">
        <v>571</v>
      </c>
      <c r="AH143" s="79">
        <v>566</v>
      </c>
      <c r="AI143" s="79">
        <v>463</v>
      </c>
      <c r="AJ143" s="79">
        <v>385</v>
      </c>
      <c r="AK143" s="79">
        <v>282</v>
      </c>
      <c r="AL143" s="79">
        <v>309</v>
      </c>
      <c r="AM143" s="79">
        <v>207</v>
      </c>
      <c r="AN143" s="79">
        <v>278</v>
      </c>
    </row>
    <row r="144" spans="1:40" s="70" customFormat="1" x14ac:dyDescent="0.3">
      <c r="A144" s="70" t="s">
        <v>495</v>
      </c>
      <c r="B144" s="70">
        <v>2024</v>
      </c>
      <c r="C144" s="70" t="s">
        <v>373</v>
      </c>
      <c r="D144" s="70">
        <v>348</v>
      </c>
      <c r="E144" s="71">
        <v>307</v>
      </c>
      <c r="F144" s="71">
        <v>325</v>
      </c>
      <c r="G144" s="71">
        <v>1113</v>
      </c>
      <c r="H144" s="71">
        <v>1177</v>
      </c>
      <c r="I144" s="71">
        <v>695</v>
      </c>
      <c r="J144" s="71">
        <v>699</v>
      </c>
      <c r="K144" s="71">
        <v>630</v>
      </c>
      <c r="L144" s="71">
        <v>514</v>
      </c>
      <c r="M144" s="71">
        <v>379</v>
      </c>
      <c r="N144" s="71">
        <v>364</v>
      </c>
      <c r="O144" s="71">
        <v>381</v>
      </c>
      <c r="P144" s="71">
        <v>371</v>
      </c>
      <c r="Q144" s="71">
        <v>308</v>
      </c>
      <c r="R144" s="71">
        <v>277</v>
      </c>
      <c r="S144" s="71">
        <v>255</v>
      </c>
      <c r="T144" s="71">
        <v>164</v>
      </c>
      <c r="U144" s="71">
        <v>169</v>
      </c>
      <c r="V144" s="71"/>
      <c r="W144" s="71">
        <v>330</v>
      </c>
      <c r="X144" s="71">
        <v>280</v>
      </c>
      <c r="Y144" s="71">
        <v>311</v>
      </c>
      <c r="Z144" s="71">
        <v>1109</v>
      </c>
      <c r="AA144" s="71">
        <v>1129</v>
      </c>
      <c r="AB144" s="71">
        <v>578</v>
      </c>
      <c r="AC144" s="71">
        <v>518</v>
      </c>
      <c r="AD144" s="71">
        <v>443</v>
      </c>
      <c r="AE144" s="71">
        <v>406</v>
      </c>
      <c r="AF144" s="71">
        <v>333</v>
      </c>
      <c r="AG144" s="71">
        <v>326</v>
      </c>
      <c r="AH144" s="71">
        <v>325</v>
      </c>
      <c r="AI144" s="71">
        <v>295</v>
      </c>
      <c r="AJ144" s="71">
        <v>266</v>
      </c>
      <c r="AK144" s="71">
        <v>272</v>
      </c>
      <c r="AL144" s="71">
        <v>282</v>
      </c>
      <c r="AM144" s="71">
        <v>208</v>
      </c>
      <c r="AN144" s="71">
        <v>285</v>
      </c>
    </row>
    <row r="145" spans="1:40" s="70" customFormat="1" x14ac:dyDescent="0.3">
      <c r="A145" s="70" t="s">
        <v>496</v>
      </c>
      <c r="B145" s="70">
        <v>2024</v>
      </c>
      <c r="C145" s="70" t="s">
        <v>373</v>
      </c>
      <c r="D145" s="70">
        <v>624</v>
      </c>
      <c r="E145" s="71">
        <v>522</v>
      </c>
      <c r="F145" s="71">
        <v>532</v>
      </c>
      <c r="G145" s="71">
        <v>1147</v>
      </c>
      <c r="H145" s="71">
        <v>1881</v>
      </c>
      <c r="I145" s="71">
        <v>869</v>
      </c>
      <c r="J145" s="71">
        <v>889</v>
      </c>
      <c r="K145" s="71">
        <v>845</v>
      </c>
      <c r="L145" s="71">
        <v>792</v>
      </c>
      <c r="M145" s="71">
        <v>624</v>
      </c>
      <c r="N145" s="71">
        <v>513</v>
      </c>
      <c r="O145" s="71">
        <v>437</v>
      </c>
      <c r="P145" s="71">
        <v>336</v>
      </c>
      <c r="Q145" s="71">
        <v>259</v>
      </c>
      <c r="R145" s="71">
        <v>193</v>
      </c>
      <c r="S145" s="71">
        <v>172</v>
      </c>
      <c r="T145" s="71">
        <v>94</v>
      </c>
      <c r="U145" s="71">
        <v>94</v>
      </c>
      <c r="V145" s="71"/>
      <c r="W145" s="71">
        <v>592</v>
      </c>
      <c r="X145" s="71">
        <v>501</v>
      </c>
      <c r="Y145" s="71">
        <v>496</v>
      </c>
      <c r="Z145" s="71">
        <v>1120</v>
      </c>
      <c r="AA145" s="71">
        <v>1746</v>
      </c>
      <c r="AB145" s="71">
        <v>750</v>
      </c>
      <c r="AC145" s="71">
        <v>840</v>
      </c>
      <c r="AD145" s="71">
        <v>726</v>
      </c>
      <c r="AE145" s="71">
        <v>656</v>
      </c>
      <c r="AF145" s="71">
        <v>504</v>
      </c>
      <c r="AG145" s="71">
        <v>454</v>
      </c>
      <c r="AH145" s="71">
        <v>453</v>
      </c>
      <c r="AI145" s="71">
        <v>313</v>
      </c>
      <c r="AJ145" s="71">
        <v>242</v>
      </c>
      <c r="AK145" s="71">
        <v>178</v>
      </c>
      <c r="AL145" s="71">
        <v>165</v>
      </c>
      <c r="AM145" s="71">
        <v>126</v>
      </c>
      <c r="AN145" s="71">
        <v>141</v>
      </c>
    </row>
    <row r="146" spans="1:40" s="70" customFormat="1" x14ac:dyDescent="0.3">
      <c r="A146" s="70" t="s">
        <v>497</v>
      </c>
      <c r="B146" s="70">
        <v>2024</v>
      </c>
      <c r="C146" s="70" t="s">
        <v>373</v>
      </c>
      <c r="D146" s="70">
        <v>541</v>
      </c>
      <c r="E146" s="71">
        <v>482</v>
      </c>
      <c r="F146" s="71">
        <v>513</v>
      </c>
      <c r="G146" s="71">
        <v>444</v>
      </c>
      <c r="H146" s="71">
        <v>456</v>
      </c>
      <c r="I146" s="71">
        <v>588</v>
      </c>
      <c r="J146" s="71">
        <v>668</v>
      </c>
      <c r="K146" s="71">
        <v>545</v>
      </c>
      <c r="L146" s="71">
        <v>453</v>
      </c>
      <c r="M146" s="71">
        <v>369</v>
      </c>
      <c r="N146" s="71">
        <v>443</v>
      </c>
      <c r="O146" s="71">
        <v>445</v>
      </c>
      <c r="P146" s="71">
        <v>389</v>
      </c>
      <c r="Q146" s="71">
        <v>320</v>
      </c>
      <c r="R146" s="71">
        <v>263</v>
      </c>
      <c r="S146" s="71">
        <v>285</v>
      </c>
      <c r="T146" s="71">
        <v>181</v>
      </c>
      <c r="U146" s="71">
        <v>133</v>
      </c>
      <c r="V146" s="71"/>
      <c r="W146" s="71">
        <v>511</v>
      </c>
      <c r="X146" s="71">
        <v>454</v>
      </c>
      <c r="Y146" s="71">
        <v>476</v>
      </c>
      <c r="Z146" s="71">
        <v>383</v>
      </c>
      <c r="AA146" s="71">
        <v>458</v>
      </c>
      <c r="AB146" s="71">
        <v>577</v>
      </c>
      <c r="AC146" s="71">
        <v>604</v>
      </c>
      <c r="AD146" s="71">
        <v>531</v>
      </c>
      <c r="AE146" s="71">
        <v>440</v>
      </c>
      <c r="AF146" s="71">
        <v>324</v>
      </c>
      <c r="AG146" s="71">
        <v>387</v>
      </c>
      <c r="AH146" s="71">
        <v>445</v>
      </c>
      <c r="AI146" s="71">
        <v>432</v>
      </c>
      <c r="AJ146" s="71">
        <v>364</v>
      </c>
      <c r="AK146" s="71">
        <v>295</v>
      </c>
      <c r="AL146" s="71">
        <v>285</v>
      </c>
      <c r="AM146" s="71">
        <v>199</v>
      </c>
      <c r="AN146" s="71">
        <v>196</v>
      </c>
    </row>
    <row r="147" spans="1:40" s="70" customFormat="1" x14ac:dyDescent="0.3">
      <c r="A147" s="70" t="s">
        <v>498</v>
      </c>
      <c r="B147" s="70">
        <v>2024</v>
      </c>
      <c r="C147" s="70" t="s">
        <v>373</v>
      </c>
      <c r="D147" s="70">
        <v>442</v>
      </c>
      <c r="E147" s="71">
        <v>386</v>
      </c>
      <c r="F147" s="71">
        <v>416</v>
      </c>
      <c r="G147" s="71">
        <v>357</v>
      </c>
      <c r="H147" s="71">
        <v>542</v>
      </c>
      <c r="I147" s="71">
        <v>648</v>
      </c>
      <c r="J147" s="71">
        <v>683</v>
      </c>
      <c r="K147" s="71">
        <v>533</v>
      </c>
      <c r="L147" s="71">
        <v>437</v>
      </c>
      <c r="M147" s="71">
        <v>393</v>
      </c>
      <c r="N147" s="71">
        <v>466</v>
      </c>
      <c r="O147" s="71">
        <v>507</v>
      </c>
      <c r="P147" s="71">
        <v>463</v>
      </c>
      <c r="Q147" s="71">
        <v>349</v>
      </c>
      <c r="R147" s="71">
        <v>282</v>
      </c>
      <c r="S147" s="71">
        <v>282</v>
      </c>
      <c r="T147" s="71">
        <v>204</v>
      </c>
      <c r="U147" s="71">
        <v>178</v>
      </c>
      <c r="V147" s="71"/>
      <c r="W147" s="71">
        <v>419</v>
      </c>
      <c r="X147" s="71">
        <v>381</v>
      </c>
      <c r="Y147" s="71">
        <v>390</v>
      </c>
      <c r="Z147" s="71">
        <v>343</v>
      </c>
      <c r="AA147" s="71">
        <v>552</v>
      </c>
      <c r="AB147" s="71">
        <v>580</v>
      </c>
      <c r="AC147" s="71">
        <v>500</v>
      </c>
      <c r="AD147" s="71">
        <v>406</v>
      </c>
      <c r="AE147" s="71">
        <v>406</v>
      </c>
      <c r="AF147" s="71">
        <v>415</v>
      </c>
      <c r="AG147" s="71">
        <v>462</v>
      </c>
      <c r="AH147" s="71">
        <v>456</v>
      </c>
      <c r="AI147" s="71">
        <v>426</v>
      </c>
      <c r="AJ147" s="71">
        <v>379</v>
      </c>
      <c r="AK147" s="71">
        <v>329</v>
      </c>
      <c r="AL147" s="71">
        <v>320</v>
      </c>
      <c r="AM147" s="71">
        <v>216</v>
      </c>
      <c r="AN147" s="71">
        <v>233</v>
      </c>
    </row>
    <row r="148" spans="1:40" s="70" customFormat="1" x14ac:dyDescent="0.3">
      <c r="A148" s="70" t="s">
        <v>499</v>
      </c>
      <c r="B148" s="70">
        <v>2024</v>
      </c>
      <c r="C148" s="70" t="s">
        <v>373</v>
      </c>
      <c r="D148" s="70">
        <v>515</v>
      </c>
      <c r="E148" s="71">
        <v>460</v>
      </c>
      <c r="F148" s="71">
        <v>434</v>
      </c>
      <c r="G148" s="71">
        <v>380</v>
      </c>
      <c r="H148" s="71">
        <v>591</v>
      </c>
      <c r="I148" s="71">
        <v>675</v>
      </c>
      <c r="J148" s="71">
        <v>544</v>
      </c>
      <c r="K148" s="71">
        <v>377</v>
      </c>
      <c r="L148" s="71">
        <v>324</v>
      </c>
      <c r="M148" s="71">
        <v>331</v>
      </c>
      <c r="N148" s="71">
        <v>374</v>
      </c>
      <c r="O148" s="71">
        <v>397</v>
      </c>
      <c r="P148" s="71">
        <v>373</v>
      </c>
      <c r="Q148" s="71">
        <v>333</v>
      </c>
      <c r="R148" s="71">
        <v>347</v>
      </c>
      <c r="S148" s="71">
        <v>318</v>
      </c>
      <c r="T148" s="71">
        <v>175</v>
      </c>
      <c r="U148" s="71">
        <v>127</v>
      </c>
      <c r="V148" s="71"/>
      <c r="W148" s="71">
        <v>488</v>
      </c>
      <c r="X148" s="71">
        <v>444</v>
      </c>
      <c r="Y148" s="71">
        <v>390</v>
      </c>
      <c r="Z148" s="71">
        <v>355</v>
      </c>
      <c r="AA148" s="71">
        <v>500</v>
      </c>
      <c r="AB148" s="71">
        <v>557</v>
      </c>
      <c r="AC148" s="71">
        <v>500</v>
      </c>
      <c r="AD148" s="71">
        <v>429</v>
      </c>
      <c r="AE148" s="71">
        <v>428</v>
      </c>
      <c r="AF148" s="71">
        <v>448</v>
      </c>
      <c r="AG148" s="71">
        <v>503</v>
      </c>
      <c r="AH148" s="71">
        <v>512</v>
      </c>
      <c r="AI148" s="71">
        <v>489</v>
      </c>
      <c r="AJ148" s="71">
        <v>421</v>
      </c>
      <c r="AK148" s="71">
        <v>428</v>
      </c>
      <c r="AL148" s="71">
        <v>342</v>
      </c>
      <c r="AM148" s="71">
        <v>187</v>
      </c>
      <c r="AN148" s="71">
        <v>169</v>
      </c>
    </row>
    <row r="149" spans="1:40" s="70" customFormat="1" x14ac:dyDescent="0.3">
      <c r="A149" s="70" t="s">
        <v>500</v>
      </c>
      <c r="B149" s="70">
        <v>2024</v>
      </c>
      <c r="C149" s="70" t="s">
        <v>373</v>
      </c>
      <c r="D149" s="70">
        <v>546</v>
      </c>
      <c r="E149" s="71">
        <v>533</v>
      </c>
      <c r="F149" s="71">
        <v>508</v>
      </c>
      <c r="G149" s="71">
        <v>584</v>
      </c>
      <c r="H149" s="71">
        <v>939</v>
      </c>
      <c r="I149" s="71">
        <v>859</v>
      </c>
      <c r="J149" s="71">
        <v>873</v>
      </c>
      <c r="K149" s="71">
        <v>794</v>
      </c>
      <c r="L149" s="71">
        <v>720</v>
      </c>
      <c r="M149" s="71">
        <v>619</v>
      </c>
      <c r="N149" s="71">
        <v>582</v>
      </c>
      <c r="O149" s="71">
        <v>525</v>
      </c>
      <c r="P149" s="71">
        <v>432</v>
      </c>
      <c r="Q149" s="71">
        <v>342</v>
      </c>
      <c r="R149" s="71">
        <v>270</v>
      </c>
      <c r="S149" s="71">
        <v>208</v>
      </c>
      <c r="T149" s="71">
        <v>134</v>
      </c>
      <c r="U149" s="71">
        <v>131</v>
      </c>
      <c r="V149" s="71"/>
      <c r="W149" s="71">
        <v>519</v>
      </c>
      <c r="X149" s="71">
        <v>509</v>
      </c>
      <c r="Y149" s="71">
        <v>490</v>
      </c>
      <c r="Z149" s="71">
        <v>553</v>
      </c>
      <c r="AA149" s="71">
        <v>885</v>
      </c>
      <c r="AB149" s="71">
        <v>734</v>
      </c>
      <c r="AC149" s="71">
        <v>660</v>
      </c>
      <c r="AD149" s="71">
        <v>551</v>
      </c>
      <c r="AE149" s="71">
        <v>502</v>
      </c>
      <c r="AF149" s="71">
        <v>413</v>
      </c>
      <c r="AG149" s="71">
        <v>395</v>
      </c>
      <c r="AH149" s="71">
        <v>425</v>
      </c>
      <c r="AI149" s="71">
        <v>385</v>
      </c>
      <c r="AJ149" s="71">
        <v>312</v>
      </c>
      <c r="AK149" s="71">
        <v>263</v>
      </c>
      <c r="AL149" s="71">
        <v>199</v>
      </c>
      <c r="AM149" s="71">
        <v>153</v>
      </c>
      <c r="AN149" s="71">
        <v>219</v>
      </c>
    </row>
    <row r="150" spans="1:40" s="70" customFormat="1" x14ac:dyDescent="0.3">
      <c r="A150" s="70" t="s">
        <v>501</v>
      </c>
      <c r="B150" s="70">
        <v>2024</v>
      </c>
      <c r="C150" s="70" t="s">
        <v>373</v>
      </c>
      <c r="D150" s="70">
        <v>476</v>
      </c>
      <c r="E150" s="71">
        <v>429</v>
      </c>
      <c r="F150" s="71">
        <v>432</v>
      </c>
      <c r="G150" s="71">
        <v>383</v>
      </c>
      <c r="H150" s="71">
        <v>507</v>
      </c>
      <c r="I150" s="71">
        <v>669</v>
      </c>
      <c r="J150" s="71">
        <v>607</v>
      </c>
      <c r="K150" s="71">
        <v>529</v>
      </c>
      <c r="L150" s="71">
        <v>475</v>
      </c>
      <c r="M150" s="71">
        <v>426</v>
      </c>
      <c r="N150" s="71">
        <v>424</v>
      </c>
      <c r="O150" s="71">
        <v>441</v>
      </c>
      <c r="P150" s="71">
        <v>409</v>
      </c>
      <c r="Q150" s="71">
        <v>333</v>
      </c>
      <c r="R150" s="71">
        <v>291</v>
      </c>
      <c r="S150" s="71">
        <v>298</v>
      </c>
      <c r="T150" s="71">
        <v>198</v>
      </c>
      <c r="U150" s="71">
        <v>185</v>
      </c>
      <c r="V150" s="71"/>
      <c r="W150" s="71">
        <v>452</v>
      </c>
      <c r="X150" s="71">
        <v>417</v>
      </c>
      <c r="Y150" s="71">
        <v>418</v>
      </c>
      <c r="Z150" s="71">
        <v>347</v>
      </c>
      <c r="AA150" s="71">
        <v>498</v>
      </c>
      <c r="AB150" s="71">
        <v>593</v>
      </c>
      <c r="AC150" s="71">
        <v>568</v>
      </c>
      <c r="AD150" s="71">
        <v>451</v>
      </c>
      <c r="AE150" s="71">
        <v>385</v>
      </c>
      <c r="AF150" s="71">
        <v>357</v>
      </c>
      <c r="AG150" s="71">
        <v>413</v>
      </c>
      <c r="AH150" s="71">
        <v>454</v>
      </c>
      <c r="AI150" s="71">
        <v>450</v>
      </c>
      <c r="AJ150" s="71">
        <v>385</v>
      </c>
      <c r="AK150" s="71">
        <v>324</v>
      </c>
      <c r="AL150" s="71">
        <v>356</v>
      </c>
      <c r="AM150" s="71">
        <v>257</v>
      </c>
      <c r="AN150" s="71">
        <v>338</v>
      </c>
    </row>
    <row r="151" spans="1:40" s="70" customFormat="1" x14ac:dyDescent="0.3">
      <c r="A151" s="70" t="s">
        <v>502</v>
      </c>
      <c r="B151" s="70">
        <v>2024</v>
      </c>
      <c r="C151" s="70" t="s">
        <v>373</v>
      </c>
      <c r="D151" s="70">
        <v>596</v>
      </c>
      <c r="E151" s="71">
        <v>535</v>
      </c>
      <c r="F151" s="71">
        <v>547</v>
      </c>
      <c r="G151" s="71">
        <v>441</v>
      </c>
      <c r="H151" s="71">
        <v>590</v>
      </c>
      <c r="I151" s="71">
        <v>725</v>
      </c>
      <c r="J151" s="71">
        <v>723</v>
      </c>
      <c r="K151" s="71">
        <v>606</v>
      </c>
      <c r="L151" s="71">
        <v>576</v>
      </c>
      <c r="M151" s="71">
        <v>478</v>
      </c>
      <c r="N151" s="71">
        <v>485</v>
      </c>
      <c r="O151" s="71">
        <v>489</v>
      </c>
      <c r="P151" s="71">
        <v>436</v>
      </c>
      <c r="Q151" s="71">
        <v>327</v>
      </c>
      <c r="R151" s="71">
        <v>274</v>
      </c>
      <c r="S151" s="71">
        <v>243</v>
      </c>
      <c r="T151" s="71">
        <v>180</v>
      </c>
      <c r="U151" s="71">
        <v>184</v>
      </c>
      <c r="V151" s="71"/>
      <c r="W151" s="71">
        <v>565</v>
      </c>
      <c r="X151" s="71">
        <v>511</v>
      </c>
      <c r="Y151" s="71">
        <v>505</v>
      </c>
      <c r="Z151" s="71">
        <v>449</v>
      </c>
      <c r="AA151" s="71">
        <v>587</v>
      </c>
      <c r="AB151" s="71">
        <v>643</v>
      </c>
      <c r="AC151" s="71">
        <v>650</v>
      </c>
      <c r="AD151" s="71">
        <v>554</v>
      </c>
      <c r="AE151" s="71">
        <v>545</v>
      </c>
      <c r="AF151" s="71">
        <v>473</v>
      </c>
      <c r="AG151" s="71">
        <v>499</v>
      </c>
      <c r="AH151" s="71">
        <v>493</v>
      </c>
      <c r="AI151" s="71">
        <v>438</v>
      </c>
      <c r="AJ151" s="71">
        <v>365</v>
      </c>
      <c r="AK151" s="71">
        <v>317</v>
      </c>
      <c r="AL151" s="71">
        <v>270</v>
      </c>
      <c r="AM151" s="71">
        <v>213</v>
      </c>
      <c r="AN151" s="71">
        <v>265</v>
      </c>
    </row>
    <row r="152" spans="1:40" s="70" customFormat="1" x14ac:dyDescent="0.3">
      <c r="A152" s="70" t="s">
        <v>503</v>
      </c>
      <c r="B152" s="70">
        <v>2024</v>
      </c>
      <c r="C152" s="70" t="s">
        <v>373</v>
      </c>
      <c r="D152" s="70">
        <v>452</v>
      </c>
      <c r="E152" s="71">
        <v>441</v>
      </c>
      <c r="F152" s="71">
        <v>477</v>
      </c>
      <c r="G152" s="71">
        <v>443</v>
      </c>
      <c r="H152" s="71">
        <v>608</v>
      </c>
      <c r="I152" s="71">
        <v>721</v>
      </c>
      <c r="J152" s="71">
        <v>702</v>
      </c>
      <c r="K152" s="71">
        <v>574</v>
      </c>
      <c r="L152" s="71">
        <v>492</v>
      </c>
      <c r="M152" s="71">
        <v>411</v>
      </c>
      <c r="N152" s="71">
        <v>436</v>
      </c>
      <c r="O152" s="71">
        <v>479</v>
      </c>
      <c r="P152" s="71">
        <v>439</v>
      </c>
      <c r="Q152" s="71">
        <v>320</v>
      </c>
      <c r="R152" s="71">
        <v>249</v>
      </c>
      <c r="S152" s="71">
        <v>229</v>
      </c>
      <c r="T152" s="71">
        <v>140</v>
      </c>
      <c r="U152" s="71">
        <v>120</v>
      </c>
      <c r="V152" s="71"/>
      <c r="W152" s="71">
        <v>427</v>
      </c>
      <c r="X152" s="71">
        <v>409</v>
      </c>
      <c r="Y152" s="71">
        <v>459</v>
      </c>
      <c r="Z152" s="71">
        <v>405</v>
      </c>
      <c r="AA152" s="71">
        <v>517</v>
      </c>
      <c r="AB152" s="71">
        <v>596</v>
      </c>
      <c r="AC152" s="71">
        <v>593</v>
      </c>
      <c r="AD152" s="71">
        <v>502</v>
      </c>
      <c r="AE152" s="71">
        <v>451</v>
      </c>
      <c r="AF152" s="71">
        <v>415</v>
      </c>
      <c r="AG152" s="71">
        <v>463</v>
      </c>
      <c r="AH152" s="71">
        <v>489</v>
      </c>
      <c r="AI152" s="71">
        <v>457</v>
      </c>
      <c r="AJ152" s="71">
        <v>353</v>
      </c>
      <c r="AK152" s="71">
        <v>278</v>
      </c>
      <c r="AL152" s="71">
        <v>262</v>
      </c>
      <c r="AM152" s="71">
        <v>183</v>
      </c>
      <c r="AN152" s="71">
        <v>161</v>
      </c>
    </row>
    <row r="153" spans="1:40" s="70" customFormat="1" x14ac:dyDescent="0.3">
      <c r="A153" s="70" t="s">
        <v>504</v>
      </c>
      <c r="B153" s="70">
        <v>2024</v>
      </c>
      <c r="C153" s="70" t="s">
        <v>373</v>
      </c>
      <c r="D153" s="70">
        <v>323</v>
      </c>
      <c r="E153" s="71">
        <v>292</v>
      </c>
      <c r="F153" s="71">
        <v>339</v>
      </c>
      <c r="G153" s="71">
        <v>604</v>
      </c>
      <c r="H153" s="71">
        <v>1476</v>
      </c>
      <c r="I153" s="71">
        <v>677</v>
      </c>
      <c r="J153" s="71">
        <v>729</v>
      </c>
      <c r="K153" s="71">
        <v>591</v>
      </c>
      <c r="L153" s="71">
        <v>498</v>
      </c>
      <c r="M153" s="71">
        <v>391</v>
      </c>
      <c r="N153" s="71">
        <v>378</v>
      </c>
      <c r="O153" s="71">
        <v>373</v>
      </c>
      <c r="P153" s="71">
        <v>300</v>
      </c>
      <c r="Q153" s="71">
        <v>258</v>
      </c>
      <c r="R153" s="71">
        <v>211</v>
      </c>
      <c r="S153" s="71">
        <v>202</v>
      </c>
      <c r="T153" s="71">
        <v>147</v>
      </c>
      <c r="U153" s="71">
        <v>178</v>
      </c>
      <c r="V153" s="71"/>
      <c r="W153" s="71">
        <v>305</v>
      </c>
      <c r="X153" s="71">
        <v>284</v>
      </c>
      <c r="Y153" s="71">
        <v>318</v>
      </c>
      <c r="Z153" s="71">
        <v>589</v>
      </c>
      <c r="AA153" s="71">
        <v>1467</v>
      </c>
      <c r="AB153" s="71">
        <v>578</v>
      </c>
      <c r="AC153" s="71">
        <v>594</v>
      </c>
      <c r="AD153" s="71">
        <v>500</v>
      </c>
      <c r="AE153" s="71">
        <v>483</v>
      </c>
      <c r="AF153" s="71">
        <v>409</v>
      </c>
      <c r="AG153" s="71">
        <v>396</v>
      </c>
      <c r="AH153" s="71">
        <v>357</v>
      </c>
      <c r="AI153" s="71">
        <v>285</v>
      </c>
      <c r="AJ153" s="71">
        <v>235</v>
      </c>
      <c r="AK153" s="71">
        <v>214</v>
      </c>
      <c r="AL153" s="71">
        <v>237</v>
      </c>
      <c r="AM153" s="71">
        <v>190</v>
      </c>
      <c r="AN153" s="71">
        <v>281</v>
      </c>
    </row>
    <row r="154" spans="1:40" s="70" customFormat="1" x14ac:dyDescent="0.3">
      <c r="A154" s="70" t="s">
        <v>505</v>
      </c>
      <c r="B154" s="70">
        <v>2024</v>
      </c>
      <c r="C154" s="70" t="s">
        <v>373</v>
      </c>
      <c r="D154" s="70">
        <v>649</v>
      </c>
      <c r="E154" s="71">
        <v>567</v>
      </c>
      <c r="F154" s="71">
        <v>586</v>
      </c>
      <c r="G154" s="71">
        <v>473</v>
      </c>
      <c r="H154" s="71">
        <v>689</v>
      </c>
      <c r="I154" s="71">
        <v>879</v>
      </c>
      <c r="J154" s="71">
        <v>783</v>
      </c>
      <c r="K154" s="71">
        <v>570</v>
      </c>
      <c r="L154" s="71">
        <v>462</v>
      </c>
      <c r="M154" s="71">
        <v>431</v>
      </c>
      <c r="N154" s="71">
        <v>527</v>
      </c>
      <c r="O154" s="71">
        <v>520</v>
      </c>
      <c r="P154" s="71">
        <v>409</v>
      </c>
      <c r="Q154" s="71">
        <v>336</v>
      </c>
      <c r="R154" s="71">
        <v>284</v>
      </c>
      <c r="S154" s="71">
        <v>250</v>
      </c>
      <c r="T154" s="71">
        <v>157</v>
      </c>
      <c r="U154" s="71">
        <v>131</v>
      </c>
      <c r="V154" s="71"/>
      <c r="W154" s="71">
        <v>613</v>
      </c>
      <c r="X154" s="71">
        <v>561</v>
      </c>
      <c r="Y154" s="71">
        <v>522</v>
      </c>
      <c r="Z154" s="71">
        <v>439</v>
      </c>
      <c r="AA154" s="71">
        <v>539</v>
      </c>
      <c r="AB154" s="71">
        <v>661</v>
      </c>
      <c r="AC154" s="71">
        <v>629</v>
      </c>
      <c r="AD154" s="71">
        <v>501</v>
      </c>
      <c r="AE154" s="71">
        <v>460</v>
      </c>
      <c r="AF154" s="71">
        <v>409</v>
      </c>
      <c r="AG154" s="71">
        <v>487</v>
      </c>
      <c r="AH154" s="71">
        <v>460</v>
      </c>
      <c r="AI154" s="71">
        <v>433</v>
      </c>
      <c r="AJ154" s="71">
        <v>378</v>
      </c>
      <c r="AK154" s="71">
        <v>333</v>
      </c>
      <c r="AL154" s="71">
        <v>297</v>
      </c>
      <c r="AM154" s="71">
        <v>212</v>
      </c>
      <c r="AN154" s="71">
        <v>202</v>
      </c>
    </row>
    <row r="155" spans="1:40" s="70" customFormat="1" x14ac:dyDescent="0.3">
      <c r="A155" s="70" t="s">
        <v>506</v>
      </c>
      <c r="B155" s="70">
        <v>2024</v>
      </c>
      <c r="C155" s="70" t="s">
        <v>373</v>
      </c>
      <c r="D155" s="70">
        <v>486</v>
      </c>
      <c r="E155" s="71">
        <v>465</v>
      </c>
      <c r="F155" s="71">
        <v>531</v>
      </c>
      <c r="G155" s="71">
        <v>454</v>
      </c>
      <c r="H155" s="71">
        <v>640</v>
      </c>
      <c r="I155" s="71">
        <v>729</v>
      </c>
      <c r="J155" s="71">
        <v>704</v>
      </c>
      <c r="K155" s="71">
        <v>609</v>
      </c>
      <c r="L155" s="71">
        <v>541</v>
      </c>
      <c r="M155" s="71">
        <v>468</v>
      </c>
      <c r="N155" s="71">
        <v>462</v>
      </c>
      <c r="O155" s="71">
        <v>409</v>
      </c>
      <c r="P155" s="71">
        <v>382</v>
      </c>
      <c r="Q155" s="71">
        <v>311</v>
      </c>
      <c r="R155" s="71">
        <v>295</v>
      </c>
      <c r="S155" s="71">
        <v>253</v>
      </c>
      <c r="T155" s="71">
        <v>160</v>
      </c>
      <c r="U155" s="71">
        <v>157</v>
      </c>
      <c r="V155" s="71"/>
      <c r="W155" s="71">
        <v>460</v>
      </c>
      <c r="X155" s="71">
        <v>449</v>
      </c>
      <c r="Y155" s="71">
        <v>503</v>
      </c>
      <c r="Z155" s="71">
        <v>431</v>
      </c>
      <c r="AA155" s="71">
        <v>580</v>
      </c>
      <c r="AB155" s="71">
        <v>623</v>
      </c>
      <c r="AC155" s="71">
        <v>536</v>
      </c>
      <c r="AD155" s="71">
        <v>458</v>
      </c>
      <c r="AE155" s="71">
        <v>466</v>
      </c>
      <c r="AF155" s="71">
        <v>469</v>
      </c>
      <c r="AG155" s="71">
        <v>492</v>
      </c>
      <c r="AH155" s="71">
        <v>452</v>
      </c>
      <c r="AI155" s="71">
        <v>454</v>
      </c>
      <c r="AJ155" s="71">
        <v>363</v>
      </c>
      <c r="AK155" s="71">
        <v>317</v>
      </c>
      <c r="AL155" s="71">
        <v>270</v>
      </c>
      <c r="AM155" s="71">
        <v>193</v>
      </c>
      <c r="AN155" s="71">
        <v>210</v>
      </c>
    </row>
    <row r="156" spans="1:40" s="70" customFormat="1" x14ac:dyDescent="0.3">
      <c r="A156" s="70" t="s">
        <v>507</v>
      </c>
      <c r="B156" s="70">
        <v>2024</v>
      </c>
      <c r="C156" s="70" t="s">
        <v>373</v>
      </c>
      <c r="D156" s="70">
        <v>461</v>
      </c>
      <c r="E156" s="71">
        <v>429</v>
      </c>
      <c r="F156" s="71">
        <v>420</v>
      </c>
      <c r="G156" s="71">
        <v>385</v>
      </c>
      <c r="H156" s="71">
        <v>539</v>
      </c>
      <c r="I156" s="71">
        <v>609</v>
      </c>
      <c r="J156" s="71">
        <v>521</v>
      </c>
      <c r="K156" s="71">
        <v>419</v>
      </c>
      <c r="L156" s="71">
        <v>396</v>
      </c>
      <c r="M156" s="71">
        <v>367</v>
      </c>
      <c r="N156" s="71">
        <v>400</v>
      </c>
      <c r="O156" s="71">
        <v>442</v>
      </c>
      <c r="P156" s="71">
        <v>440</v>
      </c>
      <c r="Q156" s="71">
        <v>366</v>
      </c>
      <c r="R156" s="71">
        <v>328</v>
      </c>
      <c r="S156" s="71">
        <v>325</v>
      </c>
      <c r="T156" s="71">
        <v>193</v>
      </c>
      <c r="U156" s="71">
        <v>155</v>
      </c>
      <c r="V156" s="71"/>
      <c r="W156" s="71">
        <v>437</v>
      </c>
      <c r="X156" s="71">
        <v>405</v>
      </c>
      <c r="Y156" s="71">
        <v>391</v>
      </c>
      <c r="Z156" s="71">
        <v>330</v>
      </c>
      <c r="AA156" s="71">
        <v>415</v>
      </c>
      <c r="AB156" s="71">
        <v>477</v>
      </c>
      <c r="AC156" s="71">
        <v>478</v>
      </c>
      <c r="AD156" s="71">
        <v>444</v>
      </c>
      <c r="AE156" s="71">
        <v>442</v>
      </c>
      <c r="AF156" s="71">
        <v>408</v>
      </c>
      <c r="AG156" s="71">
        <v>449</v>
      </c>
      <c r="AH156" s="71">
        <v>509</v>
      </c>
      <c r="AI156" s="71">
        <v>505</v>
      </c>
      <c r="AJ156" s="71">
        <v>412</v>
      </c>
      <c r="AK156" s="71">
        <v>367</v>
      </c>
      <c r="AL156" s="71">
        <v>372</v>
      </c>
      <c r="AM156" s="71">
        <v>253</v>
      </c>
      <c r="AN156" s="71">
        <v>223</v>
      </c>
    </row>
    <row r="157" spans="1:40" s="70" customFormat="1" x14ac:dyDescent="0.3">
      <c r="A157" s="70" t="s">
        <v>508</v>
      </c>
      <c r="B157" s="70">
        <v>2024</v>
      </c>
      <c r="C157" s="70" t="s">
        <v>373</v>
      </c>
      <c r="D157" s="70">
        <v>326</v>
      </c>
      <c r="E157" s="71">
        <v>311</v>
      </c>
      <c r="F157" s="71">
        <v>350</v>
      </c>
      <c r="G157" s="71">
        <v>1315</v>
      </c>
      <c r="H157" s="71">
        <v>1425</v>
      </c>
      <c r="I157" s="71">
        <v>671</v>
      </c>
      <c r="J157" s="71">
        <v>629</v>
      </c>
      <c r="K157" s="71">
        <v>492</v>
      </c>
      <c r="L157" s="71">
        <v>377</v>
      </c>
      <c r="M157" s="71">
        <v>292</v>
      </c>
      <c r="N157" s="71">
        <v>312</v>
      </c>
      <c r="O157" s="71">
        <v>325</v>
      </c>
      <c r="P157" s="71">
        <v>275</v>
      </c>
      <c r="Q157" s="71">
        <v>221</v>
      </c>
      <c r="R157" s="71">
        <v>192</v>
      </c>
      <c r="S157" s="71">
        <v>191</v>
      </c>
      <c r="T157" s="71">
        <v>111</v>
      </c>
      <c r="U157" s="71">
        <v>96</v>
      </c>
      <c r="V157" s="71"/>
      <c r="W157" s="71">
        <v>307</v>
      </c>
      <c r="X157" s="71">
        <v>294</v>
      </c>
      <c r="Y157" s="71">
        <v>332</v>
      </c>
      <c r="Z157" s="71">
        <v>1257</v>
      </c>
      <c r="AA157" s="71">
        <v>1295</v>
      </c>
      <c r="AB157" s="71">
        <v>552</v>
      </c>
      <c r="AC157" s="71">
        <v>467</v>
      </c>
      <c r="AD157" s="71">
        <v>368</v>
      </c>
      <c r="AE157" s="71">
        <v>339</v>
      </c>
      <c r="AF157" s="71">
        <v>297</v>
      </c>
      <c r="AG157" s="71">
        <v>314</v>
      </c>
      <c r="AH157" s="71">
        <v>324</v>
      </c>
      <c r="AI157" s="71">
        <v>279</v>
      </c>
      <c r="AJ157" s="71">
        <v>220</v>
      </c>
      <c r="AK157" s="71">
        <v>197</v>
      </c>
      <c r="AL157" s="71">
        <v>204</v>
      </c>
      <c r="AM157" s="71">
        <v>126</v>
      </c>
      <c r="AN157" s="71">
        <v>155</v>
      </c>
    </row>
    <row r="158" spans="1:40" s="70" customFormat="1" x14ac:dyDescent="0.3">
      <c r="A158" s="70" t="s">
        <v>509</v>
      </c>
      <c r="B158" s="70">
        <v>2024</v>
      </c>
      <c r="C158" s="70" t="s">
        <v>373</v>
      </c>
      <c r="D158" s="70">
        <v>692</v>
      </c>
      <c r="E158" s="71">
        <v>591</v>
      </c>
      <c r="F158" s="71">
        <v>549</v>
      </c>
      <c r="G158" s="71">
        <v>464</v>
      </c>
      <c r="H158" s="71">
        <v>696</v>
      </c>
      <c r="I158" s="71">
        <v>916</v>
      </c>
      <c r="J158" s="71">
        <v>771</v>
      </c>
      <c r="K158" s="71">
        <v>565</v>
      </c>
      <c r="L158" s="71">
        <v>494</v>
      </c>
      <c r="M158" s="71">
        <v>461</v>
      </c>
      <c r="N158" s="71">
        <v>511</v>
      </c>
      <c r="O158" s="71">
        <v>535</v>
      </c>
      <c r="P158" s="71">
        <v>501</v>
      </c>
      <c r="Q158" s="71">
        <v>407</v>
      </c>
      <c r="R158" s="71">
        <v>316</v>
      </c>
      <c r="S158" s="71">
        <v>276</v>
      </c>
      <c r="T158" s="71">
        <v>176</v>
      </c>
      <c r="U158" s="71">
        <v>139</v>
      </c>
      <c r="V158" s="71"/>
      <c r="W158" s="71">
        <v>668</v>
      </c>
      <c r="X158" s="71">
        <v>558</v>
      </c>
      <c r="Y158" s="71">
        <v>499</v>
      </c>
      <c r="Z158" s="71">
        <v>452</v>
      </c>
      <c r="AA158" s="71">
        <v>612</v>
      </c>
      <c r="AB158" s="71">
        <v>728</v>
      </c>
      <c r="AC158" s="71">
        <v>707</v>
      </c>
      <c r="AD158" s="71">
        <v>637</v>
      </c>
      <c r="AE158" s="71">
        <v>590</v>
      </c>
      <c r="AF158" s="71">
        <v>491</v>
      </c>
      <c r="AG158" s="71">
        <v>507</v>
      </c>
      <c r="AH158" s="71">
        <v>541</v>
      </c>
      <c r="AI158" s="71">
        <v>528</v>
      </c>
      <c r="AJ158" s="71">
        <v>417</v>
      </c>
      <c r="AK158" s="71">
        <v>363</v>
      </c>
      <c r="AL158" s="71">
        <v>319</v>
      </c>
      <c r="AM158" s="71">
        <v>220</v>
      </c>
      <c r="AN158" s="71">
        <v>288</v>
      </c>
    </row>
    <row r="159" spans="1:40" s="78" customFormat="1" x14ac:dyDescent="0.3">
      <c r="A159" s="78" t="s">
        <v>510</v>
      </c>
      <c r="B159" s="78">
        <v>2024</v>
      </c>
      <c r="C159" s="78" t="s">
        <v>373</v>
      </c>
      <c r="D159" s="78">
        <v>2792</v>
      </c>
      <c r="E159" s="79">
        <v>2560</v>
      </c>
      <c r="F159" s="79">
        <v>2606</v>
      </c>
      <c r="G159" s="79">
        <v>2332</v>
      </c>
      <c r="H159" s="79">
        <v>3449</v>
      </c>
      <c r="I159" s="79">
        <v>3867</v>
      </c>
      <c r="J159" s="79">
        <v>3627</v>
      </c>
      <c r="K159" s="79">
        <v>2956</v>
      </c>
      <c r="L159" s="79">
        <v>2623</v>
      </c>
      <c r="M159" s="79">
        <v>2327</v>
      </c>
      <c r="N159" s="79">
        <v>2430</v>
      </c>
      <c r="O159" s="79">
        <v>2340</v>
      </c>
      <c r="P159" s="79">
        <v>2032</v>
      </c>
      <c r="Q159" s="79">
        <v>1649</v>
      </c>
      <c r="R159" s="79">
        <v>1470</v>
      </c>
      <c r="S159" s="79">
        <v>1272</v>
      </c>
      <c r="T159" s="79">
        <v>806</v>
      </c>
      <c r="U159" s="79">
        <v>730</v>
      </c>
      <c r="V159" s="79"/>
      <c r="W159" s="79">
        <v>2645</v>
      </c>
      <c r="X159" s="79">
        <v>2474</v>
      </c>
      <c r="Y159" s="79">
        <v>2410</v>
      </c>
      <c r="Z159" s="79">
        <v>2227</v>
      </c>
      <c r="AA159" s="79">
        <v>3091</v>
      </c>
      <c r="AB159" s="79">
        <v>3218</v>
      </c>
      <c r="AC159" s="79">
        <v>2975</v>
      </c>
      <c r="AD159" s="79">
        <v>2493</v>
      </c>
      <c r="AE159" s="79">
        <v>2401</v>
      </c>
      <c r="AF159" s="79">
        <v>2212</v>
      </c>
      <c r="AG159" s="79">
        <v>2376</v>
      </c>
      <c r="AH159" s="79">
        <v>2342</v>
      </c>
      <c r="AI159" s="79">
        <v>2199</v>
      </c>
      <c r="AJ159" s="79">
        <v>1839</v>
      </c>
      <c r="AK159" s="79">
        <v>1658</v>
      </c>
      <c r="AL159" s="79">
        <v>1378</v>
      </c>
      <c r="AM159" s="79">
        <v>958</v>
      </c>
      <c r="AN159" s="79">
        <v>1065</v>
      </c>
    </row>
    <row r="160" spans="1:40" s="70" customFormat="1" x14ac:dyDescent="0.3">
      <c r="A160" s="70" t="s">
        <v>511</v>
      </c>
      <c r="B160" s="70">
        <v>2024</v>
      </c>
      <c r="C160" s="70" t="s">
        <v>373</v>
      </c>
      <c r="D160" s="70">
        <v>2350</v>
      </c>
      <c r="E160" s="71">
        <v>2101</v>
      </c>
      <c r="F160" s="71">
        <v>2140</v>
      </c>
      <c r="G160" s="71">
        <v>6235</v>
      </c>
      <c r="H160" s="71">
        <v>8699</v>
      </c>
      <c r="I160" s="71">
        <v>4044</v>
      </c>
      <c r="J160" s="71">
        <v>4174</v>
      </c>
      <c r="K160" s="71">
        <v>3679</v>
      </c>
      <c r="L160" s="71">
        <v>3148</v>
      </c>
      <c r="M160" s="71">
        <v>2420</v>
      </c>
      <c r="N160" s="71">
        <v>2234</v>
      </c>
      <c r="O160" s="71">
        <v>2154</v>
      </c>
      <c r="P160" s="71">
        <v>1810</v>
      </c>
      <c r="Q160" s="71">
        <v>1463</v>
      </c>
      <c r="R160" s="71">
        <v>1163</v>
      </c>
      <c r="S160" s="71">
        <v>1121</v>
      </c>
      <c r="T160" s="71">
        <v>734</v>
      </c>
      <c r="U160" s="71">
        <v>735</v>
      </c>
      <c r="V160" s="71"/>
      <c r="W160" s="71">
        <v>2228</v>
      </c>
      <c r="X160" s="71">
        <v>2028</v>
      </c>
      <c r="Y160" s="71">
        <v>2034</v>
      </c>
      <c r="Z160" s="71">
        <v>6263</v>
      </c>
      <c r="AA160" s="71">
        <v>8166</v>
      </c>
      <c r="AB160" s="71">
        <v>3474</v>
      </c>
      <c r="AC160" s="71">
        <v>3446</v>
      </c>
      <c r="AD160" s="71">
        <v>2933</v>
      </c>
      <c r="AE160" s="71">
        <v>2704</v>
      </c>
      <c r="AF160" s="71">
        <v>2171</v>
      </c>
      <c r="AG160" s="71">
        <v>2061</v>
      </c>
      <c r="AH160" s="71">
        <v>2025</v>
      </c>
      <c r="AI160" s="71">
        <v>1635</v>
      </c>
      <c r="AJ160" s="71">
        <v>1348</v>
      </c>
      <c r="AK160" s="71">
        <v>1143</v>
      </c>
      <c r="AL160" s="71">
        <v>1197</v>
      </c>
      <c r="AM160" s="71">
        <v>857</v>
      </c>
      <c r="AN160" s="71">
        <v>1140</v>
      </c>
    </row>
    <row r="161" spans="1:40" s="70" customFormat="1" x14ac:dyDescent="0.3">
      <c r="A161" s="70" t="s">
        <v>512</v>
      </c>
      <c r="B161" s="70">
        <v>2024</v>
      </c>
      <c r="C161" s="70" t="s">
        <v>373</v>
      </c>
      <c r="D161" s="70">
        <v>3064</v>
      </c>
      <c r="E161" s="71">
        <v>2758</v>
      </c>
      <c r="F161" s="71">
        <v>2807</v>
      </c>
      <c r="G161" s="71">
        <v>2476</v>
      </c>
      <c r="H161" s="71">
        <v>3348</v>
      </c>
      <c r="I161" s="71">
        <v>4151</v>
      </c>
      <c r="J161" s="71">
        <v>3952</v>
      </c>
      <c r="K161" s="71">
        <v>3165</v>
      </c>
      <c r="L161" s="71">
        <v>2747</v>
      </c>
      <c r="M161" s="71">
        <v>2427</v>
      </c>
      <c r="N161" s="71">
        <v>2680</v>
      </c>
      <c r="O161" s="71">
        <v>2849</v>
      </c>
      <c r="P161" s="71">
        <v>2641</v>
      </c>
      <c r="Q161" s="71">
        <v>2095</v>
      </c>
      <c r="R161" s="71">
        <v>1729</v>
      </c>
      <c r="S161" s="71">
        <v>1695</v>
      </c>
      <c r="T161" s="71">
        <v>1092</v>
      </c>
      <c r="U161" s="71">
        <v>910</v>
      </c>
      <c r="V161" s="71"/>
      <c r="W161" s="71">
        <v>2914</v>
      </c>
      <c r="X161" s="71">
        <v>2624</v>
      </c>
      <c r="Y161" s="71">
        <v>2633</v>
      </c>
      <c r="Z161" s="71">
        <v>2260</v>
      </c>
      <c r="AA161" s="71">
        <v>3052</v>
      </c>
      <c r="AB161" s="71">
        <v>3551</v>
      </c>
      <c r="AC161" s="71">
        <v>3450</v>
      </c>
      <c r="AD161" s="71">
        <v>2971</v>
      </c>
      <c r="AE161" s="71">
        <v>2714</v>
      </c>
      <c r="AF161" s="71">
        <v>2410</v>
      </c>
      <c r="AG161" s="71">
        <v>2681</v>
      </c>
      <c r="AH161" s="71">
        <v>2894</v>
      </c>
      <c r="AI161" s="71">
        <v>2798</v>
      </c>
      <c r="AJ161" s="71">
        <v>2310</v>
      </c>
      <c r="AK161" s="71">
        <v>1956</v>
      </c>
      <c r="AL161" s="71">
        <v>1914</v>
      </c>
      <c r="AM161" s="71">
        <v>1328</v>
      </c>
      <c r="AN161" s="71">
        <v>1439</v>
      </c>
    </row>
    <row r="162" spans="1:40" s="70" customFormat="1" x14ac:dyDescent="0.3">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row>
    <row r="163" spans="1:40" s="70" customFormat="1" x14ac:dyDescent="0.3">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row>
    <row r="164" spans="1:40" s="70" customFormat="1" x14ac:dyDescent="0.3">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row>
    <row r="165" spans="1:40" s="78" customFormat="1" x14ac:dyDescent="0.3">
      <c r="A165" s="78" t="s">
        <v>513</v>
      </c>
      <c r="B165" s="78">
        <v>2025</v>
      </c>
      <c r="C165" s="78" t="s">
        <v>373</v>
      </c>
      <c r="D165" s="78">
        <v>8221</v>
      </c>
      <c r="E165" s="79">
        <v>7390</v>
      </c>
      <c r="F165" s="79">
        <v>7561</v>
      </c>
      <c r="G165" s="79">
        <v>11285</v>
      </c>
      <c r="H165" s="79">
        <v>15457</v>
      </c>
      <c r="I165" s="79">
        <v>11922</v>
      </c>
      <c r="J165" s="79">
        <v>11700</v>
      </c>
      <c r="K165" s="79">
        <v>9973</v>
      </c>
      <c r="L165" s="79">
        <v>8603</v>
      </c>
      <c r="M165" s="79">
        <v>7287</v>
      </c>
      <c r="N165" s="79">
        <v>7303</v>
      </c>
      <c r="O165" s="79">
        <v>7264</v>
      </c>
      <c r="P165" s="79">
        <v>6702</v>
      </c>
      <c r="Q165" s="79">
        <v>5341</v>
      </c>
      <c r="R165" s="79">
        <v>4346</v>
      </c>
      <c r="S165" s="79">
        <v>4156</v>
      </c>
      <c r="T165" s="79">
        <v>2755</v>
      </c>
      <c r="U165" s="79">
        <v>2454</v>
      </c>
      <c r="V165" s="79"/>
      <c r="W165" s="79">
        <v>7797</v>
      </c>
      <c r="X165" s="79">
        <v>7102</v>
      </c>
      <c r="Y165" s="79">
        <v>7103</v>
      </c>
      <c r="Z165" s="79">
        <v>10938</v>
      </c>
      <c r="AA165" s="79">
        <v>14260</v>
      </c>
      <c r="AB165" s="79">
        <v>10108</v>
      </c>
      <c r="AC165" s="79">
        <v>9748</v>
      </c>
      <c r="AD165" s="79">
        <v>8502</v>
      </c>
      <c r="AE165" s="79">
        <v>7859</v>
      </c>
      <c r="AF165" s="79">
        <v>6937</v>
      </c>
      <c r="AG165" s="79">
        <v>7038</v>
      </c>
      <c r="AH165" s="79">
        <v>7181</v>
      </c>
      <c r="AI165" s="79">
        <v>6860</v>
      </c>
      <c r="AJ165" s="79">
        <v>5637</v>
      </c>
      <c r="AK165" s="79">
        <v>4733</v>
      </c>
      <c r="AL165" s="79">
        <v>4541</v>
      </c>
      <c r="AM165" s="79">
        <v>3273</v>
      </c>
      <c r="AN165" s="79">
        <v>3680</v>
      </c>
    </row>
    <row r="166" spans="1:40" s="78" customFormat="1" x14ac:dyDescent="0.3">
      <c r="A166" s="78" t="s">
        <v>514</v>
      </c>
      <c r="B166" s="78">
        <v>2025</v>
      </c>
      <c r="C166" s="78" t="s">
        <v>373</v>
      </c>
      <c r="D166" s="78">
        <v>743</v>
      </c>
      <c r="E166" s="79">
        <v>698</v>
      </c>
      <c r="F166" s="79">
        <v>620</v>
      </c>
      <c r="G166" s="79">
        <v>2094</v>
      </c>
      <c r="H166" s="79">
        <v>2755</v>
      </c>
      <c r="I166" s="79">
        <v>1132</v>
      </c>
      <c r="J166" s="79">
        <v>1201</v>
      </c>
      <c r="K166" s="79">
        <v>1148</v>
      </c>
      <c r="L166" s="79">
        <v>997</v>
      </c>
      <c r="M166" s="79">
        <v>771</v>
      </c>
      <c r="N166" s="79">
        <v>691</v>
      </c>
      <c r="O166" s="79">
        <v>646</v>
      </c>
      <c r="P166" s="79">
        <v>569</v>
      </c>
      <c r="Q166" s="79">
        <v>439</v>
      </c>
      <c r="R166" s="79">
        <v>307</v>
      </c>
      <c r="S166" s="79">
        <v>302</v>
      </c>
      <c r="T166" s="79">
        <v>231</v>
      </c>
      <c r="U166" s="79">
        <v>211</v>
      </c>
      <c r="V166" s="79"/>
      <c r="W166" s="79">
        <v>705</v>
      </c>
      <c r="X166" s="79">
        <v>693</v>
      </c>
      <c r="Y166" s="79">
        <v>611</v>
      </c>
      <c r="Z166" s="79">
        <v>2218</v>
      </c>
      <c r="AA166" s="79">
        <v>2530</v>
      </c>
      <c r="AB166" s="79">
        <v>1011</v>
      </c>
      <c r="AC166" s="79">
        <v>994</v>
      </c>
      <c r="AD166" s="79">
        <v>924</v>
      </c>
      <c r="AE166" s="79">
        <v>851</v>
      </c>
      <c r="AF166" s="79">
        <v>675</v>
      </c>
      <c r="AG166" s="79">
        <v>588</v>
      </c>
      <c r="AH166" s="79">
        <v>579</v>
      </c>
      <c r="AI166" s="79">
        <v>499</v>
      </c>
      <c r="AJ166" s="79">
        <v>397</v>
      </c>
      <c r="AK166" s="79">
        <v>306</v>
      </c>
      <c r="AL166" s="79">
        <v>306</v>
      </c>
      <c r="AM166" s="79">
        <v>217</v>
      </c>
      <c r="AN166" s="79">
        <v>284</v>
      </c>
    </row>
    <row r="167" spans="1:40" s="70" customFormat="1" x14ac:dyDescent="0.3">
      <c r="A167" s="70" t="s">
        <v>515</v>
      </c>
      <c r="B167" s="70">
        <v>2025</v>
      </c>
      <c r="C167" s="70" t="s">
        <v>373</v>
      </c>
      <c r="D167" s="70">
        <v>348</v>
      </c>
      <c r="E167" s="71">
        <v>304</v>
      </c>
      <c r="F167" s="71">
        <v>322</v>
      </c>
      <c r="G167" s="71">
        <v>1124</v>
      </c>
      <c r="H167" s="71">
        <v>1171</v>
      </c>
      <c r="I167" s="71">
        <v>690</v>
      </c>
      <c r="J167" s="71">
        <v>701</v>
      </c>
      <c r="K167" s="71">
        <v>638</v>
      </c>
      <c r="L167" s="71">
        <v>522</v>
      </c>
      <c r="M167" s="71">
        <v>392</v>
      </c>
      <c r="N167" s="71">
        <v>363</v>
      </c>
      <c r="O167" s="71">
        <v>376</v>
      </c>
      <c r="P167" s="71">
        <v>375</v>
      </c>
      <c r="Q167" s="71">
        <v>315</v>
      </c>
      <c r="R167" s="71">
        <v>267</v>
      </c>
      <c r="S167" s="71">
        <v>268</v>
      </c>
      <c r="T167" s="71">
        <v>165</v>
      </c>
      <c r="U167" s="71">
        <v>174</v>
      </c>
      <c r="V167" s="71"/>
      <c r="W167" s="71">
        <v>332</v>
      </c>
      <c r="X167" s="71">
        <v>288</v>
      </c>
      <c r="Y167" s="71">
        <v>300</v>
      </c>
      <c r="Z167" s="71">
        <v>1117</v>
      </c>
      <c r="AA167" s="71">
        <v>1125</v>
      </c>
      <c r="AB167" s="71">
        <v>573</v>
      </c>
      <c r="AC167" s="71">
        <v>518</v>
      </c>
      <c r="AD167" s="71">
        <v>446</v>
      </c>
      <c r="AE167" s="71">
        <v>411</v>
      </c>
      <c r="AF167" s="71">
        <v>341</v>
      </c>
      <c r="AG167" s="71">
        <v>318</v>
      </c>
      <c r="AH167" s="71">
        <v>325</v>
      </c>
      <c r="AI167" s="71">
        <v>298</v>
      </c>
      <c r="AJ167" s="71">
        <v>265</v>
      </c>
      <c r="AK167" s="71">
        <v>259</v>
      </c>
      <c r="AL167" s="71">
        <v>289</v>
      </c>
      <c r="AM167" s="71">
        <v>207</v>
      </c>
      <c r="AN167" s="71">
        <v>288</v>
      </c>
    </row>
    <row r="168" spans="1:40" s="70" customFormat="1" x14ac:dyDescent="0.3">
      <c r="A168" s="70" t="s">
        <v>516</v>
      </c>
      <c r="B168" s="70">
        <v>2025</v>
      </c>
      <c r="C168" s="70" t="s">
        <v>373</v>
      </c>
      <c r="D168" s="70">
        <v>618</v>
      </c>
      <c r="E168" s="71">
        <v>509</v>
      </c>
      <c r="F168" s="71">
        <v>542</v>
      </c>
      <c r="G168" s="71">
        <v>1160</v>
      </c>
      <c r="H168" s="71">
        <v>1874</v>
      </c>
      <c r="I168" s="71">
        <v>858</v>
      </c>
      <c r="J168" s="71">
        <v>852</v>
      </c>
      <c r="K168" s="71">
        <v>855</v>
      </c>
      <c r="L168" s="71">
        <v>794</v>
      </c>
      <c r="M168" s="71">
        <v>633</v>
      </c>
      <c r="N168" s="71">
        <v>526</v>
      </c>
      <c r="O168" s="71">
        <v>431</v>
      </c>
      <c r="P168" s="71">
        <v>350</v>
      </c>
      <c r="Q168" s="71">
        <v>269</v>
      </c>
      <c r="R168" s="71">
        <v>201</v>
      </c>
      <c r="S168" s="71">
        <v>177</v>
      </c>
      <c r="T168" s="71">
        <v>97</v>
      </c>
      <c r="U168" s="71">
        <v>97</v>
      </c>
      <c r="V168" s="71"/>
      <c r="W168" s="71">
        <v>587</v>
      </c>
      <c r="X168" s="71">
        <v>485</v>
      </c>
      <c r="Y168" s="71">
        <v>506</v>
      </c>
      <c r="Z168" s="71">
        <v>1129</v>
      </c>
      <c r="AA168" s="71">
        <v>1739</v>
      </c>
      <c r="AB168" s="71">
        <v>734</v>
      </c>
      <c r="AC168" s="71">
        <v>799</v>
      </c>
      <c r="AD168" s="71">
        <v>739</v>
      </c>
      <c r="AE168" s="71">
        <v>660</v>
      </c>
      <c r="AF168" s="71">
        <v>527</v>
      </c>
      <c r="AG168" s="71">
        <v>457</v>
      </c>
      <c r="AH168" s="71">
        <v>452</v>
      </c>
      <c r="AI168" s="71">
        <v>334</v>
      </c>
      <c r="AJ168" s="71">
        <v>249</v>
      </c>
      <c r="AK168" s="71">
        <v>187</v>
      </c>
      <c r="AL168" s="71">
        <v>169</v>
      </c>
      <c r="AM168" s="71">
        <v>127</v>
      </c>
      <c r="AN168" s="71">
        <v>144</v>
      </c>
    </row>
    <row r="169" spans="1:40" s="70" customFormat="1" x14ac:dyDescent="0.3">
      <c r="A169" s="70" t="s">
        <v>517</v>
      </c>
      <c r="B169" s="70">
        <v>2025</v>
      </c>
      <c r="C169" s="70" t="s">
        <v>373</v>
      </c>
      <c r="D169" s="70">
        <v>541</v>
      </c>
      <c r="E169" s="71">
        <v>461</v>
      </c>
      <c r="F169" s="71">
        <v>517</v>
      </c>
      <c r="G169" s="71">
        <v>456</v>
      </c>
      <c r="H169" s="71">
        <v>451</v>
      </c>
      <c r="I169" s="71">
        <v>576</v>
      </c>
      <c r="J169" s="71">
        <v>669</v>
      </c>
      <c r="K169" s="71">
        <v>551</v>
      </c>
      <c r="L169" s="71">
        <v>459</v>
      </c>
      <c r="M169" s="71">
        <v>378</v>
      </c>
      <c r="N169" s="71">
        <v>439</v>
      </c>
      <c r="O169" s="71">
        <v>430</v>
      </c>
      <c r="P169" s="71">
        <v>405</v>
      </c>
      <c r="Q169" s="71">
        <v>330</v>
      </c>
      <c r="R169" s="71">
        <v>259</v>
      </c>
      <c r="S169" s="71">
        <v>281</v>
      </c>
      <c r="T169" s="71">
        <v>191</v>
      </c>
      <c r="U169" s="71">
        <v>136</v>
      </c>
      <c r="V169" s="71"/>
      <c r="W169" s="71">
        <v>512</v>
      </c>
      <c r="X169" s="71">
        <v>447</v>
      </c>
      <c r="Y169" s="71">
        <v>463</v>
      </c>
      <c r="Z169" s="71">
        <v>401</v>
      </c>
      <c r="AA169" s="71">
        <v>452</v>
      </c>
      <c r="AB169" s="71">
        <v>567</v>
      </c>
      <c r="AC169" s="71">
        <v>598</v>
      </c>
      <c r="AD169" s="71">
        <v>536</v>
      </c>
      <c r="AE169" s="71">
        <v>442</v>
      </c>
      <c r="AF169" s="71">
        <v>337</v>
      </c>
      <c r="AG169" s="71">
        <v>378</v>
      </c>
      <c r="AH169" s="71">
        <v>425</v>
      </c>
      <c r="AI169" s="71">
        <v>446</v>
      </c>
      <c r="AJ169" s="71">
        <v>374</v>
      </c>
      <c r="AK169" s="71">
        <v>292</v>
      </c>
      <c r="AL169" s="71">
        <v>280</v>
      </c>
      <c r="AM169" s="71">
        <v>204</v>
      </c>
      <c r="AN169" s="71">
        <v>193</v>
      </c>
    </row>
    <row r="170" spans="1:40" s="70" customFormat="1" x14ac:dyDescent="0.3">
      <c r="A170" s="70" t="s">
        <v>518</v>
      </c>
      <c r="B170" s="70">
        <v>2025</v>
      </c>
      <c r="C170" s="70" t="s">
        <v>373</v>
      </c>
      <c r="D170" s="70">
        <v>442</v>
      </c>
      <c r="E170" s="71">
        <v>382</v>
      </c>
      <c r="F170" s="71">
        <v>417</v>
      </c>
      <c r="G170" s="71">
        <v>367</v>
      </c>
      <c r="H170" s="71">
        <v>531</v>
      </c>
      <c r="I170" s="71">
        <v>635</v>
      </c>
      <c r="J170" s="71">
        <v>683</v>
      </c>
      <c r="K170" s="71">
        <v>536</v>
      </c>
      <c r="L170" s="71">
        <v>443</v>
      </c>
      <c r="M170" s="71">
        <v>392</v>
      </c>
      <c r="N170" s="71">
        <v>451</v>
      </c>
      <c r="O170" s="71">
        <v>496</v>
      </c>
      <c r="P170" s="71">
        <v>480</v>
      </c>
      <c r="Q170" s="71">
        <v>359</v>
      </c>
      <c r="R170" s="71">
        <v>281</v>
      </c>
      <c r="S170" s="71">
        <v>281</v>
      </c>
      <c r="T170" s="71">
        <v>206</v>
      </c>
      <c r="U170" s="71">
        <v>189</v>
      </c>
      <c r="V170" s="71"/>
      <c r="W170" s="71">
        <v>417</v>
      </c>
      <c r="X170" s="71">
        <v>373</v>
      </c>
      <c r="Y170" s="71">
        <v>387</v>
      </c>
      <c r="Z170" s="71">
        <v>354</v>
      </c>
      <c r="AA170" s="71">
        <v>543</v>
      </c>
      <c r="AB170" s="71">
        <v>568</v>
      </c>
      <c r="AC170" s="71">
        <v>500</v>
      </c>
      <c r="AD170" s="71">
        <v>405</v>
      </c>
      <c r="AE170" s="71">
        <v>406</v>
      </c>
      <c r="AF170" s="71">
        <v>413</v>
      </c>
      <c r="AG170" s="71">
        <v>445</v>
      </c>
      <c r="AH170" s="71">
        <v>449</v>
      </c>
      <c r="AI170" s="71">
        <v>438</v>
      </c>
      <c r="AJ170" s="71">
        <v>386</v>
      </c>
      <c r="AK170" s="71">
        <v>331</v>
      </c>
      <c r="AL170" s="71">
        <v>308</v>
      </c>
      <c r="AM170" s="71">
        <v>228</v>
      </c>
      <c r="AN170" s="71">
        <v>239</v>
      </c>
    </row>
    <row r="171" spans="1:40" s="70" customFormat="1" x14ac:dyDescent="0.3">
      <c r="A171" s="70" t="s">
        <v>519</v>
      </c>
      <c r="B171" s="70">
        <v>2025</v>
      </c>
      <c r="C171" s="70" t="s">
        <v>373</v>
      </c>
      <c r="D171" s="70">
        <v>516</v>
      </c>
      <c r="E171" s="71">
        <v>470</v>
      </c>
      <c r="F171" s="71">
        <v>431</v>
      </c>
      <c r="G171" s="71">
        <v>388</v>
      </c>
      <c r="H171" s="71">
        <v>585</v>
      </c>
      <c r="I171" s="71">
        <v>664</v>
      </c>
      <c r="J171" s="71">
        <v>551</v>
      </c>
      <c r="K171" s="71">
        <v>385</v>
      </c>
      <c r="L171" s="71">
        <v>322</v>
      </c>
      <c r="M171" s="71">
        <v>326</v>
      </c>
      <c r="N171" s="71">
        <v>367</v>
      </c>
      <c r="O171" s="71">
        <v>389</v>
      </c>
      <c r="P171" s="71">
        <v>376</v>
      </c>
      <c r="Q171" s="71">
        <v>335</v>
      </c>
      <c r="R171" s="71">
        <v>331</v>
      </c>
      <c r="S171" s="71">
        <v>325</v>
      </c>
      <c r="T171" s="71">
        <v>187</v>
      </c>
      <c r="U171" s="71">
        <v>133</v>
      </c>
      <c r="V171" s="71"/>
      <c r="W171" s="71">
        <v>487</v>
      </c>
      <c r="X171" s="71">
        <v>448</v>
      </c>
      <c r="Y171" s="71">
        <v>397</v>
      </c>
      <c r="Z171" s="71">
        <v>358</v>
      </c>
      <c r="AA171" s="71">
        <v>495</v>
      </c>
      <c r="AB171" s="71">
        <v>548</v>
      </c>
      <c r="AC171" s="71">
        <v>501</v>
      </c>
      <c r="AD171" s="71">
        <v>433</v>
      </c>
      <c r="AE171" s="71">
        <v>422</v>
      </c>
      <c r="AF171" s="71">
        <v>439</v>
      </c>
      <c r="AG171" s="71">
        <v>509</v>
      </c>
      <c r="AH171" s="71">
        <v>501</v>
      </c>
      <c r="AI171" s="71">
        <v>500</v>
      </c>
      <c r="AJ171" s="71">
        <v>426</v>
      </c>
      <c r="AK171" s="71">
        <v>409</v>
      </c>
      <c r="AL171" s="71">
        <v>363</v>
      </c>
      <c r="AM171" s="71">
        <v>195</v>
      </c>
      <c r="AN171" s="71">
        <v>174</v>
      </c>
    </row>
    <row r="172" spans="1:40" s="70" customFormat="1" x14ac:dyDescent="0.3">
      <c r="A172" s="70" t="s">
        <v>520</v>
      </c>
      <c r="B172" s="70">
        <v>2025</v>
      </c>
      <c r="C172" s="70" t="s">
        <v>373</v>
      </c>
      <c r="D172" s="70">
        <v>545</v>
      </c>
      <c r="E172" s="71">
        <v>536</v>
      </c>
      <c r="F172" s="71">
        <v>513</v>
      </c>
      <c r="G172" s="71">
        <v>608</v>
      </c>
      <c r="H172" s="71">
        <v>941</v>
      </c>
      <c r="I172" s="71">
        <v>850</v>
      </c>
      <c r="J172" s="71">
        <v>874</v>
      </c>
      <c r="K172" s="71">
        <v>791</v>
      </c>
      <c r="L172" s="71">
        <v>721</v>
      </c>
      <c r="M172" s="71">
        <v>622</v>
      </c>
      <c r="N172" s="71">
        <v>593</v>
      </c>
      <c r="O172" s="71">
        <v>527</v>
      </c>
      <c r="P172" s="71">
        <v>452</v>
      </c>
      <c r="Q172" s="71">
        <v>355</v>
      </c>
      <c r="R172" s="71">
        <v>264</v>
      </c>
      <c r="S172" s="71">
        <v>224</v>
      </c>
      <c r="T172" s="71">
        <v>142</v>
      </c>
      <c r="U172" s="71">
        <v>134</v>
      </c>
      <c r="V172" s="71"/>
      <c r="W172" s="71">
        <v>517</v>
      </c>
      <c r="X172" s="71">
        <v>512</v>
      </c>
      <c r="Y172" s="71">
        <v>496</v>
      </c>
      <c r="Z172" s="71">
        <v>571</v>
      </c>
      <c r="AA172" s="71">
        <v>885</v>
      </c>
      <c r="AB172" s="71">
        <v>726</v>
      </c>
      <c r="AC172" s="71">
        <v>657</v>
      </c>
      <c r="AD172" s="71">
        <v>546</v>
      </c>
      <c r="AE172" s="71">
        <v>502</v>
      </c>
      <c r="AF172" s="71">
        <v>417</v>
      </c>
      <c r="AG172" s="71">
        <v>393</v>
      </c>
      <c r="AH172" s="71">
        <v>423</v>
      </c>
      <c r="AI172" s="71">
        <v>402</v>
      </c>
      <c r="AJ172" s="71">
        <v>321</v>
      </c>
      <c r="AK172" s="71">
        <v>266</v>
      </c>
      <c r="AL172" s="71">
        <v>206</v>
      </c>
      <c r="AM172" s="71">
        <v>157</v>
      </c>
      <c r="AN172" s="71">
        <v>223</v>
      </c>
    </row>
    <row r="173" spans="1:40" s="70" customFormat="1" x14ac:dyDescent="0.3">
      <c r="A173" s="70" t="s">
        <v>521</v>
      </c>
      <c r="B173" s="70">
        <v>2025</v>
      </c>
      <c r="C173" s="70" t="s">
        <v>373</v>
      </c>
      <c r="D173" s="70">
        <v>479</v>
      </c>
      <c r="E173" s="71">
        <v>428</v>
      </c>
      <c r="F173" s="71">
        <v>430</v>
      </c>
      <c r="G173" s="71">
        <v>397</v>
      </c>
      <c r="H173" s="71">
        <v>504</v>
      </c>
      <c r="I173" s="71">
        <v>666</v>
      </c>
      <c r="J173" s="71">
        <v>614</v>
      </c>
      <c r="K173" s="71">
        <v>545</v>
      </c>
      <c r="L173" s="71">
        <v>483</v>
      </c>
      <c r="M173" s="71">
        <v>431</v>
      </c>
      <c r="N173" s="71">
        <v>424</v>
      </c>
      <c r="O173" s="71">
        <v>434</v>
      </c>
      <c r="P173" s="71">
        <v>424</v>
      </c>
      <c r="Q173" s="71">
        <v>337</v>
      </c>
      <c r="R173" s="71">
        <v>293</v>
      </c>
      <c r="S173" s="71">
        <v>294</v>
      </c>
      <c r="T173" s="71">
        <v>213</v>
      </c>
      <c r="U173" s="71">
        <v>187</v>
      </c>
      <c r="V173" s="71"/>
      <c r="W173" s="71">
        <v>455</v>
      </c>
      <c r="X173" s="71">
        <v>412</v>
      </c>
      <c r="Y173" s="71">
        <v>421</v>
      </c>
      <c r="Z173" s="71">
        <v>357</v>
      </c>
      <c r="AA173" s="71">
        <v>495</v>
      </c>
      <c r="AB173" s="71">
        <v>589</v>
      </c>
      <c r="AC173" s="71">
        <v>571</v>
      </c>
      <c r="AD173" s="71">
        <v>461</v>
      </c>
      <c r="AE173" s="71">
        <v>389</v>
      </c>
      <c r="AF173" s="71">
        <v>358</v>
      </c>
      <c r="AG173" s="71">
        <v>406</v>
      </c>
      <c r="AH173" s="71">
        <v>448</v>
      </c>
      <c r="AI173" s="71">
        <v>459</v>
      </c>
      <c r="AJ173" s="71">
        <v>397</v>
      </c>
      <c r="AK173" s="71">
        <v>324</v>
      </c>
      <c r="AL173" s="71">
        <v>350</v>
      </c>
      <c r="AM173" s="71">
        <v>277</v>
      </c>
      <c r="AN173" s="71">
        <v>338</v>
      </c>
    </row>
    <row r="174" spans="1:40" s="70" customFormat="1" x14ac:dyDescent="0.3">
      <c r="A174" s="70" t="s">
        <v>522</v>
      </c>
      <c r="B174" s="70">
        <v>2025</v>
      </c>
      <c r="C174" s="70" t="s">
        <v>373</v>
      </c>
      <c r="D174" s="70">
        <v>594</v>
      </c>
      <c r="E174" s="71">
        <v>531</v>
      </c>
      <c r="F174" s="71">
        <v>540</v>
      </c>
      <c r="G174" s="71">
        <v>454</v>
      </c>
      <c r="H174" s="71">
        <v>585</v>
      </c>
      <c r="I174" s="71">
        <v>712</v>
      </c>
      <c r="J174" s="71">
        <v>725</v>
      </c>
      <c r="K174" s="71">
        <v>611</v>
      </c>
      <c r="L174" s="71">
        <v>575</v>
      </c>
      <c r="M174" s="71">
        <v>488</v>
      </c>
      <c r="N174" s="71">
        <v>472</v>
      </c>
      <c r="O174" s="71">
        <v>488</v>
      </c>
      <c r="P174" s="71">
        <v>444</v>
      </c>
      <c r="Q174" s="71">
        <v>338</v>
      </c>
      <c r="R174" s="71">
        <v>269</v>
      </c>
      <c r="S174" s="71">
        <v>249</v>
      </c>
      <c r="T174" s="71">
        <v>184</v>
      </c>
      <c r="U174" s="71">
        <v>190</v>
      </c>
      <c r="V174" s="71"/>
      <c r="W174" s="71">
        <v>562</v>
      </c>
      <c r="X174" s="71">
        <v>508</v>
      </c>
      <c r="Y174" s="71">
        <v>497</v>
      </c>
      <c r="Z174" s="71">
        <v>456</v>
      </c>
      <c r="AA174" s="71">
        <v>583</v>
      </c>
      <c r="AB174" s="71">
        <v>631</v>
      </c>
      <c r="AC174" s="71">
        <v>645</v>
      </c>
      <c r="AD174" s="71">
        <v>557</v>
      </c>
      <c r="AE174" s="71">
        <v>536</v>
      </c>
      <c r="AF174" s="71">
        <v>488</v>
      </c>
      <c r="AG174" s="71">
        <v>481</v>
      </c>
      <c r="AH174" s="71">
        <v>493</v>
      </c>
      <c r="AI174" s="71">
        <v>448</v>
      </c>
      <c r="AJ174" s="71">
        <v>378</v>
      </c>
      <c r="AK174" s="71">
        <v>310</v>
      </c>
      <c r="AL174" s="71">
        <v>279</v>
      </c>
      <c r="AM174" s="71">
        <v>221</v>
      </c>
      <c r="AN174" s="71">
        <v>264</v>
      </c>
    </row>
    <row r="175" spans="1:40" s="70" customFormat="1" x14ac:dyDescent="0.3">
      <c r="A175" s="70" t="s">
        <v>523</v>
      </c>
      <c r="B175" s="70">
        <v>2025</v>
      </c>
      <c r="C175" s="70" t="s">
        <v>373</v>
      </c>
      <c r="D175" s="70">
        <v>451</v>
      </c>
      <c r="E175" s="71">
        <v>430</v>
      </c>
      <c r="F175" s="71">
        <v>477</v>
      </c>
      <c r="G175" s="71">
        <v>452</v>
      </c>
      <c r="H175" s="71">
        <v>610</v>
      </c>
      <c r="I175" s="71">
        <v>707</v>
      </c>
      <c r="J175" s="71">
        <v>708</v>
      </c>
      <c r="K175" s="71">
        <v>585</v>
      </c>
      <c r="L175" s="71">
        <v>494</v>
      </c>
      <c r="M175" s="71">
        <v>418</v>
      </c>
      <c r="N175" s="71">
        <v>426</v>
      </c>
      <c r="O175" s="71">
        <v>471</v>
      </c>
      <c r="P175" s="71">
        <v>447</v>
      </c>
      <c r="Q175" s="71">
        <v>325</v>
      </c>
      <c r="R175" s="71">
        <v>252</v>
      </c>
      <c r="S175" s="71">
        <v>229</v>
      </c>
      <c r="T175" s="71">
        <v>147</v>
      </c>
      <c r="U175" s="71">
        <v>123</v>
      </c>
      <c r="V175" s="71"/>
      <c r="W175" s="71">
        <v>428</v>
      </c>
      <c r="X175" s="71">
        <v>406</v>
      </c>
      <c r="Y175" s="71">
        <v>451</v>
      </c>
      <c r="Z175" s="71">
        <v>421</v>
      </c>
      <c r="AA175" s="71">
        <v>517</v>
      </c>
      <c r="AB175" s="71">
        <v>585</v>
      </c>
      <c r="AC175" s="71">
        <v>591</v>
      </c>
      <c r="AD175" s="71">
        <v>507</v>
      </c>
      <c r="AE175" s="71">
        <v>450</v>
      </c>
      <c r="AF175" s="71">
        <v>421</v>
      </c>
      <c r="AG175" s="71">
        <v>448</v>
      </c>
      <c r="AH175" s="71">
        <v>482</v>
      </c>
      <c r="AI175" s="71">
        <v>467</v>
      </c>
      <c r="AJ175" s="71">
        <v>365</v>
      </c>
      <c r="AK175" s="71">
        <v>278</v>
      </c>
      <c r="AL175" s="71">
        <v>264</v>
      </c>
      <c r="AM175" s="71">
        <v>192</v>
      </c>
      <c r="AN175" s="71">
        <v>161</v>
      </c>
    </row>
    <row r="176" spans="1:40" s="70" customFormat="1" x14ac:dyDescent="0.3">
      <c r="A176" s="70" t="s">
        <v>524</v>
      </c>
      <c r="B176" s="70">
        <v>2025</v>
      </c>
      <c r="C176" s="70" t="s">
        <v>373</v>
      </c>
      <c r="D176" s="70">
        <v>319</v>
      </c>
      <c r="E176" s="71">
        <v>296</v>
      </c>
      <c r="F176" s="71">
        <v>331</v>
      </c>
      <c r="G176" s="71">
        <v>617</v>
      </c>
      <c r="H176" s="71">
        <v>1472</v>
      </c>
      <c r="I176" s="71">
        <v>669</v>
      </c>
      <c r="J176" s="71">
        <v>695</v>
      </c>
      <c r="K176" s="71">
        <v>608</v>
      </c>
      <c r="L176" s="71">
        <v>500</v>
      </c>
      <c r="M176" s="71">
        <v>402</v>
      </c>
      <c r="N176" s="71">
        <v>379</v>
      </c>
      <c r="O176" s="71">
        <v>367</v>
      </c>
      <c r="P176" s="71">
        <v>315</v>
      </c>
      <c r="Q176" s="71">
        <v>255</v>
      </c>
      <c r="R176" s="71">
        <v>215</v>
      </c>
      <c r="S176" s="71">
        <v>206</v>
      </c>
      <c r="T176" s="71">
        <v>150</v>
      </c>
      <c r="U176" s="71">
        <v>181</v>
      </c>
      <c r="V176" s="71"/>
      <c r="W176" s="71">
        <v>302</v>
      </c>
      <c r="X176" s="71">
        <v>283</v>
      </c>
      <c r="Y176" s="71">
        <v>316</v>
      </c>
      <c r="Z176" s="71">
        <v>597</v>
      </c>
      <c r="AA176" s="71">
        <v>1464</v>
      </c>
      <c r="AB176" s="71">
        <v>570</v>
      </c>
      <c r="AC176" s="71">
        <v>566</v>
      </c>
      <c r="AD176" s="71">
        <v>511</v>
      </c>
      <c r="AE176" s="71">
        <v>485</v>
      </c>
      <c r="AF176" s="71">
        <v>423</v>
      </c>
      <c r="AG176" s="71">
        <v>404</v>
      </c>
      <c r="AH176" s="71">
        <v>355</v>
      </c>
      <c r="AI176" s="71">
        <v>300</v>
      </c>
      <c r="AJ176" s="71">
        <v>235</v>
      </c>
      <c r="AK176" s="71">
        <v>212</v>
      </c>
      <c r="AL176" s="71">
        <v>236</v>
      </c>
      <c r="AM176" s="71">
        <v>195</v>
      </c>
      <c r="AN176" s="71">
        <v>280</v>
      </c>
    </row>
    <row r="177" spans="1:66" s="70" customFormat="1" x14ac:dyDescent="0.3">
      <c r="A177" s="70" t="s">
        <v>525</v>
      </c>
      <c r="B177" s="70">
        <v>2025</v>
      </c>
      <c r="C177" s="70" t="s">
        <v>373</v>
      </c>
      <c r="D177" s="70">
        <v>650</v>
      </c>
      <c r="E177" s="71">
        <v>556</v>
      </c>
      <c r="F177" s="71">
        <v>580</v>
      </c>
      <c r="G177" s="71">
        <v>496</v>
      </c>
      <c r="H177" s="71">
        <v>678</v>
      </c>
      <c r="I177" s="71">
        <v>866</v>
      </c>
      <c r="J177" s="71">
        <v>790</v>
      </c>
      <c r="K177" s="71">
        <v>583</v>
      </c>
      <c r="L177" s="71">
        <v>467</v>
      </c>
      <c r="M177" s="71">
        <v>428</v>
      </c>
      <c r="N177" s="71">
        <v>517</v>
      </c>
      <c r="O177" s="71">
        <v>514</v>
      </c>
      <c r="P177" s="71">
        <v>435</v>
      </c>
      <c r="Q177" s="71">
        <v>334</v>
      </c>
      <c r="R177" s="71">
        <v>285</v>
      </c>
      <c r="S177" s="71">
        <v>250</v>
      </c>
      <c r="T177" s="71">
        <v>164</v>
      </c>
      <c r="U177" s="71">
        <v>134</v>
      </c>
      <c r="V177" s="71"/>
      <c r="W177" s="71">
        <v>615</v>
      </c>
      <c r="X177" s="71">
        <v>550</v>
      </c>
      <c r="Y177" s="71">
        <v>525</v>
      </c>
      <c r="Z177" s="71">
        <v>450</v>
      </c>
      <c r="AA177" s="71">
        <v>530</v>
      </c>
      <c r="AB177" s="71">
        <v>650</v>
      </c>
      <c r="AC177" s="71">
        <v>625</v>
      </c>
      <c r="AD177" s="71">
        <v>503</v>
      </c>
      <c r="AE177" s="71">
        <v>460</v>
      </c>
      <c r="AF177" s="71">
        <v>408</v>
      </c>
      <c r="AG177" s="71">
        <v>478</v>
      </c>
      <c r="AH177" s="71">
        <v>451</v>
      </c>
      <c r="AI177" s="71">
        <v>452</v>
      </c>
      <c r="AJ177" s="71">
        <v>380</v>
      </c>
      <c r="AK177" s="71">
        <v>332</v>
      </c>
      <c r="AL177" s="71">
        <v>302</v>
      </c>
      <c r="AM177" s="71">
        <v>216</v>
      </c>
      <c r="AN177" s="71">
        <v>204</v>
      </c>
    </row>
    <row r="178" spans="1:66" s="70" customFormat="1" x14ac:dyDescent="0.3">
      <c r="A178" s="70" t="s">
        <v>526</v>
      </c>
      <c r="B178" s="70">
        <v>2025</v>
      </c>
      <c r="C178" s="70" t="s">
        <v>373</v>
      </c>
      <c r="D178" s="70">
        <v>487</v>
      </c>
      <c r="E178" s="71">
        <v>454</v>
      </c>
      <c r="F178" s="71">
        <v>523</v>
      </c>
      <c r="G178" s="71">
        <v>477</v>
      </c>
      <c r="H178" s="71">
        <v>637</v>
      </c>
      <c r="I178" s="71">
        <v>716</v>
      </c>
      <c r="J178" s="71">
        <v>713</v>
      </c>
      <c r="K178" s="71">
        <v>616</v>
      </c>
      <c r="L178" s="71">
        <v>547</v>
      </c>
      <c r="M178" s="71">
        <v>470</v>
      </c>
      <c r="N178" s="71">
        <v>454</v>
      </c>
      <c r="O178" s="71">
        <v>415</v>
      </c>
      <c r="P178" s="71">
        <v>385</v>
      </c>
      <c r="Q178" s="71">
        <v>317</v>
      </c>
      <c r="R178" s="71">
        <v>287</v>
      </c>
      <c r="S178" s="71">
        <v>260</v>
      </c>
      <c r="T178" s="71">
        <v>172</v>
      </c>
      <c r="U178" s="71">
        <v>159</v>
      </c>
      <c r="V178" s="71"/>
      <c r="W178" s="71">
        <v>460</v>
      </c>
      <c r="X178" s="71">
        <v>441</v>
      </c>
      <c r="Y178" s="71">
        <v>496</v>
      </c>
      <c r="Z178" s="71">
        <v>444</v>
      </c>
      <c r="AA178" s="71">
        <v>577</v>
      </c>
      <c r="AB178" s="71">
        <v>612</v>
      </c>
      <c r="AC178" s="71">
        <v>536</v>
      </c>
      <c r="AD178" s="71">
        <v>459</v>
      </c>
      <c r="AE178" s="71">
        <v>466</v>
      </c>
      <c r="AF178" s="71">
        <v>467</v>
      </c>
      <c r="AG178" s="71">
        <v>478</v>
      </c>
      <c r="AH178" s="71">
        <v>454</v>
      </c>
      <c r="AI178" s="71">
        <v>464</v>
      </c>
      <c r="AJ178" s="71">
        <v>375</v>
      </c>
      <c r="AK178" s="71">
        <v>305</v>
      </c>
      <c r="AL178" s="71">
        <v>281</v>
      </c>
      <c r="AM178" s="71">
        <v>200</v>
      </c>
      <c r="AN178" s="71">
        <v>209</v>
      </c>
    </row>
    <row r="179" spans="1:66" s="70" customFormat="1" x14ac:dyDescent="0.3">
      <c r="A179" s="70" t="s">
        <v>527</v>
      </c>
      <c r="B179" s="70">
        <v>2025</v>
      </c>
      <c r="C179" s="70" t="s">
        <v>373</v>
      </c>
      <c r="D179" s="70">
        <v>461</v>
      </c>
      <c r="E179" s="71">
        <v>427</v>
      </c>
      <c r="F179" s="71">
        <v>427</v>
      </c>
      <c r="G179" s="71">
        <v>392</v>
      </c>
      <c r="H179" s="71">
        <v>536</v>
      </c>
      <c r="I179" s="71">
        <v>601</v>
      </c>
      <c r="J179" s="71">
        <v>525</v>
      </c>
      <c r="K179" s="71">
        <v>428</v>
      </c>
      <c r="L179" s="71">
        <v>399</v>
      </c>
      <c r="M179" s="71">
        <v>365</v>
      </c>
      <c r="N179" s="71">
        <v>389</v>
      </c>
      <c r="O179" s="71">
        <v>427</v>
      </c>
      <c r="P179" s="71">
        <v>445</v>
      </c>
      <c r="Q179" s="71">
        <v>372</v>
      </c>
      <c r="R179" s="71">
        <v>332</v>
      </c>
      <c r="S179" s="71">
        <v>324</v>
      </c>
      <c r="T179" s="71">
        <v>201</v>
      </c>
      <c r="U179" s="71">
        <v>163</v>
      </c>
      <c r="V179" s="71"/>
      <c r="W179" s="71">
        <v>436</v>
      </c>
      <c r="X179" s="71">
        <v>415</v>
      </c>
      <c r="Y179" s="71">
        <v>389</v>
      </c>
      <c r="Z179" s="71">
        <v>335</v>
      </c>
      <c r="AA179" s="71">
        <v>413</v>
      </c>
      <c r="AB179" s="71">
        <v>471</v>
      </c>
      <c r="AC179" s="71">
        <v>475</v>
      </c>
      <c r="AD179" s="71">
        <v>448</v>
      </c>
      <c r="AE179" s="71">
        <v>441</v>
      </c>
      <c r="AF179" s="71">
        <v>410</v>
      </c>
      <c r="AG179" s="71">
        <v>438</v>
      </c>
      <c r="AH179" s="71">
        <v>498</v>
      </c>
      <c r="AI179" s="71">
        <v>508</v>
      </c>
      <c r="AJ179" s="71">
        <v>430</v>
      </c>
      <c r="AK179" s="71">
        <v>371</v>
      </c>
      <c r="AL179" s="71">
        <v>364</v>
      </c>
      <c r="AM179" s="71">
        <v>269</v>
      </c>
      <c r="AN179" s="71">
        <v>227</v>
      </c>
    </row>
    <row r="180" spans="1:66" s="70" customFormat="1" x14ac:dyDescent="0.3">
      <c r="A180" s="70" t="s">
        <v>528</v>
      </c>
      <c r="B180" s="70">
        <v>2025</v>
      </c>
      <c r="C180" s="70" t="s">
        <v>373</v>
      </c>
      <c r="D180" s="70">
        <v>325</v>
      </c>
      <c r="E180" s="71">
        <v>310</v>
      </c>
      <c r="F180" s="71">
        <v>339</v>
      </c>
      <c r="G180" s="71">
        <v>1326</v>
      </c>
      <c r="H180" s="71">
        <v>1421</v>
      </c>
      <c r="I180" s="71">
        <v>664</v>
      </c>
      <c r="J180" s="71">
        <v>612</v>
      </c>
      <c r="K180" s="71">
        <v>507</v>
      </c>
      <c r="L180" s="71">
        <v>378</v>
      </c>
      <c r="M180" s="71">
        <v>303</v>
      </c>
      <c r="N180" s="71">
        <v>307</v>
      </c>
      <c r="O180" s="71">
        <v>313</v>
      </c>
      <c r="P180" s="71">
        <v>287</v>
      </c>
      <c r="Q180" s="71">
        <v>228</v>
      </c>
      <c r="R180" s="71">
        <v>189</v>
      </c>
      <c r="S180" s="71">
        <v>198</v>
      </c>
      <c r="T180" s="71">
        <v>118</v>
      </c>
      <c r="U180" s="71">
        <v>98</v>
      </c>
      <c r="V180" s="71"/>
      <c r="W180" s="71">
        <v>307</v>
      </c>
      <c r="X180" s="71">
        <v>284</v>
      </c>
      <c r="Y180" s="71">
        <v>331</v>
      </c>
      <c r="Z180" s="71">
        <v>1265</v>
      </c>
      <c r="AA180" s="71">
        <v>1293</v>
      </c>
      <c r="AB180" s="71">
        <v>547</v>
      </c>
      <c r="AC180" s="71">
        <v>453</v>
      </c>
      <c r="AD180" s="71">
        <v>378</v>
      </c>
      <c r="AE180" s="71">
        <v>340</v>
      </c>
      <c r="AF180" s="71">
        <v>302</v>
      </c>
      <c r="AG180" s="71">
        <v>310</v>
      </c>
      <c r="AH180" s="71">
        <v>318</v>
      </c>
      <c r="AI180" s="71">
        <v>290</v>
      </c>
      <c r="AJ180" s="71">
        <v>224</v>
      </c>
      <c r="AK180" s="71">
        <v>195</v>
      </c>
      <c r="AL180" s="71">
        <v>207</v>
      </c>
      <c r="AM180" s="71">
        <v>134</v>
      </c>
      <c r="AN180" s="71">
        <v>155</v>
      </c>
    </row>
    <row r="181" spans="1:66" s="70" customFormat="1" x14ac:dyDescent="0.3">
      <c r="A181" s="70" t="s">
        <v>529</v>
      </c>
      <c r="B181" s="70">
        <v>2025</v>
      </c>
      <c r="C181" s="70" t="s">
        <v>373</v>
      </c>
      <c r="D181" s="70">
        <v>702</v>
      </c>
      <c r="E181" s="71">
        <v>593</v>
      </c>
      <c r="F181" s="71">
        <v>557</v>
      </c>
      <c r="G181" s="71">
        <v>480</v>
      </c>
      <c r="H181" s="71">
        <v>705</v>
      </c>
      <c r="I181" s="71">
        <v>916</v>
      </c>
      <c r="J181" s="71">
        <v>786</v>
      </c>
      <c r="K181" s="71">
        <v>586</v>
      </c>
      <c r="L181" s="71">
        <v>502</v>
      </c>
      <c r="M181" s="71">
        <v>470</v>
      </c>
      <c r="N181" s="71">
        <v>503</v>
      </c>
      <c r="O181" s="71">
        <v>540</v>
      </c>
      <c r="P181" s="71">
        <v>514</v>
      </c>
      <c r="Q181" s="71">
        <v>433</v>
      </c>
      <c r="R181" s="71">
        <v>315</v>
      </c>
      <c r="S181" s="71">
        <v>289</v>
      </c>
      <c r="T181" s="71">
        <v>187</v>
      </c>
      <c r="U181" s="71">
        <v>146</v>
      </c>
      <c r="V181" s="71"/>
      <c r="W181" s="71">
        <v>675</v>
      </c>
      <c r="X181" s="71">
        <v>557</v>
      </c>
      <c r="Y181" s="71">
        <v>517</v>
      </c>
      <c r="Z181" s="71">
        <v>469</v>
      </c>
      <c r="AA181" s="71">
        <v>617</v>
      </c>
      <c r="AB181" s="71">
        <v>724</v>
      </c>
      <c r="AC181" s="71">
        <v>718</v>
      </c>
      <c r="AD181" s="71">
        <v>650</v>
      </c>
      <c r="AE181" s="71">
        <v>596</v>
      </c>
      <c r="AF181" s="71">
        <v>510</v>
      </c>
      <c r="AG181" s="71">
        <v>509</v>
      </c>
      <c r="AH181" s="71">
        <v>528</v>
      </c>
      <c r="AI181" s="71">
        <v>557</v>
      </c>
      <c r="AJ181" s="71">
        <v>436</v>
      </c>
      <c r="AK181" s="71">
        <v>356</v>
      </c>
      <c r="AL181" s="71">
        <v>337</v>
      </c>
      <c r="AM181" s="71">
        <v>234</v>
      </c>
      <c r="AN181" s="71">
        <v>296</v>
      </c>
    </row>
    <row r="182" spans="1:66" s="78" customFormat="1" x14ac:dyDescent="0.3">
      <c r="A182" s="78" t="s">
        <v>530</v>
      </c>
      <c r="B182" s="78">
        <v>2025</v>
      </c>
      <c r="C182" s="78" t="s">
        <v>373</v>
      </c>
      <c r="D182" s="78">
        <v>2792</v>
      </c>
      <c r="E182" s="79">
        <v>2547</v>
      </c>
      <c r="F182" s="79">
        <v>2587</v>
      </c>
      <c r="G182" s="79">
        <v>2423</v>
      </c>
      <c r="H182" s="79">
        <v>3426</v>
      </c>
      <c r="I182" s="79">
        <v>3808</v>
      </c>
      <c r="J182" s="79">
        <v>3653</v>
      </c>
      <c r="K182" s="79">
        <v>2986</v>
      </c>
      <c r="L182" s="79">
        <v>2632</v>
      </c>
      <c r="M182" s="79">
        <v>2334</v>
      </c>
      <c r="N182" s="79">
        <v>2403</v>
      </c>
      <c r="O182" s="79">
        <v>2333</v>
      </c>
      <c r="P182" s="79">
        <v>2092</v>
      </c>
      <c r="Q182" s="79">
        <v>1679</v>
      </c>
      <c r="R182" s="79">
        <v>1436</v>
      </c>
      <c r="S182" s="79">
        <v>1308</v>
      </c>
      <c r="T182" s="79">
        <v>849</v>
      </c>
      <c r="U182" s="79">
        <v>750</v>
      </c>
      <c r="V182" s="79"/>
      <c r="W182" s="79">
        <v>2641</v>
      </c>
      <c r="X182" s="79">
        <v>2459</v>
      </c>
      <c r="Y182" s="79">
        <v>2411</v>
      </c>
      <c r="Z182" s="79">
        <v>2279</v>
      </c>
      <c r="AA182" s="79">
        <v>3070</v>
      </c>
      <c r="AB182" s="79">
        <v>3167</v>
      </c>
      <c r="AC182" s="79">
        <v>2964</v>
      </c>
      <c r="AD182" s="79">
        <v>2498</v>
      </c>
      <c r="AE182" s="79">
        <v>2386</v>
      </c>
      <c r="AF182" s="79">
        <v>2219</v>
      </c>
      <c r="AG182" s="79">
        <v>2339</v>
      </c>
      <c r="AH182" s="79">
        <v>2322</v>
      </c>
      <c r="AI182" s="79">
        <v>2266</v>
      </c>
      <c r="AJ182" s="79">
        <v>1880</v>
      </c>
      <c r="AK182" s="79">
        <v>1622</v>
      </c>
      <c r="AL182" s="79">
        <v>1431</v>
      </c>
      <c r="AM182" s="79">
        <v>989</v>
      </c>
      <c r="AN182" s="79">
        <v>1074</v>
      </c>
    </row>
    <row r="183" spans="1:66" s="70" customFormat="1" x14ac:dyDescent="0.3">
      <c r="A183" s="70" t="s">
        <v>531</v>
      </c>
      <c r="B183" s="70">
        <v>2025</v>
      </c>
      <c r="C183" s="70" t="s">
        <v>373</v>
      </c>
      <c r="D183" s="70">
        <v>2353</v>
      </c>
      <c r="E183" s="71">
        <v>2117</v>
      </c>
      <c r="F183" s="71">
        <v>2154</v>
      </c>
      <c r="G183" s="71">
        <v>6321</v>
      </c>
      <c r="H183" s="71">
        <v>8693</v>
      </c>
      <c r="I183" s="71">
        <v>4013</v>
      </c>
      <c r="J183" s="71">
        <v>4061</v>
      </c>
      <c r="K183" s="71">
        <v>3756</v>
      </c>
      <c r="L183" s="71">
        <v>3191</v>
      </c>
      <c r="M183" s="71">
        <v>2501</v>
      </c>
      <c r="N183" s="71">
        <v>2266</v>
      </c>
      <c r="O183" s="71">
        <v>2133</v>
      </c>
      <c r="P183" s="71">
        <v>1896</v>
      </c>
      <c r="Q183" s="71">
        <v>1506</v>
      </c>
      <c r="R183" s="71">
        <v>1179</v>
      </c>
      <c r="S183" s="71">
        <v>1151</v>
      </c>
      <c r="T183" s="71">
        <v>761</v>
      </c>
      <c r="U183" s="71">
        <v>761</v>
      </c>
      <c r="V183" s="71"/>
      <c r="W183" s="71">
        <v>2233</v>
      </c>
      <c r="X183" s="71">
        <v>2033</v>
      </c>
      <c r="Y183" s="71">
        <v>2064</v>
      </c>
      <c r="Z183" s="71">
        <v>6326</v>
      </c>
      <c r="AA183" s="71">
        <v>8151</v>
      </c>
      <c r="AB183" s="71">
        <v>3435</v>
      </c>
      <c r="AC183" s="71">
        <v>3330</v>
      </c>
      <c r="AD183" s="71">
        <v>2998</v>
      </c>
      <c r="AE183" s="71">
        <v>2747</v>
      </c>
      <c r="AF183" s="71">
        <v>2268</v>
      </c>
      <c r="AG183" s="71">
        <v>2077</v>
      </c>
      <c r="AH183" s="71">
        <v>2029</v>
      </c>
      <c r="AI183" s="71">
        <v>1721</v>
      </c>
      <c r="AJ183" s="71">
        <v>1370</v>
      </c>
      <c r="AK183" s="71">
        <v>1159</v>
      </c>
      <c r="AL183" s="71">
        <v>1207</v>
      </c>
      <c r="AM183" s="71">
        <v>880</v>
      </c>
      <c r="AN183" s="71">
        <v>1151</v>
      </c>
    </row>
    <row r="184" spans="1:66" s="70" customFormat="1" x14ac:dyDescent="0.3">
      <c r="A184" s="70" t="s">
        <v>532</v>
      </c>
      <c r="B184" s="70">
        <v>2025</v>
      </c>
      <c r="C184" s="70" t="s">
        <v>373</v>
      </c>
      <c r="D184" s="70">
        <v>3076</v>
      </c>
      <c r="E184" s="71">
        <v>2721</v>
      </c>
      <c r="F184" s="71">
        <v>2825</v>
      </c>
      <c r="G184" s="71">
        <v>2544</v>
      </c>
      <c r="H184" s="71">
        <v>3337</v>
      </c>
      <c r="I184" s="71">
        <v>4101</v>
      </c>
      <c r="J184" s="71">
        <v>3985</v>
      </c>
      <c r="K184" s="71">
        <v>3231</v>
      </c>
      <c r="L184" s="71">
        <v>2780</v>
      </c>
      <c r="M184" s="71">
        <v>2454</v>
      </c>
      <c r="N184" s="71">
        <v>2632</v>
      </c>
      <c r="O184" s="71">
        <v>2798</v>
      </c>
      <c r="P184" s="71">
        <v>2715</v>
      </c>
      <c r="Q184" s="71">
        <v>2156</v>
      </c>
      <c r="R184" s="71">
        <v>1732</v>
      </c>
      <c r="S184" s="71">
        <v>1698</v>
      </c>
      <c r="T184" s="71">
        <v>1145</v>
      </c>
      <c r="U184" s="71">
        <v>944</v>
      </c>
      <c r="V184" s="71"/>
      <c r="W184" s="71">
        <v>2923</v>
      </c>
      <c r="X184" s="71">
        <v>2610</v>
      </c>
      <c r="Y184" s="71">
        <v>2628</v>
      </c>
      <c r="Z184" s="71">
        <v>2337</v>
      </c>
      <c r="AA184" s="71">
        <v>3037</v>
      </c>
      <c r="AB184" s="71">
        <v>3504</v>
      </c>
      <c r="AC184" s="71">
        <v>3453</v>
      </c>
      <c r="AD184" s="71">
        <v>3007</v>
      </c>
      <c r="AE184" s="71">
        <v>2724</v>
      </c>
      <c r="AF184" s="71">
        <v>2449</v>
      </c>
      <c r="AG184" s="71">
        <v>2624</v>
      </c>
      <c r="AH184" s="71">
        <v>2830</v>
      </c>
      <c r="AI184" s="71">
        <v>2875</v>
      </c>
      <c r="AJ184" s="71">
        <v>2388</v>
      </c>
      <c r="AK184" s="71">
        <v>1952</v>
      </c>
      <c r="AL184" s="71">
        <v>1903</v>
      </c>
      <c r="AM184" s="71">
        <v>1404</v>
      </c>
      <c r="AN184" s="71">
        <v>1454</v>
      </c>
    </row>
    <row r="185" spans="1:66" s="70" customFormat="1" x14ac:dyDescent="0.3">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row>
    <row r="186" spans="1:66" s="58" customFormat="1" x14ac:dyDescent="0.3">
      <c r="D186" s="55"/>
      <c r="E186" s="55"/>
      <c r="F186" s="55"/>
      <c r="G186" s="55"/>
      <c r="H186" s="55"/>
      <c r="I186" s="55"/>
      <c r="J186" s="55"/>
      <c r="K186" s="55"/>
      <c r="L186" s="55"/>
      <c r="M186" s="55"/>
      <c r="N186" s="55"/>
      <c r="O186" s="55"/>
      <c r="P186" s="55"/>
      <c r="Q186" s="55"/>
      <c r="R186" s="55"/>
      <c r="S186" s="55"/>
      <c r="T186" s="55"/>
      <c r="U186" s="55"/>
      <c r="V186" s="56"/>
      <c r="W186" s="55"/>
      <c r="X186" s="55"/>
      <c r="Y186" s="55"/>
      <c r="Z186" s="55"/>
      <c r="AA186" s="55"/>
      <c r="AB186" s="55"/>
      <c r="AC186" s="55"/>
      <c r="AD186" s="55"/>
      <c r="AE186" s="55"/>
      <c r="AF186" s="55"/>
      <c r="AG186" s="55"/>
      <c r="AH186" s="55"/>
      <c r="AI186" s="55"/>
      <c r="AJ186" s="55"/>
      <c r="AK186" s="55"/>
      <c r="AL186" s="55"/>
      <c r="AM186" s="55"/>
      <c r="AN186" s="55"/>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row>
    <row r="187" spans="1:66" s="58" customFormat="1" x14ac:dyDescent="0.3">
      <c r="D187" s="55"/>
      <c r="E187" s="55"/>
      <c r="F187" s="55"/>
      <c r="G187" s="55"/>
      <c r="H187" s="55"/>
      <c r="I187" s="55"/>
      <c r="J187" s="55"/>
      <c r="K187" s="55"/>
      <c r="L187" s="55"/>
      <c r="M187" s="55"/>
      <c r="N187" s="55"/>
      <c r="O187" s="55"/>
      <c r="P187" s="55"/>
      <c r="Q187" s="55"/>
      <c r="R187" s="55"/>
      <c r="S187" s="55"/>
      <c r="T187" s="55"/>
      <c r="U187" s="55"/>
      <c r="V187" s="56"/>
      <c r="W187" s="55"/>
      <c r="X187" s="55"/>
      <c r="Y187" s="55"/>
      <c r="Z187" s="55"/>
      <c r="AA187" s="55"/>
      <c r="AB187" s="55"/>
      <c r="AC187" s="55"/>
      <c r="AD187" s="55"/>
      <c r="AE187" s="55"/>
      <c r="AF187" s="55"/>
      <c r="AG187" s="55"/>
      <c r="AH187" s="55"/>
      <c r="AI187" s="55"/>
      <c r="AJ187" s="55"/>
      <c r="AK187" s="55"/>
      <c r="AL187" s="55"/>
      <c r="AM187" s="55"/>
      <c r="AN187" s="55"/>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row>
  </sheetData>
  <autoFilter ref="A3:AN3" xr:uid="{00000000-0009-0000-0000-000004000000}"/>
  <mergeCells count="2">
    <mergeCell ref="D2:U2"/>
    <mergeCell ref="W2:AN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5:K85"/>
  <sheetViews>
    <sheetView zoomScaleNormal="100" workbookViewId="0">
      <selection activeCell="Z44" sqref="Z44"/>
    </sheetView>
  </sheetViews>
  <sheetFormatPr defaultColWidth="9.109375" defaultRowHeight="10.199999999999999" x14ac:dyDescent="0.2"/>
  <cols>
    <col min="1" max="1" width="4.5546875" style="34" customWidth="1"/>
    <col min="2" max="2" width="9.109375" style="34"/>
    <col min="3" max="8" width="11" style="34" bestFit="1" customWidth="1"/>
    <col min="9" max="10" width="9.109375" style="34"/>
    <col min="11" max="11" width="9.88671875" style="34" customWidth="1"/>
    <col min="12" max="12" width="4.5546875" style="34" customWidth="1"/>
    <col min="13" max="16384" width="9.109375" style="34"/>
  </cols>
  <sheetData>
    <row r="15" spans="2:11" ht="13.8" x14ac:dyDescent="0.3">
      <c r="B15" s="35" t="s">
        <v>2</v>
      </c>
      <c r="G15" s="35" t="s">
        <v>533</v>
      </c>
      <c r="K15" s="35" t="s">
        <v>534</v>
      </c>
    </row>
    <row r="59" spans="2:8" ht="6.75" customHeight="1" x14ac:dyDescent="0.2"/>
    <row r="60" spans="2:8" ht="13.8" x14ac:dyDescent="0.3">
      <c r="B60" s="35" t="s">
        <v>3</v>
      </c>
    </row>
    <row r="61" spans="2:8" ht="24.75" customHeight="1" x14ac:dyDescent="0.3">
      <c r="B61" s="35"/>
    </row>
    <row r="62" spans="2:8" ht="6.75" customHeight="1" thickBot="1" x14ac:dyDescent="0.25"/>
    <row r="63" spans="2:8" s="36" customFormat="1" ht="31.5" customHeight="1" thickBot="1" x14ac:dyDescent="0.25">
      <c r="C63" s="684" t="str">
        <f>'Chart Data'!X4</f>
        <v>Southampton LA (Res) : 2021 Base Year</v>
      </c>
      <c r="D63" s="685"/>
      <c r="E63" s="686"/>
      <c r="F63" s="684" t="str">
        <f>'Chart Data'!AA4</f>
        <v>Southampton LA (Res) : 2025 Projection</v>
      </c>
      <c r="G63" s="685"/>
      <c r="H63" s="686"/>
    </row>
    <row r="64" spans="2:8" ht="14.4" thickBot="1" x14ac:dyDescent="0.35">
      <c r="C64" s="40" t="s">
        <v>5</v>
      </c>
      <c r="D64" s="41" t="s">
        <v>6</v>
      </c>
      <c r="E64" s="42" t="s">
        <v>7</v>
      </c>
      <c r="F64" s="40" t="s">
        <v>5</v>
      </c>
      <c r="G64" s="41" t="s">
        <v>6</v>
      </c>
      <c r="H64" s="42" t="s">
        <v>7</v>
      </c>
    </row>
    <row r="65" spans="2:8" ht="13.8" x14ac:dyDescent="0.3">
      <c r="B65" s="37" t="s">
        <v>8</v>
      </c>
      <c r="C65" s="52">
        <f>IF(Control!$B$25=1,'Chart Data'!X6,IF(Control!$B$25=2,'Chart Data'!X29,""))</f>
        <v>7180</v>
      </c>
      <c r="D65" s="53">
        <f>IF(Control!$B$25=1,'Chart Data'!Y6,IF(Control!$B$25=2,'Chart Data'!Y29,""))</f>
        <v>6952</v>
      </c>
      <c r="E65" s="54">
        <f>IF(Control!$B$25=1,'Chart Data'!Z6,IF(Control!$B$25=2,'Chart Data'!Z29,""))</f>
        <v>14132</v>
      </c>
      <c r="F65" s="52">
        <f>IF(Control!$B$25=1,'Chart Data'!AA6,IF(Control!$B$25=2,'Chart Data'!AA29,""))</f>
        <v>8221</v>
      </c>
      <c r="G65" s="53">
        <f>IF(Control!$B$25=1,'Chart Data'!AB6,IF(Control!$B$25=2,'Chart Data'!AB29,""))</f>
        <v>7797</v>
      </c>
      <c r="H65" s="54">
        <f>IF(Control!$B$25=1,'Chart Data'!AC6,IF(Control!$B$25=2,'Chart Data'!AC29,""))</f>
        <v>16018</v>
      </c>
    </row>
    <row r="66" spans="2:8" ht="13.8" x14ac:dyDescent="0.3">
      <c r="B66" s="38" t="s">
        <v>9</v>
      </c>
      <c r="C66" s="52">
        <f>IF(Control!$B$25=1,'Chart Data'!X7,IF(Control!$B$25=2,'Chart Data'!X30,""))</f>
        <v>7614</v>
      </c>
      <c r="D66" s="53">
        <f>IF(Control!$B$25=1,'Chart Data'!Y7,IF(Control!$B$25=2,'Chart Data'!Y30,""))</f>
        <v>7201</v>
      </c>
      <c r="E66" s="54">
        <f>IF(Control!$B$25=1,'Chart Data'!Z7,IF(Control!$B$25=2,'Chart Data'!Z30,""))</f>
        <v>14815</v>
      </c>
      <c r="F66" s="52">
        <f>IF(Control!$B$25=1,'Chart Data'!AA7,IF(Control!$B$25=2,'Chart Data'!AA30,""))</f>
        <v>7390</v>
      </c>
      <c r="G66" s="53">
        <f>IF(Control!$B$25=1,'Chart Data'!AB7,IF(Control!$B$25=2,'Chart Data'!AB30,""))</f>
        <v>7102</v>
      </c>
      <c r="H66" s="54">
        <f>IF(Control!$B$25=1,'Chart Data'!AC7,IF(Control!$B$25=2,'Chart Data'!AC30,""))</f>
        <v>14492</v>
      </c>
    </row>
    <row r="67" spans="2:8" ht="13.8" x14ac:dyDescent="0.3">
      <c r="B67" s="38" t="s">
        <v>10</v>
      </c>
      <c r="C67" s="52">
        <f>IF(Control!$B$25=1,'Chart Data'!X8,IF(Control!$B$25=2,'Chart Data'!X31,""))</f>
        <v>7201</v>
      </c>
      <c r="D67" s="53">
        <f>IF(Control!$B$25=1,'Chart Data'!Y8,IF(Control!$B$25=2,'Chart Data'!Y31,""))</f>
        <v>6768</v>
      </c>
      <c r="E67" s="54">
        <f>IF(Control!$B$25=1,'Chart Data'!Z8,IF(Control!$B$25=2,'Chart Data'!Z31,""))</f>
        <v>13969</v>
      </c>
      <c r="F67" s="52">
        <f>IF(Control!$B$25=1,'Chart Data'!AA8,IF(Control!$B$25=2,'Chart Data'!AA31,""))</f>
        <v>7561</v>
      </c>
      <c r="G67" s="53">
        <f>IF(Control!$B$25=1,'Chart Data'!AB8,IF(Control!$B$25=2,'Chart Data'!AB31,""))</f>
        <v>7103</v>
      </c>
      <c r="H67" s="54">
        <f>IF(Control!$B$25=1,'Chart Data'!AC8,IF(Control!$B$25=2,'Chart Data'!AC31,""))</f>
        <v>14664</v>
      </c>
    </row>
    <row r="68" spans="2:8" ht="13.8" x14ac:dyDescent="0.3">
      <c r="B68" s="38" t="s">
        <v>11</v>
      </c>
      <c r="C68" s="52">
        <f>IF(Control!$B$25=1,'Chart Data'!X9,IF(Control!$B$25=2,'Chart Data'!X32,""))</f>
        <v>10304</v>
      </c>
      <c r="D68" s="53">
        <f>IF(Control!$B$25=1,'Chart Data'!Y9,IF(Control!$B$25=2,'Chart Data'!Y32,""))</f>
        <v>10100</v>
      </c>
      <c r="E68" s="54">
        <f>IF(Control!$B$25=1,'Chart Data'!Z9,IF(Control!$B$25=2,'Chart Data'!Z32,""))</f>
        <v>20404</v>
      </c>
      <c r="F68" s="52">
        <f>IF(Control!$B$25=1,'Chart Data'!AA9,IF(Control!$B$25=2,'Chart Data'!AA32,""))</f>
        <v>11285</v>
      </c>
      <c r="G68" s="53">
        <f>IF(Control!$B$25=1,'Chart Data'!AB9,IF(Control!$B$25=2,'Chart Data'!AB32,""))</f>
        <v>10938</v>
      </c>
      <c r="H68" s="54">
        <f>IF(Control!$B$25=1,'Chart Data'!AC9,IF(Control!$B$25=2,'Chart Data'!AC32,""))</f>
        <v>22223</v>
      </c>
    </row>
    <row r="69" spans="2:8" ht="13.8" x14ac:dyDescent="0.3">
      <c r="B69" s="38" t="s">
        <v>12</v>
      </c>
      <c r="C69" s="52">
        <f>IF(Control!$B$25=1,'Chart Data'!X10,IF(Control!$B$25=2,'Chart Data'!X33,""))</f>
        <v>15717</v>
      </c>
      <c r="D69" s="53">
        <f>IF(Control!$B$25=1,'Chart Data'!Y10,IF(Control!$B$25=2,'Chart Data'!Y33,""))</f>
        <v>14514</v>
      </c>
      <c r="E69" s="54">
        <f>IF(Control!$B$25=1,'Chart Data'!Z10,IF(Control!$B$25=2,'Chart Data'!Z33,""))</f>
        <v>30231</v>
      </c>
      <c r="F69" s="52">
        <f>IF(Control!$B$25=1,'Chart Data'!AA10,IF(Control!$B$25=2,'Chart Data'!AA33,""))</f>
        <v>15457</v>
      </c>
      <c r="G69" s="53">
        <f>IF(Control!$B$25=1,'Chart Data'!AB10,IF(Control!$B$25=2,'Chart Data'!AB33,""))</f>
        <v>14260</v>
      </c>
      <c r="H69" s="54">
        <f>IF(Control!$B$25=1,'Chart Data'!AC10,IF(Control!$B$25=2,'Chart Data'!AC33,""))</f>
        <v>29717</v>
      </c>
    </row>
    <row r="70" spans="2:8" ht="13.8" x14ac:dyDescent="0.3">
      <c r="B70" s="38" t="s">
        <v>13</v>
      </c>
      <c r="C70" s="52">
        <f>IF(Control!$B$25=1,'Chart Data'!X11,IF(Control!$B$25=2,'Chart Data'!X34,""))</f>
        <v>11990</v>
      </c>
      <c r="D70" s="53">
        <f>IF(Control!$B$25=1,'Chart Data'!Y11,IF(Control!$B$25=2,'Chart Data'!Y34,""))</f>
        <v>10329</v>
      </c>
      <c r="E70" s="54">
        <f>IF(Control!$B$25=1,'Chart Data'!Z11,IF(Control!$B$25=2,'Chart Data'!Z34,""))</f>
        <v>22319</v>
      </c>
      <c r="F70" s="52">
        <f>IF(Control!$B$25=1,'Chart Data'!AA11,IF(Control!$B$25=2,'Chart Data'!AA34,""))</f>
        <v>11922</v>
      </c>
      <c r="G70" s="53">
        <f>IF(Control!$B$25=1,'Chart Data'!AB11,IF(Control!$B$25=2,'Chart Data'!AB34,""))</f>
        <v>10108</v>
      </c>
      <c r="H70" s="54">
        <f>IF(Control!$B$25=1,'Chart Data'!AC11,IF(Control!$B$25=2,'Chart Data'!AC34,""))</f>
        <v>22030</v>
      </c>
    </row>
    <row r="71" spans="2:8" ht="13.8" x14ac:dyDescent="0.3">
      <c r="B71" s="38" t="s">
        <v>14</v>
      </c>
      <c r="C71" s="52">
        <f>IF(Control!$B$25=1,'Chart Data'!X12,IF(Control!$B$25=2,'Chart Data'!X35,""))</f>
        <v>10952</v>
      </c>
      <c r="D71" s="53">
        <f>IF(Control!$B$25=1,'Chart Data'!Y12,IF(Control!$B$25=2,'Chart Data'!Y35,""))</f>
        <v>9382</v>
      </c>
      <c r="E71" s="54">
        <f>IF(Control!$B$25=1,'Chart Data'!Z12,IF(Control!$B$25=2,'Chart Data'!Z35,""))</f>
        <v>20334</v>
      </c>
      <c r="F71" s="52">
        <f>IF(Control!$B$25=1,'Chart Data'!AA12,IF(Control!$B$25=2,'Chart Data'!AA35,""))</f>
        <v>11700</v>
      </c>
      <c r="G71" s="53">
        <f>IF(Control!$B$25=1,'Chart Data'!AB12,IF(Control!$B$25=2,'Chart Data'!AB35,""))</f>
        <v>9748</v>
      </c>
      <c r="H71" s="54">
        <f>IF(Control!$B$25=1,'Chart Data'!AC12,IF(Control!$B$25=2,'Chart Data'!AC35,""))</f>
        <v>21448</v>
      </c>
    </row>
    <row r="72" spans="2:8" ht="13.8" x14ac:dyDescent="0.3">
      <c r="B72" s="38" t="s">
        <v>15</v>
      </c>
      <c r="C72" s="52">
        <f>IF(Control!$B$25=1,'Chart Data'!X13,IF(Control!$B$25=2,'Chart Data'!X36,""))</f>
        <v>9404</v>
      </c>
      <c r="D72" s="53">
        <f>IF(Control!$B$25=1,'Chart Data'!Y13,IF(Control!$B$25=2,'Chart Data'!Y36,""))</f>
        <v>8206</v>
      </c>
      <c r="E72" s="54">
        <f>IF(Control!$B$25=1,'Chart Data'!Z13,IF(Control!$B$25=2,'Chart Data'!Z36,""))</f>
        <v>17610</v>
      </c>
      <c r="F72" s="52">
        <f>IF(Control!$B$25=1,'Chart Data'!AA13,IF(Control!$B$25=2,'Chart Data'!AA36,""))</f>
        <v>9973</v>
      </c>
      <c r="G72" s="53">
        <f>IF(Control!$B$25=1,'Chart Data'!AB13,IF(Control!$B$25=2,'Chart Data'!AB36,""))</f>
        <v>8502</v>
      </c>
      <c r="H72" s="54">
        <f>IF(Control!$B$25=1,'Chart Data'!AC13,IF(Control!$B$25=2,'Chart Data'!AC36,""))</f>
        <v>18475</v>
      </c>
    </row>
    <row r="73" spans="2:8" ht="13.8" x14ac:dyDescent="0.3">
      <c r="B73" s="38" t="s">
        <v>16</v>
      </c>
      <c r="C73" s="52">
        <f>IF(Control!$B$25=1,'Chart Data'!X14,IF(Control!$B$25=2,'Chart Data'!X37,""))</f>
        <v>7759</v>
      </c>
      <c r="D73" s="53">
        <f>IF(Control!$B$25=1,'Chart Data'!Y14,IF(Control!$B$25=2,'Chart Data'!Y37,""))</f>
        <v>7190</v>
      </c>
      <c r="E73" s="54">
        <f>IF(Control!$B$25=1,'Chart Data'!Z14,IF(Control!$B$25=2,'Chart Data'!Z37,""))</f>
        <v>14949</v>
      </c>
      <c r="F73" s="52">
        <f>IF(Control!$B$25=1,'Chart Data'!AA14,IF(Control!$B$25=2,'Chart Data'!AA37,""))</f>
        <v>8603</v>
      </c>
      <c r="G73" s="53">
        <f>IF(Control!$B$25=1,'Chart Data'!AB14,IF(Control!$B$25=2,'Chart Data'!AB37,""))</f>
        <v>7859</v>
      </c>
      <c r="H73" s="54">
        <f>IF(Control!$B$25=1,'Chart Data'!AC14,IF(Control!$B$25=2,'Chart Data'!AC37,""))</f>
        <v>16462</v>
      </c>
    </row>
    <row r="74" spans="2:8" ht="13.8" x14ac:dyDescent="0.3">
      <c r="B74" s="38" t="s">
        <v>17</v>
      </c>
      <c r="C74" s="52">
        <f>IF(Control!$B$25=1,'Chart Data'!X15,IF(Control!$B$25=2,'Chart Data'!X38,""))</f>
        <v>7362</v>
      </c>
      <c r="D74" s="53">
        <f>IF(Control!$B$25=1,'Chart Data'!Y15,IF(Control!$B$25=2,'Chart Data'!Y38,""))</f>
        <v>6872</v>
      </c>
      <c r="E74" s="54">
        <f>IF(Control!$B$25=1,'Chart Data'!Z15,IF(Control!$B$25=2,'Chart Data'!Z38,""))</f>
        <v>14234</v>
      </c>
      <c r="F74" s="52">
        <f>IF(Control!$B$25=1,'Chart Data'!AA15,IF(Control!$B$25=2,'Chart Data'!AA38,""))</f>
        <v>7287</v>
      </c>
      <c r="G74" s="53">
        <f>IF(Control!$B$25=1,'Chart Data'!AB15,IF(Control!$B$25=2,'Chart Data'!AB38,""))</f>
        <v>6937</v>
      </c>
      <c r="H74" s="54">
        <f>IF(Control!$B$25=1,'Chart Data'!AC15,IF(Control!$B$25=2,'Chart Data'!AC38,""))</f>
        <v>14224</v>
      </c>
    </row>
    <row r="75" spans="2:8" ht="13.8" x14ac:dyDescent="0.3">
      <c r="B75" s="38" t="s">
        <v>18</v>
      </c>
      <c r="C75" s="52">
        <f>IF(Control!$B$25=1,'Chart Data'!X16,IF(Control!$B$25=2,'Chart Data'!X39,""))</f>
        <v>7186</v>
      </c>
      <c r="D75" s="53">
        <f>IF(Control!$B$25=1,'Chart Data'!Y16,IF(Control!$B$25=2,'Chart Data'!Y39,""))</f>
        <v>7041</v>
      </c>
      <c r="E75" s="54">
        <f>IF(Control!$B$25=1,'Chart Data'!Z16,IF(Control!$B$25=2,'Chart Data'!Z39,""))</f>
        <v>14227</v>
      </c>
      <c r="F75" s="52">
        <f>IF(Control!$B$25=1,'Chart Data'!AA16,IF(Control!$B$25=2,'Chart Data'!AA39,""))</f>
        <v>7303</v>
      </c>
      <c r="G75" s="53">
        <f>IF(Control!$B$25=1,'Chart Data'!AB16,IF(Control!$B$25=2,'Chart Data'!AB39,""))</f>
        <v>7038</v>
      </c>
      <c r="H75" s="54">
        <f>IF(Control!$B$25=1,'Chart Data'!AC16,IF(Control!$B$25=2,'Chart Data'!AC39,""))</f>
        <v>14341</v>
      </c>
    </row>
    <row r="76" spans="2:8" ht="13.8" x14ac:dyDescent="0.3">
      <c r="B76" s="38" t="s">
        <v>19</v>
      </c>
      <c r="C76" s="52">
        <f>IF(Control!$B$25=1,'Chart Data'!X17,IF(Control!$B$25=2,'Chart Data'!X40,""))</f>
        <v>7218</v>
      </c>
      <c r="D76" s="53">
        <f>IF(Control!$B$25=1,'Chart Data'!Y17,IF(Control!$B$25=2,'Chart Data'!Y40,""))</f>
        <v>7127</v>
      </c>
      <c r="E76" s="54">
        <f>IF(Control!$B$25=1,'Chart Data'!Z17,IF(Control!$B$25=2,'Chart Data'!Z40,""))</f>
        <v>14345</v>
      </c>
      <c r="F76" s="52">
        <f>IF(Control!$B$25=1,'Chart Data'!AA17,IF(Control!$B$25=2,'Chart Data'!AA40,""))</f>
        <v>7264</v>
      </c>
      <c r="G76" s="53">
        <f>IF(Control!$B$25=1,'Chart Data'!AB17,IF(Control!$B$25=2,'Chart Data'!AB40,""))</f>
        <v>7181</v>
      </c>
      <c r="H76" s="54">
        <f>IF(Control!$B$25=1,'Chart Data'!AC17,IF(Control!$B$25=2,'Chart Data'!AC40,""))</f>
        <v>14445</v>
      </c>
    </row>
    <row r="77" spans="2:8" ht="13.8" x14ac:dyDescent="0.3">
      <c r="B77" s="38" t="s">
        <v>20</v>
      </c>
      <c r="C77" s="52">
        <f>IF(Control!$B$25=1,'Chart Data'!X18,IF(Control!$B$25=2,'Chart Data'!X41,""))</f>
        <v>5928</v>
      </c>
      <c r="D77" s="53">
        <f>IF(Control!$B$25=1,'Chart Data'!Y18,IF(Control!$B$25=2,'Chart Data'!Y41,""))</f>
        <v>6063</v>
      </c>
      <c r="E77" s="54">
        <f>IF(Control!$B$25=1,'Chart Data'!Z18,IF(Control!$B$25=2,'Chart Data'!Z41,""))</f>
        <v>11991</v>
      </c>
      <c r="F77" s="52">
        <f>IF(Control!$B$25=1,'Chart Data'!AA18,IF(Control!$B$25=2,'Chart Data'!AA41,""))</f>
        <v>6702</v>
      </c>
      <c r="G77" s="53">
        <f>IF(Control!$B$25=1,'Chart Data'!AB18,IF(Control!$B$25=2,'Chart Data'!AB41,""))</f>
        <v>6860</v>
      </c>
      <c r="H77" s="54">
        <f>IF(Control!$B$25=1,'Chart Data'!AC18,IF(Control!$B$25=2,'Chart Data'!AC41,""))</f>
        <v>13562</v>
      </c>
    </row>
    <row r="78" spans="2:8" ht="13.8" x14ac:dyDescent="0.3">
      <c r="B78" s="38" t="s">
        <v>21</v>
      </c>
      <c r="C78" s="52">
        <f>IF(Control!$B$25=1,'Chart Data'!X19,IF(Control!$B$25=2,'Chart Data'!X42,""))</f>
        <v>4728</v>
      </c>
      <c r="D78" s="53">
        <f>IF(Control!$B$25=1,'Chart Data'!Y19,IF(Control!$B$25=2,'Chart Data'!Y42,""))</f>
        <v>4988</v>
      </c>
      <c r="E78" s="54">
        <f>IF(Control!$B$25=1,'Chart Data'!Z19,IF(Control!$B$25=2,'Chart Data'!Z42,""))</f>
        <v>9716</v>
      </c>
      <c r="F78" s="52">
        <f>IF(Control!$B$25=1,'Chart Data'!AA19,IF(Control!$B$25=2,'Chart Data'!AA42,""))</f>
        <v>5341</v>
      </c>
      <c r="G78" s="53">
        <f>IF(Control!$B$25=1,'Chart Data'!AB19,IF(Control!$B$25=2,'Chart Data'!AB42,""))</f>
        <v>5637</v>
      </c>
      <c r="H78" s="54">
        <f>IF(Control!$B$25=1,'Chart Data'!AC19,IF(Control!$B$25=2,'Chart Data'!AC42,""))</f>
        <v>10978</v>
      </c>
    </row>
    <row r="79" spans="2:8" ht="13.8" x14ac:dyDescent="0.3">
      <c r="B79" s="38" t="s">
        <v>22</v>
      </c>
      <c r="C79" s="52">
        <f>IF(Control!$B$25=1,'Chart Data'!X20,IF(Control!$B$25=2,'Chart Data'!X43,""))</f>
        <v>4598</v>
      </c>
      <c r="D79" s="53">
        <f>IF(Control!$B$25=1,'Chart Data'!Y20,IF(Control!$B$25=2,'Chart Data'!Y43,""))</f>
        <v>4952</v>
      </c>
      <c r="E79" s="54">
        <f>IF(Control!$B$25=1,'Chart Data'!Z20,IF(Control!$B$25=2,'Chart Data'!Z43,""))</f>
        <v>9550</v>
      </c>
      <c r="F79" s="52">
        <f>IF(Control!$B$25=1,'Chart Data'!AA20,IF(Control!$B$25=2,'Chart Data'!AA43,""))</f>
        <v>4346</v>
      </c>
      <c r="G79" s="53">
        <f>IF(Control!$B$25=1,'Chart Data'!AB20,IF(Control!$B$25=2,'Chart Data'!AB43,""))</f>
        <v>4733</v>
      </c>
      <c r="H79" s="54">
        <f>IF(Control!$B$25=1,'Chart Data'!AC20,IF(Control!$B$25=2,'Chart Data'!AC43,""))</f>
        <v>9079</v>
      </c>
    </row>
    <row r="80" spans="2:8" ht="13.8" x14ac:dyDescent="0.3">
      <c r="B80" s="38" t="s">
        <v>23</v>
      </c>
      <c r="C80" s="52">
        <f>IF(Control!$B$25=1,'Chart Data'!X21,IF(Control!$B$25=2,'Chart Data'!X44,""))</f>
        <v>3512</v>
      </c>
      <c r="D80" s="53">
        <f>IF(Control!$B$25=1,'Chart Data'!Y21,IF(Control!$B$25=2,'Chart Data'!Y44,""))</f>
        <v>3910</v>
      </c>
      <c r="E80" s="54">
        <f>IF(Control!$B$25=1,'Chart Data'!Z21,IF(Control!$B$25=2,'Chart Data'!Z44,""))</f>
        <v>7422</v>
      </c>
      <c r="F80" s="52">
        <f>IF(Control!$B$25=1,'Chart Data'!AA21,IF(Control!$B$25=2,'Chart Data'!AA44,""))</f>
        <v>4156</v>
      </c>
      <c r="G80" s="53">
        <f>IF(Control!$B$25=1,'Chart Data'!AB21,IF(Control!$B$25=2,'Chart Data'!AB44,""))</f>
        <v>4541</v>
      </c>
      <c r="H80" s="54">
        <f>IF(Control!$B$25=1,'Chart Data'!AC21,IF(Control!$B$25=2,'Chart Data'!AC44,""))</f>
        <v>8697</v>
      </c>
    </row>
    <row r="81" spans="2:11" ht="13.8" x14ac:dyDescent="0.3">
      <c r="B81" s="38" t="s">
        <v>24</v>
      </c>
      <c r="C81" s="52">
        <f>IF(Control!$B$25=1,'Chart Data'!X22,IF(Control!$B$25=2,'Chart Data'!X45,""))</f>
        <v>2422</v>
      </c>
      <c r="D81" s="53">
        <f>IF(Control!$B$25=1,'Chart Data'!Y22,IF(Control!$B$25=2,'Chart Data'!Y45,""))</f>
        <v>2935</v>
      </c>
      <c r="E81" s="54">
        <f>IF(Control!$B$25=1,'Chart Data'!Z22,IF(Control!$B$25=2,'Chart Data'!Z45,""))</f>
        <v>5357</v>
      </c>
      <c r="F81" s="52">
        <f>IF(Control!$B$25=1,'Chart Data'!AA22,IF(Control!$B$25=2,'Chart Data'!AA45,""))</f>
        <v>2755</v>
      </c>
      <c r="G81" s="53">
        <f>IF(Control!$B$25=1,'Chart Data'!AB22,IF(Control!$B$25=2,'Chart Data'!AB45,""))</f>
        <v>3273</v>
      </c>
      <c r="H81" s="54">
        <f>IF(Control!$B$25=1,'Chart Data'!AC22,IF(Control!$B$25=2,'Chart Data'!AC45,""))</f>
        <v>6028</v>
      </c>
    </row>
    <row r="82" spans="2:11" ht="14.4" thickBot="1" x14ac:dyDescent="0.35">
      <c r="B82" s="38" t="s">
        <v>25</v>
      </c>
      <c r="C82" s="52">
        <f>IF(Control!$B$25=1,'Chart Data'!X23,IF(Control!$B$25=2,'Chart Data'!X46,""))</f>
        <v>2282</v>
      </c>
      <c r="D82" s="53">
        <f>IF(Control!$B$25=1,'Chart Data'!Y23,IF(Control!$B$25=2,'Chart Data'!Y46,""))</f>
        <v>3842</v>
      </c>
      <c r="E82" s="54">
        <f>IF(Control!$B$25=1,'Chart Data'!Z23,IF(Control!$B$25=2,'Chart Data'!Z46,""))</f>
        <v>6124</v>
      </c>
      <c r="F82" s="52">
        <f>IF(Control!$B$25=1,'Chart Data'!AA23,IF(Control!$B$25=2,'Chart Data'!AA46,""))</f>
        <v>2454</v>
      </c>
      <c r="G82" s="53">
        <f>IF(Control!$B$25=1,'Chart Data'!AB23,IF(Control!$B$25=2,'Chart Data'!AB46,""))</f>
        <v>3680</v>
      </c>
      <c r="H82" s="54">
        <f>IF(Control!$B$25=1,'Chart Data'!AC23,IF(Control!$B$25=2,'Chart Data'!AC46,""))</f>
        <v>6134</v>
      </c>
    </row>
    <row r="83" spans="2:11" ht="14.4" thickBot="1" x14ac:dyDescent="0.35">
      <c r="B83" s="39" t="s">
        <v>7</v>
      </c>
      <c r="C83" s="43">
        <f>IF(Control!$B$25=1,'Chart Data'!X24,IF(Control!$B$25=2,'Chart Data'!X47,""))</f>
        <v>133357</v>
      </c>
      <c r="D83" s="44">
        <f>IF(Control!$B$25=1,'Chart Data'!Y24,IF(Control!$B$25=2,'Chart Data'!Y47,""))</f>
        <v>128372</v>
      </c>
      <c r="E83" s="45">
        <f>IF(Control!$B$25=1,'Chart Data'!Z24,IF(Control!$B$25=2,'Chart Data'!Z47,""))</f>
        <v>261729</v>
      </c>
      <c r="F83" s="43">
        <f>IF(Control!$B$25=1,'Chart Data'!AA24,IF(Control!$B$25=2,'Chart Data'!AA47,""))</f>
        <v>139720</v>
      </c>
      <c r="G83" s="44">
        <f>IF(Control!$B$25=1,'Chart Data'!AB24,IF(Control!$B$25=2,'Chart Data'!AB47,""))</f>
        <v>133297</v>
      </c>
      <c r="H83" s="45">
        <f>IF(Control!$B$25=1,'Chart Data'!AC24,IF(Control!$B$25=2,'Chart Data'!AC47,""))</f>
        <v>273017</v>
      </c>
      <c r="K83" s="50"/>
    </row>
    <row r="84" spans="2:11" ht="6" customHeight="1" x14ac:dyDescent="0.2">
      <c r="K84" s="51"/>
    </row>
    <row r="85" spans="2:11" ht="12" x14ac:dyDescent="0.25">
      <c r="B85" s="60" t="s">
        <v>26</v>
      </c>
    </row>
  </sheetData>
  <mergeCells count="2">
    <mergeCell ref="C63:E63"/>
    <mergeCell ref="F63:H63"/>
  </mergeCells>
  <pageMargins left="0.23622047244094491" right="0.23622047244094491" top="0.19685039370078741" bottom="0.19685039370078741"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PopGeog Dropdown">
              <controlPr defaultSize="0" autoLine="0" autoPict="0">
                <anchor moveWithCells="1">
                  <from>
                    <xdr:col>1</xdr:col>
                    <xdr:colOff>45720</xdr:colOff>
                    <xdr:row>15</xdr:row>
                    <xdr:rowOff>30480</xdr:rowOff>
                  </from>
                  <to>
                    <xdr:col>4</xdr:col>
                    <xdr:colOff>457200</xdr:colOff>
                    <xdr:row>17</xdr:row>
                    <xdr:rowOff>83820</xdr:rowOff>
                  </to>
                </anchor>
              </controlPr>
            </control>
          </mc:Choice>
        </mc:AlternateContent>
        <mc:AlternateContent xmlns:mc="http://schemas.openxmlformats.org/markup-compatibility/2006">
          <mc:Choice Requires="x14">
            <control shapeId="4099" r:id="rId5" name="Drop Down 3">
              <controlPr defaultSize="0" autoLine="0" autoPict="0">
                <anchor moveWithCells="1">
                  <from>
                    <xdr:col>1</xdr:col>
                    <xdr:colOff>30480</xdr:colOff>
                    <xdr:row>60</xdr:row>
                    <xdr:rowOff>38100</xdr:rowOff>
                  </from>
                  <to>
                    <xdr:col>4</xdr:col>
                    <xdr:colOff>236220</xdr:colOff>
                    <xdr:row>60</xdr:row>
                    <xdr:rowOff>289560</xdr:rowOff>
                  </to>
                </anchor>
              </controlPr>
            </control>
          </mc:Choice>
        </mc:AlternateContent>
        <mc:AlternateContent xmlns:mc="http://schemas.openxmlformats.org/markup-compatibility/2006">
          <mc:Choice Requires="x14">
            <control shapeId="4100" r:id="rId6" name="Drop Down 4">
              <controlPr defaultSize="0" autoLine="0" autoPict="0">
                <anchor moveWithCells="1">
                  <from>
                    <xdr:col>10</xdr:col>
                    <xdr:colOff>121920</xdr:colOff>
                    <xdr:row>15</xdr:row>
                    <xdr:rowOff>30480</xdr:rowOff>
                  </from>
                  <to>
                    <xdr:col>12</xdr:col>
                    <xdr:colOff>0</xdr:colOff>
                    <xdr:row>17</xdr:row>
                    <xdr:rowOff>83820</xdr:rowOff>
                  </to>
                </anchor>
              </controlPr>
            </control>
          </mc:Choice>
        </mc:AlternateContent>
        <mc:AlternateContent xmlns:mc="http://schemas.openxmlformats.org/markup-compatibility/2006">
          <mc:Choice Requires="x14">
            <control shapeId="4101" r:id="rId7" name="Drop Down 5">
              <controlPr defaultSize="0" autoLine="0" autoPict="0">
                <anchor moveWithCells="1">
                  <from>
                    <xdr:col>6</xdr:col>
                    <xdr:colOff>60960</xdr:colOff>
                    <xdr:row>15</xdr:row>
                    <xdr:rowOff>30480</xdr:rowOff>
                  </from>
                  <to>
                    <xdr:col>9</xdr:col>
                    <xdr:colOff>152400</xdr:colOff>
                    <xdr:row>17</xdr:row>
                    <xdr:rowOff>83820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00"/>
  </sheetPr>
  <dimension ref="B1:AO47"/>
  <sheetViews>
    <sheetView workbookViewId="0">
      <selection activeCell="H15" sqref="H15"/>
    </sheetView>
  </sheetViews>
  <sheetFormatPr defaultRowHeight="14.4" x14ac:dyDescent="0.3"/>
  <cols>
    <col min="1" max="1" width="2.109375" customWidth="1"/>
    <col min="3" max="8" width="11.109375" bestFit="1" customWidth="1"/>
    <col min="9" max="11" width="9.88671875" bestFit="1" customWidth="1"/>
    <col min="12" max="12" width="2.5546875" customWidth="1"/>
    <col min="13" max="13" width="6.6640625" bestFit="1" customWidth="1"/>
    <col min="14" max="14" width="6.109375" bestFit="1" customWidth="1"/>
    <col min="19" max="19" width="4.44140625" bestFit="1" customWidth="1"/>
    <col min="20" max="20" width="6" bestFit="1" customWidth="1"/>
    <col min="21" max="21" width="6.5546875" bestFit="1" customWidth="1"/>
    <col min="22" max="22" width="7.5546875" customWidth="1"/>
    <col min="30" max="30" width="2.33203125" customWidth="1"/>
    <col min="31" max="31" width="7.6640625" customWidth="1"/>
    <col min="32" max="32" width="8.44140625" customWidth="1"/>
    <col min="33" max="35" width="11.6640625" customWidth="1"/>
    <col min="36" max="36" width="12.109375" customWidth="1"/>
  </cols>
  <sheetData>
    <row r="1" spans="2:41" x14ac:dyDescent="0.3">
      <c r="C1" t="s">
        <v>127</v>
      </c>
      <c r="H1" t="s">
        <v>128</v>
      </c>
    </row>
    <row r="2" spans="2:41" x14ac:dyDescent="0.3">
      <c r="C2" t="s">
        <v>129</v>
      </c>
      <c r="M2" s="29" t="s">
        <v>130</v>
      </c>
    </row>
    <row r="3" spans="2:41" ht="15" thickBot="1" x14ac:dyDescent="0.35"/>
    <row r="4" spans="2:41" ht="37.200000000000003" customHeight="1" thickBot="1" x14ac:dyDescent="0.35">
      <c r="B4" s="9"/>
      <c r="C4" s="621" t="s">
        <v>4</v>
      </c>
      <c r="D4" s="622"/>
      <c r="E4" s="623"/>
      <c r="F4" s="621" t="str">
        <f>IF(OR(Control!$B$5=1),"Southampton resident population 2011 Census (ONS)",IF(OR(Control!$B$5=2),"Southampton resident population 2021 (SAPF)",IF(OR(Control!$B$5=3),"Southampton resident population 2020 (MYE)",IF(OR(Control!$B$5=4),"England population 2021 Census (ONS)","Error-CHECK"))))</f>
        <v>England population 2021 Census (ONS)</v>
      </c>
      <c r="G4" s="622"/>
      <c r="H4" s="623"/>
      <c r="I4" s="621" t="s">
        <v>131</v>
      </c>
      <c r="J4" s="622"/>
      <c r="K4" s="623"/>
      <c r="L4" s="9"/>
      <c r="M4" s="22"/>
      <c r="N4" s="22"/>
      <c r="O4" s="620" t="str">
        <f>C4</f>
        <v>Southampton resident population 2021 Census (ONS)</v>
      </c>
      <c r="P4" s="620"/>
      <c r="Q4" s="620" t="str">
        <f>F4</f>
        <v>England population 2021 Census (ONS)</v>
      </c>
      <c r="R4" s="620"/>
      <c r="S4" s="620" t="str">
        <f>I4</f>
        <v>England MYE 2020</v>
      </c>
      <c r="T4" s="620"/>
      <c r="U4" s="22">
        <v>1</v>
      </c>
      <c r="W4" s="9"/>
      <c r="X4" s="621" t="str">
        <f>VLOOKUP(Control!$B$20,Reference!$U$50:$V$73,2,FALSE)&amp;" : 2021 Base Year"</f>
        <v>Southampton LA (Res) : 2021 Base Year</v>
      </c>
      <c r="Y4" s="622"/>
      <c r="Z4" s="623"/>
      <c r="AA4" s="621" t="str">
        <f>VLOOKUP(Control!$B$20,Reference!$U$50:$V$73,2,FALSE)&amp;" : "&amp;Control!$D$18&amp;" Projection"</f>
        <v>Southampton LA (Res) : 2025 Projection</v>
      </c>
      <c r="AB4" s="622"/>
      <c r="AC4" s="623"/>
      <c r="AD4" s="9"/>
      <c r="AE4" s="22"/>
      <c r="AF4" s="22"/>
      <c r="AG4" s="620" t="str">
        <f>X4</f>
        <v>Southampton LA (Res) : 2021 Base Year</v>
      </c>
      <c r="AH4" s="620"/>
      <c r="AI4" s="620" t="str">
        <f>AA4</f>
        <v>Southampton LA (Res) : 2025 Projection</v>
      </c>
      <c r="AJ4" s="620"/>
      <c r="AK4" s="22">
        <v>1</v>
      </c>
    </row>
    <row r="5" spans="2:41" ht="15" thickBot="1" x14ac:dyDescent="0.35">
      <c r="B5" s="7"/>
      <c r="C5" s="10" t="s">
        <v>132</v>
      </c>
      <c r="D5" s="11" t="s">
        <v>133</v>
      </c>
      <c r="E5" s="12" t="s">
        <v>7</v>
      </c>
      <c r="F5" s="10" t="s">
        <v>5</v>
      </c>
      <c r="G5" s="11" t="s">
        <v>6</v>
      </c>
      <c r="H5" s="12" t="s">
        <v>7</v>
      </c>
      <c r="I5" s="10" t="s">
        <v>5</v>
      </c>
      <c r="J5" s="11" t="s">
        <v>6</v>
      </c>
      <c r="K5" s="12" t="s">
        <v>7</v>
      </c>
      <c r="L5" s="7"/>
      <c r="M5" s="8" t="s">
        <v>134</v>
      </c>
      <c r="N5" s="8" t="s">
        <v>135</v>
      </c>
      <c r="O5" s="8" t="str">
        <f>C5</f>
        <v>Male (Census 2021)</v>
      </c>
      <c r="P5" s="8" t="str">
        <f>D5</f>
        <v>Female (Census 2021)</v>
      </c>
      <c r="Q5" s="8" t="str">
        <f>Q4&amp;" - Male"</f>
        <v>England population 2021 Census (ONS) - Male</v>
      </c>
      <c r="R5" s="8" t="str">
        <f>Q4&amp;" - Female"</f>
        <v>England population 2021 Census (ONS) - Female</v>
      </c>
      <c r="S5" s="8" t="str">
        <f>I5</f>
        <v>Male</v>
      </c>
      <c r="T5" s="8" t="str">
        <f>J5</f>
        <v>Female</v>
      </c>
      <c r="U5" s="8" t="s">
        <v>136</v>
      </c>
      <c r="W5" s="7"/>
      <c r="X5" s="10" t="s">
        <v>5</v>
      </c>
      <c r="Y5" s="11" t="s">
        <v>6</v>
      </c>
      <c r="Z5" s="12" t="s">
        <v>7</v>
      </c>
      <c r="AA5" s="10" t="s">
        <v>5</v>
      </c>
      <c r="AB5" s="11" t="s">
        <v>6</v>
      </c>
      <c r="AC5" s="12" t="s">
        <v>7</v>
      </c>
      <c r="AD5" s="7"/>
      <c r="AE5" s="8" t="s">
        <v>134</v>
      </c>
      <c r="AF5" s="8" t="s">
        <v>135</v>
      </c>
      <c r="AG5" s="8" t="s">
        <v>137</v>
      </c>
      <c r="AH5" s="8" t="s">
        <v>138</v>
      </c>
      <c r="AI5" s="8" t="str">
        <f>"Male - "&amp;Control!$D$18</f>
        <v>Male - 2025</v>
      </c>
      <c r="AJ5" s="8" t="str">
        <f>"Female - "&amp;Control!$D$18</f>
        <v>Female - 2025</v>
      </c>
      <c r="AK5" s="8" t="s">
        <v>136</v>
      </c>
      <c r="AM5" t="s">
        <v>7</v>
      </c>
      <c r="AN5" t="s">
        <v>139</v>
      </c>
      <c r="AO5" t="s">
        <v>140</v>
      </c>
    </row>
    <row r="6" spans="2:41" x14ac:dyDescent="0.3">
      <c r="B6" s="13" t="s">
        <v>8</v>
      </c>
      <c r="C6" s="88">
        <f>IF(OR(Control!$B$5=1),VLOOKUP("SC2021",Data!$A$3:$AM$10,M6,FALSE),IF(OR(Control!$B$5=2,),VLOOKUP("SC2021",Data!$A$3:$AM$10,M6,FALSE),IF(OR(Control!$B$5=3),VLOOKUP("SC2021",Data!$A$3:$AM$10,M6,FALSE),IF(OR(Control!$B$5=4),VLOOKUP("SC2021",Data!$A$3:$AM$10,M6,FALSE),"ERROR-CHECK"))))</f>
        <v>7001</v>
      </c>
      <c r="D6" s="88">
        <f>IF(OR(Control!$B$5=1),VLOOKUP("SC2021",Data!$A$3:$AM$10,N6,FALSE),IF(OR(Control!$B$5=2,),VLOOKUP("SC2021",Data!$A$3:$AM$10,N6,FALSE),IF(OR(Control!$B$5=3),VLOOKUP("SC2021",Data!$A$3:$AM$10,N6,FALSE),IF(OR(Control!$B$5=4),VLOOKUP("SC2021",Data!$A$3:$AM$10,N6,FALSE),"ERROR-CHECK"))))</f>
        <v>6794</v>
      </c>
      <c r="E6" s="89">
        <f>C6+D6</f>
        <v>13795</v>
      </c>
      <c r="F6" s="88">
        <f>IF(OR(Control!$B$5=1),VLOOKUP("SC2011",Data!$A$3:$AM$10,M6,FALSE),IF(OR(Control!$B$5=2,),VLOOKUP("SCRES",Data!$A$3:$AM$10,M6,FALSE),IF(OR(Control!$B$5=3),VLOOKUP("SCCITOT",Data!$A$3:$AM$10,M6,FALSE),IF(OR(Control!$B$5=4),VLOOKUP("ENG2021",Data!$A$3:$AM$10,M6,FALSE),"ERROR-CHECK"))))</f>
        <v>1575309</v>
      </c>
      <c r="G6" s="88">
        <f>IF(OR(Control!$B$5=1),VLOOKUP("SC2011",Data!$A$3:$AM$10,N6,FALSE),IF(OR(Control!$B$5=2,),VLOOKUP("SCRES",Data!$A$3:$AM$10,N6,FALSE),IF(OR(Control!$B$5=3),VLOOKUP("SCCITOT",Data!$A$3:$AM$10,N6,FALSE),IF(OR(Control!$B$5=4),VLOOKUP("ENG2021",Data!$A$3:$AM$10,N6,FALSE),"ERROR-CHECK"))))</f>
        <v>1501640</v>
      </c>
      <c r="H6" s="88">
        <f>F6+G6</f>
        <v>3076949</v>
      </c>
      <c r="I6" s="61">
        <f>VLOOKUP("ENG",Data!$A$3:$AM$10,M6,FALSE)</f>
        <v>1662294</v>
      </c>
      <c r="J6" s="62">
        <f>VLOOKUP("ENG",Data!$A$3:$AM$10,N6,FALSE)</f>
        <v>1577153</v>
      </c>
      <c r="K6" s="63">
        <f>I6+J6</f>
        <v>3239447</v>
      </c>
      <c r="L6" s="7"/>
      <c r="M6" s="8">
        <v>3</v>
      </c>
      <c r="N6" s="8">
        <v>22</v>
      </c>
      <c r="O6" s="177">
        <f>C6/C$24*100</f>
        <v>5.6022341719480186</v>
      </c>
      <c r="P6" s="177">
        <f>-((D6/D$24)*100)</f>
        <v>-5.4809771209138729</v>
      </c>
      <c r="Q6" s="23">
        <f>F6/F$24*100</f>
        <v>5.6960135942779422</v>
      </c>
      <c r="R6" s="177">
        <f>-((G6/G$24)*100)</f>
        <v>-5.207930701407661</v>
      </c>
      <c r="S6" s="177">
        <f>I6/I$24*100</f>
        <v>5.9404095756188671</v>
      </c>
      <c r="T6" s="177">
        <f>-((J6/J$24)*100)</f>
        <v>-5.5208293952670395</v>
      </c>
      <c r="U6" s="8">
        <v>0.45</v>
      </c>
      <c r="W6" s="13" t="s">
        <v>8</v>
      </c>
      <c r="X6" s="16">
        <f>VLOOKUP(Control!$B$20,Data!$A$3:$AM$10,AE6-1,FALSE)</f>
        <v>7180</v>
      </c>
      <c r="Y6" s="17">
        <f>VLOOKUP(Control!$B$20,Data!$A$3:$AM$10,AF6-1,FALSE)</f>
        <v>6952</v>
      </c>
      <c r="Z6" s="18">
        <f>X6+Y6</f>
        <v>14132</v>
      </c>
      <c r="AA6" s="16">
        <f>VLOOKUP(Control!$B$21,'Proj Data'!$A$3:$AN$187,AE6,FALSE)</f>
        <v>8221</v>
      </c>
      <c r="AB6" s="16">
        <f>VLOOKUP(Control!$B$21,'Proj Data'!$A$3:$AN$187,AF6,FALSE)</f>
        <v>7797</v>
      </c>
      <c r="AC6" s="67">
        <f>AA6+AB6</f>
        <v>16018</v>
      </c>
      <c r="AD6" s="7"/>
      <c r="AE6" s="8">
        <v>4</v>
      </c>
      <c r="AF6" s="8">
        <v>23</v>
      </c>
      <c r="AG6" s="23">
        <f>X6/X$24*100</f>
        <v>5.3840443321310465</v>
      </c>
      <c r="AH6" s="23">
        <f>-((Y6/Y$24)*100)</f>
        <v>-5.4155111706602685</v>
      </c>
      <c r="AI6" s="23">
        <f>AA6/AA$24*100</f>
        <v>5.8839106784998565</v>
      </c>
      <c r="AJ6" s="23">
        <f>-((AB6/AB$24)*100)</f>
        <v>-5.8493439462253463</v>
      </c>
      <c r="AK6" s="8">
        <v>0.45</v>
      </c>
      <c r="AM6" s="30">
        <f>(AC6-Z6)/Z6*100</f>
        <v>13.345598641381262</v>
      </c>
      <c r="AN6" s="30" t="str">
        <f>IF(AM6&lt;0,AM6,"")</f>
        <v/>
      </c>
      <c r="AO6" s="30">
        <f>IF(AM6&gt;=0,AM6,"")</f>
        <v>13.345598641381262</v>
      </c>
    </row>
    <row r="7" spans="2:41" x14ac:dyDescent="0.3">
      <c r="B7" s="14" t="s">
        <v>9</v>
      </c>
      <c r="C7" s="88">
        <f>IF(OR(Control!$B$5=1),VLOOKUP("SC2021",Data!$A$3:$AM$10,M7,FALSE),IF(OR(Control!$B$5=2,),VLOOKUP("SC2021",Data!$A$3:$AM$10,M7,FALSE),IF(OR(Control!$B$5=3),VLOOKUP("SC2021",Data!$A$3:$AM$10,M7,FALSE),IF(OR(Control!$B$5=4),VLOOKUP("SC2021",Data!$A$3:$AM$10,M7,FALSE),"ERROR-CHECK"))))</f>
        <v>7511</v>
      </c>
      <c r="D7" s="88">
        <f>IF(OR(Control!$B$5=1),VLOOKUP("SC2021",Data!$A$3:$AM$10,N7,FALSE),IF(OR(Control!$B$5=2,),VLOOKUP("SC2021",Data!$A$3:$AM$10,N7,FALSE),IF(OR(Control!$B$5=3),VLOOKUP("SC2021",Data!$A$3:$AM$10,N7,FALSE),IF(OR(Control!$B$5=4),VLOOKUP("SC2021",Data!$A$3:$AM$10,N7,FALSE),"ERROR-CHECK"))))</f>
        <v>6942</v>
      </c>
      <c r="E7" s="89">
        <f t="shared" ref="E7:E23" si="0">C7+D7</f>
        <v>14453</v>
      </c>
      <c r="F7" s="88">
        <f>IF(OR(Control!$B$5=1),VLOOKUP("SC2011",Data!$A$3:$AM$10,M7,FALSE),IF(OR(Control!$B$5=2,),VLOOKUP("SCRES",Data!$A$3:$AM$10,M7,FALSE),IF(OR(Control!$B$5=3),VLOOKUP("SCCITOT",Data!$A$3:$AM$10,M7,FALSE),IF(OR(Control!$B$5=4),VLOOKUP("ENG2021",Data!$A$3:$AM$10,M7,FALSE),"ERROR-CHECK"))))</f>
        <v>1714232</v>
      </c>
      <c r="G7" s="88">
        <f>IF(OR(Control!$B$5=1),VLOOKUP("SC2011",Data!$A$3:$AM$10,N7,FALSE),IF(OR(Control!$B$5=2,),VLOOKUP("SCRES",Data!$A$3:$AM$10,N7,FALSE),IF(OR(Control!$B$5=3),VLOOKUP("SCCITOT",Data!$A$3:$AM$10,N7,FALSE),IF(OR(Control!$B$5=4),VLOOKUP("ENG2021",Data!$A$3:$AM$10,N7,FALSE),"ERROR-CHECK"))))</f>
        <v>1634468</v>
      </c>
      <c r="H7" s="88">
        <f t="shared" ref="H7:H23" si="1">F7+G7</f>
        <v>3348700</v>
      </c>
      <c r="I7" s="61">
        <f>VLOOKUP("ENG",Data!$A$3:$AM$10,M7,FALSE)</f>
        <v>1814361</v>
      </c>
      <c r="J7" s="62">
        <f>VLOOKUP("ENG",Data!$A$3:$AM$10,N7,FALSE)</f>
        <v>1725097</v>
      </c>
      <c r="K7" s="63">
        <f t="shared" ref="K7:K23" si="2">I7+J7</f>
        <v>3539458</v>
      </c>
      <c r="L7" s="7"/>
      <c r="M7" s="8">
        <v>4</v>
      </c>
      <c r="N7" s="8">
        <v>23</v>
      </c>
      <c r="O7" s="177">
        <f t="shared" ref="O7:O23" si="3">C7/C$24*100</f>
        <v>6.0103386466935538</v>
      </c>
      <c r="P7" s="177">
        <f t="shared" ref="P7:P23" si="4">-((D7/D$24)*100)</f>
        <v>-5.600374326373875</v>
      </c>
      <c r="Q7" s="23">
        <f t="shared" ref="Q7:Q23" si="5">F7/F$24*100</f>
        <v>6.1983323752649575</v>
      </c>
      <c r="R7" s="177">
        <f t="shared" ref="R7:R23" si="6">-((G7/G$24)*100)</f>
        <v>-5.6685997160893269</v>
      </c>
      <c r="S7" s="177">
        <f t="shared" ref="S7:S23" si="7">I7/I$24*100</f>
        <v>6.4838394760670628</v>
      </c>
      <c r="T7" s="177">
        <f t="shared" ref="T7:T23" si="8">-((J7/J$24)*100)</f>
        <v>-6.0387078661911584</v>
      </c>
      <c r="U7" s="8">
        <f>U6+$U$4</f>
        <v>1.45</v>
      </c>
      <c r="W7" s="14" t="s">
        <v>9</v>
      </c>
      <c r="X7" s="16">
        <f>VLOOKUP(Control!$B$20,Data!$A$3:$AM$10,AE7-1,FALSE)</f>
        <v>7614</v>
      </c>
      <c r="Y7" s="17">
        <f>VLOOKUP(Control!$B$20,Data!$A$3:$AM$10,AF7-1,FALSE)</f>
        <v>7201</v>
      </c>
      <c r="Z7" s="18">
        <f t="shared" ref="Z7:Z23" si="9">X7+Y7</f>
        <v>14815</v>
      </c>
      <c r="AA7" s="16">
        <f>VLOOKUP(Control!$B$21,'Proj Data'!$A$3:$AN$187,AE7,FALSE)</f>
        <v>7390</v>
      </c>
      <c r="AB7" s="16">
        <f>VLOOKUP(Control!$B$21,'Proj Data'!$A$3:$AN$187,AF7,FALSE)</f>
        <v>7102</v>
      </c>
      <c r="AC7" s="67">
        <f t="shared" ref="AC7:AC23" si="10">AA7+AB7</f>
        <v>14492</v>
      </c>
      <c r="AD7" s="7"/>
      <c r="AE7" s="8">
        <v>5</v>
      </c>
      <c r="AF7" s="8">
        <v>24</v>
      </c>
      <c r="AG7" s="23">
        <f t="shared" ref="AG7:AG23" si="11">X7/X$24*100</f>
        <v>5.7094865661345109</v>
      </c>
      <c r="AH7" s="23">
        <f t="shared" ref="AH7:AH23" si="12">-((Y7/Y$24)*100)</f>
        <v>-5.6094787025207991</v>
      </c>
      <c r="AI7" s="23">
        <f t="shared" ref="AI7:AI23" si="13">AA7/AA$24*100</f>
        <v>5.2891497280274837</v>
      </c>
      <c r="AJ7" s="23">
        <f t="shared" ref="AJ7:AJ23" si="14">-((AB7/AB$24)*100)</f>
        <v>-5.3279518668837262</v>
      </c>
      <c r="AK7" s="8">
        <f>AK6+$U$4</f>
        <v>1.45</v>
      </c>
      <c r="AM7" s="30">
        <f t="shared" ref="AM7:AM23" si="15">(AC7-Z7)/Z7*100</f>
        <v>-2.1802227472156597</v>
      </c>
      <c r="AN7" s="30">
        <f t="shared" ref="AN7:AN23" si="16">IF(AM7&lt;0,AM7,"")</f>
        <v>-2.1802227472156597</v>
      </c>
      <c r="AO7" s="30" t="str">
        <f t="shared" ref="AO7:AO23" si="17">IF(AM7&gt;=0,AM7,"")</f>
        <v/>
      </c>
    </row>
    <row r="8" spans="2:41" x14ac:dyDescent="0.3">
      <c r="B8" s="14" t="s">
        <v>10</v>
      </c>
      <c r="C8" s="88">
        <f>IF(OR(Control!$B$5=1),VLOOKUP("SC2021",Data!$A$3:$AM$10,M8,FALSE),IF(OR(Control!$B$5=2,),VLOOKUP("SC2021",Data!$A$3:$AM$10,M8,FALSE),IF(OR(Control!$B$5=3),VLOOKUP("SC2021",Data!$A$3:$AM$10,M8,FALSE),IF(OR(Control!$B$5=4),VLOOKUP("SC2021",Data!$A$3:$AM$10,M8,FALSE),"ERROR-CHECK"))))</f>
        <v>7080</v>
      </c>
      <c r="D8" s="88">
        <f>IF(OR(Control!$B$5=1),VLOOKUP("SC2021",Data!$A$3:$AM$10,N8,FALSE),IF(OR(Control!$B$5=2,),VLOOKUP("SC2021",Data!$A$3:$AM$10,N8,FALSE),IF(OR(Control!$B$5=3),VLOOKUP("SC2021",Data!$A$3:$AM$10,N8,FALSE),IF(OR(Control!$B$5=4),VLOOKUP("SC2021",Data!$A$3:$AM$10,N8,FALSE),"ERROR-CHECK"))))</f>
        <v>6755</v>
      </c>
      <c r="E8" s="89">
        <f t="shared" si="0"/>
        <v>13835</v>
      </c>
      <c r="F8" s="88">
        <f>IF(OR(Control!$B$5=1),VLOOKUP("SC2011",Data!$A$3:$AM$10,M8,FALSE),IF(OR(Control!$B$5=2,),VLOOKUP("SCRES",Data!$A$3:$AM$10,M8,FALSE),IF(OR(Control!$B$5=3),VLOOKUP("SCCITOT",Data!$A$3:$AM$10,M8,FALSE),IF(OR(Control!$B$5=4),VLOOKUP("ENG2021",Data!$A$3:$AM$10,M8,FALSE),"ERROR-CHECK"))))</f>
        <v>1749146</v>
      </c>
      <c r="G8" s="88">
        <f>IF(OR(Control!$B$5=1),VLOOKUP("SC2011",Data!$A$3:$AM$10,N8,FALSE),IF(OR(Control!$B$5=2,),VLOOKUP("SCRES",Data!$A$3:$AM$10,N8,FALSE),IF(OR(Control!$B$5=3),VLOOKUP("SCCITOT",Data!$A$3:$AM$10,N8,FALSE),IF(OR(Control!$B$5=4),VLOOKUP("ENG2021",Data!$A$3:$AM$10,N8,FALSE),"ERROR-CHECK"))))</f>
        <v>1664181</v>
      </c>
      <c r="H8" s="88">
        <f t="shared" si="1"/>
        <v>3413327</v>
      </c>
      <c r="I8" s="61">
        <f>VLOOKUP("ENG",Data!$A$3:$AM$10,M8,FALSE)</f>
        <v>1761874</v>
      </c>
      <c r="J8" s="62">
        <f>VLOOKUP("ENG",Data!$A$3:$AM$10,N8,FALSE)</f>
        <v>1673705</v>
      </c>
      <c r="K8" s="63">
        <f t="shared" si="2"/>
        <v>3435579</v>
      </c>
      <c r="L8" s="7"/>
      <c r="M8" s="8">
        <v>5</v>
      </c>
      <c r="N8" s="8">
        <v>24</v>
      </c>
      <c r="O8" s="177">
        <f t="shared" si="3"/>
        <v>5.6654503552909548</v>
      </c>
      <c r="P8" s="177">
        <f t="shared" si="4"/>
        <v>-5.4495143437994127</v>
      </c>
      <c r="Q8" s="23">
        <f t="shared" si="5"/>
        <v>6.324574667177604</v>
      </c>
      <c r="R8" s="177">
        <f t="shared" si="6"/>
        <v>-5.7716492119278273</v>
      </c>
      <c r="S8" s="177">
        <f t="shared" si="7"/>
        <v>6.2962708044629387</v>
      </c>
      <c r="T8" s="177">
        <f t="shared" si="8"/>
        <v>-5.8588099968775511</v>
      </c>
      <c r="U8" s="8">
        <f t="shared" ref="U8:U23" si="18">U7+$U$4</f>
        <v>2.4500000000000002</v>
      </c>
      <c r="W8" s="14" t="s">
        <v>10</v>
      </c>
      <c r="X8" s="16">
        <f>VLOOKUP(Control!$B$20,Data!$A$3:$AM$10,AE8-1,FALSE)</f>
        <v>7201</v>
      </c>
      <c r="Y8" s="17">
        <f>VLOOKUP(Control!$B$20,Data!$A$3:$AM$10,AF8-1,FALSE)</f>
        <v>6768</v>
      </c>
      <c r="Z8" s="18">
        <f t="shared" si="9"/>
        <v>13969</v>
      </c>
      <c r="AA8" s="16">
        <f>VLOOKUP(Control!$B$21,'Proj Data'!$A$3:$AN$187,AE8,FALSE)</f>
        <v>7561</v>
      </c>
      <c r="AB8" s="16">
        <f>VLOOKUP(Control!$B$21,'Proj Data'!$A$3:$AN$187,AF8,FALSE)</f>
        <v>7103</v>
      </c>
      <c r="AC8" s="67">
        <f t="shared" si="10"/>
        <v>14664</v>
      </c>
      <c r="AD8" s="7"/>
      <c r="AE8" s="8">
        <v>6</v>
      </c>
      <c r="AF8" s="8">
        <v>25</v>
      </c>
      <c r="AG8" s="23">
        <f t="shared" si="11"/>
        <v>5.3997915370021818</v>
      </c>
      <c r="AH8" s="23">
        <f t="shared" si="12"/>
        <v>-5.2721777334621258</v>
      </c>
      <c r="AI8" s="23">
        <f t="shared" si="13"/>
        <v>5.4115373604351564</v>
      </c>
      <c r="AJ8" s="23">
        <f t="shared" si="14"/>
        <v>-5.3287020713144333</v>
      </c>
      <c r="AK8" s="8">
        <f t="shared" ref="AK8:AK23" si="19">AK7+$U$4</f>
        <v>2.4500000000000002</v>
      </c>
      <c r="AM8" s="30">
        <f t="shared" si="15"/>
        <v>4.9753024554370393</v>
      </c>
      <c r="AN8" s="30" t="str">
        <f t="shared" si="16"/>
        <v/>
      </c>
      <c r="AO8" s="30">
        <f t="shared" si="17"/>
        <v>4.9753024554370393</v>
      </c>
    </row>
    <row r="9" spans="2:41" x14ac:dyDescent="0.3">
      <c r="B9" s="14" t="s">
        <v>11</v>
      </c>
      <c r="C9" s="88">
        <f>IF(OR(Control!$B$5=1),VLOOKUP("SC2021",Data!$A$3:$AM$10,M9,FALSE),IF(OR(Control!$B$5=2,),VLOOKUP("SC2021",Data!$A$3:$AM$10,M9,FALSE),IF(OR(Control!$B$5=3),VLOOKUP("SC2021",Data!$A$3:$AM$10,M9,FALSE),IF(OR(Control!$B$5=4),VLOOKUP("SC2021",Data!$A$3:$AM$10,M9,FALSE),"ERROR-CHECK"))))</f>
        <v>8695</v>
      </c>
      <c r="D9" s="88">
        <f>IF(OR(Control!$B$5=1),VLOOKUP("SC2021",Data!$A$3:$AM$10,N9,FALSE),IF(OR(Control!$B$5=2,),VLOOKUP("SC2021",Data!$A$3:$AM$10,N9,FALSE),IF(OR(Control!$B$5=3),VLOOKUP("SC2021",Data!$A$3:$AM$10,N9,FALSE),IF(OR(Control!$B$5=4),VLOOKUP("SC2021",Data!$A$3:$AM$10,N9,FALSE),"ERROR-CHECK"))))</f>
        <v>8056</v>
      </c>
      <c r="E9" s="89">
        <f t="shared" si="0"/>
        <v>16751</v>
      </c>
      <c r="F9" s="88">
        <f>IF(OR(Control!$B$5=1),VLOOKUP("SC2011",Data!$A$3:$AM$10,M9,FALSE),IF(OR(Control!$B$5=2,),VLOOKUP("SCRES",Data!$A$3:$AM$10,M9,FALSE),IF(OR(Control!$B$5=3),VLOOKUP("SCCITOT",Data!$A$3:$AM$10,M9,FALSE),IF(OR(Control!$B$5=4),VLOOKUP("ENG2021",Data!$A$3:$AM$10,M9,FALSE),"ERROR-CHECK"))))</f>
        <v>1650741</v>
      </c>
      <c r="G9" s="88">
        <f>IF(OR(Control!$B$5=1),VLOOKUP("SC2011",Data!$A$3:$AM$10,N9,FALSE),IF(OR(Control!$B$5=2,),VLOOKUP("SCRES",Data!$A$3:$AM$10,N9,FALSE),IF(OR(Control!$B$5=3),VLOOKUP("SCCITOT",Data!$A$3:$AM$10,N9,FALSE),IF(OR(Control!$B$5=4),VLOOKUP("ENG2021",Data!$A$3:$AM$10,N9,FALSE),"ERROR-CHECK"))))</f>
        <v>1568154</v>
      </c>
      <c r="H9" s="88">
        <f t="shared" si="1"/>
        <v>3218895</v>
      </c>
      <c r="I9" s="61">
        <f>VLOOKUP("ENG",Data!$A$3:$AM$10,M9,FALSE)</f>
        <v>1601452</v>
      </c>
      <c r="J9" s="62">
        <f>VLOOKUP("ENG",Data!$A$3:$AM$10,N9,FALSE)</f>
        <v>1514419</v>
      </c>
      <c r="K9" s="63">
        <f t="shared" si="2"/>
        <v>3115871</v>
      </c>
      <c r="L9" s="7"/>
      <c r="M9" s="8">
        <v>6</v>
      </c>
      <c r="N9" s="8">
        <v>25</v>
      </c>
      <c r="O9" s="177">
        <f t="shared" si="3"/>
        <v>6.9577811919851476</v>
      </c>
      <c r="P9" s="177">
        <f t="shared" si="4"/>
        <v>-6.4990803188228083</v>
      </c>
      <c r="Q9" s="23">
        <f t="shared" si="5"/>
        <v>5.9687611615447915</v>
      </c>
      <c r="R9" s="177">
        <f t="shared" si="6"/>
        <v>-5.4386120249428824</v>
      </c>
      <c r="S9" s="177">
        <f t="shared" si="7"/>
        <v>5.7229832963928073</v>
      </c>
      <c r="T9" s="177">
        <f t="shared" si="8"/>
        <v>-5.3012288167038424</v>
      </c>
      <c r="U9" s="8">
        <f t="shared" si="18"/>
        <v>3.45</v>
      </c>
      <c r="W9" s="14" t="s">
        <v>11</v>
      </c>
      <c r="X9" s="16">
        <f>VLOOKUP(Control!$B$20,Data!$A$3:$AM$10,AE9-1,FALSE)</f>
        <v>10304</v>
      </c>
      <c r="Y9" s="17">
        <f>VLOOKUP(Control!$B$20,Data!$A$3:$AM$10,AF9-1,FALSE)</f>
        <v>10100</v>
      </c>
      <c r="Z9" s="18">
        <f t="shared" si="9"/>
        <v>20404</v>
      </c>
      <c r="AA9" s="16">
        <f>VLOOKUP(Control!$B$21,'Proj Data'!$A$3:$AN$187,AE9,FALSE)</f>
        <v>11285</v>
      </c>
      <c r="AB9" s="16">
        <f>VLOOKUP(Control!$B$21,'Proj Data'!$A$3:$AN$187,AF9,FALSE)</f>
        <v>10938</v>
      </c>
      <c r="AC9" s="67">
        <f t="shared" si="10"/>
        <v>22223</v>
      </c>
      <c r="AD9" s="7"/>
      <c r="AE9" s="8">
        <v>7</v>
      </c>
      <c r="AF9" s="8">
        <v>26</v>
      </c>
      <c r="AG9" s="23">
        <f t="shared" si="11"/>
        <v>7.7266285234370899</v>
      </c>
      <c r="AH9" s="23">
        <f t="shared" si="12"/>
        <v>-7.8677593244632789</v>
      </c>
      <c r="AI9" s="23">
        <f t="shared" si="13"/>
        <v>8.0768680217578002</v>
      </c>
      <c r="AJ9" s="23">
        <f t="shared" si="14"/>
        <v>-8.2057360630771896</v>
      </c>
      <c r="AK9" s="8">
        <f t="shared" si="19"/>
        <v>3.45</v>
      </c>
      <c r="AM9" s="30">
        <f t="shared" si="15"/>
        <v>8.9149186434032544</v>
      </c>
      <c r="AN9" s="30" t="str">
        <f t="shared" si="16"/>
        <v/>
      </c>
      <c r="AO9" s="30">
        <f t="shared" si="17"/>
        <v>8.9149186434032544</v>
      </c>
    </row>
    <row r="10" spans="2:41" x14ac:dyDescent="0.3">
      <c r="B10" s="14" t="s">
        <v>12</v>
      </c>
      <c r="C10" s="88">
        <f>IF(OR(Control!$B$5=1),VLOOKUP("SC2021",Data!$A$3:$AM$10,M10,FALSE),IF(OR(Control!$B$5=2,),VLOOKUP("SC2021",Data!$A$3:$AM$10,M10,FALSE),IF(OR(Control!$B$5=3),VLOOKUP("SC2021",Data!$A$3:$AM$10,M10,FALSE),IF(OR(Control!$B$5=4),VLOOKUP("SC2021",Data!$A$3:$AM$10,M10,FALSE),"ERROR-CHECK"))))</f>
        <v>13481</v>
      </c>
      <c r="D10" s="88">
        <f>IF(OR(Control!$B$5=1),VLOOKUP("SC2021",Data!$A$3:$AM$10,N10,FALSE),IF(OR(Control!$B$5=2,),VLOOKUP("SC2021",Data!$A$3:$AM$10,N10,FALSE),IF(OR(Control!$B$5=3),VLOOKUP("SC2021",Data!$A$3:$AM$10,N10,FALSE),IF(OR(Control!$B$5=4),VLOOKUP("SC2021",Data!$A$3:$AM$10,N10,FALSE),"ERROR-CHECK"))))</f>
        <v>12660</v>
      </c>
      <c r="E10" s="89">
        <f t="shared" si="0"/>
        <v>26141</v>
      </c>
      <c r="F10" s="88">
        <f>IF(OR(Control!$B$5=1),VLOOKUP("SC2011",Data!$A$3:$AM$10,M10,FALSE),IF(OR(Control!$B$5=2,),VLOOKUP("SCRES",Data!$A$3:$AM$10,M10,FALSE),IF(OR(Control!$B$5=3),VLOOKUP("SCCITOT",Data!$A$3:$AM$10,M10,FALSE),IF(OR(Control!$B$5=4),VLOOKUP("ENG2021",Data!$A$3:$AM$10,M10,FALSE),"ERROR-CHECK"))))</f>
        <v>1712885</v>
      </c>
      <c r="G10" s="88">
        <f>IF(OR(Control!$B$5=1),VLOOKUP("SC2011",Data!$A$3:$AM$10,N10,FALSE),IF(OR(Control!$B$5=2,),VLOOKUP("SCRES",Data!$A$3:$AM$10,N10,FALSE),IF(OR(Control!$B$5=3),VLOOKUP("SCCITOT",Data!$A$3:$AM$10,N10,FALSE),IF(OR(Control!$B$5=4),VLOOKUP("ENG2021",Data!$A$3:$AM$10,N10,FALSE),"ERROR-CHECK"))))</f>
        <v>1701566</v>
      </c>
      <c r="H10" s="88">
        <f t="shared" si="1"/>
        <v>3414451</v>
      </c>
      <c r="I10" s="61">
        <f>VLOOKUP("ENG",Data!$A$3:$AM$10,M10,FALSE)</f>
        <v>1791701</v>
      </c>
      <c r="J10" s="62">
        <f>VLOOKUP("ENG",Data!$A$3:$AM$10,N10,FALSE)</f>
        <v>1680821</v>
      </c>
      <c r="K10" s="63">
        <f t="shared" si="2"/>
        <v>3472522</v>
      </c>
      <c r="L10" s="7"/>
      <c r="M10" s="8">
        <v>7</v>
      </c>
      <c r="N10" s="8">
        <v>26</v>
      </c>
      <c r="O10" s="177">
        <f t="shared" si="3"/>
        <v>10.787561615773638</v>
      </c>
      <c r="P10" s="177">
        <f t="shared" si="4"/>
        <v>-10.213301494078545</v>
      </c>
      <c r="Q10" s="23">
        <f t="shared" si="5"/>
        <v>6.1934618829923345</v>
      </c>
      <c r="R10" s="177">
        <f t="shared" si="6"/>
        <v>-5.901306446199774</v>
      </c>
      <c r="S10" s="177">
        <f t="shared" si="7"/>
        <v>6.4028612129057194</v>
      </c>
      <c r="T10" s="177">
        <f t="shared" si="8"/>
        <v>-5.8837195788754428</v>
      </c>
      <c r="U10" s="8">
        <f t="shared" si="18"/>
        <v>4.45</v>
      </c>
      <c r="W10" s="14" t="s">
        <v>12</v>
      </c>
      <c r="X10" s="16">
        <f>VLOOKUP(Control!$B$20,Data!$A$3:$AM$10,AE10-1,FALSE)</f>
        <v>15717</v>
      </c>
      <c r="Y10" s="17">
        <f>VLOOKUP(Control!$B$20,Data!$A$3:$AM$10,AF10-1,FALSE)</f>
        <v>14514</v>
      </c>
      <c r="Z10" s="18">
        <f t="shared" si="9"/>
        <v>30231</v>
      </c>
      <c r="AA10" s="16">
        <f>VLOOKUP(Control!$B$21,'Proj Data'!$A$3:$AN$187,AE10,FALSE)</f>
        <v>15457</v>
      </c>
      <c r="AB10" s="16">
        <f>VLOOKUP(Control!$B$21,'Proj Data'!$A$3:$AN$187,AF10,FALSE)</f>
        <v>14260</v>
      </c>
      <c r="AC10" s="67">
        <f t="shared" si="10"/>
        <v>29717</v>
      </c>
      <c r="AD10" s="7"/>
      <c r="AE10" s="8">
        <v>8</v>
      </c>
      <c r="AF10" s="8">
        <v>27</v>
      </c>
      <c r="AG10" s="23">
        <f t="shared" si="11"/>
        <v>11.785658045696888</v>
      </c>
      <c r="AH10" s="23">
        <f t="shared" si="12"/>
        <v>-11.306203845075249</v>
      </c>
      <c r="AI10" s="23">
        <f t="shared" si="13"/>
        <v>11.062839965645576</v>
      </c>
      <c r="AJ10" s="23">
        <f t="shared" si="14"/>
        <v>-10.697915181887065</v>
      </c>
      <c r="AK10" s="8">
        <f t="shared" si="19"/>
        <v>4.45</v>
      </c>
      <c r="AM10" s="30">
        <f t="shared" si="15"/>
        <v>-1.7002414739836591</v>
      </c>
      <c r="AN10" s="30">
        <f t="shared" si="16"/>
        <v>-1.7002414739836591</v>
      </c>
      <c r="AO10" s="30" t="str">
        <f t="shared" si="17"/>
        <v/>
      </c>
    </row>
    <row r="11" spans="2:41" x14ac:dyDescent="0.3">
      <c r="B11" s="14" t="s">
        <v>13</v>
      </c>
      <c r="C11" s="88">
        <f>IF(OR(Control!$B$5=1),VLOOKUP("SC2021",Data!$A$3:$AM$10,M11,FALSE),IF(OR(Control!$B$5=2,),VLOOKUP("SC2021",Data!$A$3:$AM$10,M11,FALSE),IF(OR(Control!$B$5=3),VLOOKUP("SC2021",Data!$A$3:$AM$10,M11,FALSE),IF(OR(Control!$B$5=4),VLOOKUP("SC2021",Data!$A$3:$AM$10,M11,FALSE),"ERROR-CHECK"))))</f>
        <v>10337</v>
      </c>
      <c r="D11" s="88">
        <f>IF(OR(Control!$B$5=1),VLOOKUP("SC2021",Data!$A$3:$AM$10,N11,FALSE),IF(OR(Control!$B$5=2,),VLOOKUP("SC2021",Data!$A$3:$AM$10,N11,FALSE),IF(OR(Control!$B$5=3),VLOOKUP("SC2021",Data!$A$3:$AM$10,N11,FALSE),IF(OR(Control!$B$5=4),VLOOKUP("SC2021",Data!$A$3:$AM$10,N11,FALSE),"ERROR-CHECK"))))</f>
        <v>10381</v>
      </c>
      <c r="E11" s="89">
        <f t="shared" si="0"/>
        <v>20718</v>
      </c>
      <c r="F11" s="88">
        <f>IF(OR(Control!$B$5=1),VLOOKUP("SC2011",Data!$A$3:$AM$10,M11,FALSE),IF(OR(Control!$B$5=2,),VLOOKUP("SCRES",Data!$A$3:$AM$10,M11,FALSE),IF(OR(Control!$B$5=3),VLOOKUP("SCCITOT",Data!$A$3:$AM$10,M11,FALSE),IF(OR(Control!$B$5=4),VLOOKUP("ENG2021",Data!$A$3:$AM$10,M11,FALSE),"ERROR-CHECK"))))</f>
        <v>1817909</v>
      </c>
      <c r="G11" s="88">
        <f>IF(OR(Control!$B$5=1),VLOOKUP("SC2011",Data!$A$3:$AM$10,N11,FALSE),IF(OR(Control!$B$5=2,),VLOOKUP("SCRES",Data!$A$3:$AM$10,N11,FALSE),IF(OR(Control!$B$5=3),VLOOKUP("SCCITOT",Data!$A$3:$AM$10,N11,FALSE),IF(OR(Control!$B$5=4),VLOOKUP("ENG2021",Data!$A$3:$AM$10,N11,FALSE),"ERROR-CHECK"))))</f>
        <v>1897374</v>
      </c>
      <c r="H11" s="88">
        <f t="shared" si="1"/>
        <v>3715283</v>
      </c>
      <c r="I11" s="61">
        <f>VLOOKUP("ENG",Data!$A$3:$AM$10,M11,FALSE)</f>
        <v>1924416</v>
      </c>
      <c r="J11" s="62">
        <f>VLOOKUP("ENG",Data!$A$3:$AM$10,N11,FALSE)</f>
        <v>1847077</v>
      </c>
      <c r="K11" s="63">
        <f t="shared" si="2"/>
        <v>3771493</v>
      </c>
      <c r="L11" s="7"/>
      <c r="M11" s="8">
        <v>8</v>
      </c>
      <c r="N11" s="8">
        <v>27</v>
      </c>
      <c r="O11" s="177">
        <f t="shared" si="3"/>
        <v>8.2717175596952828</v>
      </c>
      <c r="P11" s="177">
        <f t="shared" si="4"/>
        <v>-8.3747458775694597</v>
      </c>
      <c r="Q11" s="23">
        <f t="shared" si="5"/>
        <v>6.5732084163552793</v>
      </c>
      <c r="R11" s="177">
        <f t="shared" si="6"/>
        <v>-6.5804003001069891</v>
      </c>
      <c r="S11" s="177">
        <f t="shared" si="7"/>
        <v>6.8771343901103883</v>
      </c>
      <c r="T11" s="177">
        <f t="shared" si="8"/>
        <v>-6.4656992675546743</v>
      </c>
      <c r="U11" s="8">
        <f t="shared" si="18"/>
        <v>5.45</v>
      </c>
      <c r="W11" s="14" t="s">
        <v>13</v>
      </c>
      <c r="X11" s="16">
        <f>VLOOKUP(Control!$B$20,Data!$A$3:$AM$10,AE11-1,FALSE)</f>
        <v>11990</v>
      </c>
      <c r="Y11" s="17">
        <f>VLOOKUP(Control!$B$20,Data!$A$3:$AM$10,AF11-1,FALSE)</f>
        <v>10329</v>
      </c>
      <c r="Z11" s="18">
        <f t="shared" si="9"/>
        <v>22319</v>
      </c>
      <c r="AA11" s="16">
        <f>VLOOKUP(Control!$B$21,'Proj Data'!$A$3:$AN$187,AE11,FALSE)</f>
        <v>11922</v>
      </c>
      <c r="AB11" s="16">
        <f>VLOOKUP(Control!$B$21,'Proj Data'!$A$3:$AN$187,AF11,FALSE)</f>
        <v>10108</v>
      </c>
      <c r="AC11" s="67">
        <f t="shared" si="10"/>
        <v>22030</v>
      </c>
      <c r="AD11" s="7"/>
      <c r="AE11" s="8">
        <v>9</v>
      </c>
      <c r="AF11" s="8">
        <v>28</v>
      </c>
      <c r="AG11" s="23">
        <f t="shared" si="11"/>
        <v>8.9909041145196724</v>
      </c>
      <c r="AH11" s="23">
        <f t="shared" si="12"/>
        <v>-8.0461471348892282</v>
      </c>
      <c r="AI11" s="23">
        <f t="shared" si="13"/>
        <v>8.5327798454050967</v>
      </c>
      <c r="AJ11" s="23">
        <f t="shared" si="14"/>
        <v>-7.5830663855900733</v>
      </c>
      <c r="AK11" s="8">
        <f t="shared" si="19"/>
        <v>5.45</v>
      </c>
      <c r="AM11" s="30">
        <f t="shared" si="15"/>
        <v>-1.294860880863838</v>
      </c>
      <c r="AN11" s="30">
        <f t="shared" si="16"/>
        <v>-1.294860880863838</v>
      </c>
      <c r="AO11" s="30" t="str">
        <f t="shared" si="17"/>
        <v/>
      </c>
    </row>
    <row r="12" spans="2:41" x14ac:dyDescent="0.3">
      <c r="B12" s="14" t="s">
        <v>14</v>
      </c>
      <c r="C12" s="88">
        <f>IF(OR(Control!$B$5=1),VLOOKUP("SC2021",Data!$A$3:$AM$10,M12,FALSE),IF(OR(Control!$B$5=2,),VLOOKUP("SC2021",Data!$A$3:$AM$10,M12,FALSE),IF(OR(Control!$B$5=3),VLOOKUP("SC2021",Data!$A$3:$AM$10,M12,FALSE),IF(OR(Control!$B$5=4),VLOOKUP("SC2021",Data!$A$3:$AM$10,M12,FALSE),"ERROR-CHECK"))))</f>
        <v>9906</v>
      </c>
      <c r="D12" s="88">
        <f>IF(OR(Control!$B$5=1),VLOOKUP("SC2021",Data!$A$3:$AM$10,N12,FALSE),IF(OR(Control!$B$5=2,),VLOOKUP("SC2021",Data!$A$3:$AM$10,N12,FALSE),IF(OR(Control!$B$5=3),VLOOKUP("SC2021",Data!$A$3:$AM$10,N12,FALSE),IF(OR(Control!$B$5=4),VLOOKUP("SC2021",Data!$A$3:$AM$10,N12,FALSE),"ERROR-CHECK"))))</f>
        <v>10259</v>
      </c>
      <c r="E12" s="89">
        <f t="shared" si="0"/>
        <v>20165</v>
      </c>
      <c r="F12" s="88">
        <f>IF(OR(Control!$B$5=1),VLOOKUP("SC2011",Data!$A$3:$AM$10,M12,FALSE),IF(OR(Control!$B$5=2,),VLOOKUP("SCRES",Data!$A$3:$AM$10,M12,FALSE),IF(OR(Control!$B$5=3),VLOOKUP("SCCITOT",Data!$A$3:$AM$10,M12,FALSE),IF(OR(Control!$B$5=4),VLOOKUP("ENG2021",Data!$A$3:$AM$10,M12,FALSE),"ERROR-CHECK"))))</f>
        <v>1908225</v>
      </c>
      <c r="G12" s="88">
        <f>IF(OR(Control!$B$5=1),VLOOKUP("SC2011",Data!$A$3:$AM$10,N12,FALSE),IF(OR(Control!$B$5=2,),VLOOKUP("SCRES",Data!$A$3:$AM$10,N12,FALSE),IF(OR(Control!$B$5=3),VLOOKUP("SCCITOT",Data!$A$3:$AM$10,N12,FALSE),IF(OR(Control!$B$5=4),VLOOKUP("ENG2021",Data!$A$3:$AM$10,N12,FALSE),"ERROR-CHECK"))))</f>
        <v>2044360</v>
      </c>
      <c r="H12" s="88">
        <f t="shared" si="1"/>
        <v>3952585</v>
      </c>
      <c r="I12" s="61">
        <f>VLOOKUP("ENG",Data!$A$3:$AM$10,M12,FALSE)</f>
        <v>1916412</v>
      </c>
      <c r="J12" s="62">
        <f>VLOOKUP("ENG",Data!$A$3:$AM$10,N12,FALSE)</f>
        <v>1908240</v>
      </c>
      <c r="K12" s="63">
        <f t="shared" si="2"/>
        <v>3824652</v>
      </c>
      <c r="L12" s="7"/>
      <c r="M12" s="8">
        <v>9</v>
      </c>
      <c r="N12" s="8">
        <v>28</v>
      </c>
      <c r="O12" s="177">
        <f t="shared" si="3"/>
        <v>7.9268292682926829</v>
      </c>
      <c r="P12" s="177">
        <f t="shared" si="4"/>
        <v>-8.2763238568524322</v>
      </c>
      <c r="Q12" s="23">
        <f t="shared" si="5"/>
        <v>6.8997736577020925</v>
      </c>
      <c r="R12" s="177">
        <f t="shared" si="6"/>
        <v>-7.0901715515901049</v>
      </c>
      <c r="S12" s="177">
        <f t="shared" si="7"/>
        <v>6.8485311236345101</v>
      </c>
      <c r="T12" s="177">
        <f t="shared" si="8"/>
        <v>-6.6798005553198552</v>
      </c>
      <c r="U12" s="8">
        <f t="shared" si="18"/>
        <v>6.45</v>
      </c>
      <c r="W12" s="14" t="s">
        <v>14</v>
      </c>
      <c r="X12" s="16">
        <f>VLOOKUP(Control!$B$20,Data!$A$3:$AM$10,AE12-1,FALSE)</f>
        <v>10952</v>
      </c>
      <c r="Y12" s="17">
        <f>VLOOKUP(Control!$B$20,Data!$A$3:$AM$10,AF12-1,FALSE)</f>
        <v>9382</v>
      </c>
      <c r="Z12" s="18">
        <f t="shared" si="9"/>
        <v>20334</v>
      </c>
      <c r="AA12" s="16">
        <f>VLOOKUP(Control!$B$21,'Proj Data'!$A$3:$AN$187,AE12,FALSE)</f>
        <v>11700</v>
      </c>
      <c r="AB12" s="16">
        <f>VLOOKUP(Control!$B$21,'Proj Data'!$A$3:$AN$187,AF12,FALSE)</f>
        <v>9748</v>
      </c>
      <c r="AC12" s="67">
        <f t="shared" si="10"/>
        <v>21448</v>
      </c>
      <c r="AD12" s="7"/>
      <c r="AE12" s="8">
        <v>10</v>
      </c>
      <c r="AF12" s="8">
        <v>29</v>
      </c>
      <c r="AG12" s="23">
        <f t="shared" si="11"/>
        <v>8.2125422737464095</v>
      </c>
      <c r="AH12" s="23">
        <f t="shared" si="12"/>
        <v>-7.3084473249618291</v>
      </c>
      <c r="AI12" s="23">
        <f t="shared" si="13"/>
        <v>8.3738906384196969</v>
      </c>
      <c r="AJ12" s="23">
        <f t="shared" si="14"/>
        <v>-7.3129927905354206</v>
      </c>
      <c r="AK12" s="8">
        <f t="shared" si="19"/>
        <v>6.45</v>
      </c>
      <c r="AM12" s="30">
        <f t="shared" si="15"/>
        <v>5.4785089013474968</v>
      </c>
      <c r="AN12" s="30" t="str">
        <f t="shared" si="16"/>
        <v/>
      </c>
      <c r="AO12" s="30">
        <f t="shared" si="17"/>
        <v>5.4785089013474968</v>
      </c>
    </row>
    <row r="13" spans="2:41" x14ac:dyDescent="0.3">
      <c r="B13" s="14" t="s">
        <v>15</v>
      </c>
      <c r="C13" s="88">
        <f>IF(OR(Control!$B$5=1),VLOOKUP("SC2021",Data!$A$3:$AM$10,M13,FALSE),IF(OR(Control!$B$5=2,),VLOOKUP("SC2021",Data!$A$3:$AM$10,M13,FALSE),IF(OR(Control!$B$5=3),VLOOKUP("SC2021",Data!$A$3:$AM$10,M13,FALSE),IF(OR(Control!$B$5=4),VLOOKUP("SC2021",Data!$A$3:$AM$10,M13,FALSE),"ERROR-CHECK"))))</f>
        <v>9299</v>
      </c>
      <c r="D13" s="88">
        <f>IF(OR(Control!$B$5=1),VLOOKUP("SC2021",Data!$A$3:$AM$10,N13,FALSE),IF(OR(Control!$B$5=2,),VLOOKUP("SC2021",Data!$A$3:$AM$10,N13,FALSE),IF(OR(Control!$B$5=3),VLOOKUP("SC2021",Data!$A$3:$AM$10,N13,FALSE),IF(OR(Control!$B$5=4),VLOOKUP("SC2021",Data!$A$3:$AM$10,N13,FALSE),"ERROR-CHECK"))))</f>
        <v>9034</v>
      </c>
      <c r="E13" s="89">
        <f t="shared" si="0"/>
        <v>18333</v>
      </c>
      <c r="F13" s="88">
        <f>IF(OR(Control!$B$5=1),VLOOKUP("SC2011",Data!$A$3:$AM$10,M13,FALSE),IF(OR(Control!$B$5=2,),VLOOKUP("SCRES",Data!$A$3:$AM$10,M13,FALSE),IF(OR(Control!$B$5=3),VLOOKUP("SCCITOT",Data!$A$3:$AM$10,M13,FALSE),IF(OR(Control!$B$5=4),VLOOKUP("ENG2021",Data!$A$3:$AM$10,M13,FALSE),"ERROR-CHECK"))))</f>
        <v>1841905</v>
      </c>
      <c r="G13" s="88">
        <f>IF(OR(Control!$B$5=1),VLOOKUP("SC2011",Data!$A$3:$AM$10,N13,FALSE),IF(OR(Control!$B$5=2,),VLOOKUP("SCRES",Data!$A$3:$AM$10,N13,FALSE),IF(OR(Control!$B$5=3),VLOOKUP("SCCITOT",Data!$A$3:$AM$10,N13,FALSE),IF(OR(Control!$B$5=4),VLOOKUP("ENG2021",Data!$A$3:$AM$10,N13,FALSE),"ERROR-CHECK"))))</f>
        <v>1953485</v>
      </c>
      <c r="H13" s="88">
        <f t="shared" si="1"/>
        <v>3795390</v>
      </c>
      <c r="I13" s="61">
        <f>VLOOKUP("ENG",Data!$A$3:$AM$10,M13,FALSE)</f>
        <v>1852969</v>
      </c>
      <c r="J13" s="62">
        <f>VLOOKUP("ENG",Data!$A$3:$AM$10,N13,FALSE)</f>
        <v>1885240</v>
      </c>
      <c r="K13" s="63">
        <f t="shared" si="2"/>
        <v>3738209</v>
      </c>
      <c r="L13" s="7"/>
      <c r="M13" s="8">
        <v>10</v>
      </c>
      <c r="N13" s="8">
        <v>29</v>
      </c>
      <c r="O13" s="177">
        <f t="shared" si="3"/>
        <v>7.4411049228602515</v>
      </c>
      <c r="P13" s="177">
        <f t="shared" si="4"/>
        <v>-7.288069960308496</v>
      </c>
      <c r="Q13" s="23">
        <f t="shared" si="5"/>
        <v>6.6599733254672655</v>
      </c>
      <c r="R13" s="177">
        <f t="shared" si="6"/>
        <v>-6.7750023349400292</v>
      </c>
      <c r="S13" s="177">
        <f t="shared" si="7"/>
        <v>6.6218098548902402</v>
      </c>
      <c r="T13" s="177">
        <f t="shared" si="8"/>
        <v>-6.599288977755001</v>
      </c>
      <c r="U13" s="8">
        <f t="shared" si="18"/>
        <v>7.45</v>
      </c>
      <c r="W13" s="14" t="s">
        <v>15</v>
      </c>
      <c r="X13" s="16">
        <f>VLOOKUP(Control!$B$20,Data!$A$3:$AM$10,AE13-1,FALSE)</f>
        <v>9404</v>
      </c>
      <c r="Y13" s="17">
        <f>VLOOKUP(Control!$B$20,Data!$A$3:$AM$10,AF13-1,FALSE)</f>
        <v>8206</v>
      </c>
      <c r="Z13" s="18">
        <f t="shared" si="9"/>
        <v>17610</v>
      </c>
      <c r="AA13" s="16">
        <f>VLOOKUP(Control!$B$21,'Proj Data'!$A$3:$AN$187,AE13,FALSE)</f>
        <v>9973</v>
      </c>
      <c r="AB13" s="16">
        <f>VLOOKUP(Control!$B$21,'Proj Data'!$A$3:$AN$187,AF13,FALSE)</f>
        <v>8502</v>
      </c>
      <c r="AC13" s="67">
        <f t="shared" si="10"/>
        <v>18475</v>
      </c>
      <c r="AD13" s="7"/>
      <c r="AE13" s="8">
        <v>11</v>
      </c>
      <c r="AF13" s="8">
        <v>30</v>
      </c>
      <c r="AG13" s="23">
        <f t="shared" si="11"/>
        <v>7.0517483146741462</v>
      </c>
      <c r="AH13" s="23">
        <f t="shared" si="12"/>
        <v>-6.3923597046084817</v>
      </c>
      <c r="AI13" s="23">
        <f t="shared" si="13"/>
        <v>7.1378471228170621</v>
      </c>
      <c r="AJ13" s="23">
        <f t="shared" si="14"/>
        <v>-6.3782380698740413</v>
      </c>
      <c r="AK13" s="8">
        <f t="shared" si="19"/>
        <v>7.45</v>
      </c>
      <c r="AM13" s="30">
        <f t="shared" si="15"/>
        <v>4.91198182850653</v>
      </c>
      <c r="AN13" s="30" t="str">
        <f t="shared" si="16"/>
        <v/>
      </c>
      <c r="AO13" s="30">
        <f t="shared" si="17"/>
        <v>4.91198182850653</v>
      </c>
    </row>
    <row r="14" spans="2:41" x14ac:dyDescent="0.3">
      <c r="B14" s="14" t="s">
        <v>16</v>
      </c>
      <c r="C14" s="88">
        <f>IF(OR(Control!$B$5=1),VLOOKUP("SC2021",Data!$A$3:$AM$10,M14,FALSE),IF(OR(Control!$B$5=2,),VLOOKUP("SC2021",Data!$A$3:$AM$10,M14,FALSE),IF(OR(Control!$B$5=3),VLOOKUP("SC2021",Data!$A$3:$AM$10,M14,FALSE),IF(OR(Control!$B$5=4),VLOOKUP("SC2021",Data!$A$3:$AM$10,M14,FALSE),"ERROR-CHECK"))))</f>
        <v>8255</v>
      </c>
      <c r="D14" s="88">
        <f>IF(OR(Control!$B$5=1),VLOOKUP("SC2021",Data!$A$3:$AM$10,N14,FALSE),IF(OR(Control!$B$5=2,),VLOOKUP("SC2021",Data!$A$3:$AM$10,N14,FALSE),IF(OR(Control!$B$5=3),VLOOKUP("SC2021",Data!$A$3:$AM$10,N14,FALSE),IF(OR(Control!$B$5=4),VLOOKUP("SC2021",Data!$A$3:$AM$10,N14,FALSE),"ERROR-CHECK"))))</f>
        <v>8149</v>
      </c>
      <c r="E14" s="89">
        <f t="shared" si="0"/>
        <v>16404</v>
      </c>
      <c r="F14" s="88">
        <f>IF(OR(Control!$B$5=1),VLOOKUP("SC2011",Data!$A$3:$AM$10,M14,FALSE),IF(OR(Control!$B$5=2,),VLOOKUP("SCRES",Data!$A$3:$AM$10,M14,FALSE),IF(OR(Control!$B$5=3),VLOOKUP("SCCITOT",Data!$A$3:$AM$10,M14,FALSE),IF(OR(Control!$B$5=4),VLOOKUP("ENG2021",Data!$A$3:$AM$10,M14,FALSE),"ERROR-CHECK"))))</f>
        <v>1753687</v>
      </c>
      <c r="G14" s="88">
        <f>IF(OR(Control!$B$5=1),VLOOKUP("SC2011",Data!$A$3:$AM$10,N14,FALSE),IF(OR(Control!$B$5=2,),VLOOKUP("SCRES",Data!$A$3:$AM$10,N14,FALSE),IF(OR(Control!$B$5=3),VLOOKUP("SCCITOT",Data!$A$3:$AM$10,N14,FALSE),IF(OR(Control!$B$5=4),VLOOKUP("ENG2021",Data!$A$3:$AM$10,N14,FALSE),"ERROR-CHECK"))))</f>
        <v>1826719</v>
      </c>
      <c r="H14" s="88">
        <f t="shared" si="1"/>
        <v>3580406</v>
      </c>
      <c r="I14" s="61">
        <f>VLOOKUP("ENG",Data!$A$3:$AM$10,M14,FALSE)</f>
        <v>1730268</v>
      </c>
      <c r="J14" s="62">
        <f>VLOOKUP("ENG",Data!$A$3:$AM$10,N14,FALSE)</f>
        <v>1746035</v>
      </c>
      <c r="K14" s="63">
        <f t="shared" si="2"/>
        <v>3476303</v>
      </c>
      <c r="L14" s="7"/>
      <c r="M14" s="8">
        <v>11</v>
      </c>
      <c r="N14" s="8">
        <v>30</v>
      </c>
      <c r="O14" s="177">
        <f t="shared" si="3"/>
        <v>6.6056910569105689</v>
      </c>
      <c r="P14" s="177">
        <f t="shared" si="4"/>
        <v>-6.5741069411726736</v>
      </c>
      <c r="Q14" s="23">
        <f t="shared" si="5"/>
        <v>6.3409940475859035</v>
      </c>
      <c r="R14" s="177">
        <f t="shared" si="6"/>
        <v>-6.3353573179621616</v>
      </c>
      <c r="S14" s="177">
        <f t="shared" si="7"/>
        <v>6.1833229233739075</v>
      </c>
      <c r="T14" s="177">
        <f t="shared" si="8"/>
        <v>-6.1120014058021548</v>
      </c>
      <c r="U14" s="8">
        <f t="shared" si="18"/>
        <v>8.4499999999999993</v>
      </c>
      <c r="W14" s="14" t="s">
        <v>16</v>
      </c>
      <c r="X14" s="16">
        <f>VLOOKUP(Control!$B$20,Data!$A$3:$AM$10,AE14-1,FALSE)</f>
        <v>7759</v>
      </c>
      <c r="Y14" s="17">
        <f>VLOOKUP(Control!$B$20,Data!$A$3:$AM$10,AF14-1,FALSE)</f>
        <v>7190</v>
      </c>
      <c r="Z14" s="18">
        <f t="shared" si="9"/>
        <v>14949</v>
      </c>
      <c r="AA14" s="16">
        <f>VLOOKUP(Control!$B$21,'Proj Data'!$A$3:$AN$187,AE14,FALSE)</f>
        <v>8603</v>
      </c>
      <c r="AB14" s="16">
        <f>VLOOKUP(Control!$B$21,'Proj Data'!$A$3:$AN$187,AF14,FALSE)</f>
        <v>7859</v>
      </c>
      <c r="AC14" s="67">
        <f t="shared" si="10"/>
        <v>16462</v>
      </c>
      <c r="AD14" s="7"/>
      <c r="AE14" s="8">
        <v>12</v>
      </c>
      <c r="AF14" s="8">
        <v>31</v>
      </c>
      <c r="AG14" s="23">
        <f t="shared" si="11"/>
        <v>5.8182172664352079</v>
      </c>
      <c r="AH14" s="23">
        <f t="shared" si="12"/>
        <v>-5.6009098557317794</v>
      </c>
      <c r="AI14" s="23">
        <f t="shared" si="13"/>
        <v>6.1573146292585177</v>
      </c>
      <c r="AJ14" s="23">
        <f t="shared" si="14"/>
        <v>-5.8958566209292034</v>
      </c>
      <c r="AK14" s="8">
        <f t="shared" si="19"/>
        <v>8.4499999999999993</v>
      </c>
      <c r="AM14" s="30">
        <f t="shared" si="15"/>
        <v>10.121078332998863</v>
      </c>
      <c r="AN14" s="30" t="str">
        <f t="shared" si="16"/>
        <v/>
      </c>
      <c r="AO14" s="30">
        <f t="shared" si="17"/>
        <v>10.121078332998863</v>
      </c>
    </row>
    <row r="15" spans="2:41" x14ac:dyDescent="0.3">
      <c r="B15" s="14" t="s">
        <v>17</v>
      </c>
      <c r="C15" s="88">
        <f>IF(OR(Control!$B$5=1),VLOOKUP("SC2021",Data!$A$3:$AM$10,M15,FALSE),IF(OR(Control!$B$5=2,),VLOOKUP("SC2021",Data!$A$3:$AM$10,M15,FALSE),IF(OR(Control!$B$5=3),VLOOKUP("SC2021",Data!$A$3:$AM$10,M15,FALSE),IF(OR(Control!$B$5=4),VLOOKUP("SC2021",Data!$A$3:$AM$10,M15,FALSE),"ERROR-CHECK"))))</f>
        <v>7593</v>
      </c>
      <c r="D15" s="88">
        <f>IF(OR(Control!$B$5=1),VLOOKUP("SC2021",Data!$A$3:$AM$10,N15,FALSE),IF(OR(Control!$B$5=2,),VLOOKUP("SC2021",Data!$A$3:$AM$10,N15,FALSE),IF(OR(Control!$B$5=3),VLOOKUP("SC2021",Data!$A$3:$AM$10,N15,FALSE),IF(OR(Control!$B$5=4),VLOOKUP("SC2021",Data!$A$3:$AM$10,N15,FALSE),"ERROR-CHECK"))))</f>
        <v>7011</v>
      </c>
      <c r="E15" s="89">
        <f t="shared" si="0"/>
        <v>14604</v>
      </c>
      <c r="F15" s="88">
        <f>IF(OR(Control!$B$5=1),VLOOKUP("SC2011",Data!$A$3:$AM$10,M15,FALSE),IF(OR(Control!$B$5=2,),VLOOKUP("SCRES",Data!$A$3:$AM$10,M15,FALSE),IF(OR(Control!$B$5=3),VLOOKUP("SCCITOT",Data!$A$3:$AM$10,M15,FALSE),IF(OR(Control!$B$5=4),VLOOKUP("ENG2021",Data!$A$3:$AM$10,M15,FALSE),"ERROR-CHECK"))))</f>
        <v>1777100</v>
      </c>
      <c r="G15" s="88">
        <f>IF(OR(Control!$B$5=1),VLOOKUP("SC2011",Data!$A$3:$AM$10,N15,FALSE),IF(OR(Control!$B$5=2,),VLOOKUP("SCRES",Data!$A$3:$AM$10,N15,FALSE),IF(OR(Control!$B$5=3),VLOOKUP("SCCITOT",Data!$A$3:$AM$10,N15,FALSE),IF(OR(Control!$B$5=4),VLOOKUP("ENG2021",Data!$A$3:$AM$10,N15,FALSE),"ERROR-CHECK"))))</f>
        <v>1825545</v>
      </c>
      <c r="H15" s="88">
        <f t="shared" si="1"/>
        <v>3602645</v>
      </c>
      <c r="I15" s="61">
        <f>VLOOKUP("ENG",Data!$A$3:$AM$10,M15,FALSE)</f>
        <v>1803208</v>
      </c>
      <c r="J15" s="62">
        <f>VLOOKUP("ENG",Data!$A$3:$AM$10,N15,FALSE)</f>
        <v>1835431</v>
      </c>
      <c r="K15" s="63">
        <f t="shared" si="2"/>
        <v>3638639</v>
      </c>
      <c r="L15" s="7"/>
      <c r="M15" s="8">
        <v>12</v>
      </c>
      <c r="N15" s="8">
        <v>31</v>
      </c>
      <c r="O15" s="177">
        <f t="shared" si="3"/>
        <v>6.0759554445938164</v>
      </c>
      <c r="P15" s="177">
        <f t="shared" si="4"/>
        <v>-5.6560392397302266</v>
      </c>
      <c r="Q15" s="23">
        <f t="shared" si="5"/>
        <v>6.4256509411114449</v>
      </c>
      <c r="R15" s="177">
        <f t="shared" si="6"/>
        <v>-6.3312856958400472</v>
      </c>
      <c r="S15" s="177">
        <f t="shared" si="7"/>
        <v>6.4439828754916677</v>
      </c>
      <c r="T15" s="177">
        <f t="shared" si="8"/>
        <v>-6.4249324052798791</v>
      </c>
      <c r="U15" s="8">
        <f t="shared" si="18"/>
        <v>9.4499999999999993</v>
      </c>
      <c r="W15" s="14" t="s">
        <v>17</v>
      </c>
      <c r="X15" s="16">
        <f>VLOOKUP(Control!$B$20,Data!$A$3:$AM$10,AE15-1,FALSE)</f>
        <v>7362</v>
      </c>
      <c r="Y15" s="17">
        <f>VLOOKUP(Control!$B$20,Data!$A$3:$AM$10,AF15-1,FALSE)</f>
        <v>6872</v>
      </c>
      <c r="Z15" s="18">
        <f t="shared" si="9"/>
        <v>14234</v>
      </c>
      <c r="AA15" s="16">
        <f>VLOOKUP(Control!$B$21,'Proj Data'!$A$3:$AN$187,AE15,FALSE)</f>
        <v>7287</v>
      </c>
      <c r="AB15" s="16">
        <f>VLOOKUP(Control!$B$21,'Proj Data'!$A$3:$AN$187,AF15,FALSE)</f>
        <v>6937</v>
      </c>
      <c r="AC15" s="67">
        <f t="shared" si="10"/>
        <v>14224</v>
      </c>
      <c r="AD15" s="7"/>
      <c r="AE15" s="8">
        <v>13</v>
      </c>
      <c r="AF15" s="8">
        <v>32</v>
      </c>
      <c r="AG15" s="23">
        <f t="shared" si="11"/>
        <v>5.5205201076808867</v>
      </c>
      <c r="AH15" s="23">
        <f t="shared" si="12"/>
        <v>-5.3531922849219455</v>
      </c>
      <c r="AI15" s="23">
        <f t="shared" si="13"/>
        <v>5.2154308617234468</v>
      </c>
      <c r="AJ15" s="23">
        <f t="shared" si="14"/>
        <v>-5.2041681358170102</v>
      </c>
      <c r="AK15" s="8">
        <f t="shared" si="19"/>
        <v>9.4499999999999993</v>
      </c>
      <c r="AM15" s="30">
        <f t="shared" si="15"/>
        <v>-7.0254320640719403E-2</v>
      </c>
      <c r="AN15" s="30">
        <f t="shared" si="16"/>
        <v>-7.0254320640719403E-2</v>
      </c>
      <c r="AO15" s="30" t="str">
        <f t="shared" si="17"/>
        <v/>
      </c>
    </row>
    <row r="16" spans="2:41" x14ac:dyDescent="0.3">
      <c r="B16" s="14" t="s">
        <v>18</v>
      </c>
      <c r="C16" s="88">
        <f>IF(OR(Control!$B$5=1),VLOOKUP("SC2021",Data!$A$3:$AM$10,M16,FALSE),IF(OR(Control!$B$5=2,),VLOOKUP("SC2021",Data!$A$3:$AM$10,M16,FALSE),IF(OR(Control!$B$5=3),VLOOKUP("SC2021",Data!$A$3:$AM$10,M16,FALSE),IF(OR(Control!$B$5=4),VLOOKUP("SC2021",Data!$A$3:$AM$10,M16,FALSE),"ERROR-CHECK"))))</f>
        <v>7095</v>
      </c>
      <c r="D16" s="88">
        <f>IF(OR(Control!$B$5=1),VLOOKUP("SC2021",Data!$A$3:$AM$10,N16,FALSE),IF(OR(Control!$B$5=2,),VLOOKUP("SC2021",Data!$A$3:$AM$10,N16,FALSE),IF(OR(Control!$B$5=3),VLOOKUP("SC2021",Data!$A$3:$AM$10,N16,FALSE),IF(OR(Control!$B$5=4),VLOOKUP("SC2021",Data!$A$3:$AM$10,N16,FALSE),"ERROR-CHECK"))))</f>
        <v>6914</v>
      </c>
      <c r="E16" s="89">
        <f t="shared" si="0"/>
        <v>14009</v>
      </c>
      <c r="F16" s="88">
        <f>IF(OR(Control!$B$5=1),VLOOKUP("SC2011",Data!$A$3:$AM$10,M16,FALSE),IF(OR(Control!$B$5=2,),VLOOKUP("SCRES",Data!$A$3:$AM$10,M16,FALSE),IF(OR(Control!$B$5=3),VLOOKUP("SCCITOT",Data!$A$3:$AM$10,M16,FALSE),IF(OR(Control!$B$5=4),VLOOKUP("ENG2021",Data!$A$3:$AM$10,M16,FALSE),"ERROR-CHECK"))))</f>
        <v>1922865</v>
      </c>
      <c r="G16" s="88">
        <f>IF(OR(Control!$B$5=1),VLOOKUP("SC2011",Data!$A$3:$AM$10,N16,FALSE),IF(OR(Control!$B$5=2,),VLOOKUP("SCRES",Data!$A$3:$AM$10,N16,FALSE),IF(OR(Control!$B$5=3),VLOOKUP("SCCITOT",Data!$A$3:$AM$10,N16,FALSE),IF(OR(Control!$B$5=4),VLOOKUP("ENG2021",Data!$A$3:$AM$10,N16,FALSE),"ERROR-CHECK"))))</f>
        <v>1984889</v>
      </c>
      <c r="H16" s="88">
        <f t="shared" si="1"/>
        <v>3907754</v>
      </c>
      <c r="I16" s="61">
        <f>VLOOKUP("ENG",Data!$A$3:$AM$10,M16,FALSE)</f>
        <v>1911318</v>
      </c>
      <c r="J16" s="62">
        <f>VLOOKUP("ENG",Data!$A$3:$AM$10,N16,FALSE)</f>
        <v>1964033</v>
      </c>
      <c r="K16" s="63">
        <f t="shared" si="2"/>
        <v>3875351</v>
      </c>
      <c r="L16" s="7"/>
      <c r="M16" s="8">
        <v>13</v>
      </c>
      <c r="N16" s="8">
        <v>32</v>
      </c>
      <c r="O16" s="177">
        <f t="shared" si="3"/>
        <v>5.6774534280775875</v>
      </c>
      <c r="P16" s="177">
        <f t="shared" si="4"/>
        <v>-5.577785665881442</v>
      </c>
      <c r="Q16" s="23">
        <f t="shared" si="5"/>
        <v>6.9527090748299258</v>
      </c>
      <c r="R16" s="177">
        <f t="shared" si="6"/>
        <v>-6.8839164926256302</v>
      </c>
      <c r="S16" s="177">
        <f t="shared" si="7"/>
        <v>6.8303270957199524</v>
      </c>
      <c r="T16" s="177">
        <f t="shared" si="8"/>
        <v>-6.8751041399753285</v>
      </c>
      <c r="U16" s="8">
        <f t="shared" si="18"/>
        <v>10.45</v>
      </c>
      <c r="W16" s="14" t="s">
        <v>18</v>
      </c>
      <c r="X16" s="16">
        <f>VLOOKUP(Control!$B$20,Data!$A$3:$AM$10,AE16-1,FALSE)</f>
        <v>7186</v>
      </c>
      <c r="Y16" s="17">
        <f>VLOOKUP(Control!$B$20,Data!$A$3:$AM$10,AF16-1,FALSE)</f>
        <v>7041</v>
      </c>
      <c r="Z16" s="18">
        <f t="shared" si="9"/>
        <v>14227</v>
      </c>
      <c r="AA16" s="16">
        <f>VLOOKUP(Control!$B$21,'Proj Data'!$A$3:$AN$187,AE16,FALSE)</f>
        <v>7303</v>
      </c>
      <c r="AB16" s="16">
        <f>VLOOKUP(Control!$B$21,'Proj Data'!$A$3:$AN$187,AF16,FALSE)</f>
        <v>7038</v>
      </c>
      <c r="AC16" s="67">
        <f t="shared" si="10"/>
        <v>14341</v>
      </c>
      <c r="AD16" s="7"/>
      <c r="AE16" s="8">
        <v>14</v>
      </c>
      <c r="AF16" s="8">
        <v>33</v>
      </c>
      <c r="AG16" s="23">
        <f t="shared" si="11"/>
        <v>5.3885435335228005</v>
      </c>
      <c r="AH16" s="23">
        <f t="shared" si="12"/>
        <v>-5.484840931044153</v>
      </c>
      <c r="AI16" s="23">
        <f t="shared" si="13"/>
        <v>5.2268823361007728</v>
      </c>
      <c r="AJ16" s="23">
        <f t="shared" si="14"/>
        <v>-5.2799387833184541</v>
      </c>
      <c r="AK16" s="8">
        <f t="shared" si="19"/>
        <v>10.45</v>
      </c>
      <c r="AM16" s="30">
        <f t="shared" si="15"/>
        <v>0.80129331552681526</v>
      </c>
      <c r="AN16" s="30" t="str">
        <f t="shared" si="16"/>
        <v/>
      </c>
      <c r="AO16" s="30">
        <f t="shared" si="17"/>
        <v>0.80129331552681526</v>
      </c>
    </row>
    <row r="17" spans="2:41" x14ac:dyDescent="0.3">
      <c r="B17" s="14" t="s">
        <v>19</v>
      </c>
      <c r="C17" s="88">
        <f>IF(OR(Control!$B$5=1),VLOOKUP("SC2021",Data!$A$3:$AM$10,M17,FALSE),IF(OR(Control!$B$5=2,),VLOOKUP("SC2021",Data!$A$3:$AM$10,M17,FALSE),IF(OR(Control!$B$5=3),VLOOKUP("SC2021",Data!$A$3:$AM$10,M17,FALSE),IF(OR(Control!$B$5=4),VLOOKUP("SC2021",Data!$A$3:$AM$10,M17,FALSE),"ERROR-CHECK"))))</f>
        <v>7026</v>
      </c>
      <c r="D17" s="88">
        <f>IF(OR(Control!$B$5=1),VLOOKUP("SC2021",Data!$A$3:$AM$10,N17,FALSE),IF(OR(Control!$B$5=2,),VLOOKUP("SC2021",Data!$A$3:$AM$10,N17,FALSE),IF(OR(Control!$B$5=3),VLOOKUP("SC2021",Data!$A$3:$AM$10,N17,FALSE),IF(OR(Control!$B$5=4),VLOOKUP("SC2021",Data!$A$3:$AM$10,N17,FALSE),"ERROR-CHECK"))))</f>
        <v>6750</v>
      </c>
      <c r="E17" s="89">
        <f t="shared" si="0"/>
        <v>13776</v>
      </c>
      <c r="F17" s="88">
        <f>IF(OR(Control!$B$5=1),VLOOKUP("SC2011",Data!$A$3:$AM$10,M17,FALSE),IF(OR(Control!$B$5=2,),VLOOKUP("SCRES",Data!$A$3:$AM$10,M17,FALSE),IF(OR(Control!$B$5=3),VLOOKUP("SCCITOT",Data!$A$3:$AM$10,M17,FALSE),IF(OR(Control!$B$5=4),VLOOKUP("ENG2021",Data!$A$3:$AM$10,M17,FALSE),"ERROR-CHECK"))))</f>
        <v>1869665</v>
      </c>
      <c r="G17" s="88">
        <f>IF(OR(Control!$B$5=1),VLOOKUP("SC2011",Data!$A$3:$AM$10,N17,FALSE),IF(OR(Control!$B$5=2,),VLOOKUP("SCRES",Data!$A$3:$AM$10,N17,FALSE),IF(OR(Control!$B$5=3),VLOOKUP("SCCITOT",Data!$A$3:$AM$10,N17,FALSE),IF(OR(Control!$B$5=4),VLOOKUP("ENG2021",Data!$A$3:$AM$10,N17,FALSE),"ERROR-CHECK"))))</f>
        <v>1936704</v>
      </c>
      <c r="H17" s="88">
        <f t="shared" si="1"/>
        <v>3806369</v>
      </c>
      <c r="I17" s="61">
        <f>VLOOKUP("ENG",Data!$A$3:$AM$10,M17,FALSE)</f>
        <v>1852593</v>
      </c>
      <c r="J17" s="62">
        <f>VLOOKUP("ENG",Data!$A$3:$AM$10,N17,FALSE)</f>
        <v>1909189</v>
      </c>
      <c r="K17" s="63">
        <f t="shared" si="2"/>
        <v>3761782</v>
      </c>
      <c r="L17" s="7"/>
      <c r="M17" s="8">
        <v>14</v>
      </c>
      <c r="N17" s="8">
        <v>33</v>
      </c>
      <c r="O17" s="177">
        <f t="shared" si="3"/>
        <v>5.6222392932590743</v>
      </c>
      <c r="P17" s="177">
        <f t="shared" si="4"/>
        <v>-5.4454806544257641</v>
      </c>
      <c r="Q17" s="23">
        <f t="shared" si="5"/>
        <v>6.7603481328080193</v>
      </c>
      <c r="R17" s="177">
        <f t="shared" si="6"/>
        <v>-6.7168031093597813</v>
      </c>
      <c r="S17" s="177">
        <f t="shared" si="7"/>
        <v>6.6204661732067152</v>
      </c>
      <c r="T17" s="177">
        <f t="shared" si="8"/>
        <v>-6.6831225330202484</v>
      </c>
      <c r="U17" s="8">
        <f t="shared" si="18"/>
        <v>11.45</v>
      </c>
      <c r="W17" s="14" t="s">
        <v>19</v>
      </c>
      <c r="X17" s="16">
        <f>VLOOKUP(Control!$B$20,Data!$A$3:$AM$10,AE17-1,FALSE)</f>
        <v>7218</v>
      </c>
      <c r="Y17" s="17">
        <f>VLOOKUP(Control!$B$20,Data!$A$3:$AM$10,AF17-1,FALSE)</f>
        <v>7127</v>
      </c>
      <c r="Z17" s="18">
        <f t="shared" si="9"/>
        <v>14345</v>
      </c>
      <c r="AA17" s="16">
        <f>VLOOKUP(Control!$B$21,'Proj Data'!$A$3:$AN$187,AE17,FALSE)</f>
        <v>7264</v>
      </c>
      <c r="AB17" s="16">
        <f>VLOOKUP(Control!$B$21,'Proj Data'!$A$3:$AN$187,AF17,FALSE)</f>
        <v>7181</v>
      </c>
      <c r="AC17" s="67">
        <f t="shared" si="10"/>
        <v>14445</v>
      </c>
      <c r="AD17" s="7"/>
      <c r="AE17" s="8">
        <v>15</v>
      </c>
      <c r="AF17" s="8">
        <v>34</v>
      </c>
      <c r="AG17" s="23">
        <f t="shared" si="11"/>
        <v>5.4125392742788154</v>
      </c>
      <c r="AH17" s="23">
        <f t="shared" si="12"/>
        <v>-5.5518337332128498</v>
      </c>
      <c r="AI17" s="23">
        <f t="shared" si="13"/>
        <v>5.1989693673060406</v>
      </c>
      <c r="AJ17" s="23">
        <f t="shared" si="14"/>
        <v>-5.3872180169096078</v>
      </c>
      <c r="AK17" s="8">
        <f t="shared" si="19"/>
        <v>11.45</v>
      </c>
      <c r="AM17" s="30">
        <f t="shared" si="15"/>
        <v>0.69710700592540953</v>
      </c>
      <c r="AN17" s="30" t="str">
        <f t="shared" si="16"/>
        <v/>
      </c>
      <c r="AO17" s="30">
        <f t="shared" si="17"/>
        <v>0.69710700592540953</v>
      </c>
    </row>
    <row r="18" spans="2:41" x14ac:dyDescent="0.3">
      <c r="B18" s="14" t="s">
        <v>20</v>
      </c>
      <c r="C18" s="88">
        <f>IF(OR(Control!$B$5=1),VLOOKUP("SC2021",Data!$A$3:$AM$10,M18,FALSE),IF(OR(Control!$B$5=2,),VLOOKUP("SC2021",Data!$A$3:$AM$10,M18,FALSE),IF(OR(Control!$B$5=3),VLOOKUP("SC2021",Data!$A$3:$AM$10,M18,FALSE),IF(OR(Control!$B$5=4),VLOOKUP("SC2021",Data!$A$3:$AM$10,M18,FALSE),"ERROR-CHECK"))))</f>
        <v>5846</v>
      </c>
      <c r="D18" s="88">
        <f>IF(OR(Control!$B$5=1),VLOOKUP("SC2021",Data!$A$3:$AM$10,N18,FALSE),IF(OR(Control!$B$5=2,),VLOOKUP("SC2021",Data!$A$3:$AM$10,N18,FALSE),IF(OR(Control!$B$5=3),VLOOKUP("SC2021",Data!$A$3:$AM$10,N18,FALSE),IF(OR(Control!$B$5=4),VLOOKUP("SC2021",Data!$A$3:$AM$10,N18,FALSE),"ERROR-CHECK"))))</f>
        <v>5840</v>
      </c>
      <c r="E18" s="89">
        <f t="shared" si="0"/>
        <v>11686</v>
      </c>
      <c r="F18" s="88">
        <f>IF(OR(Control!$B$5=1),VLOOKUP("SC2011",Data!$A$3:$AM$10,M18,FALSE),IF(OR(Control!$B$5=2,),VLOOKUP("SCRES",Data!$A$3:$AM$10,M18,FALSE),IF(OR(Control!$B$5=3),VLOOKUP("SCCITOT",Data!$A$3:$AM$10,M18,FALSE),IF(OR(Control!$B$5=4),VLOOKUP("ENG2021",Data!$A$3:$AM$10,M18,FALSE),"ERROR-CHECK"))))</f>
        <v>1601961</v>
      </c>
      <c r="G18" s="88">
        <f>IF(OR(Control!$B$5=1),VLOOKUP("SC2011",Data!$A$3:$AM$10,N18,FALSE),IF(OR(Control!$B$5=2,),VLOOKUP("SCRES",Data!$A$3:$AM$10,N18,FALSE),IF(OR(Control!$B$5=3),VLOOKUP("SCCITOT",Data!$A$3:$AM$10,N18,FALSE),IF(OR(Control!$B$5=4),VLOOKUP("ENG2021",Data!$A$3:$AM$10,N18,FALSE),"ERROR-CHECK"))))</f>
        <v>1654037</v>
      </c>
      <c r="H18" s="88">
        <f t="shared" si="1"/>
        <v>3255998</v>
      </c>
      <c r="I18" s="61">
        <f>VLOOKUP("ENG",Data!$A$3:$AM$10,M18,FALSE)</f>
        <v>1568489</v>
      </c>
      <c r="J18" s="62">
        <f>VLOOKUP("ENG",Data!$A$3:$AM$10,N18,FALSE)</f>
        <v>1628324</v>
      </c>
      <c r="K18" s="63">
        <f t="shared" si="2"/>
        <v>3196813</v>
      </c>
      <c r="L18" s="7"/>
      <c r="M18" s="8">
        <v>15</v>
      </c>
      <c r="N18" s="8">
        <v>34</v>
      </c>
      <c r="O18" s="177">
        <f t="shared" si="3"/>
        <v>4.6779975673772487</v>
      </c>
      <c r="P18" s="177">
        <f t="shared" si="4"/>
        <v>-4.711349188421698</v>
      </c>
      <c r="Q18" s="23">
        <f t="shared" si="5"/>
        <v>5.7923820872622995</v>
      </c>
      <c r="R18" s="177">
        <f t="shared" si="6"/>
        <v>-5.7364681771691108</v>
      </c>
      <c r="S18" s="177">
        <f t="shared" si="7"/>
        <v>5.6051860109299927</v>
      </c>
      <c r="T18" s="177">
        <f t="shared" si="8"/>
        <v>-5.6999536533353501</v>
      </c>
      <c r="U18" s="8">
        <f t="shared" si="18"/>
        <v>12.45</v>
      </c>
      <c r="W18" s="14" t="s">
        <v>20</v>
      </c>
      <c r="X18" s="16">
        <f>VLOOKUP(Control!$B$20,Data!$A$3:$AM$10,AE18-1,FALSE)</f>
        <v>5928</v>
      </c>
      <c r="Y18" s="17">
        <f>VLOOKUP(Control!$B$20,Data!$A$3:$AM$10,AF18-1,FALSE)</f>
        <v>6063</v>
      </c>
      <c r="Z18" s="18">
        <f t="shared" si="9"/>
        <v>11991</v>
      </c>
      <c r="AA18" s="16">
        <f>VLOOKUP(Control!$B$21,'Proj Data'!$A$3:$AN$187,AE18,FALSE)</f>
        <v>6702</v>
      </c>
      <c r="AB18" s="16">
        <f>VLOOKUP(Control!$B$21,'Proj Data'!$A$3:$AN$187,AF18,FALSE)</f>
        <v>6860</v>
      </c>
      <c r="AC18" s="67">
        <f t="shared" si="10"/>
        <v>13562</v>
      </c>
      <c r="AD18" s="7"/>
      <c r="AE18" s="8">
        <v>16</v>
      </c>
      <c r="AF18" s="8">
        <v>35</v>
      </c>
      <c r="AG18" s="23">
        <f t="shared" si="11"/>
        <v>4.4452109750519284</v>
      </c>
      <c r="AH18" s="23">
        <f t="shared" si="12"/>
        <v>-4.722992552893154</v>
      </c>
      <c r="AI18" s="23">
        <f t="shared" si="13"/>
        <v>4.7967363298024619</v>
      </c>
      <c r="AJ18" s="23">
        <f t="shared" si="14"/>
        <v>-5.1464023946525428</v>
      </c>
      <c r="AK18" s="8">
        <f t="shared" si="19"/>
        <v>12.45</v>
      </c>
      <c r="AM18" s="30">
        <f t="shared" si="15"/>
        <v>13.101492786256358</v>
      </c>
      <c r="AN18" s="30" t="str">
        <f t="shared" si="16"/>
        <v/>
      </c>
      <c r="AO18" s="30">
        <f t="shared" si="17"/>
        <v>13.101492786256358</v>
      </c>
    </row>
    <row r="19" spans="2:41" x14ac:dyDescent="0.3">
      <c r="B19" s="14" t="s">
        <v>21</v>
      </c>
      <c r="C19" s="88">
        <f>IF(OR(Control!$B$5=1),VLOOKUP("SC2021",Data!$A$3:$AM$10,M19,FALSE),IF(OR(Control!$B$5=2,),VLOOKUP("SC2021",Data!$A$3:$AM$10,M19,FALSE),IF(OR(Control!$B$5=3),VLOOKUP("SC2021",Data!$A$3:$AM$10,M19,FALSE),IF(OR(Control!$B$5=4),VLOOKUP("SC2021",Data!$A$3:$AM$10,M19,FALSE),"ERROR-CHECK"))))</f>
        <v>4887</v>
      </c>
      <c r="D19" s="88">
        <f>IF(OR(Control!$B$5=1),VLOOKUP("SC2021",Data!$A$3:$AM$10,N19,FALSE),IF(OR(Control!$B$5=2,),VLOOKUP("SC2021",Data!$A$3:$AM$10,N19,FALSE),IF(OR(Control!$B$5=3),VLOOKUP("SC2021",Data!$A$3:$AM$10,N19,FALSE),IF(OR(Control!$B$5=4),VLOOKUP("SC2021",Data!$A$3:$AM$10,N19,FALSE),"ERROR-CHECK"))))</f>
        <v>4728</v>
      </c>
      <c r="E19" s="89">
        <f t="shared" si="0"/>
        <v>9615</v>
      </c>
      <c r="F19" s="88">
        <f>IF(OR(Control!$B$5=1),VLOOKUP("SC2011",Data!$A$3:$AM$10,M19,FALSE),IF(OR(Control!$B$5=2,),VLOOKUP("SCRES",Data!$A$3:$AM$10,M19,FALSE),IF(OR(Control!$B$5=3),VLOOKUP("SCCITOT",Data!$A$3:$AM$10,M19,FALSE),IF(OR(Control!$B$5=4),VLOOKUP("ENG2021",Data!$A$3:$AM$10,M19,FALSE),"ERROR-CHECK"))))</f>
        <v>1341922</v>
      </c>
      <c r="G19" s="88">
        <f>IF(OR(Control!$B$5=1),VLOOKUP("SC2011",Data!$A$3:$AM$10,N19,FALSE),IF(OR(Control!$B$5=2,),VLOOKUP("SCRES",Data!$A$3:$AM$10,N19,FALSE),IF(OR(Control!$B$5=3),VLOOKUP("SCCITOT",Data!$A$3:$AM$10,N19,FALSE),IF(OR(Control!$B$5=4),VLOOKUP("ENG2021",Data!$A$3:$AM$10,N19,FALSE),"ERROR-CHECK"))))</f>
        <v>1425574</v>
      </c>
      <c r="H19" s="88">
        <f t="shared" si="1"/>
        <v>2767496</v>
      </c>
      <c r="I19" s="61">
        <f>VLOOKUP("ENG",Data!$A$3:$AM$10,M19,FALSE)</f>
        <v>1347714</v>
      </c>
      <c r="J19" s="62">
        <f>VLOOKUP("ENG",Data!$A$3:$AM$10,N19,FALSE)</f>
        <v>1436586</v>
      </c>
      <c r="K19" s="63">
        <f t="shared" si="2"/>
        <v>2784300</v>
      </c>
      <c r="L19" s="7"/>
      <c r="M19" s="8">
        <v>16</v>
      </c>
      <c r="N19" s="8">
        <v>35</v>
      </c>
      <c r="O19" s="177">
        <f t="shared" si="3"/>
        <v>3.9106011138851544</v>
      </c>
      <c r="P19" s="177">
        <f t="shared" si="4"/>
        <v>-3.8142566717222244</v>
      </c>
      <c r="Q19" s="23">
        <f t="shared" si="5"/>
        <v>4.8521312037578941</v>
      </c>
      <c r="R19" s="177">
        <f t="shared" si="6"/>
        <v>-4.9441214949845005</v>
      </c>
      <c r="S19" s="177">
        <f t="shared" si="7"/>
        <v>4.8162197245466842</v>
      </c>
      <c r="T19" s="177">
        <f t="shared" si="8"/>
        <v>-5.0287741377210047</v>
      </c>
      <c r="U19" s="8">
        <f t="shared" si="18"/>
        <v>13.45</v>
      </c>
      <c r="W19" s="14" t="s">
        <v>21</v>
      </c>
      <c r="X19" s="16">
        <f>VLOOKUP(Control!$B$20,Data!$A$3:$AM$10,AE19-1,FALSE)</f>
        <v>4728</v>
      </c>
      <c r="Y19" s="17">
        <f>VLOOKUP(Control!$B$20,Data!$A$3:$AM$10,AF19-1,FALSE)</f>
        <v>4988</v>
      </c>
      <c r="Z19" s="18">
        <f t="shared" si="9"/>
        <v>9716</v>
      </c>
      <c r="AA19" s="16">
        <f>VLOOKUP(Control!$B$21,'Proj Data'!$A$3:$AN$187,AE19,FALSE)</f>
        <v>5341</v>
      </c>
      <c r="AB19" s="16">
        <f>VLOOKUP(Control!$B$21,'Proj Data'!$A$3:$AN$187,AF19,FALSE)</f>
        <v>5637</v>
      </c>
      <c r="AC19" s="67">
        <f t="shared" si="10"/>
        <v>10978</v>
      </c>
      <c r="AD19" s="7"/>
      <c r="AE19" s="8">
        <v>17</v>
      </c>
      <c r="AF19" s="8">
        <v>36</v>
      </c>
      <c r="AG19" s="23">
        <f t="shared" si="11"/>
        <v>3.5453706967013354</v>
      </c>
      <c r="AH19" s="23">
        <f t="shared" si="12"/>
        <v>-3.885582525784439</v>
      </c>
      <c r="AI19" s="23">
        <f t="shared" si="13"/>
        <v>3.8226452905811623</v>
      </c>
      <c r="AJ19" s="23">
        <f t="shared" si="14"/>
        <v>-4.228902375897432</v>
      </c>
      <c r="AK19" s="8">
        <f t="shared" si="19"/>
        <v>13.45</v>
      </c>
      <c r="AM19" s="30">
        <f t="shared" si="15"/>
        <v>12.988884314532728</v>
      </c>
      <c r="AN19" s="30" t="str">
        <f t="shared" si="16"/>
        <v/>
      </c>
      <c r="AO19" s="30">
        <f t="shared" si="17"/>
        <v>12.988884314532728</v>
      </c>
    </row>
    <row r="20" spans="2:41" x14ac:dyDescent="0.3">
      <c r="B20" s="14" t="s">
        <v>22</v>
      </c>
      <c r="C20" s="88">
        <f>IF(OR(Control!$B$5=1),VLOOKUP("SC2021",Data!$A$3:$AM$10,M20,FALSE),IF(OR(Control!$B$5=2,),VLOOKUP("SC2021",Data!$A$3:$AM$10,M20,FALSE),IF(OR(Control!$B$5=3),VLOOKUP("SC2021",Data!$A$3:$AM$10,M20,FALSE),IF(OR(Control!$B$5=4),VLOOKUP("SC2021",Data!$A$3:$AM$10,M20,FALSE),"ERROR-CHECK"))))</f>
        <v>4311</v>
      </c>
      <c r="D20" s="88">
        <f>IF(OR(Control!$B$5=1),VLOOKUP("SC2021",Data!$A$3:$AM$10,N20,FALSE),IF(OR(Control!$B$5=2,),VLOOKUP("SC2021",Data!$A$3:$AM$10,N20,FALSE),IF(OR(Control!$B$5=3),VLOOKUP("SC2021",Data!$A$3:$AM$10,N20,FALSE),IF(OR(Control!$B$5=4),VLOOKUP("SC2021",Data!$A$3:$AM$10,N20,FALSE),"ERROR-CHECK"))))</f>
        <v>4683</v>
      </c>
      <c r="E20" s="89">
        <f t="shared" si="0"/>
        <v>8994</v>
      </c>
      <c r="F20" s="88">
        <f>IF(OR(Control!$B$5=1),VLOOKUP("SC2011",Data!$A$3:$AM$10,M20,FALSE),IF(OR(Control!$B$5=2,),VLOOKUP("SCRES",Data!$A$3:$AM$10,M20,FALSE),IF(OR(Control!$B$5=3),VLOOKUP("SCCITOT",Data!$A$3:$AM$10,M20,FALSE),IF(OR(Control!$B$5=4),VLOOKUP("ENG2021",Data!$A$3:$AM$10,M20,FALSE),"ERROR-CHECK"))))</f>
        <v>1331767</v>
      </c>
      <c r="G20" s="88">
        <f>IF(OR(Control!$B$5=1),VLOOKUP("SC2011",Data!$A$3:$AM$10,N20,FALSE),IF(OR(Control!$B$5=2,),VLOOKUP("SCRES",Data!$A$3:$AM$10,N20,FALSE),IF(OR(Control!$B$5=3),VLOOKUP("SCCITOT",Data!$A$3:$AM$10,N20,FALSE),IF(OR(Control!$B$5=4),VLOOKUP("ENG2021",Data!$A$3:$AM$10,N20,FALSE),"ERROR-CHECK"))))</f>
        <v>1464883</v>
      </c>
      <c r="H20" s="88">
        <f t="shared" si="1"/>
        <v>2796650</v>
      </c>
      <c r="I20" s="61">
        <f>VLOOKUP("ENG",Data!$A$3:$AM$10,M20,FALSE)</f>
        <v>1343927</v>
      </c>
      <c r="J20" s="62">
        <f>VLOOKUP("ENG",Data!$A$3:$AM$10,N20,FALSE)</f>
        <v>1470201</v>
      </c>
      <c r="K20" s="63">
        <f t="shared" si="2"/>
        <v>2814128</v>
      </c>
      <c r="L20" s="7"/>
      <c r="M20" s="8">
        <v>17</v>
      </c>
      <c r="N20" s="8">
        <v>36</v>
      </c>
      <c r="O20" s="177">
        <f t="shared" si="3"/>
        <v>3.4496831188784327</v>
      </c>
      <c r="P20" s="177">
        <f t="shared" si="4"/>
        <v>-3.777953467359386</v>
      </c>
      <c r="Q20" s="23">
        <f t="shared" si="5"/>
        <v>4.8154126818362313</v>
      </c>
      <c r="R20" s="177">
        <f t="shared" si="6"/>
        <v>-5.0804514728364714</v>
      </c>
      <c r="S20" s="177">
        <f t="shared" si="7"/>
        <v>4.8026864199309731</v>
      </c>
      <c r="T20" s="177">
        <f t="shared" si="8"/>
        <v>-5.1464435585837247</v>
      </c>
      <c r="U20" s="8">
        <f t="shared" si="18"/>
        <v>14.45</v>
      </c>
      <c r="W20" s="14" t="s">
        <v>22</v>
      </c>
      <c r="X20" s="16">
        <f>VLOOKUP(Control!$B$20,Data!$A$3:$AM$10,AE20-1,FALSE)</f>
        <v>4598</v>
      </c>
      <c r="Y20" s="17">
        <f>VLOOKUP(Control!$B$20,Data!$A$3:$AM$10,AF20-1,FALSE)</f>
        <v>4952</v>
      </c>
      <c r="Z20" s="18">
        <f t="shared" si="9"/>
        <v>9550</v>
      </c>
      <c r="AA20" s="16">
        <f>VLOOKUP(Control!$B$21,'Proj Data'!$A$3:$AN$187,AE20,FALSE)</f>
        <v>4346</v>
      </c>
      <c r="AB20" s="16">
        <f>VLOOKUP(Control!$B$21,'Proj Data'!$A$3:$AN$187,AF20,FALSE)</f>
        <v>4733</v>
      </c>
      <c r="AC20" s="67">
        <f t="shared" si="10"/>
        <v>9079</v>
      </c>
      <c r="AD20" s="7"/>
      <c r="AE20" s="8">
        <v>18</v>
      </c>
      <c r="AF20" s="8">
        <v>37</v>
      </c>
      <c r="AG20" s="23">
        <f t="shared" si="11"/>
        <v>3.4478879998800211</v>
      </c>
      <c r="AH20" s="23">
        <f t="shared" si="12"/>
        <v>-3.8575390272021934</v>
      </c>
      <c r="AI20" s="23">
        <f t="shared" si="13"/>
        <v>3.1105067277411966</v>
      </c>
      <c r="AJ20" s="23">
        <f t="shared" si="14"/>
        <v>-3.5507175705379717</v>
      </c>
      <c r="AK20" s="8">
        <f t="shared" si="19"/>
        <v>14.45</v>
      </c>
      <c r="AM20" s="30">
        <f t="shared" si="15"/>
        <v>-4.9319371727748686</v>
      </c>
      <c r="AN20" s="30">
        <f t="shared" si="16"/>
        <v>-4.9319371727748686</v>
      </c>
      <c r="AO20" s="30" t="str">
        <f t="shared" si="17"/>
        <v/>
      </c>
    </row>
    <row r="21" spans="2:41" x14ac:dyDescent="0.3">
      <c r="B21" s="14" t="s">
        <v>23</v>
      </c>
      <c r="C21" s="88">
        <f>IF(OR(Control!$B$5=1),VLOOKUP("SC2021",Data!$A$3:$AM$10,M21,FALSE),IF(OR(Control!$B$5=2,),VLOOKUP("SC2021",Data!$A$3:$AM$10,M21,FALSE),IF(OR(Control!$B$5=3),VLOOKUP("SC2021",Data!$A$3:$AM$10,M21,FALSE),IF(OR(Control!$B$5=4),VLOOKUP("SC2021",Data!$A$3:$AM$10,M21,FALSE),"ERROR-CHECK"))))</f>
        <v>3068</v>
      </c>
      <c r="D21" s="88">
        <f>IF(OR(Control!$B$5=1),VLOOKUP("SC2021",Data!$A$3:$AM$10,N21,FALSE),IF(OR(Control!$B$5=2,),VLOOKUP("SC2021",Data!$A$3:$AM$10,N21,FALSE),IF(OR(Control!$B$5=3),VLOOKUP("SC2021",Data!$A$3:$AM$10,N21,FALSE),IF(OR(Control!$B$5=4),VLOOKUP("SC2021",Data!$A$3:$AM$10,N21,FALSE),"ERROR-CHECK"))))</f>
        <v>3572</v>
      </c>
      <c r="E21" s="89">
        <f t="shared" si="0"/>
        <v>6640</v>
      </c>
      <c r="F21" s="88">
        <f>IF(OR(Control!$B$5=1),VLOOKUP("SC2011",Data!$A$3:$AM$10,M21,FALSE),IF(OR(Control!$B$5=2,),VLOOKUP("SCRES",Data!$A$3:$AM$10,M21,FALSE),IF(OR(Control!$B$5=3),VLOOKUP("SCCITOT",Data!$A$3:$AM$10,M21,FALSE),IF(OR(Control!$B$5=4),VLOOKUP("ENG2021",Data!$A$3:$AM$10,M21,FALSE),"ERROR-CHECK"))))</f>
        <v>947250</v>
      </c>
      <c r="G21" s="88">
        <f>IF(OR(Control!$B$5=1),VLOOKUP("SC2011",Data!$A$3:$AM$10,N21,FALSE),IF(OR(Control!$B$5=2,),VLOOKUP("SCRES",Data!$A$3:$AM$10,N21,FALSE),IF(OR(Control!$B$5=3),VLOOKUP("SCCITOT",Data!$A$3:$AM$10,N21,FALSE),IF(OR(Control!$B$5=4),VLOOKUP("ENG2021",Data!$A$3:$AM$10,N21,FALSE),"ERROR-CHECK"))))</f>
        <v>1091527</v>
      </c>
      <c r="H21" s="88">
        <f t="shared" si="1"/>
        <v>2038777</v>
      </c>
      <c r="I21" s="61">
        <f>VLOOKUP("ENG",Data!$A$3:$AM$10,M21,FALSE)</f>
        <v>934074</v>
      </c>
      <c r="J21" s="62">
        <f>VLOOKUP("ENG",Data!$A$3:$AM$10,N21,FALSE)</f>
        <v>1075918</v>
      </c>
      <c r="K21" s="63">
        <f t="shared" si="2"/>
        <v>2009992</v>
      </c>
      <c r="L21" s="7"/>
      <c r="M21" s="8">
        <v>18</v>
      </c>
      <c r="N21" s="8">
        <v>37</v>
      </c>
      <c r="O21" s="177">
        <f t="shared" si="3"/>
        <v>2.455028487292747</v>
      </c>
      <c r="P21" s="177">
        <f t="shared" si="4"/>
        <v>-2.8816676885346415</v>
      </c>
      <c r="Q21" s="23">
        <f t="shared" si="5"/>
        <v>3.4250733520723746</v>
      </c>
      <c r="R21" s="177">
        <f t="shared" si="6"/>
        <v>-3.7855924021172855</v>
      </c>
      <c r="S21" s="177">
        <f t="shared" si="7"/>
        <v>3.3380269278097723</v>
      </c>
      <c r="T21" s="177">
        <f t="shared" si="8"/>
        <v>-3.7662545874096698</v>
      </c>
      <c r="U21" s="8">
        <f t="shared" si="18"/>
        <v>15.45</v>
      </c>
      <c r="W21" s="14" t="s">
        <v>23</v>
      </c>
      <c r="X21" s="16">
        <f>VLOOKUP(Control!$B$20,Data!$A$3:$AM$10,AE21-1,FALSE)</f>
        <v>3512</v>
      </c>
      <c r="Y21" s="17">
        <f>VLOOKUP(Control!$B$20,Data!$A$3:$AM$10,AF21-1,FALSE)</f>
        <v>3910</v>
      </c>
      <c r="Z21" s="18">
        <f t="shared" si="9"/>
        <v>7422</v>
      </c>
      <c r="AA21" s="16">
        <f>VLOOKUP(Control!$B$21,'Proj Data'!$A$3:$AN$187,AE21,FALSE)</f>
        <v>4156</v>
      </c>
      <c r="AB21" s="16">
        <f>VLOOKUP(Control!$B$21,'Proj Data'!$A$3:$AN$187,AF21,FALSE)</f>
        <v>4541</v>
      </c>
      <c r="AC21" s="67">
        <f t="shared" si="10"/>
        <v>8697</v>
      </c>
      <c r="AD21" s="7"/>
      <c r="AE21" s="8">
        <v>19</v>
      </c>
      <c r="AF21" s="8">
        <v>38</v>
      </c>
      <c r="AG21" s="23">
        <f t="shared" si="11"/>
        <v>2.6335325479727349</v>
      </c>
      <c r="AH21" s="23">
        <f t="shared" si="12"/>
        <v>-3.0458355404605366</v>
      </c>
      <c r="AI21" s="23">
        <f t="shared" si="13"/>
        <v>2.9745204695104497</v>
      </c>
      <c r="AJ21" s="23">
        <f t="shared" si="14"/>
        <v>-3.4066783198421566</v>
      </c>
      <c r="AK21" s="8">
        <f t="shared" si="19"/>
        <v>15.45</v>
      </c>
      <c r="AM21" s="30">
        <f t="shared" si="15"/>
        <v>17.178658043654004</v>
      </c>
      <c r="AN21" s="30" t="str">
        <f t="shared" si="16"/>
        <v/>
      </c>
      <c r="AO21" s="30">
        <f t="shared" si="17"/>
        <v>17.178658043654004</v>
      </c>
    </row>
    <row r="22" spans="2:41" x14ac:dyDescent="0.3">
      <c r="B22" s="14" t="s">
        <v>24</v>
      </c>
      <c r="C22" s="88">
        <f>IF(OR(Control!$B$5=1),VLOOKUP("SC2021",Data!$A$3:$AM$10,M22,FALSE),IF(OR(Control!$B$5=2,),VLOOKUP("SC2021",Data!$A$3:$AM$10,M22,FALSE),IF(OR(Control!$B$5=3),VLOOKUP("SC2021",Data!$A$3:$AM$10,M22,FALSE),IF(OR(Control!$B$5=4),VLOOKUP("SC2021",Data!$A$3:$AM$10,M22,FALSE),"ERROR-CHECK"))))</f>
        <v>1935</v>
      </c>
      <c r="D22" s="88">
        <f>IF(OR(Control!$B$5=1),VLOOKUP("SC2021",Data!$A$3:$AM$10,N22,FALSE),IF(OR(Control!$B$5=2,),VLOOKUP("SC2021",Data!$A$3:$AM$10,N22,FALSE),IF(OR(Control!$B$5=3),VLOOKUP("SC2021",Data!$A$3:$AM$10,N22,FALSE),IF(OR(Control!$B$5=4),VLOOKUP("SC2021",Data!$A$3:$AM$10,N22,FALSE),"ERROR-CHECK"))))</f>
        <v>2492</v>
      </c>
      <c r="E22" s="89">
        <f t="shared" si="0"/>
        <v>4427</v>
      </c>
      <c r="F22" s="88">
        <f>IF(OR(Control!$B$5=1),VLOOKUP("SC2011",Data!$A$3:$AM$10,M22,FALSE),IF(OR(Control!$B$5=2,),VLOOKUP("SCRES",Data!$A$3:$AM$10,M22,FALSE),IF(OR(Control!$B$5=3),VLOOKUP("SCCITOT",Data!$A$3:$AM$10,M22,FALSE),IF(OR(Control!$B$5=4),VLOOKUP("ENG2021",Data!$A$3:$AM$10,M22,FALSE),"ERROR-CHECK"))))</f>
        <v>627539</v>
      </c>
      <c r="G22" s="88">
        <f>IF(OR(Control!$B$5=1),VLOOKUP("SC2011",Data!$A$3:$AM$10,N22,FALSE),IF(OR(Control!$B$5=2,),VLOOKUP("SCRES",Data!$A$3:$AM$10,N22,FALSE),IF(OR(Control!$B$5=3),VLOOKUP("SCCITOT",Data!$A$3:$AM$10,N22,FALSE),IF(OR(Control!$B$5=4),VLOOKUP("ENG2021",Data!$A$3:$AM$10,N22,FALSE),"ERROR-CHECK"))))</f>
        <v>798544</v>
      </c>
      <c r="H22" s="88">
        <f t="shared" si="1"/>
        <v>1426083</v>
      </c>
      <c r="I22" s="61">
        <f>VLOOKUP("ENG",Data!$A$3:$AM$10,M22,FALSE)</f>
        <v>640018</v>
      </c>
      <c r="J22" s="62">
        <f>VLOOKUP("ENG",Data!$A$3:$AM$10,N22,FALSE)</f>
        <v>809171</v>
      </c>
      <c r="K22" s="63">
        <f t="shared" si="2"/>
        <v>1449189</v>
      </c>
      <c r="L22" s="7"/>
      <c r="M22" s="8">
        <v>19</v>
      </c>
      <c r="N22" s="8">
        <v>38</v>
      </c>
      <c r="O22" s="177">
        <f t="shared" si="3"/>
        <v>1.5483963894757058</v>
      </c>
      <c r="P22" s="177">
        <f t="shared" si="4"/>
        <v>-2.0103907838265189</v>
      </c>
      <c r="Q22" s="23">
        <f t="shared" si="5"/>
        <v>2.2690600224715185</v>
      </c>
      <c r="R22" s="177">
        <f t="shared" si="6"/>
        <v>-2.76947991131355</v>
      </c>
      <c r="S22" s="177">
        <f t="shared" si="7"/>
        <v>2.2871820843776347</v>
      </c>
      <c r="T22" s="177">
        <f t="shared" si="8"/>
        <v>-2.8325058143361015</v>
      </c>
      <c r="U22" s="8">
        <f t="shared" si="18"/>
        <v>16.45</v>
      </c>
      <c r="W22" s="14" t="s">
        <v>24</v>
      </c>
      <c r="X22" s="16">
        <f>VLOOKUP(Control!$B$20,Data!$A$3:$AM$10,AE22-1,FALSE)</f>
        <v>2422</v>
      </c>
      <c r="Y22" s="17">
        <f>VLOOKUP(Control!$B$20,Data!$A$3:$AM$10,AF22-1,FALSE)</f>
        <v>2935</v>
      </c>
      <c r="Z22" s="18">
        <f t="shared" si="9"/>
        <v>5357</v>
      </c>
      <c r="AA22" s="16">
        <f>VLOOKUP(Control!$B$21,'Proj Data'!$A$3:$AN$187,AE22,FALSE)</f>
        <v>2755</v>
      </c>
      <c r="AB22" s="16">
        <f>VLOOKUP(Control!$B$21,'Proj Data'!$A$3:$AN$187,AF22,FALSE)</f>
        <v>3273</v>
      </c>
      <c r="AC22" s="67">
        <f>AA22+AB22</f>
        <v>6028</v>
      </c>
      <c r="AD22" s="7"/>
      <c r="AE22" s="8">
        <v>20</v>
      </c>
      <c r="AF22" s="8">
        <v>39</v>
      </c>
      <c r="AG22" s="23">
        <f t="shared" si="11"/>
        <v>1.8161776284709465</v>
      </c>
      <c r="AH22" s="23">
        <f t="shared" si="12"/>
        <v>-2.2863241205247249</v>
      </c>
      <c r="AI22" s="23">
        <f t="shared" si="13"/>
        <v>1.9718007443458345</v>
      </c>
      <c r="AJ22" s="23">
        <f t="shared" si="14"/>
        <v>-2.4554191017052149</v>
      </c>
      <c r="AK22" s="8">
        <f t="shared" si="19"/>
        <v>16.45</v>
      </c>
      <c r="AM22" s="30">
        <f t="shared" si="15"/>
        <v>12.525667351129362</v>
      </c>
      <c r="AN22" s="30" t="str">
        <f t="shared" si="16"/>
        <v/>
      </c>
      <c r="AO22" s="30">
        <f t="shared" si="17"/>
        <v>12.525667351129362</v>
      </c>
    </row>
    <row r="23" spans="2:41" ht="15" thickBot="1" x14ac:dyDescent="0.35">
      <c r="B23" s="14" t="s">
        <v>25</v>
      </c>
      <c r="C23" s="88">
        <f>IF(OR(Control!$B$5=1),VLOOKUP("SC2021",Data!$A$3:$AM$10,M23,FALSE),IF(OR(Control!$B$5=2,),VLOOKUP("SC2021",Data!$A$3:$AM$10,M23,FALSE),IF(OR(Control!$B$5=3),VLOOKUP("SC2021",Data!$A$3:$AM$10,M23,FALSE),IF(OR(Control!$B$5=4),VLOOKUP("SC2021",Data!$A$3:$AM$10,M23,FALSE),"ERROR-CHECK"))))</f>
        <v>1642</v>
      </c>
      <c r="D23" s="88">
        <f>IF(OR(Control!$B$5=1),VLOOKUP("SC2021",Data!$A$3:$AM$10,N23,FALSE),IF(OR(Control!$B$5=2,),VLOOKUP("SC2021",Data!$A$3:$AM$10,N23,FALSE),IF(OR(Control!$B$5=3),VLOOKUP("SC2021",Data!$A$3:$AM$10,N23,FALSE),IF(OR(Control!$B$5=4),VLOOKUP("SC2021",Data!$A$3:$AM$10,N23,FALSE),"ERROR-CHECK"))))</f>
        <v>2936</v>
      </c>
      <c r="E23" s="89">
        <f t="shared" si="0"/>
        <v>4578</v>
      </c>
      <c r="F23" s="88">
        <f>IF(OR(Control!$B$5=1),VLOOKUP("SC2011",Data!$A$3:$AM$10,M23,FALSE),IF(OR(Control!$B$5=2,),VLOOKUP("SCRES",Data!$A$3:$AM$10,M23,FALSE),IF(OR(Control!$B$5=3),VLOOKUP("SCCITOT",Data!$A$3:$AM$10,M23,FALSE),IF(OR(Control!$B$5=4),VLOOKUP("ENG2021",Data!$A$3:$AM$10,M23,FALSE),"ERROR-CHECK"))))</f>
        <v>512234</v>
      </c>
      <c r="G23" s="88">
        <f>IF(OR(Control!$B$5=1),VLOOKUP("SC2011",Data!$A$3:$AM$10,N23,FALSE),IF(OR(Control!$B$5=2,),VLOOKUP("SCRES",Data!$A$3:$AM$10,N23,FALSE),IF(OR(Control!$B$5=3),VLOOKUP("SCCITOT",Data!$A$3:$AM$10,N23,FALSE),IF(OR(Control!$B$5=4),VLOOKUP("ENG2021",Data!$A$3:$AM$10,N23,FALSE),"ERROR-CHECK"))))</f>
        <v>860067</v>
      </c>
      <c r="H23" s="88">
        <f t="shared" si="1"/>
        <v>1372301</v>
      </c>
      <c r="I23" s="61">
        <f>VLOOKUP("ENG",Data!$A$3:$AM$10,M23,FALSE)</f>
        <v>525730</v>
      </c>
      <c r="J23" s="62">
        <f>VLOOKUP("ENG",Data!$A$3:$AM$10,N23,FALSE)</f>
        <v>880680</v>
      </c>
      <c r="K23" s="63">
        <f t="shared" si="2"/>
        <v>1406410</v>
      </c>
      <c r="L23" s="7"/>
      <c r="M23" s="8">
        <v>20</v>
      </c>
      <c r="N23" s="8">
        <v>39</v>
      </c>
      <c r="O23" s="177">
        <f t="shared" si="3"/>
        <v>1.3139363677101339</v>
      </c>
      <c r="P23" s="177">
        <f t="shared" si="4"/>
        <v>-2.3685824002065248</v>
      </c>
      <c r="Q23" s="23">
        <f t="shared" si="5"/>
        <v>1.8521393754821227</v>
      </c>
      <c r="R23" s="177">
        <f t="shared" si="6"/>
        <v>-2.9828516385868671</v>
      </c>
      <c r="S23" s="177">
        <f t="shared" si="7"/>
        <v>1.8787600305301633</v>
      </c>
      <c r="T23" s="177">
        <f t="shared" si="8"/>
        <v>-3.0828233099919768</v>
      </c>
      <c r="U23" s="8">
        <f t="shared" si="18"/>
        <v>17.45</v>
      </c>
      <c r="W23" s="14" t="s">
        <v>25</v>
      </c>
      <c r="X23" s="16">
        <f>VLOOKUP(Control!$B$20,Data!$A$3:$AM$10,AE23-1,FALSE)</f>
        <v>2282</v>
      </c>
      <c r="Y23" s="17">
        <f>VLOOKUP(Control!$B$20,Data!$A$3:$AM$10,AF23-1,FALSE)</f>
        <v>3842</v>
      </c>
      <c r="Z23" s="18">
        <f t="shared" si="9"/>
        <v>6124</v>
      </c>
      <c r="AA23" s="16">
        <f>VLOOKUP(Control!$B$21,'Proj Data'!$A$3:$AN$187,AE23,FALSE)</f>
        <v>2454</v>
      </c>
      <c r="AB23" s="16">
        <f>VLOOKUP(Control!$B$21,'Proj Data'!$A$3:$AN$187,AF23,FALSE)</f>
        <v>3680</v>
      </c>
      <c r="AC23" s="67">
        <f t="shared" si="10"/>
        <v>6134</v>
      </c>
      <c r="AD23" s="7"/>
      <c r="AE23" s="8">
        <v>21</v>
      </c>
      <c r="AF23" s="8">
        <v>40</v>
      </c>
      <c r="AG23" s="23">
        <f t="shared" si="11"/>
        <v>1.7111962626633774</v>
      </c>
      <c r="AH23" s="23">
        <f t="shared" si="12"/>
        <v>-2.992864487582962</v>
      </c>
      <c r="AI23" s="23">
        <f t="shared" si="13"/>
        <v>1.7563698826223877</v>
      </c>
      <c r="AJ23" s="23">
        <f t="shared" si="14"/>
        <v>-2.7607523050031135</v>
      </c>
      <c r="AK23" s="8">
        <f t="shared" si="19"/>
        <v>17.45</v>
      </c>
      <c r="AM23" s="30">
        <f t="shared" si="15"/>
        <v>0.16329196603527107</v>
      </c>
      <c r="AN23" s="30" t="str">
        <f t="shared" si="16"/>
        <v/>
      </c>
      <c r="AO23" s="30">
        <f t="shared" si="17"/>
        <v>0.16329196603527107</v>
      </c>
    </row>
    <row r="24" spans="2:41" ht="15" thickBot="1" x14ac:dyDescent="0.35">
      <c r="B24" s="15" t="s">
        <v>7</v>
      </c>
      <c r="C24" s="90">
        <f t="shared" ref="C24:K24" si="20">SUM(C6:C23)</f>
        <v>124968</v>
      </c>
      <c r="D24" s="91">
        <f t="shared" si="20"/>
        <v>123956</v>
      </c>
      <c r="E24" s="92">
        <f t="shared" si="20"/>
        <v>248924</v>
      </c>
      <c r="F24" s="90">
        <f t="shared" si="20"/>
        <v>27656342</v>
      </c>
      <c r="G24" s="91">
        <f t="shared" si="20"/>
        <v>28833717</v>
      </c>
      <c r="H24" s="92">
        <f t="shared" si="20"/>
        <v>56490059</v>
      </c>
      <c r="I24" s="64">
        <f t="shared" si="20"/>
        <v>27982818</v>
      </c>
      <c r="J24" s="65">
        <f t="shared" si="20"/>
        <v>28567320</v>
      </c>
      <c r="K24" s="66">
        <f t="shared" si="20"/>
        <v>56550138</v>
      </c>
      <c r="L24" s="7"/>
      <c r="M24" s="8"/>
      <c r="N24" s="8"/>
      <c r="O24" s="8"/>
      <c r="P24" s="8"/>
      <c r="Q24" s="8"/>
      <c r="R24" s="8"/>
      <c r="S24" s="8"/>
      <c r="T24" s="8"/>
      <c r="U24" s="8"/>
      <c r="W24" s="15" t="s">
        <v>7</v>
      </c>
      <c r="X24" s="19">
        <f t="shared" ref="X24:AC24" si="21">SUM(X6:X23)</f>
        <v>133357</v>
      </c>
      <c r="Y24" s="20">
        <f t="shared" si="21"/>
        <v>128372</v>
      </c>
      <c r="Z24" s="21">
        <f t="shared" si="21"/>
        <v>261729</v>
      </c>
      <c r="AA24" s="19">
        <f t="shared" si="21"/>
        <v>139720</v>
      </c>
      <c r="AB24" s="20">
        <f t="shared" si="21"/>
        <v>133297</v>
      </c>
      <c r="AC24" s="21">
        <f t="shared" si="21"/>
        <v>273017</v>
      </c>
      <c r="AD24" s="7"/>
      <c r="AE24" s="8"/>
      <c r="AF24" s="8"/>
      <c r="AG24" s="8"/>
      <c r="AH24" s="8"/>
      <c r="AI24" s="8"/>
      <c r="AJ24" s="8"/>
      <c r="AK24" s="8"/>
      <c r="AM24" s="30">
        <f>(AC24-Z24)/Z24*100</f>
        <v>4.3128579561301956</v>
      </c>
      <c r="AN24" s="30" t="str">
        <f t="shared" ref="AN24" si="22">IF(AM24&lt;0,AM24,"")</f>
        <v/>
      </c>
      <c r="AO24" s="30">
        <f t="shared" ref="AO24" si="23">IF(AM24&gt;=0,AM24,"")</f>
        <v>4.3128579561301956</v>
      </c>
    </row>
    <row r="26" spans="2:41" ht="15" thickBot="1" x14ac:dyDescent="0.35"/>
    <row r="27" spans="2:41" ht="35.25" customHeight="1" thickBot="1" x14ac:dyDescent="0.35">
      <c r="B27" s="9"/>
      <c r="C27" s="621" t="str">
        <f>VLOOKUP(Control!$B$8,Reference!$B$41:$C$93,2,FALSE)</f>
        <v>Southampton resident population (2021 Census)</v>
      </c>
      <c r="D27" s="622"/>
      <c r="E27" s="623"/>
      <c r="F27" s="621" t="str">
        <f>IF(OR(Control!$B$5=1,Control!$B$5=3,Control!$B$5=6),"Southampton (Registered)",IF(OR(Control!$B$5=2,Control!$B$5=4,Control!$B$5=5),"Southampton (Resident)","Error-CHECK"))</f>
        <v>Southampton (Resident)</v>
      </c>
      <c r="G27" s="622"/>
      <c r="H27" s="623"/>
      <c r="I27" s="621" t="s">
        <v>48</v>
      </c>
      <c r="J27" s="622"/>
      <c r="K27" s="623"/>
      <c r="W27" s="9"/>
      <c r="X27" s="621" t="str">
        <f>X4</f>
        <v>Southampton LA (Res) : 2021 Base Year</v>
      </c>
      <c r="Y27" s="622"/>
      <c r="Z27" s="623"/>
      <c r="AA27" s="621" t="str">
        <f>AA4</f>
        <v>Southampton LA (Res) : 2025 Projection</v>
      </c>
      <c r="AB27" s="622"/>
      <c r="AC27" s="623"/>
    </row>
    <row r="28" spans="2:41" ht="15" thickBot="1" x14ac:dyDescent="0.35">
      <c r="B28" s="7"/>
      <c r="C28" s="10" t="s">
        <v>5</v>
      </c>
      <c r="D28" s="11" t="s">
        <v>6</v>
      </c>
      <c r="E28" s="12" t="s">
        <v>7</v>
      </c>
      <c r="F28" s="10" t="s">
        <v>5</v>
      </c>
      <c r="G28" s="11" t="s">
        <v>6</v>
      </c>
      <c r="H28" s="12" t="s">
        <v>7</v>
      </c>
      <c r="I28" s="10" t="s">
        <v>5</v>
      </c>
      <c r="J28" s="11" t="s">
        <v>6</v>
      </c>
      <c r="K28" s="12" t="s">
        <v>7</v>
      </c>
      <c r="W28" s="7"/>
      <c r="X28" s="10" t="s">
        <v>5</v>
      </c>
      <c r="Y28" s="11" t="s">
        <v>6</v>
      </c>
      <c r="Z28" s="12" t="s">
        <v>7</v>
      </c>
      <c r="AA28" s="10" t="s">
        <v>5</v>
      </c>
      <c r="AB28" s="11" t="s">
        <v>6</v>
      </c>
      <c r="AC28" s="12" t="s">
        <v>7</v>
      </c>
    </row>
    <row r="29" spans="2:41" x14ac:dyDescent="0.3">
      <c r="B29" s="13" t="s">
        <v>8</v>
      </c>
      <c r="C29" s="95">
        <f>ROUND(((C6/C$24)*100),2)</f>
        <v>5.6</v>
      </c>
      <c r="D29" s="96">
        <f t="shared" ref="D29:K29" si="24">ROUND(((D6/D$24)*100),2)</f>
        <v>5.48</v>
      </c>
      <c r="E29" s="97">
        <f t="shared" si="24"/>
        <v>5.54</v>
      </c>
      <c r="F29" s="95">
        <f t="shared" si="24"/>
        <v>5.7</v>
      </c>
      <c r="G29" s="96">
        <f t="shared" si="24"/>
        <v>5.21</v>
      </c>
      <c r="H29" s="97">
        <f t="shared" si="24"/>
        <v>5.45</v>
      </c>
      <c r="I29" s="95">
        <f t="shared" si="24"/>
        <v>5.94</v>
      </c>
      <c r="J29" s="96">
        <f t="shared" si="24"/>
        <v>5.52</v>
      </c>
      <c r="K29" s="97">
        <f t="shared" si="24"/>
        <v>5.73</v>
      </c>
      <c r="M29" s="68"/>
      <c r="W29" s="13" t="s">
        <v>8</v>
      </c>
      <c r="X29" s="16">
        <f t="shared" ref="X29:AC29" si="25">ROUND(((X6/X$24)*100),2)</f>
        <v>5.38</v>
      </c>
      <c r="Y29" s="17">
        <f t="shared" si="25"/>
        <v>5.42</v>
      </c>
      <c r="Z29" s="18">
        <f t="shared" si="25"/>
        <v>5.4</v>
      </c>
      <c r="AA29" s="16">
        <f t="shared" si="25"/>
        <v>5.88</v>
      </c>
      <c r="AB29" s="17">
        <f t="shared" si="25"/>
        <v>5.85</v>
      </c>
      <c r="AC29" s="18">
        <f t="shared" si="25"/>
        <v>5.87</v>
      </c>
    </row>
    <row r="30" spans="2:41" x14ac:dyDescent="0.3">
      <c r="B30" s="14" t="s">
        <v>9</v>
      </c>
      <c r="C30" s="95">
        <f t="shared" ref="C30:K47" si="26">ROUND(((C7/C$24)*100),2)</f>
        <v>6.01</v>
      </c>
      <c r="D30" s="96">
        <f t="shared" si="26"/>
        <v>5.6</v>
      </c>
      <c r="E30" s="97">
        <f t="shared" si="26"/>
        <v>5.81</v>
      </c>
      <c r="F30" s="95">
        <f t="shared" si="26"/>
        <v>6.2</v>
      </c>
      <c r="G30" s="96">
        <f t="shared" si="26"/>
        <v>5.67</v>
      </c>
      <c r="H30" s="97">
        <f t="shared" si="26"/>
        <v>5.93</v>
      </c>
      <c r="I30" s="95">
        <f t="shared" si="26"/>
        <v>6.48</v>
      </c>
      <c r="J30" s="96">
        <f t="shared" si="26"/>
        <v>6.04</v>
      </c>
      <c r="K30" s="97">
        <f t="shared" si="26"/>
        <v>6.26</v>
      </c>
      <c r="W30" s="14" t="s">
        <v>9</v>
      </c>
      <c r="X30" s="16">
        <f t="shared" ref="X30:AC30" si="27">ROUND(((X7/X$24)*100),2)</f>
        <v>5.71</v>
      </c>
      <c r="Y30" s="17">
        <f t="shared" si="27"/>
        <v>5.61</v>
      </c>
      <c r="Z30" s="18">
        <f t="shared" si="27"/>
        <v>5.66</v>
      </c>
      <c r="AA30" s="16">
        <f t="shared" si="27"/>
        <v>5.29</v>
      </c>
      <c r="AB30" s="17">
        <f t="shared" si="27"/>
        <v>5.33</v>
      </c>
      <c r="AC30" s="18">
        <f t="shared" si="27"/>
        <v>5.31</v>
      </c>
    </row>
    <row r="31" spans="2:41" x14ac:dyDescent="0.3">
      <c r="B31" s="14" t="s">
        <v>10</v>
      </c>
      <c r="C31" s="95">
        <f t="shared" si="26"/>
        <v>5.67</v>
      </c>
      <c r="D31" s="96">
        <f t="shared" si="26"/>
        <v>5.45</v>
      </c>
      <c r="E31" s="97">
        <f t="shared" si="26"/>
        <v>5.56</v>
      </c>
      <c r="F31" s="95">
        <f t="shared" si="26"/>
        <v>6.32</v>
      </c>
      <c r="G31" s="96">
        <f t="shared" si="26"/>
        <v>5.77</v>
      </c>
      <c r="H31" s="97">
        <f t="shared" si="26"/>
        <v>6.04</v>
      </c>
      <c r="I31" s="95">
        <f t="shared" si="26"/>
        <v>6.3</v>
      </c>
      <c r="J31" s="96">
        <f t="shared" si="26"/>
        <v>5.86</v>
      </c>
      <c r="K31" s="97">
        <f t="shared" si="26"/>
        <v>6.08</v>
      </c>
      <c r="W31" s="14" t="s">
        <v>10</v>
      </c>
      <c r="X31" s="16">
        <f t="shared" ref="X31:AC31" si="28">ROUND(((X8/X$24)*100),2)</f>
        <v>5.4</v>
      </c>
      <c r="Y31" s="17">
        <f t="shared" si="28"/>
        <v>5.27</v>
      </c>
      <c r="Z31" s="18">
        <f t="shared" si="28"/>
        <v>5.34</v>
      </c>
      <c r="AA31" s="16">
        <f t="shared" si="28"/>
        <v>5.41</v>
      </c>
      <c r="AB31" s="17">
        <f t="shared" si="28"/>
        <v>5.33</v>
      </c>
      <c r="AC31" s="18">
        <f t="shared" si="28"/>
        <v>5.37</v>
      </c>
    </row>
    <row r="32" spans="2:41" x14ac:dyDescent="0.3">
      <c r="B32" s="14" t="s">
        <v>11</v>
      </c>
      <c r="C32" s="95">
        <f t="shared" si="26"/>
        <v>6.96</v>
      </c>
      <c r="D32" s="96">
        <f t="shared" si="26"/>
        <v>6.5</v>
      </c>
      <c r="E32" s="97">
        <f t="shared" si="26"/>
        <v>6.73</v>
      </c>
      <c r="F32" s="95">
        <f t="shared" si="26"/>
        <v>5.97</v>
      </c>
      <c r="G32" s="96">
        <f t="shared" si="26"/>
        <v>5.44</v>
      </c>
      <c r="H32" s="97">
        <f t="shared" si="26"/>
        <v>5.7</v>
      </c>
      <c r="I32" s="95">
        <f t="shared" si="26"/>
        <v>5.72</v>
      </c>
      <c r="J32" s="96">
        <f t="shared" si="26"/>
        <v>5.3</v>
      </c>
      <c r="K32" s="97">
        <f t="shared" si="26"/>
        <v>5.51</v>
      </c>
      <c r="W32" s="14" t="s">
        <v>11</v>
      </c>
      <c r="X32" s="16">
        <f t="shared" ref="X32:AC32" si="29">ROUND(((X9/X$24)*100),2)</f>
        <v>7.73</v>
      </c>
      <c r="Y32" s="17">
        <f t="shared" si="29"/>
        <v>7.87</v>
      </c>
      <c r="Z32" s="18">
        <f t="shared" si="29"/>
        <v>7.8</v>
      </c>
      <c r="AA32" s="16">
        <f t="shared" si="29"/>
        <v>8.08</v>
      </c>
      <c r="AB32" s="17">
        <f t="shared" si="29"/>
        <v>8.2100000000000009</v>
      </c>
      <c r="AC32" s="18">
        <f t="shared" si="29"/>
        <v>8.14</v>
      </c>
    </row>
    <row r="33" spans="2:29" x14ac:dyDescent="0.3">
      <c r="B33" s="14" t="s">
        <v>12</v>
      </c>
      <c r="C33" s="95">
        <f t="shared" si="26"/>
        <v>10.79</v>
      </c>
      <c r="D33" s="96">
        <f t="shared" si="26"/>
        <v>10.210000000000001</v>
      </c>
      <c r="E33" s="97">
        <f t="shared" si="26"/>
        <v>10.5</v>
      </c>
      <c r="F33" s="95">
        <f t="shared" si="26"/>
        <v>6.19</v>
      </c>
      <c r="G33" s="96">
        <f t="shared" si="26"/>
        <v>5.9</v>
      </c>
      <c r="H33" s="97">
        <f t="shared" si="26"/>
        <v>6.04</v>
      </c>
      <c r="I33" s="95">
        <f t="shared" si="26"/>
        <v>6.4</v>
      </c>
      <c r="J33" s="96">
        <f t="shared" si="26"/>
        <v>5.88</v>
      </c>
      <c r="K33" s="97">
        <f t="shared" si="26"/>
        <v>6.14</v>
      </c>
      <c r="W33" s="14" t="s">
        <v>12</v>
      </c>
      <c r="X33" s="16">
        <f t="shared" ref="X33:AC33" si="30">ROUND(((X10/X$24)*100),2)</f>
        <v>11.79</v>
      </c>
      <c r="Y33" s="17">
        <f t="shared" si="30"/>
        <v>11.31</v>
      </c>
      <c r="Z33" s="18">
        <f t="shared" si="30"/>
        <v>11.55</v>
      </c>
      <c r="AA33" s="16">
        <f t="shared" si="30"/>
        <v>11.06</v>
      </c>
      <c r="AB33" s="17">
        <f t="shared" si="30"/>
        <v>10.7</v>
      </c>
      <c r="AC33" s="18">
        <f t="shared" si="30"/>
        <v>10.88</v>
      </c>
    </row>
    <row r="34" spans="2:29" x14ac:dyDescent="0.3">
      <c r="B34" s="14" t="s">
        <v>13</v>
      </c>
      <c r="C34" s="95">
        <f t="shared" si="26"/>
        <v>8.27</v>
      </c>
      <c r="D34" s="96">
        <f t="shared" si="26"/>
        <v>8.3699999999999992</v>
      </c>
      <c r="E34" s="97">
        <f t="shared" si="26"/>
        <v>8.32</v>
      </c>
      <c r="F34" s="95">
        <f t="shared" si="26"/>
        <v>6.57</v>
      </c>
      <c r="G34" s="96">
        <f t="shared" si="26"/>
        <v>6.58</v>
      </c>
      <c r="H34" s="97">
        <f t="shared" si="26"/>
        <v>6.58</v>
      </c>
      <c r="I34" s="95">
        <f t="shared" si="26"/>
        <v>6.88</v>
      </c>
      <c r="J34" s="96">
        <f t="shared" si="26"/>
        <v>6.47</v>
      </c>
      <c r="K34" s="97">
        <f t="shared" si="26"/>
        <v>6.67</v>
      </c>
      <c r="W34" s="14" t="s">
        <v>13</v>
      </c>
      <c r="X34" s="16">
        <f t="shared" ref="X34:AC34" si="31">ROUND(((X11/X$24)*100),2)</f>
        <v>8.99</v>
      </c>
      <c r="Y34" s="17">
        <f t="shared" si="31"/>
        <v>8.0500000000000007</v>
      </c>
      <c r="Z34" s="18">
        <f t="shared" si="31"/>
        <v>8.5299999999999994</v>
      </c>
      <c r="AA34" s="16">
        <f t="shared" si="31"/>
        <v>8.5299999999999994</v>
      </c>
      <c r="AB34" s="17">
        <f>ROUND(((AB11/AB$24)*100),2)</f>
        <v>7.58</v>
      </c>
      <c r="AC34" s="18">
        <f t="shared" si="31"/>
        <v>8.07</v>
      </c>
    </row>
    <row r="35" spans="2:29" x14ac:dyDescent="0.3">
      <c r="B35" s="14" t="s">
        <v>14</v>
      </c>
      <c r="C35" s="95">
        <f t="shared" si="26"/>
        <v>7.93</v>
      </c>
      <c r="D35" s="96">
        <f t="shared" si="26"/>
        <v>8.2799999999999994</v>
      </c>
      <c r="E35" s="97">
        <f t="shared" si="26"/>
        <v>8.1</v>
      </c>
      <c r="F35" s="95">
        <f t="shared" si="26"/>
        <v>6.9</v>
      </c>
      <c r="G35" s="96">
        <f t="shared" si="26"/>
        <v>7.09</v>
      </c>
      <c r="H35" s="97">
        <f t="shared" si="26"/>
        <v>7</v>
      </c>
      <c r="I35" s="95">
        <f t="shared" si="26"/>
        <v>6.85</v>
      </c>
      <c r="J35" s="96">
        <f t="shared" si="26"/>
        <v>6.68</v>
      </c>
      <c r="K35" s="97">
        <f t="shared" si="26"/>
        <v>6.76</v>
      </c>
      <c r="W35" s="14" t="s">
        <v>14</v>
      </c>
      <c r="X35" s="16">
        <f t="shared" ref="X35:AC35" si="32">ROUND(((X12/X$24)*100),2)</f>
        <v>8.2100000000000009</v>
      </c>
      <c r="Y35" s="17">
        <f t="shared" si="32"/>
        <v>7.31</v>
      </c>
      <c r="Z35" s="18">
        <f t="shared" si="32"/>
        <v>7.77</v>
      </c>
      <c r="AA35" s="16">
        <f t="shared" si="32"/>
        <v>8.3699999999999992</v>
      </c>
      <c r="AB35" s="17">
        <f t="shared" si="32"/>
        <v>7.31</v>
      </c>
      <c r="AC35" s="18">
        <f t="shared" si="32"/>
        <v>7.86</v>
      </c>
    </row>
    <row r="36" spans="2:29" x14ac:dyDescent="0.3">
      <c r="B36" s="14" t="s">
        <v>15</v>
      </c>
      <c r="C36" s="95">
        <f t="shared" si="26"/>
        <v>7.44</v>
      </c>
      <c r="D36" s="96">
        <f t="shared" si="26"/>
        <v>7.29</v>
      </c>
      <c r="E36" s="97">
        <f t="shared" si="26"/>
        <v>7.36</v>
      </c>
      <c r="F36" s="95">
        <f t="shared" si="26"/>
        <v>6.66</v>
      </c>
      <c r="G36" s="96">
        <f t="shared" si="26"/>
        <v>6.78</v>
      </c>
      <c r="H36" s="97">
        <f t="shared" si="26"/>
        <v>6.72</v>
      </c>
      <c r="I36" s="95">
        <f t="shared" si="26"/>
        <v>6.62</v>
      </c>
      <c r="J36" s="96">
        <f t="shared" si="26"/>
        <v>6.6</v>
      </c>
      <c r="K36" s="97">
        <f t="shared" si="26"/>
        <v>6.61</v>
      </c>
      <c r="W36" s="14" t="s">
        <v>15</v>
      </c>
      <c r="X36" s="16">
        <f t="shared" ref="X36:AC36" si="33">ROUND(((X13/X$24)*100),2)</f>
        <v>7.05</v>
      </c>
      <c r="Y36" s="17">
        <f t="shared" si="33"/>
        <v>6.39</v>
      </c>
      <c r="Z36" s="18">
        <f t="shared" si="33"/>
        <v>6.73</v>
      </c>
      <c r="AA36" s="16">
        <f t="shared" si="33"/>
        <v>7.14</v>
      </c>
      <c r="AB36" s="17">
        <f t="shared" si="33"/>
        <v>6.38</v>
      </c>
      <c r="AC36" s="18">
        <f t="shared" si="33"/>
        <v>6.77</v>
      </c>
    </row>
    <row r="37" spans="2:29" x14ac:dyDescent="0.3">
      <c r="B37" s="14" t="s">
        <v>16</v>
      </c>
      <c r="C37" s="95">
        <f t="shared" si="26"/>
        <v>6.61</v>
      </c>
      <c r="D37" s="96">
        <f t="shared" si="26"/>
        <v>6.57</v>
      </c>
      <c r="E37" s="97">
        <f t="shared" si="26"/>
        <v>6.59</v>
      </c>
      <c r="F37" s="95">
        <f t="shared" si="26"/>
        <v>6.34</v>
      </c>
      <c r="G37" s="96">
        <f t="shared" si="26"/>
        <v>6.34</v>
      </c>
      <c r="H37" s="97">
        <f t="shared" si="26"/>
        <v>6.34</v>
      </c>
      <c r="I37" s="95">
        <f t="shared" si="26"/>
        <v>6.18</v>
      </c>
      <c r="J37" s="96">
        <f t="shared" si="26"/>
        <v>6.11</v>
      </c>
      <c r="K37" s="97">
        <f t="shared" si="26"/>
        <v>6.15</v>
      </c>
      <c r="W37" s="14" t="s">
        <v>16</v>
      </c>
      <c r="X37" s="16">
        <f t="shared" ref="X37:AC37" si="34">ROUND(((X14/X$24)*100),2)</f>
        <v>5.82</v>
      </c>
      <c r="Y37" s="17">
        <f t="shared" si="34"/>
        <v>5.6</v>
      </c>
      <c r="Z37" s="18">
        <f t="shared" si="34"/>
        <v>5.71</v>
      </c>
      <c r="AA37" s="16">
        <f t="shared" si="34"/>
        <v>6.16</v>
      </c>
      <c r="AB37" s="17">
        <f t="shared" si="34"/>
        <v>5.9</v>
      </c>
      <c r="AC37" s="18">
        <f t="shared" si="34"/>
        <v>6.03</v>
      </c>
    </row>
    <row r="38" spans="2:29" x14ac:dyDescent="0.3">
      <c r="B38" s="14" t="s">
        <v>17</v>
      </c>
      <c r="C38" s="95">
        <f t="shared" si="26"/>
        <v>6.08</v>
      </c>
      <c r="D38" s="96">
        <f t="shared" si="26"/>
        <v>5.66</v>
      </c>
      <c r="E38" s="97">
        <f t="shared" si="26"/>
        <v>5.87</v>
      </c>
      <c r="F38" s="95">
        <f t="shared" si="26"/>
        <v>6.43</v>
      </c>
      <c r="G38" s="96">
        <f t="shared" si="26"/>
        <v>6.33</v>
      </c>
      <c r="H38" s="97">
        <f t="shared" si="26"/>
        <v>6.38</v>
      </c>
      <c r="I38" s="95">
        <f t="shared" si="26"/>
        <v>6.44</v>
      </c>
      <c r="J38" s="96">
        <f t="shared" si="26"/>
        <v>6.42</v>
      </c>
      <c r="K38" s="97">
        <f t="shared" si="26"/>
        <v>6.43</v>
      </c>
      <c r="W38" s="14" t="s">
        <v>17</v>
      </c>
      <c r="X38" s="16">
        <f t="shared" ref="X38:AC38" si="35">ROUND(((X15/X$24)*100),2)</f>
        <v>5.52</v>
      </c>
      <c r="Y38" s="17">
        <f t="shared" si="35"/>
        <v>5.35</v>
      </c>
      <c r="Z38" s="18">
        <f t="shared" si="35"/>
        <v>5.44</v>
      </c>
      <c r="AA38" s="16">
        <f t="shared" si="35"/>
        <v>5.22</v>
      </c>
      <c r="AB38" s="17">
        <f t="shared" si="35"/>
        <v>5.2</v>
      </c>
      <c r="AC38" s="18">
        <f t="shared" si="35"/>
        <v>5.21</v>
      </c>
    </row>
    <row r="39" spans="2:29" x14ac:dyDescent="0.3">
      <c r="B39" s="14" t="s">
        <v>18</v>
      </c>
      <c r="C39" s="95">
        <f t="shared" si="26"/>
        <v>5.68</v>
      </c>
      <c r="D39" s="96">
        <f t="shared" si="26"/>
        <v>5.58</v>
      </c>
      <c r="E39" s="97">
        <f t="shared" si="26"/>
        <v>5.63</v>
      </c>
      <c r="F39" s="95">
        <f t="shared" si="26"/>
        <v>6.95</v>
      </c>
      <c r="G39" s="96">
        <f t="shared" si="26"/>
        <v>6.88</v>
      </c>
      <c r="H39" s="97">
        <f t="shared" si="26"/>
        <v>6.92</v>
      </c>
      <c r="I39" s="95">
        <f t="shared" si="26"/>
        <v>6.83</v>
      </c>
      <c r="J39" s="96">
        <f t="shared" si="26"/>
        <v>6.88</v>
      </c>
      <c r="K39" s="97">
        <f t="shared" si="26"/>
        <v>6.85</v>
      </c>
      <c r="W39" s="14" t="s">
        <v>18</v>
      </c>
      <c r="X39" s="16">
        <f t="shared" ref="X39:AC39" si="36">ROUND(((X16/X$24)*100),2)</f>
        <v>5.39</v>
      </c>
      <c r="Y39" s="17">
        <f t="shared" si="36"/>
        <v>5.48</v>
      </c>
      <c r="Z39" s="18">
        <f t="shared" si="36"/>
        <v>5.44</v>
      </c>
      <c r="AA39" s="16">
        <f t="shared" si="36"/>
        <v>5.23</v>
      </c>
      <c r="AB39" s="17">
        <f t="shared" si="36"/>
        <v>5.28</v>
      </c>
      <c r="AC39" s="18">
        <f t="shared" si="36"/>
        <v>5.25</v>
      </c>
    </row>
    <row r="40" spans="2:29" x14ac:dyDescent="0.3">
      <c r="B40" s="14" t="s">
        <v>19</v>
      </c>
      <c r="C40" s="95">
        <f t="shared" si="26"/>
        <v>5.62</v>
      </c>
      <c r="D40" s="96">
        <f t="shared" si="26"/>
        <v>5.45</v>
      </c>
      <c r="E40" s="97">
        <f t="shared" si="26"/>
        <v>5.53</v>
      </c>
      <c r="F40" s="95">
        <f t="shared" si="26"/>
        <v>6.76</v>
      </c>
      <c r="G40" s="96">
        <f t="shared" si="26"/>
        <v>6.72</v>
      </c>
      <c r="H40" s="97">
        <f t="shared" si="26"/>
        <v>6.74</v>
      </c>
      <c r="I40" s="95">
        <f t="shared" si="26"/>
        <v>6.62</v>
      </c>
      <c r="J40" s="96">
        <f t="shared" si="26"/>
        <v>6.68</v>
      </c>
      <c r="K40" s="97">
        <f t="shared" si="26"/>
        <v>6.65</v>
      </c>
      <c r="W40" s="14" t="s">
        <v>19</v>
      </c>
      <c r="X40" s="16">
        <f t="shared" ref="X40:AC40" si="37">ROUND(((X17/X$24)*100),2)</f>
        <v>5.41</v>
      </c>
      <c r="Y40" s="17">
        <f t="shared" si="37"/>
        <v>5.55</v>
      </c>
      <c r="Z40" s="18">
        <f t="shared" si="37"/>
        <v>5.48</v>
      </c>
      <c r="AA40" s="16">
        <f t="shared" si="37"/>
        <v>5.2</v>
      </c>
      <c r="AB40" s="17">
        <f t="shared" si="37"/>
        <v>5.39</v>
      </c>
      <c r="AC40" s="18">
        <f t="shared" si="37"/>
        <v>5.29</v>
      </c>
    </row>
    <row r="41" spans="2:29" x14ac:dyDescent="0.3">
      <c r="B41" s="14" t="s">
        <v>20</v>
      </c>
      <c r="C41" s="95">
        <f t="shared" si="26"/>
        <v>4.68</v>
      </c>
      <c r="D41" s="96">
        <f t="shared" si="26"/>
        <v>4.71</v>
      </c>
      <c r="E41" s="97">
        <f t="shared" si="26"/>
        <v>4.6900000000000004</v>
      </c>
      <c r="F41" s="95">
        <f t="shared" si="26"/>
        <v>5.79</v>
      </c>
      <c r="G41" s="96">
        <f t="shared" si="26"/>
        <v>5.74</v>
      </c>
      <c r="H41" s="97">
        <f t="shared" si="26"/>
        <v>5.76</v>
      </c>
      <c r="I41" s="95">
        <f t="shared" si="26"/>
        <v>5.61</v>
      </c>
      <c r="J41" s="96">
        <f t="shared" si="26"/>
        <v>5.7</v>
      </c>
      <c r="K41" s="97">
        <f t="shared" si="26"/>
        <v>5.65</v>
      </c>
      <c r="W41" s="14" t="s">
        <v>20</v>
      </c>
      <c r="X41" s="16">
        <f t="shared" ref="X41:AC41" si="38">ROUND(((X18/X$24)*100),2)</f>
        <v>4.45</v>
      </c>
      <c r="Y41" s="17">
        <f t="shared" si="38"/>
        <v>4.72</v>
      </c>
      <c r="Z41" s="18">
        <f t="shared" si="38"/>
        <v>4.58</v>
      </c>
      <c r="AA41" s="16">
        <f t="shared" si="38"/>
        <v>4.8</v>
      </c>
      <c r="AB41" s="17">
        <f t="shared" si="38"/>
        <v>5.15</v>
      </c>
      <c r="AC41" s="18">
        <f t="shared" si="38"/>
        <v>4.97</v>
      </c>
    </row>
    <row r="42" spans="2:29" x14ac:dyDescent="0.3">
      <c r="B42" s="14" t="s">
        <v>21</v>
      </c>
      <c r="C42" s="95">
        <f t="shared" si="26"/>
        <v>3.91</v>
      </c>
      <c r="D42" s="96">
        <f t="shared" si="26"/>
        <v>3.81</v>
      </c>
      <c r="E42" s="97">
        <f t="shared" si="26"/>
        <v>3.86</v>
      </c>
      <c r="F42" s="95">
        <f t="shared" si="26"/>
        <v>4.8499999999999996</v>
      </c>
      <c r="G42" s="96">
        <f t="shared" si="26"/>
        <v>4.9400000000000004</v>
      </c>
      <c r="H42" s="97">
        <f t="shared" si="26"/>
        <v>4.9000000000000004</v>
      </c>
      <c r="I42" s="95">
        <f t="shared" si="26"/>
        <v>4.82</v>
      </c>
      <c r="J42" s="96">
        <f t="shared" si="26"/>
        <v>5.03</v>
      </c>
      <c r="K42" s="97">
        <f t="shared" si="26"/>
        <v>4.92</v>
      </c>
      <c r="W42" s="14" t="s">
        <v>21</v>
      </c>
      <c r="X42" s="16">
        <f t="shared" ref="X42:AC42" si="39">ROUND(((X19/X$24)*100),2)</f>
        <v>3.55</v>
      </c>
      <c r="Y42" s="17">
        <f t="shared" si="39"/>
        <v>3.89</v>
      </c>
      <c r="Z42" s="18">
        <f t="shared" si="39"/>
        <v>3.71</v>
      </c>
      <c r="AA42" s="16">
        <f t="shared" si="39"/>
        <v>3.82</v>
      </c>
      <c r="AB42" s="17">
        <f t="shared" si="39"/>
        <v>4.2300000000000004</v>
      </c>
      <c r="AC42" s="18">
        <f t="shared" si="39"/>
        <v>4.0199999999999996</v>
      </c>
    </row>
    <row r="43" spans="2:29" x14ac:dyDescent="0.3">
      <c r="B43" s="14" t="s">
        <v>22</v>
      </c>
      <c r="C43" s="95">
        <f t="shared" si="26"/>
        <v>3.45</v>
      </c>
      <c r="D43" s="96">
        <f t="shared" si="26"/>
        <v>3.78</v>
      </c>
      <c r="E43" s="97">
        <f t="shared" si="26"/>
        <v>3.61</v>
      </c>
      <c r="F43" s="95">
        <f t="shared" si="26"/>
        <v>4.82</v>
      </c>
      <c r="G43" s="96">
        <f t="shared" si="26"/>
        <v>5.08</v>
      </c>
      <c r="H43" s="97">
        <f t="shared" si="26"/>
        <v>4.95</v>
      </c>
      <c r="I43" s="95">
        <f t="shared" si="26"/>
        <v>4.8</v>
      </c>
      <c r="J43" s="96">
        <f t="shared" si="26"/>
        <v>5.15</v>
      </c>
      <c r="K43" s="97">
        <f t="shared" si="26"/>
        <v>4.9800000000000004</v>
      </c>
      <c r="W43" s="14" t="s">
        <v>22</v>
      </c>
      <c r="X43" s="16">
        <f t="shared" ref="X43:AC43" si="40">ROUND(((X20/X$24)*100),2)</f>
        <v>3.45</v>
      </c>
      <c r="Y43" s="17">
        <f t="shared" si="40"/>
        <v>3.86</v>
      </c>
      <c r="Z43" s="18">
        <f t="shared" si="40"/>
        <v>3.65</v>
      </c>
      <c r="AA43" s="16">
        <f t="shared" si="40"/>
        <v>3.11</v>
      </c>
      <c r="AB43" s="17">
        <f t="shared" si="40"/>
        <v>3.55</v>
      </c>
      <c r="AC43" s="18">
        <f t="shared" si="40"/>
        <v>3.33</v>
      </c>
    </row>
    <row r="44" spans="2:29" x14ac:dyDescent="0.3">
      <c r="B44" s="14" t="s">
        <v>23</v>
      </c>
      <c r="C44" s="95">
        <f t="shared" si="26"/>
        <v>2.46</v>
      </c>
      <c r="D44" s="96">
        <f t="shared" si="26"/>
        <v>2.88</v>
      </c>
      <c r="E44" s="97">
        <f t="shared" si="26"/>
        <v>2.67</v>
      </c>
      <c r="F44" s="95">
        <f t="shared" si="26"/>
        <v>3.43</v>
      </c>
      <c r="G44" s="96">
        <f t="shared" si="26"/>
        <v>3.79</v>
      </c>
      <c r="H44" s="97">
        <f t="shared" si="26"/>
        <v>3.61</v>
      </c>
      <c r="I44" s="95">
        <f t="shared" si="26"/>
        <v>3.34</v>
      </c>
      <c r="J44" s="96">
        <f t="shared" si="26"/>
        <v>3.77</v>
      </c>
      <c r="K44" s="97">
        <f t="shared" si="26"/>
        <v>3.55</v>
      </c>
      <c r="W44" s="14" t="s">
        <v>23</v>
      </c>
      <c r="X44" s="16">
        <f t="shared" ref="X44:AC44" si="41">ROUND(((X21/X$24)*100),2)</f>
        <v>2.63</v>
      </c>
      <c r="Y44" s="17">
        <f t="shared" si="41"/>
        <v>3.05</v>
      </c>
      <c r="Z44" s="18">
        <f t="shared" si="41"/>
        <v>2.84</v>
      </c>
      <c r="AA44" s="16">
        <f t="shared" si="41"/>
        <v>2.97</v>
      </c>
      <c r="AB44" s="17">
        <f t="shared" si="41"/>
        <v>3.41</v>
      </c>
      <c r="AC44" s="18">
        <f t="shared" si="41"/>
        <v>3.19</v>
      </c>
    </row>
    <row r="45" spans="2:29" x14ac:dyDescent="0.3">
      <c r="B45" s="14" t="s">
        <v>24</v>
      </c>
      <c r="C45" s="95">
        <f t="shared" si="26"/>
        <v>1.55</v>
      </c>
      <c r="D45" s="96">
        <f t="shared" si="26"/>
        <v>2.0099999999999998</v>
      </c>
      <c r="E45" s="97">
        <f t="shared" si="26"/>
        <v>1.78</v>
      </c>
      <c r="F45" s="95">
        <f t="shared" si="26"/>
        <v>2.27</v>
      </c>
      <c r="G45" s="96">
        <f t="shared" si="26"/>
        <v>2.77</v>
      </c>
      <c r="H45" s="97">
        <f t="shared" si="26"/>
        <v>2.52</v>
      </c>
      <c r="I45" s="95">
        <f t="shared" si="26"/>
        <v>2.29</v>
      </c>
      <c r="J45" s="96">
        <f t="shared" si="26"/>
        <v>2.83</v>
      </c>
      <c r="K45" s="97">
        <f t="shared" si="26"/>
        <v>2.56</v>
      </c>
      <c r="W45" s="14" t="s">
        <v>24</v>
      </c>
      <c r="X45" s="16">
        <f t="shared" ref="X45:AC45" si="42">ROUND(((X22/X$24)*100),2)</f>
        <v>1.82</v>
      </c>
      <c r="Y45" s="17">
        <f t="shared" si="42"/>
        <v>2.29</v>
      </c>
      <c r="Z45" s="18">
        <f t="shared" si="42"/>
        <v>2.0499999999999998</v>
      </c>
      <c r="AA45" s="16">
        <f t="shared" si="42"/>
        <v>1.97</v>
      </c>
      <c r="AB45" s="17">
        <f t="shared" si="42"/>
        <v>2.46</v>
      </c>
      <c r="AC45" s="18">
        <f t="shared" si="42"/>
        <v>2.21</v>
      </c>
    </row>
    <row r="46" spans="2:29" ht="15" thickBot="1" x14ac:dyDescent="0.35">
      <c r="B46" s="14" t="s">
        <v>25</v>
      </c>
      <c r="C46" s="95">
        <f t="shared" si="26"/>
        <v>1.31</v>
      </c>
      <c r="D46" s="96">
        <f t="shared" si="26"/>
        <v>2.37</v>
      </c>
      <c r="E46" s="97">
        <f t="shared" si="26"/>
        <v>1.84</v>
      </c>
      <c r="F46" s="95">
        <f t="shared" si="26"/>
        <v>1.85</v>
      </c>
      <c r="G46" s="96">
        <f t="shared" si="26"/>
        <v>2.98</v>
      </c>
      <c r="H46" s="97">
        <f t="shared" si="26"/>
        <v>2.4300000000000002</v>
      </c>
      <c r="I46" s="95">
        <f t="shared" si="26"/>
        <v>1.88</v>
      </c>
      <c r="J46" s="96">
        <f t="shared" si="26"/>
        <v>3.08</v>
      </c>
      <c r="K46" s="97">
        <f t="shared" si="26"/>
        <v>2.4900000000000002</v>
      </c>
      <c r="W46" s="14" t="s">
        <v>25</v>
      </c>
      <c r="X46" s="16">
        <f t="shared" ref="X46:AC46" si="43">ROUND(((X23/X$24)*100),2)</f>
        <v>1.71</v>
      </c>
      <c r="Y46" s="17">
        <f t="shared" si="43"/>
        <v>2.99</v>
      </c>
      <c r="Z46" s="18">
        <f t="shared" si="43"/>
        <v>2.34</v>
      </c>
      <c r="AA46" s="16">
        <f t="shared" si="43"/>
        <v>1.76</v>
      </c>
      <c r="AB46" s="17">
        <f t="shared" si="43"/>
        <v>2.76</v>
      </c>
      <c r="AC46" s="18">
        <f t="shared" si="43"/>
        <v>2.25</v>
      </c>
    </row>
    <row r="47" spans="2:29" ht="15" thickBot="1" x14ac:dyDescent="0.35">
      <c r="B47" s="15" t="s">
        <v>7</v>
      </c>
      <c r="C47" s="19">
        <f t="shared" si="26"/>
        <v>100</v>
      </c>
      <c r="D47" s="20">
        <f t="shared" si="26"/>
        <v>100</v>
      </c>
      <c r="E47" s="21">
        <f t="shared" si="26"/>
        <v>100</v>
      </c>
      <c r="F47" s="19">
        <f t="shared" si="26"/>
        <v>100</v>
      </c>
      <c r="G47" s="20">
        <f t="shared" si="26"/>
        <v>100</v>
      </c>
      <c r="H47" s="21">
        <f t="shared" si="26"/>
        <v>100</v>
      </c>
      <c r="I47" s="19">
        <f t="shared" si="26"/>
        <v>100</v>
      </c>
      <c r="J47" s="20">
        <f t="shared" si="26"/>
        <v>100</v>
      </c>
      <c r="K47" s="21">
        <f t="shared" si="26"/>
        <v>100</v>
      </c>
      <c r="W47" s="15" t="s">
        <v>7</v>
      </c>
      <c r="X47" s="19">
        <f t="shared" ref="X47:AC47" si="44">ROUND(((X24/X$24)*100),2)</f>
        <v>100</v>
      </c>
      <c r="Y47" s="20">
        <f t="shared" si="44"/>
        <v>100</v>
      </c>
      <c r="Z47" s="21">
        <f t="shared" si="44"/>
        <v>100</v>
      </c>
      <c r="AA47" s="19">
        <f t="shared" si="44"/>
        <v>100</v>
      </c>
      <c r="AB47" s="20">
        <f t="shared" si="44"/>
        <v>100</v>
      </c>
      <c r="AC47" s="21">
        <f t="shared" si="44"/>
        <v>100</v>
      </c>
    </row>
  </sheetData>
  <mergeCells count="15">
    <mergeCell ref="AI4:AJ4"/>
    <mergeCell ref="S4:T4"/>
    <mergeCell ref="C27:E27"/>
    <mergeCell ref="F27:H27"/>
    <mergeCell ref="I27:K27"/>
    <mergeCell ref="C4:E4"/>
    <mergeCell ref="F4:H4"/>
    <mergeCell ref="I4:K4"/>
    <mergeCell ref="O4:P4"/>
    <mergeCell ref="Q4:R4"/>
    <mergeCell ref="X27:Z27"/>
    <mergeCell ref="AA27:AC27"/>
    <mergeCell ref="X4:Z4"/>
    <mergeCell ref="AA4:AC4"/>
    <mergeCell ref="AG4:A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C000"/>
  </sheetPr>
  <dimension ref="A1:AN23"/>
  <sheetViews>
    <sheetView zoomScale="80" zoomScaleNormal="80" workbookViewId="0">
      <pane xSplit="2" ySplit="3" topLeftCell="U4" activePane="bottomRight" state="frozen"/>
      <selection activeCell="H15" sqref="H15"/>
      <selection pane="topRight" activeCell="H15" sqref="H15"/>
      <selection pane="bottomLeft" activeCell="H15" sqref="H15"/>
      <selection pane="bottomRight" activeCell="V9" sqref="V9"/>
    </sheetView>
  </sheetViews>
  <sheetFormatPr defaultColWidth="12" defaultRowHeight="14.4" x14ac:dyDescent="0.3"/>
  <cols>
    <col min="1" max="1" width="23.44140625" customWidth="1"/>
    <col min="2" max="2" width="27.44140625" customWidth="1"/>
    <col min="3" max="39" width="9.88671875" customWidth="1"/>
  </cols>
  <sheetData>
    <row r="1" spans="1:40" x14ac:dyDescent="0.3">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row>
    <row r="2" spans="1:40" x14ac:dyDescent="0.3">
      <c r="C2" s="624" t="s">
        <v>5</v>
      </c>
      <c r="D2" s="624"/>
      <c r="E2" s="624"/>
      <c r="F2" s="624"/>
      <c r="G2" s="624"/>
      <c r="H2" s="624"/>
      <c r="I2" s="624"/>
      <c r="J2" s="624"/>
      <c r="K2" s="624"/>
      <c r="L2" s="624"/>
      <c r="M2" s="624"/>
      <c r="N2" s="624"/>
      <c r="O2" s="624"/>
      <c r="P2" s="624"/>
      <c r="Q2" s="624"/>
      <c r="R2" s="624"/>
      <c r="S2" s="624"/>
      <c r="T2" s="624"/>
      <c r="V2" s="624" t="s">
        <v>6</v>
      </c>
      <c r="W2" s="624"/>
      <c r="X2" s="624"/>
      <c r="Y2" s="624"/>
      <c r="Z2" s="624"/>
      <c r="AA2" s="624"/>
      <c r="AB2" s="624"/>
      <c r="AC2" s="624"/>
      <c r="AD2" s="624"/>
      <c r="AE2" s="624"/>
      <c r="AF2" s="624"/>
      <c r="AG2" s="624"/>
      <c r="AH2" s="624"/>
      <c r="AI2" s="624"/>
      <c r="AJ2" s="624"/>
      <c r="AK2" s="624"/>
      <c r="AL2" s="624"/>
      <c r="AM2" s="624"/>
    </row>
    <row r="3" spans="1:40" x14ac:dyDescent="0.3">
      <c r="A3" t="s">
        <v>111</v>
      </c>
      <c r="B3" t="s">
        <v>112</v>
      </c>
      <c r="C3" s="2" t="s">
        <v>8</v>
      </c>
      <c r="D3" s="2" t="s">
        <v>9</v>
      </c>
      <c r="E3" s="2" t="s">
        <v>10</v>
      </c>
      <c r="F3" s="2" t="s">
        <v>11</v>
      </c>
      <c r="G3" s="2" t="s">
        <v>12</v>
      </c>
      <c r="H3" s="2" t="s">
        <v>13</v>
      </c>
      <c r="I3" s="2" t="s">
        <v>14</v>
      </c>
      <c r="J3" s="2" t="s">
        <v>15</v>
      </c>
      <c r="K3" s="2" t="s">
        <v>16</v>
      </c>
      <c r="L3" s="2" t="s">
        <v>17</v>
      </c>
      <c r="M3" s="2" t="s">
        <v>18</v>
      </c>
      <c r="N3" s="2" t="s">
        <v>19</v>
      </c>
      <c r="O3" s="2" t="s">
        <v>20</v>
      </c>
      <c r="P3" s="2" t="s">
        <v>21</v>
      </c>
      <c r="Q3" s="2" t="s">
        <v>22</v>
      </c>
      <c r="R3" s="2" t="s">
        <v>23</v>
      </c>
      <c r="S3" s="2" t="s">
        <v>24</v>
      </c>
      <c r="T3" s="2" t="s">
        <v>25</v>
      </c>
      <c r="V3" s="2" t="s">
        <v>8</v>
      </c>
      <c r="W3" s="2" t="s">
        <v>9</v>
      </c>
      <c r="X3" s="2" t="s">
        <v>10</v>
      </c>
      <c r="Y3" s="2" t="s">
        <v>11</v>
      </c>
      <c r="Z3" s="2" t="s">
        <v>12</v>
      </c>
      <c r="AA3" s="2" t="s">
        <v>13</v>
      </c>
      <c r="AB3" s="2" t="s">
        <v>14</v>
      </c>
      <c r="AC3" s="2" t="s">
        <v>15</v>
      </c>
      <c r="AD3" s="2" t="s">
        <v>16</v>
      </c>
      <c r="AE3" s="2" t="s">
        <v>17</v>
      </c>
      <c r="AF3" s="2" t="s">
        <v>18</v>
      </c>
      <c r="AG3" s="2" t="s">
        <v>19</v>
      </c>
      <c r="AH3" s="2" t="s">
        <v>20</v>
      </c>
      <c r="AI3" s="2" t="s">
        <v>21</v>
      </c>
      <c r="AJ3" s="2" t="s">
        <v>22</v>
      </c>
      <c r="AK3" s="2" t="s">
        <v>23</v>
      </c>
      <c r="AL3" s="2" t="s">
        <v>24</v>
      </c>
      <c r="AM3" s="2" t="s">
        <v>25</v>
      </c>
    </row>
    <row r="4" spans="1:40" s="76" customFormat="1" x14ac:dyDescent="0.3">
      <c r="A4" s="5" t="s">
        <v>113</v>
      </c>
      <c r="B4" s="5" t="s">
        <v>114</v>
      </c>
      <c r="C4" s="80">
        <v>7180</v>
      </c>
      <c r="D4" s="80">
        <v>7614</v>
      </c>
      <c r="E4" s="80">
        <v>7201</v>
      </c>
      <c r="F4" s="80">
        <v>10304</v>
      </c>
      <c r="G4" s="80">
        <v>15717</v>
      </c>
      <c r="H4" s="80">
        <v>11990</v>
      </c>
      <c r="I4" s="80">
        <v>10952</v>
      </c>
      <c r="J4" s="80">
        <v>9404</v>
      </c>
      <c r="K4" s="80">
        <v>7759</v>
      </c>
      <c r="L4" s="80">
        <v>7362</v>
      </c>
      <c r="M4" s="80">
        <v>7186</v>
      </c>
      <c r="N4" s="80">
        <v>7218</v>
      </c>
      <c r="O4" s="80">
        <v>5928</v>
      </c>
      <c r="P4" s="80">
        <v>4728</v>
      </c>
      <c r="Q4" s="80">
        <v>4598</v>
      </c>
      <c r="R4" s="80">
        <v>3512</v>
      </c>
      <c r="S4" s="80">
        <v>2422</v>
      </c>
      <c r="T4" s="80">
        <v>2282</v>
      </c>
      <c r="U4" s="80"/>
      <c r="V4" s="80">
        <v>6952</v>
      </c>
      <c r="W4" s="80">
        <v>7201</v>
      </c>
      <c r="X4" s="80">
        <v>6768</v>
      </c>
      <c r="Y4" s="80">
        <v>10100</v>
      </c>
      <c r="Z4" s="80">
        <v>14514</v>
      </c>
      <c r="AA4" s="80">
        <v>10329</v>
      </c>
      <c r="AB4" s="80">
        <v>9382</v>
      </c>
      <c r="AC4" s="80">
        <v>8206</v>
      </c>
      <c r="AD4" s="80">
        <v>7190</v>
      </c>
      <c r="AE4" s="80">
        <v>6872</v>
      </c>
      <c r="AF4" s="80">
        <v>7041</v>
      </c>
      <c r="AG4" s="80">
        <v>7127</v>
      </c>
      <c r="AH4" s="80">
        <v>6063</v>
      </c>
      <c r="AI4" s="80">
        <v>4988</v>
      </c>
      <c r="AJ4" s="80">
        <v>4952</v>
      </c>
      <c r="AK4" s="80">
        <v>3910</v>
      </c>
      <c r="AL4" s="80">
        <v>2935</v>
      </c>
      <c r="AM4" s="80">
        <v>3842</v>
      </c>
    </row>
    <row r="5" spans="1:40" s="241" customFormat="1" x14ac:dyDescent="0.3">
      <c r="A5" s="241" t="s">
        <v>115</v>
      </c>
      <c r="B5" s="241" t="s">
        <v>116</v>
      </c>
      <c r="C5" s="242">
        <v>7954</v>
      </c>
      <c r="D5" s="242">
        <v>6074</v>
      </c>
      <c r="E5" s="242">
        <v>5977</v>
      </c>
      <c r="F5" s="242">
        <v>9087</v>
      </c>
      <c r="G5" s="242">
        <v>15062</v>
      </c>
      <c r="H5" s="242">
        <v>11313</v>
      </c>
      <c r="I5" s="242">
        <v>9637</v>
      </c>
      <c r="J5" s="242">
        <v>8445</v>
      </c>
      <c r="K5" s="242">
        <v>7506</v>
      </c>
      <c r="L5" s="242">
        <v>7630</v>
      </c>
      <c r="M5" s="242">
        <v>6474</v>
      </c>
      <c r="N5" s="242">
        <v>5467</v>
      </c>
      <c r="O5" s="242">
        <v>5416</v>
      </c>
      <c r="P5" s="242">
        <v>4204</v>
      </c>
      <c r="Q5" s="242">
        <v>3206</v>
      </c>
      <c r="R5" s="242">
        <v>2560</v>
      </c>
      <c r="S5" s="242">
        <v>1913</v>
      </c>
      <c r="T5" s="242">
        <v>1528</v>
      </c>
      <c r="U5" s="243"/>
      <c r="V5" s="242">
        <v>7453</v>
      </c>
      <c r="W5" s="242">
        <v>5773</v>
      </c>
      <c r="X5" s="242">
        <v>5578</v>
      </c>
      <c r="Y5" s="242">
        <v>8855</v>
      </c>
      <c r="Z5" s="242">
        <v>14322</v>
      </c>
      <c r="AA5" s="242">
        <v>10472</v>
      </c>
      <c r="AB5" s="242">
        <v>8963</v>
      </c>
      <c r="AC5" s="242">
        <v>7241</v>
      </c>
      <c r="AD5" s="242">
        <v>7096</v>
      </c>
      <c r="AE5" s="242">
        <v>7167</v>
      </c>
      <c r="AF5" s="242">
        <v>6242</v>
      </c>
      <c r="AG5" s="242">
        <v>5372</v>
      </c>
      <c r="AH5" s="242">
        <v>5530</v>
      </c>
      <c r="AI5" s="242">
        <v>4443</v>
      </c>
      <c r="AJ5" s="242">
        <v>3590</v>
      </c>
      <c r="AK5" s="242">
        <v>3342</v>
      </c>
      <c r="AL5" s="242">
        <v>2846</v>
      </c>
      <c r="AM5" s="242">
        <v>3144</v>
      </c>
    </row>
    <row r="6" spans="1:40" s="6" customFormat="1" x14ac:dyDescent="0.3">
      <c r="A6" s="242" t="s">
        <v>117</v>
      </c>
      <c r="B6" s="242" t="s">
        <v>116</v>
      </c>
      <c r="C6" s="242">
        <v>1698171</v>
      </c>
      <c r="D6" s="242">
        <v>1521271</v>
      </c>
      <c r="E6" s="242">
        <v>1577011</v>
      </c>
      <c r="F6" s="242">
        <v>1706618</v>
      </c>
      <c r="G6" s="242">
        <v>1810404</v>
      </c>
      <c r="H6" s="242">
        <v>1820536</v>
      </c>
      <c r="I6" s="242">
        <v>1754903</v>
      </c>
      <c r="J6" s="242">
        <v>1765582</v>
      </c>
      <c r="K6" s="242">
        <v>1923441</v>
      </c>
      <c r="L6" s="242">
        <v>1919758</v>
      </c>
      <c r="M6" s="242">
        <v>1687729</v>
      </c>
      <c r="N6" s="242">
        <v>1481745</v>
      </c>
      <c r="O6" s="242">
        <v>1557140</v>
      </c>
      <c r="P6" s="242">
        <v>1217965</v>
      </c>
      <c r="Q6" s="242">
        <v>967953</v>
      </c>
      <c r="R6" s="242">
        <v>755703</v>
      </c>
      <c r="S6" s="242">
        <v>519650</v>
      </c>
      <c r="T6" s="242">
        <v>383568</v>
      </c>
      <c r="U6" s="85"/>
      <c r="V6" s="242">
        <v>1620278</v>
      </c>
      <c r="W6" s="242">
        <v>1451361</v>
      </c>
      <c r="X6" s="242">
        <v>1503918</v>
      </c>
      <c r="Y6" s="242">
        <v>1633647</v>
      </c>
      <c r="Z6" s="242">
        <v>1784917</v>
      </c>
      <c r="AA6" s="242">
        <v>1830345</v>
      </c>
      <c r="AB6" s="242">
        <v>1754318</v>
      </c>
      <c r="AC6" s="242">
        <v>1783534</v>
      </c>
      <c r="AD6" s="242">
        <v>1962493</v>
      </c>
      <c r="AE6" s="242">
        <v>1960057</v>
      </c>
      <c r="AF6" s="242">
        <v>1712366</v>
      </c>
      <c r="AG6" s="242">
        <v>1515247</v>
      </c>
      <c r="AH6" s="242">
        <v>1615137</v>
      </c>
      <c r="AI6" s="242">
        <v>1290189</v>
      </c>
      <c r="AJ6" s="242">
        <v>1076176</v>
      </c>
      <c r="AK6" s="242">
        <v>913642</v>
      </c>
      <c r="AL6" s="242">
        <v>739123</v>
      </c>
      <c r="AM6" s="242">
        <v>796560</v>
      </c>
    </row>
    <row r="7" spans="1:40" s="74" customFormat="1" x14ac:dyDescent="0.3">
      <c r="A7" s="82" t="s">
        <v>118</v>
      </c>
      <c r="B7" s="82" t="s">
        <v>119</v>
      </c>
      <c r="C7" s="81">
        <v>7621</v>
      </c>
      <c r="D7" s="81">
        <v>8191</v>
      </c>
      <c r="E7" s="81">
        <v>7197</v>
      </c>
      <c r="F7" s="81">
        <v>8142</v>
      </c>
      <c r="G7" s="81">
        <v>16701</v>
      </c>
      <c r="H7" s="81">
        <v>13953</v>
      </c>
      <c r="I7" s="81">
        <v>10009</v>
      </c>
      <c r="J7" s="81">
        <v>8601</v>
      </c>
      <c r="K7" s="81">
        <v>7375</v>
      </c>
      <c r="L7" s="81">
        <v>7063</v>
      </c>
      <c r="M7" s="81">
        <v>6745</v>
      </c>
      <c r="N7" s="81">
        <v>6989</v>
      </c>
      <c r="O7" s="81">
        <v>5713</v>
      </c>
      <c r="P7" s="81">
        <v>4581</v>
      </c>
      <c r="Q7" s="81">
        <v>4259</v>
      </c>
      <c r="R7" s="81">
        <v>2940</v>
      </c>
      <c r="S7" s="81">
        <v>1932</v>
      </c>
      <c r="T7" s="81">
        <v>1657</v>
      </c>
      <c r="U7" s="81"/>
      <c r="V7" s="81">
        <v>7320</v>
      </c>
      <c r="W7" s="81">
        <v>7600</v>
      </c>
      <c r="X7" s="81">
        <v>6694</v>
      </c>
      <c r="Y7" s="81">
        <v>7521</v>
      </c>
      <c r="Z7" s="81">
        <v>14623</v>
      </c>
      <c r="AA7" s="81">
        <v>11619</v>
      </c>
      <c r="AB7" s="81">
        <v>8831</v>
      </c>
      <c r="AC7" s="81">
        <v>8179</v>
      </c>
      <c r="AD7" s="81">
        <v>6964</v>
      </c>
      <c r="AE7" s="81">
        <v>6399</v>
      </c>
      <c r="AF7" s="81">
        <v>6603</v>
      </c>
      <c r="AG7" s="81">
        <v>6632</v>
      </c>
      <c r="AH7" s="81">
        <v>5609</v>
      </c>
      <c r="AI7" s="81">
        <v>4783</v>
      </c>
      <c r="AJ7" s="81">
        <v>4662</v>
      </c>
      <c r="AK7" s="81">
        <v>3497</v>
      </c>
      <c r="AL7" s="81">
        <v>2606</v>
      </c>
      <c r="AM7" s="81">
        <v>3061</v>
      </c>
    </row>
    <row r="8" spans="1:40" s="76" customFormat="1" x14ac:dyDescent="0.3">
      <c r="A8" s="87" t="s">
        <v>120</v>
      </c>
      <c r="B8" s="87" t="s">
        <v>121</v>
      </c>
      <c r="C8" s="244">
        <v>7001</v>
      </c>
      <c r="D8" s="244">
        <v>7511</v>
      </c>
      <c r="E8" s="244">
        <v>7080</v>
      </c>
      <c r="F8" s="244">
        <v>8695</v>
      </c>
      <c r="G8" s="244">
        <v>13481</v>
      </c>
      <c r="H8" s="244">
        <v>10337</v>
      </c>
      <c r="I8" s="244">
        <v>9906</v>
      </c>
      <c r="J8" s="244">
        <v>9299</v>
      </c>
      <c r="K8" s="244">
        <v>8255</v>
      </c>
      <c r="L8" s="244">
        <v>7593</v>
      </c>
      <c r="M8" s="244">
        <v>7095</v>
      </c>
      <c r="N8" s="244">
        <v>7026</v>
      </c>
      <c r="O8" s="244">
        <v>5846</v>
      </c>
      <c r="P8" s="244">
        <v>4887</v>
      </c>
      <c r="Q8" s="244">
        <v>4311</v>
      </c>
      <c r="R8" s="244">
        <v>3068</v>
      </c>
      <c r="S8" s="244">
        <v>1935</v>
      </c>
      <c r="T8" s="24">
        <v>1642</v>
      </c>
      <c r="U8" s="86"/>
      <c r="V8" s="244">
        <v>6794</v>
      </c>
      <c r="W8" s="244">
        <v>6942</v>
      </c>
      <c r="X8" s="244">
        <v>6755</v>
      </c>
      <c r="Y8" s="244">
        <v>8056</v>
      </c>
      <c r="Z8" s="244">
        <v>12660</v>
      </c>
      <c r="AA8" s="244">
        <v>10381</v>
      </c>
      <c r="AB8" s="244">
        <v>10259</v>
      </c>
      <c r="AC8" s="244">
        <v>9034</v>
      </c>
      <c r="AD8" s="244">
        <v>8149</v>
      </c>
      <c r="AE8" s="244">
        <v>7011</v>
      </c>
      <c r="AF8" s="244">
        <v>6914</v>
      </c>
      <c r="AG8" s="244">
        <v>6750</v>
      </c>
      <c r="AH8" s="244">
        <v>5840</v>
      </c>
      <c r="AI8" s="244">
        <v>4728</v>
      </c>
      <c r="AJ8" s="244">
        <v>4683</v>
      </c>
      <c r="AK8" s="244">
        <v>3572</v>
      </c>
      <c r="AL8" s="244">
        <v>2492</v>
      </c>
      <c r="AM8" s="24">
        <v>2936</v>
      </c>
      <c r="AN8" s="182"/>
    </row>
    <row r="9" spans="1:40" s="76" customFormat="1" x14ac:dyDescent="0.3">
      <c r="A9" s="87" t="s">
        <v>122</v>
      </c>
      <c r="B9" s="87" t="s">
        <v>121</v>
      </c>
      <c r="C9" s="244">
        <v>1575309</v>
      </c>
      <c r="D9" s="244">
        <v>1714232</v>
      </c>
      <c r="E9" s="244">
        <v>1749146</v>
      </c>
      <c r="F9" s="244">
        <v>1650741</v>
      </c>
      <c r="G9" s="244">
        <v>1712885</v>
      </c>
      <c r="H9" s="244">
        <v>1817909</v>
      </c>
      <c r="I9" s="244">
        <v>1908225</v>
      </c>
      <c r="J9" s="244">
        <v>1841905</v>
      </c>
      <c r="K9" s="244">
        <v>1753687</v>
      </c>
      <c r="L9" s="244">
        <v>1777100</v>
      </c>
      <c r="M9" s="244">
        <v>1922865</v>
      </c>
      <c r="N9" s="244">
        <v>1869665</v>
      </c>
      <c r="O9" s="244">
        <v>1601961</v>
      </c>
      <c r="P9" s="244">
        <v>1341922</v>
      </c>
      <c r="Q9" s="244">
        <v>1331767</v>
      </c>
      <c r="R9" s="244">
        <v>947250</v>
      </c>
      <c r="S9" s="244">
        <v>627539</v>
      </c>
      <c r="T9" s="24">
        <v>512234</v>
      </c>
      <c r="U9" s="86"/>
      <c r="V9" s="244">
        <v>1501640</v>
      </c>
      <c r="W9" s="244">
        <v>1634468</v>
      </c>
      <c r="X9" s="244">
        <v>1664181</v>
      </c>
      <c r="Y9" s="244">
        <v>1568154</v>
      </c>
      <c r="Z9" s="244">
        <v>1701566</v>
      </c>
      <c r="AA9" s="244">
        <v>1897374</v>
      </c>
      <c r="AB9" s="244">
        <v>2044360</v>
      </c>
      <c r="AC9" s="244">
        <v>1953485</v>
      </c>
      <c r="AD9" s="244">
        <v>1826719</v>
      </c>
      <c r="AE9" s="244">
        <v>1825545</v>
      </c>
      <c r="AF9" s="244">
        <v>1984889</v>
      </c>
      <c r="AG9" s="244">
        <v>1936704</v>
      </c>
      <c r="AH9" s="244">
        <v>1654037</v>
      </c>
      <c r="AI9" s="244">
        <v>1425574</v>
      </c>
      <c r="AJ9" s="244">
        <v>1464883</v>
      </c>
      <c r="AK9" s="244">
        <v>1091527</v>
      </c>
      <c r="AL9" s="244">
        <v>798544</v>
      </c>
      <c r="AM9" s="24">
        <v>860067</v>
      </c>
      <c r="AN9" s="182"/>
    </row>
    <row r="10" spans="1:40" s="73" customFormat="1" x14ac:dyDescent="0.3">
      <c r="A10" s="84" t="s">
        <v>123</v>
      </c>
      <c r="B10" s="84" t="s">
        <v>119</v>
      </c>
      <c r="C10" s="83">
        <v>1662294</v>
      </c>
      <c r="D10" s="83">
        <v>1814361</v>
      </c>
      <c r="E10" s="83">
        <v>1761874</v>
      </c>
      <c r="F10" s="83">
        <v>1601452</v>
      </c>
      <c r="G10" s="83">
        <v>1791701</v>
      </c>
      <c r="H10" s="83">
        <v>1924416</v>
      </c>
      <c r="I10" s="83">
        <v>1916412</v>
      </c>
      <c r="J10" s="83">
        <v>1852969</v>
      </c>
      <c r="K10" s="83">
        <v>1730268</v>
      </c>
      <c r="L10" s="83">
        <v>1803208</v>
      </c>
      <c r="M10" s="83">
        <v>1911318</v>
      </c>
      <c r="N10" s="83">
        <v>1852593</v>
      </c>
      <c r="O10" s="83">
        <v>1568489</v>
      </c>
      <c r="P10" s="83">
        <v>1347714</v>
      </c>
      <c r="Q10" s="83">
        <v>1343927</v>
      </c>
      <c r="R10" s="83">
        <v>934074</v>
      </c>
      <c r="S10" s="83">
        <v>640018</v>
      </c>
      <c r="T10" s="83">
        <v>525730</v>
      </c>
      <c r="U10" s="84"/>
      <c r="V10" s="83">
        <v>1577153</v>
      </c>
      <c r="W10" s="83">
        <v>1725097</v>
      </c>
      <c r="X10" s="83">
        <v>1673705</v>
      </c>
      <c r="Y10" s="83">
        <v>1514419</v>
      </c>
      <c r="Z10" s="83">
        <v>1680821</v>
      </c>
      <c r="AA10" s="83">
        <v>1847077</v>
      </c>
      <c r="AB10" s="83">
        <v>1908240</v>
      </c>
      <c r="AC10" s="83">
        <v>1885240</v>
      </c>
      <c r="AD10" s="83">
        <v>1746035</v>
      </c>
      <c r="AE10" s="83">
        <v>1835431</v>
      </c>
      <c r="AF10" s="83">
        <v>1964033</v>
      </c>
      <c r="AG10" s="83">
        <v>1909189</v>
      </c>
      <c r="AH10" s="83">
        <v>1628324</v>
      </c>
      <c r="AI10" s="83">
        <v>1436586</v>
      </c>
      <c r="AJ10" s="83">
        <v>1470201</v>
      </c>
      <c r="AK10" s="83">
        <v>1075918</v>
      </c>
      <c r="AL10" s="83">
        <v>809171</v>
      </c>
      <c r="AM10" s="83">
        <v>880680</v>
      </c>
    </row>
    <row r="14" spans="1:40" ht="18" x14ac:dyDescent="0.35">
      <c r="V14" s="184" t="s">
        <v>124</v>
      </c>
    </row>
    <row r="15" spans="1:40" ht="18" x14ac:dyDescent="0.35">
      <c r="V15" s="184" t="s">
        <v>125</v>
      </c>
    </row>
    <row r="16" spans="1:40" ht="18" x14ac:dyDescent="0.35">
      <c r="V16" s="184" t="s">
        <v>126</v>
      </c>
    </row>
    <row r="19" spans="3:39" x14ac:dyDescent="0.3">
      <c r="C19">
        <v>7954</v>
      </c>
      <c r="D19">
        <v>6074</v>
      </c>
      <c r="E19">
        <v>5977</v>
      </c>
      <c r="F19">
        <v>9087</v>
      </c>
      <c r="G19">
        <v>15062</v>
      </c>
      <c r="H19">
        <v>11313</v>
      </c>
      <c r="I19">
        <v>9637</v>
      </c>
      <c r="J19">
        <v>8445</v>
      </c>
      <c r="K19">
        <v>7506</v>
      </c>
      <c r="L19">
        <v>7630</v>
      </c>
      <c r="M19">
        <v>6474</v>
      </c>
      <c r="N19">
        <v>5467</v>
      </c>
      <c r="O19">
        <v>5416</v>
      </c>
      <c r="P19">
        <v>4204</v>
      </c>
      <c r="Q19">
        <v>3206</v>
      </c>
      <c r="R19">
        <v>2560</v>
      </c>
      <c r="S19">
        <v>1913</v>
      </c>
      <c r="T19">
        <v>1528</v>
      </c>
      <c r="V19">
        <v>7453</v>
      </c>
      <c r="W19">
        <v>5773</v>
      </c>
      <c r="X19">
        <v>5578</v>
      </c>
      <c r="Y19">
        <v>8855</v>
      </c>
      <c r="Z19">
        <v>14322</v>
      </c>
      <c r="AA19">
        <v>10472</v>
      </c>
      <c r="AB19">
        <v>8963</v>
      </c>
      <c r="AC19">
        <v>7241</v>
      </c>
      <c r="AD19">
        <v>7096</v>
      </c>
      <c r="AE19">
        <v>7167</v>
      </c>
      <c r="AF19">
        <v>6242</v>
      </c>
      <c r="AG19">
        <v>5372</v>
      </c>
      <c r="AH19">
        <v>5530</v>
      </c>
      <c r="AI19">
        <v>4443</v>
      </c>
      <c r="AJ19">
        <v>3590</v>
      </c>
      <c r="AK19">
        <v>3342</v>
      </c>
      <c r="AL19">
        <v>2846</v>
      </c>
      <c r="AM19">
        <v>3144</v>
      </c>
    </row>
    <row r="20" spans="3:39" x14ac:dyDescent="0.3">
      <c r="C20">
        <v>1698171</v>
      </c>
      <c r="D20">
        <v>1521271</v>
      </c>
      <c r="E20">
        <v>1577011</v>
      </c>
      <c r="F20">
        <v>1706618</v>
      </c>
      <c r="G20">
        <v>1810404</v>
      </c>
      <c r="H20">
        <v>1820536</v>
      </c>
      <c r="I20">
        <v>1754903</v>
      </c>
      <c r="J20">
        <v>1765582</v>
      </c>
      <c r="K20">
        <v>1923441</v>
      </c>
      <c r="L20">
        <v>1919758</v>
      </c>
      <c r="M20">
        <v>1687729</v>
      </c>
      <c r="N20">
        <v>1481745</v>
      </c>
      <c r="O20">
        <v>1557140</v>
      </c>
      <c r="P20">
        <v>1217965</v>
      </c>
      <c r="Q20">
        <v>967953</v>
      </c>
      <c r="R20">
        <v>755703</v>
      </c>
      <c r="S20">
        <v>519650</v>
      </c>
      <c r="T20">
        <v>383568</v>
      </c>
      <c r="V20">
        <v>1620278</v>
      </c>
      <c r="W20">
        <v>1451361</v>
      </c>
      <c r="X20">
        <v>1503918</v>
      </c>
      <c r="Y20">
        <v>1633647</v>
      </c>
      <c r="Z20">
        <v>1784917</v>
      </c>
      <c r="AA20">
        <v>1830345</v>
      </c>
      <c r="AB20">
        <v>1754318</v>
      </c>
      <c r="AC20">
        <v>1783534</v>
      </c>
      <c r="AD20">
        <v>1962493</v>
      </c>
      <c r="AE20">
        <v>1960057</v>
      </c>
      <c r="AF20">
        <v>1712366</v>
      </c>
      <c r="AG20">
        <v>1515247</v>
      </c>
      <c r="AH20">
        <v>1615137</v>
      </c>
      <c r="AI20">
        <v>1290189</v>
      </c>
      <c r="AJ20">
        <v>1076176</v>
      </c>
      <c r="AK20">
        <v>913642</v>
      </c>
      <c r="AL20">
        <v>739123</v>
      </c>
      <c r="AM20">
        <v>796560</v>
      </c>
    </row>
    <row r="22" spans="3:39" x14ac:dyDescent="0.3">
      <c r="C22">
        <v>8000</v>
      </c>
      <c r="D22">
        <v>6100</v>
      </c>
      <c r="E22">
        <v>6000</v>
      </c>
      <c r="F22">
        <v>9100</v>
      </c>
      <c r="G22">
        <v>15100</v>
      </c>
      <c r="H22">
        <v>11300</v>
      </c>
      <c r="I22">
        <v>9600</v>
      </c>
      <c r="J22">
        <v>8400</v>
      </c>
      <c r="K22">
        <v>7500</v>
      </c>
      <c r="L22">
        <v>7600</v>
      </c>
      <c r="M22">
        <v>6500</v>
      </c>
      <c r="N22">
        <v>5500</v>
      </c>
      <c r="O22">
        <v>5400</v>
      </c>
      <c r="P22">
        <v>4200</v>
      </c>
      <c r="Q22">
        <v>3200</v>
      </c>
      <c r="R22">
        <v>2600</v>
      </c>
      <c r="S22">
        <v>1900</v>
      </c>
      <c r="T22">
        <v>1500</v>
      </c>
      <c r="V22">
        <v>7500</v>
      </c>
      <c r="W22">
        <v>5800</v>
      </c>
      <c r="X22">
        <v>5600</v>
      </c>
      <c r="Y22">
        <v>8900</v>
      </c>
      <c r="Z22">
        <v>14300</v>
      </c>
      <c r="AA22">
        <v>10500</v>
      </c>
      <c r="AB22">
        <v>9000</v>
      </c>
      <c r="AC22">
        <v>7200</v>
      </c>
      <c r="AD22">
        <v>7100</v>
      </c>
      <c r="AE22">
        <v>7200</v>
      </c>
      <c r="AF22">
        <v>6200</v>
      </c>
      <c r="AG22">
        <v>5400</v>
      </c>
      <c r="AH22">
        <v>5500</v>
      </c>
      <c r="AI22">
        <v>4400</v>
      </c>
      <c r="AJ22">
        <v>3600</v>
      </c>
      <c r="AK22">
        <v>3300</v>
      </c>
      <c r="AL22">
        <v>2800</v>
      </c>
      <c r="AM22">
        <v>3100</v>
      </c>
    </row>
    <row r="23" spans="3:39" x14ac:dyDescent="0.3">
      <c r="C23">
        <v>1698200</v>
      </c>
      <c r="D23">
        <v>1521300</v>
      </c>
      <c r="E23">
        <v>1577000</v>
      </c>
      <c r="F23">
        <v>1706600</v>
      </c>
      <c r="G23">
        <v>1810400</v>
      </c>
      <c r="H23">
        <v>1820500</v>
      </c>
      <c r="I23">
        <v>1754900</v>
      </c>
      <c r="J23">
        <v>1765600</v>
      </c>
      <c r="K23">
        <v>1923400</v>
      </c>
      <c r="L23">
        <v>1919800</v>
      </c>
      <c r="M23">
        <v>1687700</v>
      </c>
      <c r="N23">
        <v>1481700</v>
      </c>
      <c r="O23">
        <v>1557100</v>
      </c>
      <c r="P23">
        <v>1218000</v>
      </c>
      <c r="Q23">
        <v>968000</v>
      </c>
      <c r="R23">
        <v>755700</v>
      </c>
      <c r="S23">
        <v>519700</v>
      </c>
      <c r="T23">
        <v>383600</v>
      </c>
      <c r="V23">
        <v>1620300</v>
      </c>
      <c r="W23">
        <v>1451400</v>
      </c>
      <c r="X23">
        <v>1503900</v>
      </c>
      <c r="Y23">
        <v>1633600</v>
      </c>
      <c r="Z23">
        <v>1784900</v>
      </c>
      <c r="AA23">
        <v>1830300</v>
      </c>
      <c r="AB23">
        <v>1754300</v>
      </c>
      <c r="AC23">
        <v>1783500</v>
      </c>
      <c r="AD23">
        <v>1962500</v>
      </c>
      <c r="AE23">
        <v>1960100</v>
      </c>
      <c r="AF23">
        <v>1712400</v>
      </c>
      <c r="AG23">
        <v>1515200</v>
      </c>
      <c r="AH23">
        <v>1615100</v>
      </c>
      <c r="AI23">
        <v>1290200</v>
      </c>
      <c r="AJ23">
        <v>1076200</v>
      </c>
      <c r="AK23">
        <v>913600</v>
      </c>
      <c r="AL23">
        <v>739100</v>
      </c>
      <c r="AM23">
        <v>796600</v>
      </c>
    </row>
  </sheetData>
  <mergeCells count="2">
    <mergeCell ref="C2:T2"/>
    <mergeCell ref="V2:AM2"/>
  </mergeCells>
  <pageMargins left="0.7" right="0.7" top="0.75" bottom="0.75" header="0.3" footer="0.3"/>
  <pageSetup paperSize="9" orientation="portrait" r:id="rId1"/>
  <ignoredErrors>
    <ignoredError sqref="E3 X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1F6B-0B33-4C0B-97EF-733C79AAF1B6}">
  <sheetPr>
    <pageSetUpPr fitToPage="1"/>
  </sheetPr>
  <dimension ref="A1:AO80"/>
  <sheetViews>
    <sheetView topLeftCell="B1" zoomScale="80" zoomScaleNormal="80" workbookViewId="0">
      <selection activeCell="Q8" sqref="Q8:Q22"/>
    </sheetView>
  </sheetViews>
  <sheetFormatPr defaultColWidth="8.33203125" defaultRowHeight="13.8" x14ac:dyDescent="0.3"/>
  <cols>
    <col min="1" max="1" width="1.88671875" style="99" customWidth="1"/>
    <col min="2" max="2" width="26.33203125" style="99" customWidth="1"/>
    <col min="3" max="3" width="16.109375" style="99" customWidth="1"/>
    <col min="4" max="4" width="16.6640625" style="99" customWidth="1"/>
    <col min="5" max="5" width="14.109375" style="99" customWidth="1"/>
    <col min="6" max="6" width="15.44140625" style="99" customWidth="1"/>
    <col min="7" max="7" width="5.5546875" style="99" customWidth="1"/>
    <col min="8" max="8" width="15" style="99" customWidth="1"/>
    <col min="9" max="9" width="20.88671875" style="99" customWidth="1"/>
    <col min="10" max="10" width="14" style="99" customWidth="1"/>
    <col min="11" max="11" width="17.109375" style="101" customWidth="1"/>
    <col min="12" max="12" width="10.44140625" style="101" customWidth="1"/>
    <col min="13" max="13" width="7.109375" style="101" customWidth="1"/>
    <col min="14" max="14" width="18.88671875" style="99" customWidth="1"/>
    <col min="15" max="15" width="16.109375" style="99" customWidth="1"/>
    <col min="16" max="16" width="18.44140625" style="99" customWidth="1"/>
    <col min="17" max="17" width="14.5546875" style="99" customWidth="1"/>
    <col min="18" max="18" width="10.33203125" style="101" customWidth="1"/>
    <col min="19" max="19" width="4.88671875" style="101" customWidth="1"/>
    <col min="20" max="23" width="8.33203125" style="99" customWidth="1"/>
    <col min="24" max="27" width="8.33203125" style="102" customWidth="1"/>
    <col min="28" max="36" width="8.33203125" style="99" customWidth="1"/>
    <col min="37" max="37" width="1.88671875" style="99" customWidth="1"/>
    <col min="38" max="16384" width="8.33203125" style="99"/>
  </cols>
  <sheetData>
    <row r="1" spans="2:27" ht="14.4" x14ac:dyDescent="0.3">
      <c r="B1" s="151" t="s">
        <v>27</v>
      </c>
    </row>
    <row r="2" spans="2:27" x14ac:dyDescent="0.3">
      <c r="B2" s="103" t="s">
        <v>28</v>
      </c>
    </row>
    <row r="3" spans="2:27" x14ac:dyDescent="0.3">
      <c r="B3" s="104" t="s">
        <v>29</v>
      </c>
      <c r="C3" s="107"/>
      <c r="D3" s="107"/>
      <c r="E3" s="107"/>
      <c r="G3" s="101"/>
      <c r="K3" s="99"/>
      <c r="R3" s="102"/>
      <c r="S3" s="102"/>
      <c r="T3" s="102"/>
      <c r="U3" s="102"/>
      <c r="X3" s="99"/>
      <c r="Y3" s="99"/>
      <c r="Z3" s="99"/>
      <c r="AA3" s="99"/>
    </row>
    <row r="4" spans="2:27" x14ac:dyDescent="0.3">
      <c r="K4" s="99"/>
      <c r="L4" s="99"/>
      <c r="M4" s="99"/>
      <c r="R4" s="99"/>
      <c r="S4" s="99"/>
      <c r="X4" s="99"/>
      <c r="Y4" s="99"/>
      <c r="Z4" s="99"/>
      <c r="AA4" s="99"/>
    </row>
    <row r="5" spans="2:27" ht="14.4" thickBot="1" x14ac:dyDescent="0.35">
      <c r="B5" s="106"/>
      <c r="C5" s="178"/>
      <c r="D5" s="147" t="s">
        <v>79</v>
      </c>
      <c r="F5" s="107"/>
      <c r="J5" s="147" t="s">
        <v>79</v>
      </c>
      <c r="K5" s="99"/>
      <c r="L5" s="99"/>
      <c r="M5" s="99"/>
      <c r="P5" s="147" t="s">
        <v>79</v>
      </c>
      <c r="R5" s="99"/>
      <c r="S5" s="99"/>
      <c r="X5" s="99"/>
      <c r="Y5" s="99"/>
      <c r="Z5" s="99"/>
      <c r="AA5" s="99"/>
    </row>
    <row r="6" spans="2:27" ht="14.4" thickBot="1" x14ac:dyDescent="0.35">
      <c r="C6" s="628" t="s">
        <v>30</v>
      </c>
      <c r="D6" s="628"/>
      <c r="E6" s="628"/>
      <c r="F6" s="148"/>
      <c r="I6" s="628" t="s">
        <v>31</v>
      </c>
      <c r="J6" s="628"/>
      <c r="K6" s="628"/>
      <c r="L6" s="148"/>
      <c r="M6" s="99"/>
      <c r="O6" s="628" t="s">
        <v>32</v>
      </c>
      <c r="P6" s="628"/>
      <c r="Q6" s="628"/>
      <c r="R6" s="148"/>
      <c r="S6" s="99"/>
      <c r="X6" s="99"/>
      <c r="Y6" s="99"/>
      <c r="Z6" s="99"/>
      <c r="AA6" s="99"/>
    </row>
    <row r="7" spans="2:27" ht="51.75" customHeight="1" thickBot="1" x14ac:dyDescent="0.35">
      <c r="B7" s="108" t="s">
        <v>33</v>
      </c>
      <c r="C7" s="109" t="s">
        <v>34</v>
      </c>
      <c r="D7" s="146" t="s">
        <v>80</v>
      </c>
      <c r="E7" s="109" t="s">
        <v>36</v>
      </c>
      <c r="F7" s="109" t="s">
        <v>37</v>
      </c>
      <c r="G7"/>
      <c r="H7" s="108" t="s">
        <v>33</v>
      </c>
      <c r="I7" s="109" t="s">
        <v>38</v>
      </c>
      <c r="J7" s="146" t="s">
        <v>39</v>
      </c>
      <c r="K7" s="109" t="s">
        <v>36</v>
      </c>
      <c r="L7" s="109" t="s">
        <v>37</v>
      </c>
      <c r="M7" s="99"/>
      <c r="N7" s="108" t="s">
        <v>33</v>
      </c>
      <c r="O7" s="109" t="s">
        <v>40</v>
      </c>
      <c r="P7" s="146" t="s">
        <v>41</v>
      </c>
      <c r="Q7" s="109" t="s">
        <v>36</v>
      </c>
      <c r="R7" s="109" t="s">
        <v>37</v>
      </c>
      <c r="S7" s="99"/>
      <c r="X7" s="99"/>
      <c r="Y7" s="99"/>
      <c r="Z7" s="99"/>
      <c r="AA7" s="99"/>
    </row>
    <row r="8" spans="2:27" ht="14.4" x14ac:dyDescent="0.3">
      <c r="B8" s="110" t="s">
        <v>44</v>
      </c>
      <c r="C8" s="111">
        <v>316960</v>
      </c>
      <c r="D8" s="142">
        <v>379387</v>
      </c>
      <c r="E8" s="166">
        <f t="shared" ref="E8:E22" si="0">D8-C8</f>
        <v>62427</v>
      </c>
      <c r="F8" s="166">
        <f t="shared" ref="F8:F22" si="1">E8/C8%</f>
        <v>19.695545179202423</v>
      </c>
      <c r="G8" s="179"/>
      <c r="H8" s="110" t="s">
        <v>44</v>
      </c>
      <c r="I8" s="111">
        <v>157621</v>
      </c>
      <c r="J8" s="142">
        <v>379387</v>
      </c>
      <c r="K8" s="166">
        <f t="shared" ref="K8:K22" si="2">J8-I8</f>
        <v>221766</v>
      </c>
      <c r="L8" s="166">
        <f t="shared" ref="L8:L22" si="3">K8/I8%</f>
        <v>140.69571947900343</v>
      </c>
      <c r="M8" s="99"/>
      <c r="N8" s="110" t="s">
        <v>44</v>
      </c>
      <c r="O8" s="111">
        <v>159339</v>
      </c>
      <c r="P8" s="142">
        <v>379387</v>
      </c>
      <c r="Q8" s="166">
        <f t="shared" ref="Q8:Q22" si="4">P8-O8</f>
        <v>220048</v>
      </c>
      <c r="R8" s="166">
        <f t="shared" ref="R8:R22" si="5">Q8/O8%</f>
        <v>138.10052780549645</v>
      </c>
      <c r="S8" s="99"/>
      <c r="X8" s="99"/>
      <c r="Y8" s="99"/>
      <c r="Z8" s="99"/>
      <c r="AA8" s="99"/>
    </row>
    <row r="9" spans="2:27" ht="14.4" x14ac:dyDescent="0.3">
      <c r="B9" s="112" t="s">
        <v>43</v>
      </c>
      <c r="C9" s="113">
        <v>176016</v>
      </c>
      <c r="D9" s="143">
        <v>196357</v>
      </c>
      <c r="E9" s="167">
        <f t="shared" si="0"/>
        <v>20341</v>
      </c>
      <c r="F9" s="167">
        <f t="shared" si="1"/>
        <v>11.556335787655668</v>
      </c>
      <c r="G9"/>
      <c r="H9" s="112" t="s">
        <v>43</v>
      </c>
      <c r="I9" s="113">
        <v>86072</v>
      </c>
      <c r="J9" s="143">
        <v>196357</v>
      </c>
      <c r="K9" s="167">
        <f t="shared" si="2"/>
        <v>110285</v>
      </c>
      <c r="L9" s="167">
        <f t="shared" si="3"/>
        <v>128.13109954456735</v>
      </c>
      <c r="M9" s="99"/>
      <c r="N9" s="112" t="s">
        <v>43</v>
      </c>
      <c r="O9" s="113">
        <v>89944</v>
      </c>
      <c r="P9" s="143">
        <v>196357</v>
      </c>
      <c r="Q9" s="167">
        <f t="shared" si="4"/>
        <v>106413</v>
      </c>
      <c r="R9" s="167">
        <f t="shared" si="5"/>
        <v>118.31028195321532</v>
      </c>
      <c r="S9" s="99"/>
      <c r="X9" s="99"/>
      <c r="Y9" s="99"/>
      <c r="Z9" s="99"/>
      <c r="AA9" s="99"/>
    </row>
    <row r="10" spans="2:27" ht="14.4" x14ac:dyDescent="0.3">
      <c r="B10" s="112" t="s">
        <v>46</v>
      </c>
      <c r="C10" s="113">
        <v>280177</v>
      </c>
      <c r="D10" s="143">
        <v>306824</v>
      </c>
      <c r="E10" s="167">
        <f t="shared" si="0"/>
        <v>26647</v>
      </c>
      <c r="F10" s="167">
        <f t="shared" si="1"/>
        <v>9.5107735467222501</v>
      </c>
      <c r="G10"/>
      <c r="H10" s="112" t="s">
        <v>46</v>
      </c>
      <c r="I10" s="113">
        <v>140226</v>
      </c>
      <c r="J10" s="143">
        <v>306824</v>
      </c>
      <c r="K10" s="167">
        <f t="shared" si="2"/>
        <v>166598</v>
      </c>
      <c r="L10" s="167">
        <f t="shared" si="3"/>
        <v>118.80678333547274</v>
      </c>
      <c r="M10" s="99"/>
      <c r="N10" s="112" t="s">
        <v>46</v>
      </c>
      <c r="O10" s="113">
        <v>139951</v>
      </c>
      <c r="P10" s="143">
        <v>306824</v>
      </c>
      <c r="Q10" s="167">
        <f t="shared" si="4"/>
        <v>166873</v>
      </c>
      <c r="R10" s="167">
        <f t="shared" si="5"/>
        <v>119.23673285649977</v>
      </c>
      <c r="S10" s="99"/>
      <c r="X10" s="99"/>
      <c r="Y10" s="99"/>
      <c r="Z10" s="99"/>
      <c r="AA10" s="99"/>
    </row>
    <row r="11" spans="2:27" ht="14.4" x14ac:dyDescent="0.3">
      <c r="B11" s="112" t="s">
        <v>42</v>
      </c>
      <c r="C11" s="113">
        <v>428234</v>
      </c>
      <c r="D11" s="143">
        <v>465866</v>
      </c>
      <c r="E11" s="167">
        <f t="shared" si="0"/>
        <v>37632</v>
      </c>
      <c r="F11" s="167">
        <f t="shared" si="1"/>
        <v>8.7877188639855781</v>
      </c>
      <c r="G11"/>
      <c r="H11" s="112" t="s">
        <v>42</v>
      </c>
      <c r="I11" s="113">
        <v>213071</v>
      </c>
      <c r="J11" s="143">
        <v>465866</v>
      </c>
      <c r="K11" s="167">
        <f t="shared" si="2"/>
        <v>252795</v>
      </c>
      <c r="L11" s="167">
        <f t="shared" si="3"/>
        <v>118.64355074130219</v>
      </c>
      <c r="M11" s="99"/>
      <c r="N11" s="112" t="s">
        <v>42</v>
      </c>
      <c r="O11" s="113">
        <v>215163</v>
      </c>
      <c r="P11" s="143">
        <v>465866</v>
      </c>
      <c r="Q11" s="167">
        <f t="shared" si="4"/>
        <v>250703</v>
      </c>
      <c r="R11" s="167">
        <f t="shared" si="5"/>
        <v>116.5177098292922</v>
      </c>
      <c r="S11" s="99"/>
      <c r="X11" s="99"/>
      <c r="Y11" s="99"/>
      <c r="Z11" s="99"/>
      <c r="AA11" s="99"/>
    </row>
    <row r="12" spans="2:27" ht="14.4" x14ac:dyDescent="0.3">
      <c r="B12" s="114" t="s">
        <v>51</v>
      </c>
      <c r="C12" s="113">
        <v>466415</v>
      </c>
      <c r="D12" s="143">
        <v>500474</v>
      </c>
      <c r="E12" s="167">
        <f t="shared" si="0"/>
        <v>34059</v>
      </c>
      <c r="F12" s="167">
        <f t="shared" si="1"/>
        <v>7.3022951663218381</v>
      </c>
      <c r="G12"/>
      <c r="H12" s="114" t="s">
        <v>51</v>
      </c>
      <c r="I12" s="113">
        <v>230483</v>
      </c>
      <c r="J12" s="143">
        <v>500474</v>
      </c>
      <c r="K12" s="167">
        <f t="shared" si="2"/>
        <v>269991</v>
      </c>
      <c r="L12" s="167">
        <f t="shared" si="3"/>
        <v>117.1413943761579</v>
      </c>
      <c r="M12" s="99"/>
      <c r="N12" s="114" t="s">
        <v>51</v>
      </c>
      <c r="O12" s="113">
        <v>235932</v>
      </c>
      <c r="P12" s="143">
        <v>500474</v>
      </c>
      <c r="Q12" s="167">
        <f t="shared" si="4"/>
        <v>264542</v>
      </c>
      <c r="R12" s="167">
        <f t="shared" si="5"/>
        <v>112.12637539630062</v>
      </c>
      <c r="S12" s="99"/>
      <c r="X12" s="99"/>
      <c r="Y12" s="99"/>
      <c r="Z12" s="99"/>
      <c r="AA12" s="99"/>
    </row>
    <row r="13" spans="2:27" ht="12.75" customHeight="1" x14ac:dyDescent="0.3">
      <c r="B13" s="114" t="s">
        <v>50</v>
      </c>
      <c r="C13" s="113">
        <v>236882</v>
      </c>
      <c r="D13" s="143">
        <v>252872</v>
      </c>
      <c r="E13" s="167">
        <f t="shared" si="0"/>
        <v>15990</v>
      </c>
      <c r="F13" s="167">
        <f t="shared" si="1"/>
        <v>6.7501963002676435</v>
      </c>
      <c r="G13"/>
      <c r="H13" s="114" t="s">
        <v>50</v>
      </c>
      <c r="I13" s="113">
        <v>119453</v>
      </c>
      <c r="J13" s="143">
        <v>252872</v>
      </c>
      <c r="K13" s="167">
        <f t="shared" si="2"/>
        <v>133419</v>
      </c>
      <c r="L13" s="167">
        <f t="shared" si="3"/>
        <v>111.69162766945996</v>
      </c>
      <c r="M13" s="99"/>
      <c r="N13" s="114" t="s">
        <v>50</v>
      </c>
      <c r="O13" s="113">
        <v>117429</v>
      </c>
      <c r="P13" s="143">
        <v>252872</v>
      </c>
      <c r="Q13" s="167">
        <f t="shared" si="4"/>
        <v>135443</v>
      </c>
      <c r="R13" s="167">
        <f t="shared" si="5"/>
        <v>115.34033330778598</v>
      </c>
      <c r="S13" s="99"/>
      <c r="X13" s="99"/>
      <c r="Y13" s="99"/>
      <c r="Z13" s="99"/>
      <c r="AA13" s="99"/>
    </row>
    <row r="14" spans="2:27" ht="14.4" x14ac:dyDescent="0.3">
      <c r="B14" s="114" t="s">
        <v>48</v>
      </c>
      <c r="C14" s="113">
        <v>53012456</v>
      </c>
      <c r="D14" s="143">
        <v>56550138</v>
      </c>
      <c r="E14" s="167">
        <f t="shared" si="0"/>
        <v>3537682</v>
      </c>
      <c r="F14" s="167">
        <f t="shared" si="1"/>
        <v>6.6733033459155324</v>
      </c>
      <c r="G14"/>
      <c r="H14" s="114" t="s">
        <v>48</v>
      </c>
      <c r="I14" s="113">
        <v>26069148</v>
      </c>
      <c r="J14" s="143">
        <v>56550138</v>
      </c>
      <c r="K14" s="167">
        <f t="shared" si="2"/>
        <v>30480990</v>
      </c>
      <c r="L14" s="167">
        <f t="shared" si="3"/>
        <v>116.92361407438402</v>
      </c>
      <c r="M14" s="99"/>
      <c r="N14" s="114" t="s">
        <v>48</v>
      </c>
      <c r="O14" s="113">
        <v>26943308</v>
      </c>
      <c r="P14" s="143">
        <v>56550138</v>
      </c>
      <c r="Q14" s="167">
        <f t="shared" si="4"/>
        <v>29606830</v>
      </c>
      <c r="R14" s="167">
        <f t="shared" si="5"/>
        <v>109.88565323901578</v>
      </c>
      <c r="S14" s="99"/>
      <c r="X14" s="99"/>
      <c r="Y14" s="99"/>
      <c r="Z14" s="99"/>
      <c r="AA14" s="99"/>
    </row>
    <row r="15" spans="2:27" ht="14.4" x14ac:dyDescent="0.3">
      <c r="B15" s="112" t="s">
        <v>56</v>
      </c>
      <c r="C15" s="113">
        <v>552698</v>
      </c>
      <c r="D15" s="143">
        <v>589214</v>
      </c>
      <c r="E15" s="167">
        <f t="shared" si="0"/>
        <v>36516</v>
      </c>
      <c r="F15" s="167">
        <f t="shared" si="1"/>
        <v>6.6068630608397356</v>
      </c>
      <c r="G15"/>
      <c r="H15" s="112" t="s">
        <v>56</v>
      </c>
      <c r="I15" s="113">
        <v>272661</v>
      </c>
      <c r="J15" s="143">
        <v>589214</v>
      </c>
      <c r="K15" s="167">
        <f t="shared" si="2"/>
        <v>316553</v>
      </c>
      <c r="L15" s="167">
        <f t="shared" si="3"/>
        <v>116.09764506108317</v>
      </c>
      <c r="M15" s="99"/>
      <c r="N15" s="112" t="s">
        <v>56</v>
      </c>
      <c r="O15" s="113">
        <v>280037</v>
      </c>
      <c r="P15" s="143">
        <v>589214</v>
      </c>
      <c r="Q15" s="167">
        <f t="shared" si="4"/>
        <v>309177</v>
      </c>
      <c r="R15" s="167">
        <f t="shared" si="5"/>
        <v>110.40576780925379</v>
      </c>
      <c r="S15" s="99"/>
      <c r="X15" s="99"/>
      <c r="Y15" s="99"/>
      <c r="Z15" s="99"/>
      <c r="AA15" s="99"/>
    </row>
    <row r="16" spans="2:27" ht="14.4" x14ac:dyDescent="0.3">
      <c r="B16" s="112" t="s">
        <v>53</v>
      </c>
      <c r="C16" s="113">
        <v>198051</v>
      </c>
      <c r="D16" s="143">
        <v>211012</v>
      </c>
      <c r="E16" s="167">
        <f t="shared" si="0"/>
        <v>12961</v>
      </c>
      <c r="F16" s="167">
        <f t="shared" si="1"/>
        <v>6.5442739496392344</v>
      </c>
      <c r="G16"/>
      <c r="H16" s="112" t="s">
        <v>53</v>
      </c>
      <c r="I16" s="113">
        <v>96254</v>
      </c>
      <c r="J16" s="143">
        <v>211012</v>
      </c>
      <c r="K16" s="167">
        <f t="shared" si="2"/>
        <v>114758</v>
      </c>
      <c r="L16" s="167">
        <f t="shared" si="3"/>
        <v>119.2241361397968</v>
      </c>
      <c r="M16" s="99"/>
      <c r="N16" s="112" t="s">
        <v>53</v>
      </c>
      <c r="O16" s="113">
        <v>101797</v>
      </c>
      <c r="P16" s="143">
        <v>211012</v>
      </c>
      <c r="Q16" s="167">
        <f t="shared" si="4"/>
        <v>109215</v>
      </c>
      <c r="R16" s="167">
        <f t="shared" si="5"/>
        <v>107.28705168128727</v>
      </c>
      <c r="S16" s="99"/>
      <c r="X16" s="99"/>
      <c r="Y16" s="99"/>
      <c r="Z16" s="99"/>
      <c r="AA16" s="99"/>
    </row>
    <row r="17" spans="1:41" ht="14.4" x14ac:dyDescent="0.3">
      <c r="B17" s="112" t="s">
        <v>45</v>
      </c>
      <c r="C17" s="113">
        <v>751485</v>
      </c>
      <c r="D17" s="143">
        <v>798786</v>
      </c>
      <c r="E17" s="167">
        <f t="shared" si="0"/>
        <v>47301</v>
      </c>
      <c r="F17" s="167">
        <f t="shared" si="1"/>
        <v>6.2943372123196069</v>
      </c>
      <c r="G17"/>
      <c r="H17" s="112" t="s">
        <v>45</v>
      </c>
      <c r="I17" s="113">
        <v>367935</v>
      </c>
      <c r="J17" s="143">
        <v>798786</v>
      </c>
      <c r="K17" s="167">
        <f t="shared" si="2"/>
        <v>430851</v>
      </c>
      <c r="L17" s="167">
        <f t="shared" si="3"/>
        <v>117.09975946838436</v>
      </c>
      <c r="M17" s="99"/>
      <c r="N17" s="112" t="s">
        <v>45</v>
      </c>
      <c r="O17" s="113">
        <v>383550</v>
      </c>
      <c r="P17" s="143">
        <v>798786</v>
      </c>
      <c r="Q17" s="167">
        <f t="shared" si="4"/>
        <v>415236</v>
      </c>
      <c r="R17" s="167">
        <f t="shared" si="5"/>
        <v>108.26124364489637</v>
      </c>
      <c r="S17" s="99"/>
      <c r="X17" s="99"/>
      <c r="Y17" s="99"/>
      <c r="Z17" s="99"/>
      <c r="AA17" s="99"/>
    </row>
    <row r="18" spans="1:41" ht="14.4" x14ac:dyDescent="0.3">
      <c r="B18" s="115" t="s">
        <v>81</v>
      </c>
      <c r="C18" s="116">
        <v>183491</v>
      </c>
      <c r="D18" s="144">
        <v>194645</v>
      </c>
      <c r="E18" s="167">
        <f t="shared" si="0"/>
        <v>11154</v>
      </c>
      <c r="F18" s="167">
        <f t="shared" si="1"/>
        <v>6.0787722558599597</v>
      </c>
      <c r="G18"/>
      <c r="H18" s="115" t="s">
        <v>81</v>
      </c>
      <c r="I18" s="113">
        <v>91386</v>
      </c>
      <c r="J18" s="144">
        <v>194645</v>
      </c>
      <c r="K18" s="167">
        <f t="shared" si="2"/>
        <v>103259</v>
      </c>
      <c r="L18" s="167">
        <f t="shared" si="3"/>
        <v>112.99214321668526</v>
      </c>
      <c r="M18" s="99"/>
      <c r="N18" s="115" t="s">
        <v>81</v>
      </c>
      <c r="O18" s="116">
        <v>92105</v>
      </c>
      <c r="P18" s="144">
        <v>194645</v>
      </c>
      <c r="Q18" s="167">
        <f t="shared" si="4"/>
        <v>102540</v>
      </c>
      <c r="R18" s="167">
        <f t="shared" si="5"/>
        <v>111.32946094131698</v>
      </c>
      <c r="S18" s="99"/>
      <c r="X18" s="99"/>
      <c r="Y18" s="99"/>
      <c r="Z18" s="99"/>
      <c r="AA18" s="99"/>
    </row>
    <row r="19" spans="1:41" ht="14.4" x14ac:dyDescent="0.3">
      <c r="B19" s="114" t="s">
        <v>47</v>
      </c>
      <c r="C19" s="113">
        <v>1317788</v>
      </c>
      <c r="D19" s="143">
        <v>1389206</v>
      </c>
      <c r="E19" s="167">
        <f t="shared" si="0"/>
        <v>71418</v>
      </c>
      <c r="F19" s="167">
        <f t="shared" si="1"/>
        <v>5.4195363745913614</v>
      </c>
      <c r="G19"/>
      <c r="H19" s="114" t="s">
        <v>47</v>
      </c>
      <c r="I19" s="113">
        <v>644938</v>
      </c>
      <c r="J19" s="143">
        <v>1389206</v>
      </c>
      <c r="K19" s="167">
        <f t="shared" si="2"/>
        <v>744268</v>
      </c>
      <c r="L19" s="167">
        <f t="shared" si="3"/>
        <v>115.40148045238458</v>
      </c>
      <c r="M19" s="99"/>
      <c r="N19" s="114" t="s">
        <v>47</v>
      </c>
      <c r="O19" s="113">
        <v>672850</v>
      </c>
      <c r="P19" s="143">
        <v>1389206</v>
      </c>
      <c r="Q19" s="167">
        <f t="shared" si="4"/>
        <v>716356</v>
      </c>
      <c r="R19" s="167">
        <f t="shared" si="5"/>
        <v>106.46592851304153</v>
      </c>
      <c r="S19" s="99"/>
      <c r="X19" s="99"/>
      <c r="Y19" s="99"/>
      <c r="Z19" s="99"/>
      <c r="AA19" s="99"/>
    </row>
    <row r="20" spans="1:41" ht="14.4" x14ac:dyDescent="0.3">
      <c r="B20" s="115" t="s">
        <v>55</v>
      </c>
      <c r="C20" s="116">
        <v>205056</v>
      </c>
      <c r="D20" s="144">
        <v>214692</v>
      </c>
      <c r="E20" s="167">
        <f t="shared" si="0"/>
        <v>9636</v>
      </c>
      <c r="F20" s="167">
        <f t="shared" si="1"/>
        <v>4.6992041198501875</v>
      </c>
      <c r="G20"/>
      <c r="H20" s="115" t="s">
        <v>55</v>
      </c>
      <c r="I20" s="113">
        <v>103201</v>
      </c>
      <c r="J20" s="144">
        <v>214692</v>
      </c>
      <c r="K20" s="167">
        <f t="shared" si="2"/>
        <v>111491</v>
      </c>
      <c r="L20" s="167">
        <f t="shared" si="3"/>
        <v>108.03286789856688</v>
      </c>
      <c r="M20" s="99"/>
      <c r="N20" s="115" t="s">
        <v>55</v>
      </c>
      <c r="O20" s="116">
        <v>101855</v>
      </c>
      <c r="P20" s="144">
        <v>214692</v>
      </c>
      <c r="Q20" s="167">
        <f t="shared" si="4"/>
        <v>112837</v>
      </c>
      <c r="R20" s="167">
        <f t="shared" si="5"/>
        <v>110.78199401109421</v>
      </c>
      <c r="S20" s="99"/>
      <c r="X20" s="99"/>
      <c r="Y20" s="99"/>
      <c r="Z20" s="99"/>
      <c r="AA20" s="99"/>
    </row>
    <row r="21" spans="1:41" ht="14.4" x14ac:dyDescent="0.3">
      <c r="B21" s="114" t="s">
        <v>54</v>
      </c>
      <c r="C21" s="113">
        <v>138265</v>
      </c>
      <c r="D21" s="143">
        <v>142296</v>
      </c>
      <c r="E21" s="167">
        <f t="shared" si="0"/>
        <v>4031</v>
      </c>
      <c r="F21" s="167">
        <f t="shared" si="1"/>
        <v>2.915416048891621</v>
      </c>
      <c r="G21"/>
      <c r="H21" s="114" t="s">
        <v>54</v>
      </c>
      <c r="I21" s="113">
        <v>67424</v>
      </c>
      <c r="J21" s="143">
        <v>142296</v>
      </c>
      <c r="K21" s="167">
        <f t="shared" si="2"/>
        <v>74872</v>
      </c>
      <c r="L21" s="167">
        <f t="shared" si="3"/>
        <v>111.04651162790698</v>
      </c>
      <c r="M21" s="99"/>
      <c r="N21" s="114" t="s">
        <v>54</v>
      </c>
      <c r="O21" s="113">
        <v>70841</v>
      </c>
      <c r="P21" s="143">
        <v>142296</v>
      </c>
      <c r="Q21" s="167">
        <f t="shared" si="4"/>
        <v>71455</v>
      </c>
      <c r="R21" s="167">
        <f t="shared" si="5"/>
        <v>100.86672971866575</v>
      </c>
      <c r="S21" s="99"/>
      <c r="X21" s="99"/>
      <c r="Y21" s="99"/>
      <c r="Z21" s="99"/>
      <c r="AA21" s="99"/>
    </row>
    <row r="22" spans="1:41" ht="15" thickBot="1" x14ac:dyDescent="0.35">
      <c r="B22" s="165" t="s">
        <v>52</v>
      </c>
      <c r="C22" s="117">
        <v>256384</v>
      </c>
      <c r="D22" s="145">
        <v>262839</v>
      </c>
      <c r="E22" s="168">
        <f t="shared" si="0"/>
        <v>6455</v>
      </c>
      <c r="F22" s="168">
        <f t="shared" si="1"/>
        <v>2.5177078132800799</v>
      </c>
      <c r="G22"/>
      <c r="H22" s="165" t="s">
        <v>52</v>
      </c>
      <c r="I22" s="117">
        <v>126684</v>
      </c>
      <c r="J22" s="145">
        <v>262839</v>
      </c>
      <c r="K22" s="168">
        <f t="shared" si="2"/>
        <v>136155</v>
      </c>
      <c r="L22" s="168">
        <f t="shared" si="3"/>
        <v>107.47608222032775</v>
      </c>
      <c r="M22" s="99"/>
      <c r="N22" s="165" t="s">
        <v>52</v>
      </c>
      <c r="O22" s="117">
        <v>129700</v>
      </c>
      <c r="P22" s="145">
        <v>262839</v>
      </c>
      <c r="Q22" s="168">
        <f t="shared" si="4"/>
        <v>133139</v>
      </c>
      <c r="R22" s="168">
        <f t="shared" si="5"/>
        <v>102.6515034695451</v>
      </c>
      <c r="S22" s="99"/>
      <c r="X22" s="99"/>
      <c r="Y22" s="99"/>
      <c r="Z22" s="99"/>
      <c r="AA22" s="99"/>
    </row>
    <row r="23" spans="1:41" ht="10.5" customHeight="1" x14ac:dyDescent="0.3">
      <c r="G23"/>
      <c r="H23"/>
      <c r="K23" s="99"/>
      <c r="L23" s="99"/>
      <c r="M23" s="99"/>
      <c r="R23" s="99"/>
      <c r="S23" s="99"/>
      <c r="X23" s="99"/>
      <c r="Y23" s="99"/>
      <c r="Z23" s="99"/>
      <c r="AA23" s="99"/>
    </row>
    <row r="24" spans="1:41" ht="13.5" customHeight="1" x14ac:dyDescent="0.3">
      <c r="B24" s="164" t="s">
        <v>82</v>
      </c>
      <c r="K24" s="99"/>
      <c r="L24" s="99"/>
      <c r="M24" s="99"/>
      <c r="R24" s="99"/>
      <c r="S24" s="99"/>
      <c r="X24" s="99"/>
      <c r="Y24" s="99"/>
      <c r="Z24" s="99"/>
      <c r="AA24" s="99"/>
    </row>
    <row r="25" spans="1:41" ht="21" customHeight="1" x14ac:dyDescent="0.3">
      <c r="G25" s="101"/>
      <c r="K25" s="99"/>
      <c r="R25" s="102"/>
      <c r="S25" s="102"/>
      <c r="T25" s="102"/>
      <c r="U25" s="102"/>
      <c r="X25" s="99"/>
      <c r="Y25" s="99"/>
      <c r="Z25" s="99"/>
      <c r="AA25" s="99"/>
    </row>
    <row r="26" spans="1:41" x14ac:dyDescent="0.3">
      <c r="G26" s="118">
        <v>1160</v>
      </c>
      <c r="H26" s="119">
        <v>186.06</v>
      </c>
      <c r="I26" s="119">
        <v>175.33</v>
      </c>
      <c r="J26" s="119">
        <v>196.78</v>
      </c>
      <c r="K26" s="120">
        <v>10.72999999999999</v>
      </c>
      <c r="L26" s="120">
        <v>10.719999999999999</v>
      </c>
      <c r="M26" s="105"/>
    </row>
    <row r="27" spans="1:41" x14ac:dyDescent="0.3">
      <c r="G27" s="118">
        <v>550</v>
      </c>
      <c r="H27" s="119">
        <v>168.17</v>
      </c>
      <c r="I27" s="119">
        <v>154.08000000000001</v>
      </c>
      <c r="J27" s="119">
        <v>182.27</v>
      </c>
      <c r="K27" s="120">
        <v>14.089999999999975</v>
      </c>
      <c r="L27" s="120">
        <v>14.100000000000023</v>
      </c>
      <c r="M27" s="105"/>
    </row>
    <row r="28" spans="1:41" x14ac:dyDescent="0.3">
      <c r="G28" s="118">
        <v>618</v>
      </c>
      <c r="H28" s="119">
        <v>163.47999999999999</v>
      </c>
      <c r="I28" s="119">
        <v>150.57</v>
      </c>
      <c r="J28" s="119">
        <v>176.39</v>
      </c>
      <c r="K28" s="120">
        <v>12.909999999999997</v>
      </c>
      <c r="L28" s="120">
        <v>12.909999999999997</v>
      </c>
      <c r="M28" s="105"/>
    </row>
    <row r="29" spans="1:41" x14ac:dyDescent="0.3">
      <c r="G29" s="118">
        <v>376</v>
      </c>
      <c r="H29" s="121">
        <v>145.05000000000001</v>
      </c>
      <c r="I29" s="122">
        <v>130.38</v>
      </c>
      <c r="J29" s="122">
        <v>159.72</v>
      </c>
      <c r="K29" s="100">
        <v>14.670000000000016</v>
      </c>
      <c r="L29" s="100">
        <v>14.669999999999987</v>
      </c>
    </row>
    <row r="30" spans="1:41" x14ac:dyDescent="0.3">
      <c r="G30" s="118">
        <v>495</v>
      </c>
      <c r="H30" s="119">
        <v>131.22</v>
      </c>
      <c r="I30" s="119">
        <v>119.61</v>
      </c>
      <c r="J30" s="119">
        <v>142.83000000000001</v>
      </c>
      <c r="K30" s="120">
        <v>11.61</v>
      </c>
      <c r="L30" s="120">
        <v>11.610000000000014</v>
      </c>
    </row>
    <row r="31" spans="1:41" s="101" customFormat="1" x14ac:dyDescent="0.3">
      <c r="A31" s="99"/>
      <c r="B31" s="99"/>
      <c r="C31" s="99"/>
      <c r="D31" s="99"/>
      <c r="E31" s="99"/>
      <c r="F31" s="99"/>
      <c r="G31" s="118">
        <v>1398</v>
      </c>
      <c r="H31" s="121">
        <v>130.97999999999999</v>
      </c>
      <c r="I31" s="122">
        <v>124.09</v>
      </c>
      <c r="J31" s="122">
        <v>137.86000000000001</v>
      </c>
      <c r="K31" s="100">
        <v>6.8899999999999864</v>
      </c>
      <c r="L31" s="100">
        <v>6.8800000000000239</v>
      </c>
      <c r="N31" s="99"/>
      <c r="O31" s="99"/>
      <c r="P31" s="99"/>
      <c r="Q31" s="99"/>
      <c r="T31" s="99"/>
      <c r="U31" s="99"/>
      <c r="V31" s="99"/>
      <c r="W31" s="99"/>
      <c r="X31" s="102"/>
      <c r="Y31" s="102"/>
      <c r="Z31" s="102"/>
      <c r="AA31" s="102"/>
      <c r="AB31" s="99"/>
      <c r="AC31" s="99"/>
      <c r="AD31" s="99"/>
      <c r="AE31" s="99"/>
      <c r="AF31" s="99"/>
      <c r="AG31" s="99"/>
      <c r="AH31" s="99"/>
      <c r="AI31" s="99"/>
      <c r="AJ31" s="99"/>
      <c r="AK31" s="99"/>
      <c r="AL31" s="99"/>
      <c r="AM31" s="99"/>
      <c r="AN31" s="99"/>
      <c r="AO31" s="99"/>
    </row>
    <row r="32" spans="1:41" s="101" customFormat="1" x14ac:dyDescent="0.3">
      <c r="A32" s="99"/>
      <c r="B32" s="99"/>
      <c r="C32" s="99"/>
      <c r="D32" s="99"/>
      <c r="E32" s="99"/>
      <c r="F32" s="99"/>
      <c r="G32" s="118">
        <v>1053</v>
      </c>
      <c r="H32" s="121">
        <v>129.28</v>
      </c>
      <c r="I32" s="122">
        <v>121.44</v>
      </c>
      <c r="J32" s="122">
        <v>137.12</v>
      </c>
      <c r="K32" s="100">
        <v>7.8400000000000034</v>
      </c>
      <c r="L32" s="100">
        <v>7.8400000000000034</v>
      </c>
      <c r="N32" s="99"/>
      <c r="O32" s="99"/>
      <c r="P32" s="99"/>
      <c r="Q32" s="99"/>
      <c r="T32" s="99"/>
      <c r="U32" s="99"/>
      <c r="V32" s="99"/>
      <c r="W32" s="99"/>
      <c r="X32" s="102"/>
      <c r="Y32" s="102"/>
      <c r="Z32" s="102"/>
      <c r="AA32" s="102"/>
      <c r="AB32" s="99"/>
      <c r="AC32" s="99"/>
      <c r="AD32" s="99"/>
      <c r="AE32" s="99"/>
      <c r="AF32" s="99"/>
      <c r="AG32" s="99"/>
      <c r="AH32" s="99"/>
      <c r="AI32" s="99"/>
      <c r="AJ32" s="99"/>
      <c r="AK32" s="99"/>
      <c r="AL32" s="99"/>
      <c r="AM32" s="99"/>
      <c r="AN32" s="99"/>
      <c r="AO32" s="99"/>
    </row>
    <row r="33" spans="1:41" s="101" customFormat="1" x14ac:dyDescent="0.3">
      <c r="A33" s="99"/>
      <c r="B33" s="99"/>
      <c r="C33" s="99"/>
      <c r="D33" s="99"/>
      <c r="E33" s="99"/>
      <c r="F33" s="99"/>
      <c r="G33" s="118">
        <v>412</v>
      </c>
      <c r="H33" s="119">
        <v>125.76</v>
      </c>
      <c r="I33" s="119">
        <v>113.57</v>
      </c>
      <c r="J33" s="119">
        <v>137.94</v>
      </c>
      <c r="K33" s="120">
        <v>12.190000000000012</v>
      </c>
      <c r="L33" s="120">
        <v>12.179999999999993</v>
      </c>
      <c r="N33" s="99"/>
      <c r="O33" s="99"/>
      <c r="P33" s="99"/>
      <c r="Q33" s="99"/>
      <c r="T33" s="99"/>
      <c r="U33" s="99"/>
      <c r="V33" s="99"/>
      <c r="W33" s="99"/>
      <c r="X33" s="102"/>
      <c r="Y33" s="102"/>
      <c r="Z33" s="102"/>
      <c r="AA33" s="102"/>
      <c r="AB33" s="99"/>
      <c r="AC33" s="99"/>
      <c r="AD33" s="99"/>
      <c r="AE33" s="99"/>
      <c r="AF33" s="99"/>
      <c r="AG33" s="99"/>
      <c r="AH33" s="99"/>
      <c r="AI33" s="99"/>
      <c r="AJ33" s="99"/>
      <c r="AK33" s="99"/>
      <c r="AL33" s="99"/>
      <c r="AM33" s="99"/>
      <c r="AN33" s="99"/>
      <c r="AO33" s="99"/>
    </row>
    <row r="34" spans="1:41" s="101" customFormat="1" x14ac:dyDescent="0.3">
      <c r="A34" s="99"/>
      <c r="B34" s="99"/>
      <c r="C34" s="99"/>
      <c r="D34" s="99"/>
      <c r="E34" s="99"/>
      <c r="F34" s="99"/>
      <c r="G34" s="118">
        <v>100245</v>
      </c>
      <c r="H34" s="119">
        <v>121.95</v>
      </c>
      <c r="I34" s="119">
        <v>121.19</v>
      </c>
      <c r="J34" s="119">
        <v>122.7</v>
      </c>
      <c r="K34" s="120">
        <v>0.76000000000000512</v>
      </c>
      <c r="L34" s="120">
        <v>0.75</v>
      </c>
      <c r="N34" s="99"/>
      <c r="O34" s="99"/>
      <c r="P34" s="99"/>
      <c r="Q34" s="99"/>
      <c r="T34" s="99"/>
      <c r="U34" s="99"/>
      <c r="V34" s="99"/>
      <c r="W34" s="99"/>
      <c r="X34" s="102"/>
      <c r="Y34" s="102"/>
      <c r="Z34" s="102"/>
      <c r="AA34" s="102"/>
      <c r="AB34" s="99"/>
      <c r="AC34" s="99"/>
      <c r="AD34" s="99"/>
      <c r="AE34" s="99"/>
      <c r="AF34" s="99"/>
      <c r="AG34" s="99"/>
      <c r="AH34" s="99"/>
      <c r="AI34" s="99"/>
      <c r="AJ34" s="99"/>
      <c r="AK34" s="99"/>
      <c r="AL34" s="99"/>
      <c r="AM34" s="99"/>
      <c r="AN34" s="99"/>
      <c r="AO34" s="99"/>
    </row>
    <row r="35" spans="1:41" s="101" customFormat="1" x14ac:dyDescent="0.3">
      <c r="A35" s="99"/>
      <c r="B35" s="99"/>
      <c r="C35" s="99"/>
      <c r="D35" s="99"/>
      <c r="E35" s="99"/>
      <c r="F35" s="99"/>
      <c r="G35" s="118">
        <v>316</v>
      </c>
      <c r="H35" s="121">
        <v>120.5</v>
      </c>
      <c r="I35" s="122">
        <v>107.14</v>
      </c>
      <c r="J35" s="122">
        <v>133.87</v>
      </c>
      <c r="K35" s="100">
        <v>13.36</v>
      </c>
      <c r="L35" s="100">
        <v>13.370000000000005</v>
      </c>
      <c r="N35" s="99"/>
      <c r="O35" s="99"/>
      <c r="P35" s="99"/>
      <c r="Q35" s="99"/>
      <c r="T35" s="99"/>
      <c r="U35" s="99"/>
      <c r="V35" s="99"/>
      <c r="W35" s="99"/>
      <c r="X35" s="102"/>
      <c r="Y35" s="102"/>
      <c r="Z35" s="102"/>
      <c r="AA35" s="102"/>
      <c r="AB35" s="99"/>
      <c r="AC35" s="99"/>
      <c r="AD35" s="99"/>
      <c r="AE35" s="99"/>
      <c r="AF35" s="99"/>
      <c r="AG35" s="99"/>
      <c r="AH35" s="99"/>
      <c r="AI35" s="99"/>
      <c r="AJ35" s="99"/>
      <c r="AK35" s="99"/>
      <c r="AL35" s="99"/>
      <c r="AM35" s="99"/>
      <c r="AN35" s="99"/>
      <c r="AO35" s="99"/>
    </row>
    <row r="36" spans="1:41" s="101" customFormat="1" x14ac:dyDescent="0.3">
      <c r="A36" s="99"/>
      <c r="B36" s="99"/>
      <c r="C36" s="99"/>
      <c r="D36" s="99"/>
      <c r="E36" s="99"/>
      <c r="F36" s="99"/>
      <c r="G36" s="118">
        <v>346</v>
      </c>
      <c r="H36" s="119">
        <v>120.44</v>
      </c>
      <c r="I36" s="119">
        <v>107.33</v>
      </c>
      <c r="J36" s="119">
        <v>133.55000000000001</v>
      </c>
      <c r="K36" s="120">
        <v>13.11</v>
      </c>
      <c r="L36" s="120">
        <v>13.110000000000014</v>
      </c>
      <c r="N36" s="99"/>
      <c r="O36" s="99"/>
      <c r="P36" s="99"/>
      <c r="Q36" s="99"/>
      <c r="T36" s="99"/>
      <c r="U36" s="99"/>
      <c r="V36" s="99"/>
      <c r="W36" s="99"/>
      <c r="X36" s="102"/>
      <c r="Y36" s="102"/>
      <c r="Z36" s="102"/>
      <c r="AA36" s="102"/>
      <c r="AB36" s="99"/>
      <c r="AC36" s="99"/>
      <c r="AD36" s="99"/>
      <c r="AE36" s="99"/>
      <c r="AF36" s="99"/>
      <c r="AG36" s="99"/>
      <c r="AH36" s="99"/>
      <c r="AI36" s="99"/>
      <c r="AJ36" s="99"/>
      <c r="AK36" s="99"/>
      <c r="AL36" s="99"/>
      <c r="AM36" s="99"/>
      <c r="AN36" s="99"/>
      <c r="AO36" s="99"/>
    </row>
    <row r="37" spans="1:41" s="101" customFormat="1" x14ac:dyDescent="0.3">
      <c r="A37" s="99"/>
      <c r="B37" s="99"/>
      <c r="C37" s="99"/>
      <c r="D37" s="99"/>
      <c r="E37" s="99"/>
      <c r="F37" s="99"/>
      <c r="G37" s="118">
        <v>299</v>
      </c>
      <c r="H37" s="119">
        <v>119.78</v>
      </c>
      <c r="I37" s="119">
        <v>106.07</v>
      </c>
      <c r="J37" s="119">
        <v>133.49</v>
      </c>
      <c r="K37" s="120">
        <v>13.710000000000008</v>
      </c>
      <c r="L37" s="120">
        <v>13.710000000000008</v>
      </c>
      <c r="N37" s="99"/>
      <c r="O37" s="99"/>
      <c r="P37" s="99"/>
      <c r="Q37" s="99"/>
      <c r="T37" s="99"/>
      <c r="U37" s="99"/>
      <c r="V37" s="99"/>
      <c r="W37" s="99"/>
      <c r="X37" s="102"/>
      <c r="Y37" s="102"/>
      <c r="Z37" s="102"/>
      <c r="AA37" s="102"/>
      <c r="AB37" s="99"/>
      <c r="AC37" s="99"/>
      <c r="AD37" s="99"/>
      <c r="AE37" s="99"/>
      <c r="AF37" s="99"/>
      <c r="AG37" s="99"/>
      <c r="AH37" s="99"/>
      <c r="AI37" s="99"/>
      <c r="AJ37" s="99"/>
      <c r="AK37" s="99"/>
      <c r="AL37" s="99"/>
      <c r="AM37" s="99"/>
      <c r="AN37" s="99"/>
      <c r="AO37" s="99"/>
    </row>
    <row r="38" spans="1:41" s="101" customFormat="1" x14ac:dyDescent="0.3">
      <c r="A38" s="99"/>
      <c r="B38" s="99"/>
      <c r="C38" s="99"/>
      <c r="D38" s="99"/>
      <c r="E38" s="99"/>
      <c r="F38" s="99"/>
      <c r="G38" s="118">
        <v>2407</v>
      </c>
      <c r="H38" s="119">
        <v>107.83</v>
      </c>
      <c r="I38" s="119">
        <v>103.49</v>
      </c>
      <c r="J38" s="119">
        <v>112.17</v>
      </c>
      <c r="K38" s="120">
        <v>4.3400000000000034</v>
      </c>
      <c r="L38" s="120">
        <v>4.3400000000000034</v>
      </c>
      <c r="N38" s="99"/>
      <c r="O38" s="99"/>
      <c r="P38" s="99"/>
      <c r="Q38" s="99"/>
      <c r="T38" s="99"/>
      <c r="U38" s="99"/>
      <c r="V38" s="99"/>
      <c r="W38" s="99"/>
      <c r="X38" s="102"/>
      <c r="Y38" s="102"/>
      <c r="Z38" s="102"/>
      <c r="AA38" s="102"/>
      <c r="AB38" s="99"/>
      <c r="AC38" s="99"/>
      <c r="AD38" s="99"/>
      <c r="AE38" s="99"/>
      <c r="AF38" s="99"/>
      <c r="AG38" s="99"/>
      <c r="AH38" s="99"/>
      <c r="AI38" s="99"/>
      <c r="AJ38" s="99"/>
      <c r="AK38" s="99"/>
      <c r="AL38" s="99"/>
      <c r="AM38" s="99"/>
      <c r="AN38" s="99"/>
      <c r="AO38" s="99"/>
    </row>
    <row r="39" spans="1:41" s="101" customFormat="1" x14ac:dyDescent="0.3">
      <c r="A39" s="99"/>
      <c r="B39" s="99"/>
      <c r="C39" s="99"/>
      <c r="D39" s="99"/>
      <c r="E39" s="99"/>
      <c r="F39" s="99"/>
      <c r="G39" s="118">
        <v>736</v>
      </c>
      <c r="H39" s="121">
        <v>139.27000000000001</v>
      </c>
      <c r="I39" s="122">
        <v>129.15</v>
      </c>
      <c r="J39" s="122">
        <v>149.27000000000001</v>
      </c>
      <c r="K39" s="100">
        <v>10.120000000000005</v>
      </c>
      <c r="L39" s="100">
        <v>10</v>
      </c>
      <c r="N39" s="99"/>
      <c r="O39" s="99"/>
      <c r="P39" s="99"/>
      <c r="Q39" s="99"/>
      <c r="T39" s="99"/>
      <c r="U39" s="99"/>
      <c r="V39" s="99"/>
      <c r="W39" s="99"/>
      <c r="X39" s="102"/>
      <c r="Y39" s="102"/>
      <c r="Z39" s="102"/>
      <c r="AA39" s="102"/>
      <c r="AB39" s="99"/>
      <c r="AC39" s="99"/>
      <c r="AD39" s="99"/>
      <c r="AE39" s="99"/>
      <c r="AF39" s="99"/>
      <c r="AG39" s="99"/>
      <c r="AH39" s="99"/>
      <c r="AI39" s="99"/>
      <c r="AJ39" s="99"/>
      <c r="AK39" s="99"/>
      <c r="AL39" s="99"/>
      <c r="AM39" s="99"/>
      <c r="AN39" s="99"/>
      <c r="AO39" s="99"/>
    </row>
    <row r="40" spans="1:41" s="101" customFormat="1" x14ac:dyDescent="0.3">
      <c r="A40" s="99"/>
      <c r="B40" s="99"/>
      <c r="C40" s="99"/>
      <c r="D40" s="99"/>
      <c r="E40" s="99"/>
      <c r="F40" s="99"/>
      <c r="G40" s="118">
        <v>391</v>
      </c>
      <c r="H40" s="119">
        <v>131.38999999999999</v>
      </c>
      <c r="I40" s="119">
        <v>118.38</v>
      </c>
      <c r="J40" s="119">
        <v>144.41</v>
      </c>
      <c r="K40" s="120">
        <v>13.009999999999991</v>
      </c>
      <c r="L40" s="120">
        <v>13.02000000000001</v>
      </c>
      <c r="N40" s="99"/>
      <c r="O40" s="99"/>
      <c r="P40" s="99"/>
      <c r="Q40" s="99"/>
      <c r="T40" s="99"/>
      <c r="U40" s="99"/>
      <c r="V40" s="99"/>
      <c r="W40" s="99"/>
      <c r="X40" s="102"/>
      <c r="Y40" s="102"/>
      <c r="Z40" s="102"/>
      <c r="AA40" s="102"/>
      <c r="AB40" s="99"/>
      <c r="AC40" s="99"/>
      <c r="AD40" s="99"/>
      <c r="AE40" s="99"/>
      <c r="AF40" s="99"/>
      <c r="AG40" s="99"/>
      <c r="AH40" s="99"/>
      <c r="AI40" s="99"/>
      <c r="AJ40" s="99"/>
      <c r="AK40" s="99"/>
      <c r="AL40" s="99"/>
      <c r="AM40" s="99"/>
      <c r="AN40" s="99"/>
      <c r="AO40" s="99"/>
    </row>
    <row r="41" spans="1:41" s="101" customFormat="1" x14ac:dyDescent="0.3">
      <c r="A41" s="99"/>
      <c r="B41" s="99"/>
      <c r="C41" s="99"/>
      <c r="D41" s="99"/>
      <c r="E41" s="99"/>
      <c r="F41" s="99"/>
      <c r="N41" s="99"/>
      <c r="O41" s="99"/>
      <c r="P41" s="99"/>
      <c r="Q41" s="99"/>
      <c r="T41" s="99"/>
      <c r="U41" s="99"/>
      <c r="V41" s="99"/>
      <c r="W41" s="99"/>
      <c r="X41" s="102"/>
      <c r="Y41" s="102"/>
      <c r="Z41" s="102"/>
      <c r="AA41" s="102"/>
      <c r="AB41" s="99"/>
      <c r="AC41" s="99"/>
      <c r="AD41" s="99"/>
      <c r="AE41" s="99"/>
      <c r="AF41" s="99"/>
      <c r="AG41" s="99"/>
      <c r="AH41" s="99"/>
      <c r="AI41" s="99"/>
      <c r="AJ41" s="99"/>
      <c r="AK41" s="99"/>
      <c r="AL41" s="99"/>
      <c r="AM41" s="99"/>
      <c r="AN41" s="99"/>
      <c r="AO41" s="99"/>
    </row>
    <row r="53" spans="2:13" ht="14.4" x14ac:dyDescent="0.3">
      <c r="B53" s="123"/>
      <c r="M53" s="99"/>
    </row>
    <row r="54" spans="2:13" x14ac:dyDescent="0.3">
      <c r="B54" s="629" t="s">
        <v>57</v>
      </c>
      <c r="C54" s="630"/>
      <c r="D54" s="630"/>
      <c r="E54" s="630"/>
      <c r="F54" s="630"/>
      <c r="G54" s="630"/>
      <c r="H54" s="631"/>
      <c r="M54" s="99"/>
    </row>
    <row r="55" spans="2:13" ht="3.75" customHeight="1" x14ac:dyDescent="0.3">
      <c r="B55" s="124"/>
      <c r="C55" s="124"/>
      <c r="D55" s="125"/>
      <c r="E55" s="125"/>
      <c r="F55" s="126"/>
      <c r="G55" s="127"/>
      <c r="H55" s="128"/>
      <c r="M55" s="99"/>
    </row>
    <row r="56" spans="2:13" x14ac:dyDescent="0.3">
      <c r="B56" s="129" t="s">
        <v>58</v>
      </c>
      <c r="C56" s="130" t="s">
        <v>27</v>
      </c>
      <c r="D56" s="131"/>
      <c r="E56" s="131"/>
      <c r="F56" s="131"/>
      <c r="G56" s="132"/>
      <c r="H56" s="133"/>
      <c r="K56" s="99"/>
      <c r="M56" s="99"/>
    </row>
    <row r="57" spans="2:13" ht="3.75" customHeight="1" x14ac:dyDescent="0.3">
      <c r="B57" s="129"/>
      <c r="C57" s="130"/>
      <c r="D57" s="131"/>
      <c r="E57" s="131"/>
      <c r="F57" s="131"/>
      <c r="G57" s="132"/>
      <c r="H57" s="133"/>
      <c r="M57" s="99"/>
    </row>
    <row r="58" spans="2:13" x14ac:dyDescent="0.3">
      <c r="B58" s="129" t="s">
        <v>59</v>
      </c>
      <c r="C58" s="130" t="s">
        <v>60</v>
      </c>
      <c r="D58" s="131"/>
      <c r="E58" s="131"/>
      <c r="F58" s="131"/>
      <c r="G58" s="132"/>
      <c r="H58" s="133"/>
      <c r="M58" s="99"/>
    </row>
    <row r="59" spans="2:13" ht="3.75" customHeight="1" x14ac:dyDescent="0.3">
      <c r="B59" s="129"/>
      <c r="C59" s="130"/>
      <c r="D59" s="131"/>
      <c r="E59" s="131"/>
      <c r="F59" s="131"/>
      <c r="G59" s="132"/>
      <c r="H59" s="133"/>
      <c r="M59" s="99"/>
    </row>
    <row r="60" spans="2:13" x14ac:dyDescent="0.3">
      <c r="B60" s="129" t="s">
        <v>61</v>
      </c>
      <c r="C60" s="130" t="s">
        <v>62</v>
      </c>
      <c r="D60" s="131"/>
      <c r="E60" s="131"/>
      <c r="F60" s="131"/>
      <c r="G60" s="132"/>
      <c r="H60" s="133"/>
      <c r="M60" s="99"/>
    </row>
    <row r="61" spans="2:13" ht="3.75" customHeight="1" x14ac:dyDescent="0.3">
      <c r="B61" s="129"/>
      <c r="C61" s="130"/>
      <c r="D61" s="131"/>
      <c r="E61" s="131"/>
      <c r="F61" s="131"/>
      <c r="G61" s="132"/>
      <c r="H61" s="133"/>
      <c r="M61" s="99"/>
    </row>
    <row r="62" spans="2:13" x14ac:dyDescent="0.3">
      <c r="B62" s="129" t="s">
        <v>63</v>
      </c>
      <c r="C62" s="130" t="s">
        <v>64</v>
      </c>
      <c r="D62" s="131"/>
      <c r="E62" s="131"/>
      <c r="F62" s="131"/>
      <c r="G62" s="132"/>
      <c r="H62" s="133"/>
      <c r="M62" s="99"/>
    </row>
    <row r="63" spans="2:13" ht="3.75" customHeight="1" x14ac:dyDescent="0.3">
      <c r="B63" s="129"/>
      <c r="C63" s="130"/>
      <c r="D63" s="131"/>
      <c r="E63" s="131"/>
      <c r="F63" s="131"/>
      <c r="G63" s="132"/>
      <c r="H63" s="133"/>
    </row>
    <row r="64" spans="2:13" x14ac:dyDescent="0.3">
      <c r="B64" s="129" t="s">
        <v>65</v>
      </c>
      <c r="C64" s="130" t="s">
        <v>66</v>
      </c>
      <c r="D64" s="131"/>
      <c r="E64" s="131"/>
      <c r="F64" s="131"/>
      <c r="G64" s="132"/>
      <c r="H64" s="133"/>
    </row>
    <row r="65" spans="2:8" ht="5.25" customHeight="1" x14ac:dyDescent="0.3">
      <c r="B65" s="129"/>
      <c r="C65" s="130"/>
      <c r="D65" s="131"/>
      <c r="E65" s="131"/>
      <c r="F65" s="131"/>
      <c r="G65" s="132"/>
      <c r="H65" s="133"/>
    </row>
    <row r="66" spans="2:8" x14ac:dyDescent="0.3">
      <c r="B66" s="129" t="s">
        <v>67</v>
      </c>
      <c r="C66" s="134" t="s">
        <v>68</v>
      </c>
      <c r="D66" s="132"/>
      <c r="E66" s="131"/>
      <c r="F66" s="131"/>
      <c r="G66" s="132"/>
      <c r="H66" s="133"/>
    </row>
    <row r="67" spans="2:8" ht="6" customHeight="1" x14ac:dyDescent="0.3">
      <c r="B67" s="129"/>
      <c r="C67" s="134"/>
      <c r="D67" s="132"/>
      <c r="E67" s="131"/>
      <c r="F67" s="131"/>
      <c r="G67" s="132"/>
      <c r="H67" s="133"/>
    </row>
    <row r="68" spans="2:8" x14ac:dyDescent="0.3">
      <c r="B68" s="129" t="s">
        <v>69</v>
      </c>
      <c r="C68" s="135" t="s">
        <v>70</v>
      </c>
      <c r="D68" s="141"/>
      <c r="E68" s="131"/>
      <c r="F68" s="131"/>
      <c r="G68" s="132"/>
      <c r="H68" s="133"/>
    </row>
    <row r="69" spans="2:8" ht="3.75" customHeight="1" x14ac:dyDescent="0.3">
      <c r="B69" s="129"/>
      <c r="C69" s="130"/>
      <c r="D69" s="131"/>
      <c r="E69" s="131"/>
      <c r="F69" s="131"/>
      <c r="G69" s="132"/>
      <c r="H69" s="133"/>
    </row>
    <row r="70" spans="2:8" x14ac:dyDescent="0.3">
      <c r="B70" s="632" t="s">
        <v>71</v>
      </c>
      <c r="C70" s="130" t="s">
        <v>72</v>
      </c>
      <c r="D70" s="131"/>
      <c r="E70" s="131"/>
      <c r="F70" s="131"/>
      <c r="G70" s="132"/>
      <c r="H70" s="133"/>
    </row>
    <row r="71" spans="2:8" x14ac:dyDescent="0.3">
      <c r="B71" s="632"/>
      <c r="C71" s="175" t="s">
        <v>73</v>
      </c>
      <c r="D71" s="131"/>
      <c r="E71" s="131"/>
      <c r="F71" s="131"/>
      <c r="G71" s="132"/>
      <c r="H71" s="133"/>
    </row>
    <row r="72" spans="2:8" ht="3.75" customHeight="1" x14ac:dyDescent="0.3">
      <c r="B72" s="129"/>
      <c r="C72" s="130"/>
      <c r="D72" s="131"/>
      <c r="E72" s="131"/>
      <c r="F72" s="131"/>
      <c r="G72" s="132"/>
      <c r="H72" s="133"/>
    </row>
    <row r="73" spans="2:8" ht="34.200000000000003" customHeight="1" x14ac:dyDescent="0.3">
      <c r="B73" s="136" t="s">
        <v>74</v>
      </c>
      <c r="C73" s="625" t="s">
        <v>83</v>
      </c>
      <c r="D73" s="626"/>
      <c r="E73" s="626"/>
      <c r="F73" s="626"/>
      <c r="G73" s="626"/>
      <c r="H73" s="627"/>
    </row>
    <row r="74" spans="2:8" ht="3.75" customHeight="1" x14ac:dyDescent="0.3">
      <c r="B74" s="136"/>
      <c r="C74" s="130"/>
      <c r="D74" s="131"/>
      <c r="E74" s="131"/>
      <c r="F74" s="131"/>
      <c r="G74" s="132"/>
      <c r="H74" s="133"/>
    </row>
    <row r="75" spans="2:8" x14ac:dyDescent="0.3">
      <c r="B75" s="136" t="s">
        <v>75</v>
      </c>
      <c r="C75" s="140">
        <v>44733</v>
      </c>
      <c r="D75" s="131"/>
      <c r="E75" s="131"/>
      <c r="F75" s="131"/>
      <c r="G75" s="132"/>
      <c r="H75" s="133"/>
    </row>
    <row r="76" spans="2:8" ht="3.75" customHeight="1" x14ac:dyDescent="0.3">
      <c r="B76" s="136"/>
      <c r="C76" s="130"/>
      <c r="D76" s="131"/>
      <c r="E76" s="131"/>
      <c r="F76" s="131"/>
      <c r="G76" s="132"/>
      <c r="H76" s="133"/>
    </row>
    <row r="77" spans="2:8" x14ac:dyDescent="0.3">
      <c r="B77" s="136" t="s">
        <v>76</v>
      </c>
      <c r="C77" s="130" t="s">
        <v>77</v>
      </c>
      <c r="D77" s="131"/>
      <c r="E77" s="131"/>
      <c r="F77" s="131"/>
      <c r="G77" s="132"/>
      <c r="H77" s="133"/>
    </row>
    <row r="78" spans="2:8" ht="6" customHeight="1" x14ac:dyDescent="0.3">
      <c r="B78" s="136"/>
      <c r="C78" s="130"/>
      <c r="D78" s="131"/>
      <c r="E78" s="131"/>
      <c r="F78" s="131"/>
      <c r="G78" s="132"/>
      <c r="H78" s="133"/>
    </row>
    <row r="79" spans="2:8" x14ac:dyDescent="0.3">
      <c r="B79" s="136" t="s">
        <v>78</v>
      </c>
      <c r="C79" s="134"/>
      <c r="D79" s="132"/>
      <c r="E79" s="132"/>
      <c r="F79" s="132"/>
      <c r="G79" s="132"/>
      <c r="H79" s="133"/>
    </row>
    <row r="80" spans="2:8" ht="3.75" customHeight="1" x14ac:dyDescent="0.3">
      <c r="B80" s="137"/>
      <c r="C80" s="137"/>
      <c r="D80" s="138"/>
      <c r="E80" s="138"/>
      <c r="F80" s="138"/>
      <c r="G80" s="138"/>
      <c r="H80" s="139"/>
    </row>
  </sheetData>
  <autoFilter ref="B7:F7" xr:uid="{4561D189-4AE5-4DCF-A229-F991D43B0DEF}">
    <sortState xmlns:xlrd2="http://schemas.microsoft.com/office/spreadsheetml/2017/richdata2" ref="B8:F22">
      <sortCondition descending="1" ref="F7"/>
    </sortState>
  </autoFilter>
  <mergeCells count="6">
    <mergeCell ref="C73:H73"/>
    <mergeCell ref="C6:E6"/>
    <mergeCell ref="I6:K6"/>
    <mergeCell ref="O6:Q6"/>
    <mergeCell ref="B54:H54"/>
    <mergeCell ref="B70:B71"/>
  </mergeCells>
  <hyperlinks>
    <hyperlink ref="B3" location="'Comparator Template'!METADATA" display="View Metadata" xr:uid="{DAEEEBCF-3285-4CE8-8B57-8809B4B0D0D0}"/>
    <hyperlink ref="B2" location="Index!A1" display="Return to Index" xr:uid="{99AA24E8-E8F9-4DF7-B80E-3BDEF56BCFA7}"/>
    <hyperlink ref="C71" r:id="rId1" xr:uid="{D1662E15-42A7-4F21-8B04-2E2FE6DD5439}"/>
  </hyperlinks>
  <pageMargins left="0.23622047244094491" right="0.23622047244094491" top="0.31496062992125984" bottom="0.31496062992125984" header="0.31496062992125984" footer="0.31496062992125984"/>
  <pageSetup paperSize="9" scale="31" orientation="landscape" r:id="rId2"/>
  <headerFooter alignWithMargins="0"/>
  <rowBreaks count="1" manualBreakCount="1">
    <brk id="57" max="16383" man="1"/>
  </rowBreaks>
  <colBreaks count="2" manualBreakCount="2">
    <brk id="6" max="1048575" man="1"/>
    <brk id="23"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1C949-2A40-42B6-8FCD-64B803AB2287}">
  <sheetPr>
    <pageSetUpPr fitToPage="1"/>
  </sheetPr>
  <dimension ref="A1:AE82"/>
  <sheetViews>
    <sheetView topLeftCell="A58" zoomScaleNormal="100" workbookViewId="0">
      <selection activeCell="B3" sqref="B3"/>
    </sheetView>
  </sheetViews>
  <sheetFormatPr defaultColWidth="8.33203125" defaultRowHeight="13.8" x14ac:dyDescent="0.3"/>
  <cols>
    <col min="1" max="1" width="1.88671875" style="99" customWidth="1"/>
    <col min="2" max="2" width="26.33203125" style="99" customWidth="1"/>
    <col min="3" max="3" width="16.109375" style="99" customWidth="1"/>
    <col min="4" max="4" width="10" style="99" customWidth="1"/>
    <col min="5" max="5" width="12" style="99" customWidth="1"/>
    <col min="6" max="6" width="9.33203125" style="99" customWidth="1"/>
    <col min="7" max="7" width="5.88671875" style="99" customWidth="1"/>
    <col min="8" max="8" width="7.33203125" style="99" customWidth="1"/>
    <col min="9" max="9" width="4.88671875" style="101" customWidth="1"/>
    <col min="10" max="10" width="19.33203125" style="99" customWidth="1"/>
    <col min="11" max="11" width="16" style="99" customWidth="1"/>
    <col min="12" max="12" width="14.33203125" style="99" customWidth="1"/>
    <col min="13" max="13" width="12.109375" style="99" customWidth="1"/>
    <col min="14" max="14" width="12.109375" style="102" customWidth="1"/>
    <col min="15" max="17" width="8.33203125" style="102" customWidth="1"/>
    <col min="18" max="26" width="8.33203125" style="99" customWidth="1"/>
    <col min="27" max="27" width="1.88671875" style="99" customWidth="1"/>
    <col min="28" max="16384" width="8.33203125" style="99"/>
  </cols>
  <sheetData>
    <row r="1" spans="2:17" ht="14.4" x14ac:dyDescent="0.3">
      <c r="B1" s="151" t="s">
        <v>84</v>
      </c>
    </row>
    <row r="2" spans="2:17" x14ac:dyDescent="0.3">
      <c r="B2" s="103" t="s">
        <v>28</v>
      </c>
    </row>
    <row r="3" spans="2:17" ht="18" x14ac:dyDescent="0.35">
      <c r="B3" s="104"/>
      <c r="C3" s="107"/>
      <c r="D3" s="107"/>
      <c r="E3" s="183"/>
      <c r="F3" s="107"/>
      <c r="G3" s="107"/>
      <c r="I3" s="102"/>
      <c r="J3" s="102"/>
      <c r="K3" s="102"/>
      <c r="N3" s="99"/>
      <c r="O3" s="99"/>
      <c r="P3" s="99"/>
      <c r="Q3" s="99"/>
    </row>
    <row r="4" spans="2:17" x14ac:dyDescent="0.3">
      <c r="I4" s="99"/>
      <c r="N4" s="99"/>
      <c r="O4" s="99"/>
      <c r="P4" s="99"/>
      <c r="Q4" s="99"/>
    </row>
    <row r="5" spans="2:17" ht="14.4" thickBot="1" x14ac:dyDescent="0.35">
      <c r="B5" s="106"/>
      <c r="C5" s="178"/>
      <c r="D5" s="147"/>
      <c r="F5" s="107"/>
      <c r="G5" s="107"/>
      <c r="I5" s="99"/>
      <c r="N5" s="99"/>
      <c r="O5" s="99"/>
      <c r="P5" s="99"/>
      <c r="Q5" s="99"/>
    </row>
    <row r="6" spans="2:17" ht="15" customHeight="1" thickBot="1" x14ac:dyDescent="0.35">
      <c r="C6" s="633" t="s">
        <v>50</v>
      </c>
      <c r="D6" s="634"/>
      <c r="E6" s="633" t="s">
        <v>105</v>
      </c>
      <c r="F6" s="634"/>
      <c r="G6" s="212"/>
      <c r="H6" s="148"/>
      <c r="I6" s="99"/>
      <c r="K6" s="633" t="s">
        <v>48</v>
      </c>
      <c r="L6" s="634"/>
      <c r="M6" s="633" t="s">
        <v>105</v>
      </c>
      <c r="N6" s="634"/>
      <c r="O6" s="99"/>
      <c r="P6" s="99"/>
      <c r="Q6" s="99"/>
    </row>
    <row r="7" spans="2:17" ht="51.75" customHeight="1" thickBot="1" x14ac:dyDescent="0.35">
      <c r="B7" s="108" t="s">
        <v>85</v>
      </c>
      <c r="C7" s="109" t="s">
        <v>35</v>
      </c>
      <c r="D7" s="109" t="s">
        <v>104</v>
      </c>
      <c r="E7" s="109" t="s">
        <v>106</v>
      </c>
      <c r="F7" s="109" t="s">
        <v>107</v>
      </c>
      <c r="G7" s="198"/>
      <c r="H7" s="216"/>
      <c r="I7" s="99"/>
      <c r="J7" s="108" t="s">
        <v>85</v>
      </c>
      <c r="K7" s="109" t="s">
        <v>35</v>
      </c>
      <c r="L7" s="109" t="s">
        <v>104</v>
      </c>
      <c r="M7" s="109" t="s">
        <v>106</v>
      </c>
      <c r="N7" s="109" t="s">
        <v>107</v>
      </c>
      <c r="O7" s="99"/>
      <c r="P7" s="99"/>
      <c r="Q7" s="99"/>
    </row>
    <row r="8" spans="2:17" ht="14.4" x14ac:dyDescent="0.3">
      <c r="B8" s="110" t="s">
        <v>86</v>
      </c>
      <c r="C8" s="111">
        <v>15407</v>
      </c>
      <c r="D8" s="142">
        <f>C8/$C$27%</f>
        <v>6.1875502008032131</v>
      </c>
      <c r="E8" s="192">
        <v>6.093592423983381</v>
      </c>
      <c r="F8" s="166">
        <v>6.2828597938902275</v>
      </c>
      <c r="G8" s="119">
        <f>D8-E8</f>
        <v>9.3957776819832084E-2</v>
      </c>
      <c r="H8" s="217">
        <f>F8-D8</f>
        <v>9.5309593087014477E-2</v>
      </c>
      <c r="I8" s="99"/>
      <c r="J8" s="110" t="s">
        <v>86</v>
      </c>
      <c r="K8" s="202">
        <v>3318400</v>
      </c>
      <c r="L8" s="199">
        <f>K8/$K$27%</f>
        <v>5.8743348356694485</v>
      </c>
      <c r="M8" s="189">
        <v>5.8682059162289475</v>
      </c>
      <c r="N8" s="213">
        <v>5.8804697564381234</v>
      </c>
      <c r="O8" s="218">
        <f>L8-M8</f>
        <v>6.1289194405009795E-3</v>
      </c>
      <c r="P8" s="219">
        <f>N8-L8</f>
        <v>6.1349207686749452E-3</v>
      </c>
      <c r="Q8" s="99"/>
    </row>
    <row r="9" spans="2:17" ht="14.4" x14ac:dyDescent="0.3">
      <c r="B9" s="112" t="s">
        <v>87</v>
      </c>
      <c r="C9" s="113">
        <v>11847</v>
      </c>
      <c r="D9" s="143">
        <f t="shared" ref="D9:D26" si="0">C9/$C$27%</f>
        <v>4.757831325301205</v>
      </c>
      <c r="E9" s="193">
        <v>4.6749152213602958</v>
      </c>
      <c r="F9" s="167">
        <v>4.8421433589346412</v>
      </c>
      <c r="G9" s="119">
        <f t="shared" ref="G9:G26" si="1">D9-E9</f>
        <v>8.2916103940909203E-2</v>
      </c>
      <c r="H9" s="217">
        <f t="shared" ref="H9:H26" si="2">F9-D9</f>
        <v>8.4312033633436201E-2</v>
      </c>
      <c r="I9" s="99"/>
      <c r="J9" s="112" t="s">
        <v>87</v>
      </c>
      <c r="K9" s="203">
        <v>2972600</v>
      </c>
      <c r="L9" s="200">
        <f t="shared" ref="L9:L26" si="3">K9/$K$27%</f>
        <v>5.2621889261424188</v>
      </c>
      <c r="M9" s="190">
        <v>5.2563694883971754</v>
      </c>
      <c r="N9" s="214">
        <v>5.2680144484709777</v>
      </c>
      <c r="O9" s="218">
        <f t="shared" ref="O9:O26" si="4">L9-M9</f>
        <v>5.8194377452434054E-3</v>
      </c>
      <c r="P9" s="219">
        <f t="shared" ref="P9:P26" si="5">N9-L9</f>
        <v>5.8255223285588187E-3</v>
      </c>
      <c r="Q9" s="99"/>
    </row>
    <row r="10" spans="2:17" ht="14.4" x14ac:dyDescent="0.3">
      <c r="B10" s="112" t="s">
        <v>88</v>
      </c>
      <c r="C10" s="113">
        <v>11555</v>
      </c>
      <c r="D10" s="143">
        <f t="shared" si="0"/>
        <v>4.6405622489959839</v>
      </c>
      <c r="E10" s="193">
        <v>4.558633919504488</v>
      </c>
      <c r="F10" s="167">
        <v>4.723890126472198</v>
      </c>
      <c r="G10" s="119">
        <f t="shared" si="1"/>
        <v>8.1928329491495866E-2</v>
      </c>
      <c r="H10" s="217">
        <f t="shared" si="2"/>
        <v>8.3327877476214063E-2</v>
      </c>
      <c r="I10" s="99"/>
      <c r="J10" s="112" t="s">
        <v>88</v>
      </c>
      <c r="K10" s="203">
        <v>3080900</v>
      </c>
      <c r="L10" s="200">
        <f t="shared" si="3"/>
        <v>5.4539049527525325</v>
      </c>
      <c r="M10" s="190">
        <v>5.4479863870870009</v>
      </c>
      <c r="N10" s="214">
        <v>5.4598295769269667</v>
      </c>
      <c r="O10" s="218">
        <f t="shared" si="4"/>
        <v>5.9185656655316166E-3</v>
      </c>
      <c r="P10" s="219">
        <f t="shared" si="5"/>
        <v>5.9246241744341788E-3</v>
      </c>
      <c r="Q10" s="99"/>
    </row>
    <row r="11" spans="2:17" ht="14.4" x14ac:dyDescent="0.3">
      <c r="B11" s="112" t="s">
        <v>89</v>
      </c>
      <c r="C11" s="113">
        <v>17942</v>
      </c>
      <c r="D11" s="143">
        <f t="shared" si="0"/>
        <v>7.2056224899598398</v>
      </c>
      <c r="E11" s="193">
        <v>7.104716112511575</v>
      </c>
      <c r="F11" s="167">
        <v>7.3078492714468455</v>
      </c>
      <c r="G11" s="119">
        <f t="shared" si="1"/>
        <v>0.10090637744826481</v>
      </c>
      <c r="H11" s="217">
        <f t="shared" si="2"/>
        <v>0.1022267814870057</v>
      </c>
      <c r="I11" s="99"/>
      <c r="J11" s="112" t="s">
        <v>89</v>
      </c>
      <c r="K11" s="203">
        <v>3340300</v>
      </c>
      <c r="L11" s="200">
        <f t="shared" si="3"/>
        <v>5.9131028964521031</v>
      </c>
      <c r="M11" s="190">
        <v>5.9069550407339815</v>
      </c>
      <c r="N11" s="214">
        <v>5.9192567482257337</v>
      </c>
      <c r="O11" s="218">
        <f t="shared" si="4"/>
        <v>6.1478557181215976E-3</v>
      </c>
      <c r="P11" s="219">
        <f t="shared" si="5"/>
        <v>6.153851773630592E-3</v>
      </c>
      <c r="Q11" s="99"/>
    </row>
    <row r="12" spans="2:17" ht="14.4" x14ac:dyDescent="0.3">
      <c r="B12" s="112" t="s">
        <v>90</v>
      </c>
      <c r="C12" s="113">
        <v>29384</v>
      </c>
      <c r="D12" s="143">
        <f t="shared" si="0"/>
        <v>11.800803212851406</v>
      </c>
      <c r="E12" s="193">
        <v>11.674674653940702</v>
      </c>
      <c r="F12" s="167">
        <v>11.928110393269167</v>
      </c>
      <c r="G12" s="119">
        <f t="shared" si="1"/>
        <v>0.12612855891070396</v>
      </c>
      <c r="H12" s="217">
        <f t="shared" si="2"/>
        <v>0.12730718041776079</v>
      </c>
      <c r="I12" s="99"/>
      <c r="J12" s="112" t="s">
        <v>90</v>
      </c>
      <c r="K12" s="203">
        <v>3595300</v>
      </c>
      <c r="L12" s="200">
        <f t="shared" si="3"/>
        <v>6.364511823373423</v>
      </c>
      <c r="M12" s="190">
        <v>6.3581488015671219</v>
      </c>
      <c r="N12" s="214">
        <v>6.3708807798411868</v>
      </c>
      <c r="O12" s="218">
        <f t="shared" si="4"/>
        <v>6.3630218063011057E-3</v>
      </c>
      <c r="P12" s="219">
        <f t="shared" si="5"/>
        <v>6.3689564677638089E-3</v>
      </c>
      <c r="Q12" s="99"/>
    </row>
    <row r="13" spans="2:17" ht="12.75" customHeight="1" x14ac:dyDescent="0.3">
      <c r="B13" s="114" t="s">
        <v>91</v>
      </c>
      <c r="C13" s="113">
        <v>21785</v>
      </c>
      <c r="D13" s="143">
        <f t="shared" si="0"/>
        <v>8.7489959839357425</v>
      </c>
      <c r="E13" s="193">
        <v>8.6386509904175366</v>
      </c>
      <c r="F13" s="167">
        <v>8.8606137612978593</v>
      </c>
      <c r="G13" s="119">
        <f t="shared" si="1"/>
        <v>0.11034499351820592</v>
      </c>
      <c r="H13" s="217">
        <f t="shared" si="2"/>
        <v>0.11161777736211675</v>
      </c>
      <c r="I13" s="99"/>
      <c r="J13" s="114" t="s">
        <v>91</v>
      </c>
      <c r="K13" s="203">
        <v>3650900</v>
      </c>
      <c r="L13" s="200">
        <f t="shared" si="3"/>
        <v>6.4629366717531305</v>
      </c>
      <c r="M13" s="190">
        <v>6.4565279807286897</v>
      </c>
      <c r="N13" s="214">
        <v>6.469351284052725</v>
      </c>
      <c r="O13" s="218">
        <f t="shared" si="4"/>
        <v>6.4086910244407491E-3</v>
      </c>
      <c r="P13" s="219">
        <f t="shared" si="5"/>
        <v>6.4146122995945021E-3</v>
      </c>
      <c r="Q13" s="99"/>
    </row>
    <row r="14" spans="2:17" ht="14.4" x14ac:dyDescent="0.3">
      <c r="B14" s="114" t="s">
        <v>92</v>
      </c>
      <c r="C14" s="113">
        <v>18600</v>
      </c>
      <c r="D14" s="143">
        <f t="shared" si="0"/>
        <v>7.4698795180722888</v>
      </c>
      <c r="E14" s="193">
        <v>7.367270869898233</v>
      </c>
      <c r="F14" s="167">
        <v>7.573800416736244</v>
      </c>
      <c r="G14" s="119">
        <f t="shared" si="1"/>
        <v>0.10260864817405579</v>
      </c>
      <c r="H14" s="217">
        <f t="shared" si="2"/>
        <v>0.10392089866395526</v>
      </c>
      <c r="I14" s="99"/>
      <c r="J14" s="114" t="s">
        <v>92</v>
      </c>
      <c r="K14" s="203">
        <v>3509200</v>
      </c>
      <c r="L14" s="200">
        <f t="shared" si="3"/>
        <v>6.212094926871754</v>
      </c>
      <c r="M14" s="190">
        <v>6.2058034867778069</v>
      </c>
      <c r="N14" s="214">
        <v>6.2183923223566824</v>
      </c>
      <c r="O14" s="218">
        <f t="shared" si="4"/>
        <v>6.2914400939471093E-3</v>
      </c>
      <c r="P14" s="219">
        <f t="shared" si="5"/>
        <v>6.2973954849283587E-3</v>
      </c>
      <c r="Q14" s="99"/>
    </row>
    <row r="15" spans="2:17" ht="14.4" x14ac:dyDescent="0.3">
      <c r="B15" s="112" t="s">
        <v>93</v>
      </c>
      <c r="C15" s="113">
        <v>15686</v>
      </c>
      <c r="D15" s="143">
        <f t="shared" si="0"/>
        <v>6.2995983935742972</v>
      </c>
      <c r="E15" s="193">
        <v>6.2048429819034769</v>
      </c>
      <c r="F15" s="167">
        <v>6.3957021643084602</v>
      </c>
      <c r="G15" s="119">
        <f t="shared" si="1"/>
        <v>9.4755411670820244E-2</v>
      </c>
      <c r="H15" s="217">
        <f t="shared" si="2"/>
        <v>9.6103770734162985E-2</v>
      </c>
      <c r="I15" s="99"/>
      <c r="J15" s="112" t="s">
        <v>93</v>
      </c>
      <c r="K15" s="203">
        <v>3549100</v>
      </c>
      <c r="L15" s="200">
        <f t="shared" si="3"/>
        <v>6.282727147201796</v>
      </c>
      <c r="M15" s="190">
        <v>6.2764024034041741</v>
      </c>
      <c r="N15" s="214">
        <v>6.2890578367840373</v>
      </c>
      <c r="O15" s="218">
        <f t="shared" si="4"/>
        <v>6.3247437976219345E-3</v>
      </c>
      <c r="P15" s="219">
        <f t="shared" si="5"/>
        <v>6.3306895822412557E-3</v>
      </c>
      <c r="Q15" s="99"/>
    </row>
    <row r="16" spans="2:17" ht="14.4" x14ac:dyDescent="0.3">
      <c r="B16" s="114" t="s">
        <v>94</v>
      </c>
      <c r="C16" s="113">
        <v>14602</v>
      </c>
      <c r="D16" s="143">
        <f t="shared" si="0"/>
        <v>5.8642570281124495</v>
      </c>
      <c r="E16" s="193">
        <v>5.772650894980111</v>
      </c>
      <c r="F16" s="167">
        <v>5.9572249525983203</v>
      </c>
      <c r="G16" s="119">
        <f t="shared" si="1"/>
        <v>9.1606133132338563E-2</v>
      </c>
      <c r="H16" s="217">
        <f t="shared" si="2"/>
        <v>9.2967924485870768E-2</v>
      </c>
      <c r="I16" s="99"/>
      <c r="J16" s="114" t="s">
        <v>94</v>
      </c>
      <c r="K16" s="203">
        <v>3885900</v>
      </c>
      <c r="L16" s="200">
        <f t="shared" si="3"/>
        <v>6.878940976955132</v>
      </c>
      <c r="M16" s="190">
        <v>6.8723438498863905</v>
      </c>
      <c r="N16" s="214">
        <v>6.8855439687201994</v>
      </c>
      <c r="O16" s="218">
        <f t="shared" si="4"/>
        <v>6.5971270687414929E-3</v>
      </c>
      <c r="P16" s="219">
        <f t="shared" si="5"/>
        <v>6.6029917650674008E-3</v>
      </c>
      <c r="Q16" s="99"/>
    </row>
    <row r="17" spans="2:17" ht="14.4" x14ac:dyDescent="0.3">
      <c r="B17" s="114" t="s">
        <v>95</v>
      </c>
      <c r="C17" s="113">
        <v>14797</v>
      </c>
      <c r="D17" s="143">
        <f t="shared" si="0"/>
        <v>5.9425702811244978</v>
      </c>
      <c r="E17" s="193">
        <v>5.8503874587744269</v>
      </c>
      <c r="F17" s="167">
        <v>6.0361124785028357</v>
      </c>
      <c r="G17" s="119">
        <f t="shared" si="1"/>
        <v>9.2182822350070914E-2</v>
      </c>
      <c r="H17" s="217">
        <f t="shared" si="2"/>
        <v>9.354219737833791E-2</v>
      </c>
      <c r="I17" s="99"/>
      <c r="J17" s="114" t="s">
        <v>95</v>
      </c>
      <c r="K17" s="203">
        <v>3879800</v>
      </c>
      <c r="L17" s="200">
        <f t="shared" si="3"/>
        <v>6.8681425673307395</v>
      </c>
      <c r="M17" s="190">
        <v>6.8615502409802502</v>
      </c>
      <c r="N17" s="214">
        <v>6.8747407598461967</v>
      </c>
      <c r="O17" s="218">
        <f t="shared" si="4"/>
        <v>6.5923263504892304E-3</v>
      </c>
      <c r="P17" s="219">
        <f t="shared" si="5"/>
        <v>6.5981925154572352E-3</v>
      </c>
      <c r="Q17" s="99"/>
    </row>
    <row r="18" spans="2:17" ht="14.4" x14ac:dyDescent="0.3">
      <c r="B18" s="115" t="s">
        <v>96</v>
      </c>
      <c r="C18" s="116">
        <v>12716</v>
      </c>
      <c r="D18" s="143">
        <f t="shared" si="0"/>
        <v>5.1068273092369481</v>
      </c>
      <c r="E18" s="193">
        <v>5.0210525560055892</v>
      </c>
      <c r="F18" s="167">
        <v>5.1939872240241405</v>
      </c>
      <c r="G18" s="119">
        <f t="shared" si="1"/>
        <v>8.5774753231358858E-2</v>
      </c>
      <c r="H18" s="217">
        <f t="shared" si="2"/>
        <v>8.7159914787192427E-2</v>
      </c>
      <c r="I18" s="99"/>
      <c r="J18" s="115" t="s">
        <v>96</v>
      </c>
      <c r="K18" s="204">
        <v>3400100</v>
      </c>
      <c r="L18" s="201">
        <f t="shared" si="3"/>
        <v>6.0189627153928678</v>
      </c>
      <c r="M18" s="190">
        <v>6.0127635307122684</v>
      </c>
      <c r="N18" s="214">
        <v>6.0251678817314689</v>
      </c>
      <c r="O18" s="218">
        <f t="shared" si="4"/>
        <v>6.1991846805993234E-3</v>
      </c>
      <c r="P18" s="219">
        <f t="shared" si="5"/>
        <v>6.2051663386011313E-3</v>
      </c>
      <c r="Q18" s="99"/>
    </row>
    <row r="19" spans="2:17" ht="14.4" x14ac:dyDescent="0.3">
      <c r="B19" s="112" t="s">
        <v>97</v>
      </c>
      <c r="C19" s="113">
        <v>10839</v>
      </c>
      <c r="D19" s="143">
        <f t="shared" si="0"/>
        <v>4.3530120481927712</v>
      </c>
      <c r="E19" s="193">
        <v>4.2735683088619112</v>
      </c>
      <c r="F19" s="167">
        <v>4.433864207759064</v>
      </c>
      <c r="G19" s="119">
        <f t="shared" si="1"/>
        <v>7.9443739330860019E-2</v>
      </c>
      <c r="H19" s="217">
        <f t="shared" si="2"/>
        <v>8.0852159566292769E-2</v>
      </c>
      <c r="I19" s="99"/>
      <c r="J19" s="112" t="s">
        <v>97</v>
      </c>
      <c r="K19" s="203">
        <v>2997000</v>
      </c>
      <c r="L19" s="200">
        <f t="shared" si="3"/>
        <v>5.3053825646399879</v>
      </c>
      <c r="M19" s="190">
        <v>5.2995406093679822</v>
      </c>
      <c r="N19" s="214">
        <v>5.3112305986207424</v>
      </c>
      <c r="O19" s="218">
        <f t="shared" si="4"/>
        <v>5.8419552720057055E-3</v>
      </c>
      <c r="P19" s="219">
        <f t="shared" si="5"/>
        <v>5.8480339807545079E-3</v>
      </c>
      <c r="Q19" s="99"/>
    </row>
    <row r="20" spans="2:17" ht="14.4" x14ac:dyDescent="0.3">
      <c r="B20" s="150" t="s">
        <v>98</v>
      </c>
      <c r="C20" s="116">
        <v>10946</v>
      </c>
      <c r="D20" s="143">
        <f t="shared" si="0"/>
        <v>4.3959839357429722</v>
      </c>
      <c r="E20" s="193">
        <v>4.3161630341128205</v>
      </c>
      <c r="F20" s="167">
        <v>4.4772119317275143</v>
      </c>
      <c r="G20" s="119">
        <f t="shared" si="1"/>
        <v>7.9820901630151653E-2</v>
      </c>
      <c r="H20" s="217">
        <f t="shared" si="2"/>
        <v>8.1227995984542112E-2</v>
      </c>
      <c r="I20" s="99"/>
      <c r="J20" s="150" t="s">
        <v>98</v>
      </c>
      <c r="K20" s="204">
        <v>3172300</v>
      </c>
      <c r="L20" s="201">
        <f t="shared" si="3"/>
        <v>5.6157040740098214</v>
      </c>
      <c r="M20" s="190">
        <v>5.6097034460771393</v>
      </c>
      <c r="N20" s="214">
        <v>5.621710738445854</v>
      </c>
      <c r="O20" s="218">
        <f t="shared" si="4"/>
        <v>6.0006279326820788E-3</v>
      </c>
      <c r="P20" s="219">
        <f t="shared" si="5"/>
        <v>6.0066644360325938E-3</v>
      </c>
      <c r="Q20" s="99"/>
    </row>
    <row r="21" spans="2:17" ht="14.4" x14ac:dyDescent="0.3">
      <c r="B21" s="112" t="s">
        <v>99</v>
      </c>
      <c r="C21" s="113">
        <v>8647</v>
      </c>
      <c r="D21" s="143">
        <f t="shared" si="0"/>
        <v>3.472690763052209</v>
      </c>
      <c r="E21" s="193">
        <v>3.4014926646104824</v>
      </c>
      <c r="F21" s="167">
        <v>3.5453244437036262</v>
      </c>
      <c r="G21" s="119">
        <f t="shared" si="1"/>
        <v>7.1198098441726643E-2</v>
      </c>
      <c r="H21" s="217">
        <f t="shared" si="2"/>
        <v>7.2633680651417176E-2</v>
      </c>
      <c r="I21" s="99"/>
      <c r="J21" s="112" t="s">
        <v>99</v>
      </c>
      <c r="K21" s="203">
        <v>2508200</v>
      </c>
      <c r="L21" s="200">
        <f t="shared" si="3"/>
        <v>4.4400936098198258</v>
      </c>
      <c r="M21" s="190">
        <v>4.4347251898239461</v>
      </c>
      <c r="N21" s="214">
        <v>4.4454682262084138</v>
      </c>
      <c r="O21" s="218">
        <f t="shared" si="4"/>
        <v>5.3684199958796697E-3</v>
      </c>
      <c r="P21" s="219">
        <f t="shared" si="5"/>
        <v>5.3746163885879383E-3</v>
      </c>
      <c r="Q21" s="99"/>
    </row>
    <row r="22" spans="2:17" ht="14.4" x14ac:dyDescent="0.3">
      <c r="B22" s="115" t="s">
        <v>100</v>
      </c>
      <c r="C22" s="116">
        <v>6796</v>
      </c>
      <c r="D22" s="144">
        <f t="shared" si="0"/>
        <v>2.7293172690763052</v>
      </c>
      <c r="E22" s="194">
        <v>2.6660448658982796</v>
      </c>
      <c r="F22" s="186">
        <v>2.7940481909669188</v>
      </c>
      <c r="G22" s="119">
        <f t="shared" si="1"/>
        <v>6.3272403178025627E-2</v>
      </c>
      <c r="H22" s="217">
        <f t="shared" si="2"/>
        <v>6.473092189061358E-2</v>
      </c>
      <c r="I22" s="99"/>
      <c r="J22" s="115" t="s">
        <v>100</v>
      </c>
      <c r="K22" s="204">
        <v>2044100</v>
      </c>
      <c r="L22" s="200">
        <f>K22/$K$27%</f>
        <v>3.6185293628230228</v>
      </c>
      <c r="M22" s="191">
        <v>3.6136625503889914</v>
      </c>
      <c r="N22" s="215">
        <v>3.6234024833869256</v>
      </c>
      <c r="O22" s="218">
        <f t="shared" si="4"/>
        <v>4.8668124340314201E-3</v>
      </c>
      <c r="P22" s="219">
        <f t="shared" si="5"/>
        <v>4.8731205639027664E-3</v>
      </c>
      <c r="Q22" s="99"/>
    </row>
    <row r="23" spans="2:17" ht="15.6" customHeight="1" x14ac:dyDescent="0.3">
      <c r="B23" s="187" t="s">
        <v>101</v>
      </c>
      <c r="C23" s="187">
        <v>5902</v>
      </c>
      <c r="D23" s="210">
        <f t="shared" si="0"/>
        <v>2.3702811244979918</v>
      </c>
      <c r="E23" s="193">
        <v>2.3112616652769797</v>
      </c>
      <c r="F23" s="167">
        <v>2.4307701803535751</v>
      </c>
      <c r="G23" s="119">
        <f t="shared" si="1"/>
        <v>5.9019459221012038E-2</v>
      </c>
      <c r="H23" s="217">
        <f t="shared" si="2"/>
        <v>6.0489055855583285E-2</v>
      </c>
      <c r="I23" s="99"/>
      <c r="J23" s="187" t="s">
        <v>101</v>
      </c>
      <c r="K23" s="205">
        <v>1669300</v>
      </c>
      <c r="L23" s="200">
        <f t="shared" si="3"/>
        <v>2.9550467518029802</v>
      </c>
      <c r="M23" s="190">
        <v>2.9506339228954728</v>
      </c>
      <c r="N23" s="214">
        <v>2.9594659790775681</v>
      </c>
      <c r="O23" s="218">
        <f t="shared" si="4"/>
        <v>4.4128289075073823E-3</v>
      </c>
      <c r="P23" s="219">
        <f t="shared" si="5"/>
        <v>4.419227274587989E-3</v>
      </c>
      <c r="Q23" s="99"/>
    </row>
    <row r="24" spans="2:17" ht="13.5" customHeight="1" x14ac:dyDescent="0.3">
      <c r="B24" s="187" t="s">
        <v>102</v>
      </c>
      <c r="C24" s="187">
        <v>4759</v>
      </c>
      <c r="D24" s="210">
        <f t="shared" si="0"/>
        <v>1.9112449799196787</v>
      </c>
      <c r="E24" s="193">
        <v>1.8582027263422678</v>
      </c>
      <c r="F24" s="167">
        <v>1.9657709935151348</v>
      </c>
      <c r="G24" s="119">
        <f t="shared" si="1"/>
        <v>5.3042253577410881E-2</v>
      </c>
      <c r="H24" s="217">
        <f t="shared" si="2"/>
        <v>5.4526013595456169E-2</v>
      </c>
      <c r="I24" s="99"/>
      <c r="J24" s="187" t="s">
        <v>102</v>
      </c>
      <c r="K24" s="205">
        <v>1258800</v>
      </c>
      <c r="L24" s="201">
        <f t="shared" si="3"/>
        <v>2.2283668910139531</v>
      </c>
      <c r="M24" s="190">
        <v>2.2245210059225617</v>
      </c>
      <c r="N24" s="214">
        <v>2.2322192733048003</v>
      </c>
      <c r="O24" s="218">
        <f t="shared" si="4"/>
        <v>3.8458850913913878E-3</v>
      </c>
      <c r="P24" s="219">
        <f t="shared" si="5"/>
        <v>3.8523822908471672E-3</v>
      </c>
      <c r="Q24" s="99"/>
    </row>
    <row r="25" spans="2:17" ht="14.4" x14ac:dyDescent="0.3">
      <c r="B25" s="187" t="s">
        <v>108</v>
      </c>
      <c r="C25" s="187">
        <v>3084</v>
      </c>
      <c r="D25" s="210">
        <f t="shared" si="0"/>
        <v>1.2385542168674699</v>
      </c>
      <c r="E25" s="193">
        <v>1.1958593134677005</v>
      </c>
      <c r="F25" s="167">
        <v>1.2827536358997371</v>
      </c>
      <c r="G25" s="119">
        <f t="shared" si="1"/>
        <v>4.2694903399769446E-2</v>
      </c>
      <c r="H25" s="217">
        <f t="shared" si="2"/>
        <v>4.4199419032267206E-2</v>
      </c>
      <c r="I25" s="102"/>
      <c r="J25" s="187" t="s">
        <v>108</v>
      </c>
      <c r="K25" s="205">
        <v>1552622</v>
      </c>
      <c r="L25" s="200">
        <f t="shared" si="3"/>
        <v>2.748499729154644</v>
      </c>
      <c r="M25" s="190">
        <v>2.7442395119092868</v>
      </c>
      <c r="N25" s="214">
        <v>2.7527663728585883</v>
      </c>
      <c r="O25" s="218">
        <f t="shared" si="4"/>
        <v>4.2602172453571896E-3</v>
      </c>
      <c r="P25" s="219">
        <f t="shared" si="5"/>
        <v>4.2666437039442506E-3</v>
      </c>
      <c r="Q25" s="99"/>
    </row>
    <row r="26" spans="2:17" ht="14.4" x14ac:dyDescent="0.3">
      <c r="B26" s="208" t="s">
        <v>109</v>
      </c>
      <c r="C26" s="208">
        <v>1588</v>
      </c>
      <c r="D26" s="211">
        <f t="shared" si="0"/>
        <v>0.63775100401606422</v>
      </c>
      <c r="E26" s="193">
        <v>0.60723660835901594</v>
      </c>
      <c r="F26" s="186">
        <v>0.66978845285738486</v>
      </c>
      <c r="G26" s="119">
        <f t="shared" si="1"/>
        <v>3.0514395657048277E-2</v>
      </c>
      <c r="H26" s="217">
        <f t="shared" si="2"/>
        <v>3.2037448841320648E-2</v>
      </c>
      <c r="J26" s="208" t="s">
        <v>109</v>
      </c>
      <c r="K26" s="208">
        <v>403800</v>
      </c>
      <c r="L26" s="201">
        <f t="shared" si="3"/>
        <v>0.71481931251305542</v>
      </c>
      <c r="M26" s="190">
        <v>0.71262579626984113</v>
      </c>
      <c r="N26" s="215">
        <v>0.71701953180635003</v>
      </c>
      <c r="O26" s="218">
        <f t="shared" si="4"/>
        <v>2.1935162432142885E-3</v>
      </c>
      <c r="P26" s="219">
        <f t="shared" si="5"/>
        <v>2.2002192932946141E-3</v>
      </c>
    </row>
    <row r="27" spans="2:17" ht="14.4" thickBot="1" x14ac:dyDescent="0.35">
      <c r="B27" s="188" t="s">
        <v>110</v>
      </c>
      <c r="C27" s="209">
        <v>249000</v>
      </c>
      <c r="D27" s="188"/>
      <c r="E27" s="195"/>
      <c r="F27" s="168"/>
      <c r="G27" s="149"/>
      <c r="J27" s="188" t="s">
        <v>110</v>
      </c>
      <c r="K27" s="209">
        <v>56489800</v>
      </c>
      <c r="L27" s="188"/>
      <c r="M27" s="195"/>
      <c r="N27" s="168"/>
    </row>
    <row r="28" spans="2:17" x14ac:dyDescent="0.3">
      <c r="E28" s="206"/>
      <c r="F28" s="149"/>
      <c r="G28" s="149"/>
      <c r="K28" s="207"/>
      <c r="L28" s="207"/>
      <c r="M28" s="206"/>
      <c r="N28" s="149"/>
    </row>
    <row r="33" spans="1:31" s="101" customFormat="1" x14ac:dyDescent="0.3">
      <c r="A33" s="99"/>
      <c r="B33" s="99"/>
      <c r="C33" s="99"/>
      <c r="D33" s="99"/>
      <c r="E33" s="99"/>
      <c r="F33" s="99"/>
      <c r="G33" s="99"/>
      <c r="H33" s="99"/>
      <c r="J33" s="99"/>
      <c r="K33" s="99"/>
      <c r="L33" s="99"/>
      <c r="M33" s="99"/>
      <c r="N33" s="102"/>
      <c r="O33" s="102"/>
      <c r="P33" s="102"/>
      <c r="Q33" s="102"/>
      <c r="R33" s="99"/>
      <c r="S33" s="99"/>
      <c r="T33" s="99"/>
      <c r="U33" s="99"/>
      <c r="V33" s="99"/>
      <c r="W33" s="99"/>
      <c r="X33" s="99"/>
      <c r="Y33" s="99"/>
      <c r="Z33" s="99"/>
      <c r="AA33" s="99"/>
      <c r="AB33" s="99"/>
      <c r="AC33" s="99"/>
      <c r="AD33" s="99"/>
      <c r="AE33" s="99"/>
    </row>
    <row r="34" spans="1:31" s="101" customFormat="1" x14ac:dyDescent="0.3">
      <c r="A34" s="99"/>
      <c r="B34" s="99"/>
      <c r="C34" s="99"/>
      <c r="D34" s="99"/>
      <c r="E34" s="99"/>
      <c r="F34" s="99"/>
      <c r="G34" s="99"/>
      <c r="H34" s="99"/>
      <c r="J34" s="99"/>
      <c r="K34" s="99"/>
      <c r="L34" s="99"/>
      <c r="M34" s="99"/>
      <c r="N34" s="102"/>
      <c r="O34" s="102"/>
      <c r="P34" s="102"/>
      <c r="Q34" s="102"/>
      <c r="R34" s="99"/>
      <c r="S34" s="99"/>
      <c r="T34" s="99"/>
      <c r="U34" s="99"/>
      <c r="V34" s="99"/>
      <c r="W34" s="99"/>
      <c r="X34" s="99"/>
      <c r="Y34" s="99"/>
      <c r="Z34" s="99"/>
      <c r="AA34" s="99"/>
      <c r="AB34" s="99"/>
      <c r="AC34" s="99"/>
      <c r="AD34" s="99"/>
      <c r="AE34" s="99"/>
    </row>
    <row r="35" spans="1:31" s="101" customFormat="1" x14ac:dyDescent="0.3">
      <c r="A35" s="99"/>
      <c r="B35" s="99"/>
      <c r="C35" s="99"/>
      <c r="D35" s="99"/>
      <c r="E35" s="99"/>
      <c r="F35" s="99"/>
      <c r="G35" s="99"/>
      <c r="H35" s="99"/>
      <c r="J35" s="99"/>
      <c r="K35" s="99"/>
      <c r="L35" s="99"/>
      <c r="M35" s="99"/>
      <c r="N35" s="102"/>
      <c r="O35" s="102"/>
      <c r="P35" s="102"/>
      <c r="Q35" s="102"/>
      <c r="R35" s="99"/>
      <c r="S35" s="99"/>
      <c r="T35" s="99"/>
      <c r="U35" s="99"/>
      <c r="V35" s="99"/>
      <c r="W35" s="99"/>
      <c r="X35" s="99"/>
      <c r="Y35" s="99"/>
      <c r="Z35" s="99"/>
      <c r="AA35" s="99"/>
      <c r="AB35" s="99"/>
      <c r="AC35" s="99"/>
      <c r="AD35" s="99"/>
      <c r="AE35" s="99"/>
    </row>
    <row r="36" spans="1:31" s="101" customFormat="1" x14ac:dyDescent="0.3">
      <c r="A36" s="99"/>
      <c r="B36" s="99"/>
      <c r="C36" s="99"/>
      <c r="D36" s="99"/>
      <c r="E36" s="99"/>
      <c r="F36" s="99"/>
      <c r="G36" s="99"/>
      <c r="H36" s="99"/>
      <c r="J36" s="99"/>
      <c r="K36" s="99"/>
      <c r="L36" s="99"/>
      <c r="M36" s="99"/>
      <c r="N36" s="102"/>
      <c r="O36" s="102"/>
      <c r="P36" s="102"/>
      <c r="Q36" s="102"/>
      <c r="R36" s="99"/>
      <c r="S36" s="99"/>
      <c r="T36" s="99"/>
      <c r="U36" s="99"/>
      <c r="V36" s="99"/>
      <c r="W36" s="99"/>
      <c r="X36" s="99"/>
      <c r="Y36" s="99"/>
      <c r="Z36" s="99"/>
      <c r="AA36" s="99"/>
      <c r="AB36" s="99"/>
      <c r="AC36" s="99"/>
      <c r="AD36" s="99"/>
      <c r="AE36" s="99"/>
    </row>
    <row r="37" spans="1:31" s="101" customFormat="1" x14ac:dyDescent="0.3">
      <c r="A37" s="99"/>
      <c r="B37" s="99"/>
      <c r="C37" s="99"/>
      <c r="D37" s="99"/>
      <c r="E37" s="99"/>
      <c r="F37" s="99"/>
      <c r="G37" s="99"/>
      <c r="H37" s="99"/>
      <c r="J37" s="99"/>
      <c r="K37" s="99"/>
      <c r="L37" s="99"/>
      <c r="M37" s="99"/>
      <c r="N37" s="102"/>
      <c r="O37" s="102"/>
      <c r="P37" s="102"/>
      <c r="Q37" s="102"/>
      <c r="R37" s="99"/>
      <c r="S37" s="99"/>
      <c r="T37" s="99"/>
      <c r="U37" s="99"/>
      <c r="V37" s="99"/>
      <c r="W37" s="99"/>
      <c r="X37" s="99"/>
      <c r="Y37" s="99"/>
      <c r="Z37" s="99"/>
      <c r="AA37" s="99"/>
      <c r="AB37" s="99"/>
      <c r="AC37" s="99"/>
      <c r="AD37" s="99"/>
      <c r="AE37" s="99"/>
    </row>
    <row r="38" spans="1:31" s="101" customFormat="1" x14ac:dyDescent="0.3">
      <c r="A38" s="99"/>
      <c r="B38" s="99"/>
      <c r="C38" s="99"/>
      <c r="D38" s="99"/>
      <c r="E38" s="99"/>
      <c r="F38" s="99"/>
      <c r="G38" s="99"/>
      <c r="H38" s="99"/>
      <c r="J38" s="99"/>
      <c r="K38" s="99"/>
      <c r="L38" s="99"/>
      <c r="M38" s="99"/>
      <c r="N38" s="102"/>
      <c r="O38" s="102"/>
      <c r="P38" s="102"/>
      <c r="Q38" s="102"/>
      <c r="R38" s="99"/>
      <c r="S38" s="99"/>
      <c r="T38" s="99"/>
      <c r="U38" s="99"/>
      <c r="V38" s="99"/>
      <c r="W38" s="99"/>
      <c r="X38" s="99"/>
      <c r="Y38" s="99"/>
      <c r="Z38" s="99"/>
      <c r="AA38" s="99"/>
      <c r="AB38" s="99"/>
      <c r="AC38" s="99"/>
      <c r="AD38" s="99"/>
      <c r="AE38" s="99"/>
    </row>
    <row r="39" spans="1:31" s="101" customFormat="1" x14ac:dyDescent="0.3">
      <c r="A39" s="99"/>
      <c r="B39" s="99"/>
      <c r="C39" s="99"/>
      <c r="D39" s="99"/>
      <c r="E39" s="99"/>
      <c r="F39" s="99"/>
      <c r="G39" s="99"/>
      <c r="H39" s="99"/>
      <c r="J39" s="99"/>
      <c r="K39" s="99"/>
      <c r="L39" s="99"/>
      <c r="M39" s="99"/>
      <c r="N39" s="102"/>
      <c r="O39" s="102"/>
      <c r="P39" s="102"/>
      <c r="Q39" s="102"/>
      <c r="R39" s="99"/>
      <c r="S39" s="99"/>
      <c r="T39" s="99"/>
      <c r="U39" s="99"/>
      <c r="V39" s="99"/>
      <c r="W39" s="99"/>
      <c r="X39" s="99"/>
      <c r="Y39" s="99"/>
      <c r="Z39" s="99"/>
      <c r="AA39" s="99"/>
      <c r="AB39" s="99"/>
      <c r="AC39" s="99"/>
      <c r="AD39" s="99"/>
      <c r="AE39" s="99"/>
    </row>
    <row r="40" spans="1:31" s="101" customFormat="1" x14ac:dyDescent="0.3">
      <c r="A40" s="99"/>
      <c r="B40" s="99"/>
      <c r="C40" s="99"/>
      <c r="D40" s="99"/>
      <c r="E40" s="99"/>
      <c r="F40" s="99"/>
      <c r="G40" s="99"/>
      <c r="H40" s="99"/>
      <c r="J40" s="99"/>
      <c r="K40" s="99"/>
      <c r="L40" s="99"/>
      <c r="M40" s="99"/>
      <c r="N40" s="102"/>
      <c r="O40" s="102"/>
      <c r="P40" s="102"/>
      <c r="Q40" s="102"/>
      <c r="R40" s="99"/>
      <c r="S40" s="99"/>
      <c r="T40" s="99"/>
      <c r="U40" s="99"/>
      <c r="V40" s="99"/>
      <c r="W40" s="99"/>
      <c r="X40" s="99"/>
      <c r="Y40" s="99"/>
      <c r="Z40" s="99"/>
      <c r="AA40" s="99"/>
      <c r="AB40" s="99"/>
      <c r="AC40" s="99"/>
      <c r="AD40" s="99"/>
      <c r="AE40" s="99"/>
    </row>
    <row r="41" spans="1:31" s="101" customFormat="1" x14ac:dyDescent="0.3">
      <c r="A41" s="99"/>
      <c r="B41" s="99"/>
      <c r="C41" s="99"/>
      <c r="D41" s="99"/>
      <c r="E41" s="99"/>
      <c r="F41" s="99"/>
      <c r="G41" s="99"/>
      <c r="H41" s="99"/>
      <c r="J41" s="99"/>
      <c r="K41" s="99"/>
      <c r="L41" s="99"/>
      <c r="M41" s="99"/>
      <c r="N41" s="102"/>
      <c r="O41" s="102"/>
      <c r="P41" s="102"/>
      <c r="Q41" s="102"/>
      <c r="R41" s="99"/>
      <c r="S41" s="99"/>
      <c r="T41" s="99"/>
      <c r="U41" s="99"/>
      <c r="V41" s="99"/>
      <c r="W41" s="99"/>
      <c r="X41" s="99"/>
      <c r="Y41" s="99"/>
      <c r="Z41" s="99"/>
      <c r="AA41" s="99"/>
      <c r="AB41" s="99"/>
      <c r="AC41" s="99"/>
      <c r="AD41" s="99"/>
      <c r="AE41" s="99"/>
    </row>
    <row r="42" spans="1:31" s="101" customFormat="1" x14ac:dyDescent="0.3">
      <c r="A42" s="99"/>
      <c r="B42" s="99"/>
      <c r="C42" s="99"/>
      <c r="D42" s="99"/>
      <c r="E42" s="99"/>
      <c r="F42" s="99"/>
      <c r="G42" s="99"/>
      <c r="H42" s="99"/>
      <c r="J42" s="99"/>
      <c r="K42" s="99"/>
      <c r="L42" s="99"/>
      <c r="M42" s="99"/>
      <c r="N42" s="102"/>
      <c r="O42" s="102"/>
      <c r="P42" s="102"/>
      <c r="Q42" s="102"/>
      <c r="R42" s="99"/>
      <c r="S42" s="99"/>
      <c r="T42" s="99"/>
      <c r="U42" s="99"/>
      <c r="V42" s="99"/>
      <c r="W42" s="99"/>
      <c r="X42" s="99"/>
      <c r="Y42" s="99"/>
      <c r="Z42" s="99"/>
      <c r="AA42" s="99"/>
      <c r="AB42" s="99"/>
      <c r="AC42" s="99"/>
      <c r="AD42" s="99"/>
      <c r="AE42" s="99"/>
    </row>
    <row r="43" spans="1:31" s="101" customFormat="1" x14ac:dyDescent="0.3">
      <c r="A43" s="99"/>
      <c r="B43" s="99"/>
      <c r="C43" s="99"/>
      <c r="D43" s="99"/>
      <c r="E43" s="99"/>
      <c r="F43" s="99"/>
      <c r="G43" s="99"/>
      <c r="H43" s="99"/>
      <c r="J43" s="99"/>
      <c r="K43" s="99"/>
      <c r="L43" s="99"/>
      <c r="M43" s="99"/>
      <c r="N43" s="102"/>
      <c r="O43" s="102"/>
      <c r="P43" s="102"/>
      <c r="Q43" s="102"/>
      <c r="R43" s="99"/>
      <c r="S43" s="99"/>
      <c r="T43" s="99"/>
      <c r="U43" s="99"/>
      <c r="V43" s="99"/>
      <c r="W43" s="99"/>
      <c r="X43" s="99"/>
      <c r="Y43" s="99"/>
      <c r="Z43" s="99"/>
      <c r="AA43" s="99"/>
      <c r="AB43" s="99"/>
      <c r="AC43" s="99"/>
      <c r="AD43" s="99"/>
      <c r="AE43" s="99"/>
    </row>
    <row r="55" spans="1:31" s="101" customFormat="1" ht="14.4" x14ac:dyDescent="0.3">
      <c r="A55" s="99"/>
      <c r="B55" s="123"/>
      <c r="C55" s="99"/>
      <c r="D55" s="99"/>
      <c r="E55" s="99"/>
      <c r="F55" s="99"/>
      <c r="G55" s="99"/>
      <c r="H55" s="99"/>
      <c r="J55" s="99"/>
      <c r="K55" s="99"/>
      <c r="L55" s="99"/>
      <c r="M55" s="99"/>
      <c r="N55" s="102"/>
      <c r="O55" s="102"/>
      <c r="P55" s="102"/>
      <c r="Q55" s="102"/>
      <c r="R55" s="99"/>
      <c r="S55" s="99"/>
      <c r="T55" s="99"/>
      <c r="U55" s="99"/>
      <c r="V55" s="99"/>
      <c r="W55" s="99"/>
      <c r="X55" s="99"/>
      <c r="Y55" s="99"/>
      <c r="Z55" s="99"/>
      <c r="AA55" s="99"/>
      <c r="AB55" s="99"/>
      <c r="AC55" s="99"/>
      <c r="AD55" s="99"/>
      <c r="AE55" s="99"/>
    </row>
    <row r="56" spans="1:31" s="101" customFormat="1" x14ac:dyDescent="0.3">
      <c r="A56" s="99"/>
      <c r="B56" s="629" t="s">
        <v>57</v>
      </c>
      <c r="C56" s="630"/>
      <c r="D56" s="630"/>
      <c r="E56" s="630"/>
      <c r="F56" s="630"/>
      <c r="G56" s="630"/>
      <c r="H56" s="631"/>
      <c r="J56" s="99"/>
      <c r="K56" s="99"/>
      <c r="L56" s="99"/>
      <c r="M56" s="99"/>
      <c r="N56" s="102"/>
      <c r="O56" s="102"/>
      <c r="P56" s="102"/>
      <c r="Q56" s="102"/>
      <c r="R56" s="99"/>
      <c r="S56" s="99"/>
      <c r="T56" s="99"/>
      <c r="U56" s="99"/>
      <c r="V56" s="99"/>
      <c r="W56" s="99"/>
      <c r="X56" s="99"/>
      <c r="Y56" s="99"/>
      <c r="Z56" s="99"/>
      <c r="AA56" s="99"/>
      <c r="AB56" s="99"/>
      <c r="AC56" s="99"/>
      <c r="AD56" s="99"/>
      <c r="AE56" s="99"/>
    </row>
    <row r="57" spans="1:31" s="101" customFormat="1" ht="3.75" customHeight="1" x14ac:dyDescent="0.3">
      <c r="A57" s="99"/>
      <c r="B57" s="124"/>
      <c r="C57" s="124"/>
      <c r="D57" s="125"/>
      <c r="E57" s="125"/>
      <c r="F57" s="125"/>
      <c r="G57" s="125"/>
      <c r="H57" s="196"/>
      <c r="J57" s="99"/>
      <c r="K57" s="99"/>
      <c r="L57" s="99"/>
      <c r="M57" s="99"/>
      <c r="N57" s="102"/>
      <c r="O57" s="102"/>
      <c r="P57" s="102"/>
      <c r="Q57" s="102"/>
      <c r="R57" s="99"/>
      <c r="S57" s="99"/>
      <c r="T57" s="99"/>
      <c r="U57" s="99"/>
      <c r="V57" s="99"/>
      <c r="W57" s="99"/>
      <c r="X57" s="99"/>
      <c r="Y57" s="99"/>
      <c r="Z57" s="99"/>
      <c r="AA57" s="99"/>
      <c r="AB57" s="99"/>
      <c r="AC57" s="99"/>
      <c r="AD57" s="99"/>
      <c r="AE57" s="99"/>
    </row>
    <row r="58" spans="1:31" s="101" customFormat="1" x14ac:dyDescent="0.3">
      <c r="A58" s="99"/>
      <c r="B58" s="129" t="s">
        <v>58</v>
      </c>
      <c r="C58" s="625" t="s">
        <v>84</v>
      </c>
      <c r="D58" s="626"/>
      <c r="E58" s="626"/>
      <c r="F58" s="626"/>
      <c r="G58" s="626"/>
      <c r="H58" s="627"/>
      <c r="J58" s="99"/>
      <c r="K58" s="99"/>
      <c r="L58" s="99"/>
      <c r="M58" s="99"/>
      <c r="N58" s="102"/>
      <c r="O58" s="102"/>
      <c r="P58" s="102"/>
      <c r="Q58" s="102"/>
      <c r="R58" s="99"/>
      <c r="S58" s="99"/>
      <c r="T58" s="99"/>
      <c r="U58" s="99"/>
      <c r="V58" s="99"/>
      <c r="W58" s="99"/>
      <c r="X58" s="99"/>
      <c r="Y58" s="99"/>
      <c r="Z58" s="99"/>
      <c r="AA58" s="99"/>
      <c r="AB58" s="99"/>
      <c r="AC58" s="99"/>
      <c r="AD58" s="99"/>
      <c r="AE58" s="99"/>
    </row>
    <row r="59" spans="1:31" s="101" customFormat="1" ht="3.75" customHeight="1" x14ac:dyDescent="0.3">
      <c r="A59" s="99"/>
      <c r="B59" s="129"/>
      <c r="C59" s="130"/>
      <c r="D59" s="131"/>
      <c r="E59" s="131"/>
      <c r="F59" s="131"/>
      <c r="G59" s="131"/>
      <c r="H59" s="197"/>
      <c r="J59" s="99"/>
      <c r="K59" s="99"/>
      <c r="L59" s="99"/>
      <c r="M59" s="99"/>
      <c r="N59" s="102"/>
      <c r="O59" s="102"/>
      <c r="P59" s="102"/>
      <c r="Q59" s="102"/>
      <c r="R59" s="99"/>
      <c r="S59" s="99"/>
      <c r="T59" s="99"/>
      <c r="U59" s="99"/>
      <c r="V59" s="99"/>
      <c r="W59" s="99"/>
      <c r="X59" s="99"/>
      <c r="Y59" s="99"/>
      <c r="Z59" s="99"/>
      <c r="AA59" s="99"/>
      <c r="AB59" s="99"/>
      <c r="AC59" s="99"/>
      <c r="AD59" s="99"/>
      <c r="AE59" s="99"/>
    </row>
    <row r="60" spans="1:31" s="101" customFormat="1" x14ac:dyDescent="0.3">
      <c r="A60" s="99"/>
      <c r="B60" s="129" t="s">
        <v>59</v>
      </c>
      <c r="C60" s="130" t="s">
        <v>103</v>
      </c>
      <c r="D60" s="131"/>
      <c r="E60" s="131"/>
      <c r="F60" s="131"/>
      <c r="G60" s="131"/>
      <c r="H60" s="197"/>
      <c r="J60" s="99"/>
      <c r="K60" s="99"/>
      <c r="L60" s="99"/>
      <c r="M60" s="99"/>
      <c r="N60" s="102"/>
      <c r="O60" s="102"/>
      <c r="P60" s="102"/>
      <c r="Q60" s="102"/>
      <c r="R60" s="99"/>
      <c r="S60" s="99"/>
      <c r="T60" s="99"/>
      <c r="U60" s="99"/>
      <c r="V60" s="99"/>
      <c r="W60" s="99"/>
      <c r="X60" s="99"/>
      <c r="Y60" s="99"/>
      <c r="Z60" s="99"/>
      <c r="AA60" s="99"/>
      <c r="AB60" s="99"/>
      <c r="AC60" s="99"/>
      <c r="AD60" s="99"/>
      <c r="AE60" s="99"/>
    </row>
    <row r="61" spans="1:31" s="101" customFormat="1" ht="3.75" customHeight="1" x14ac:dyDescent="0.3">
      <c r="A61" s="99"/>
      <c r="B61" s="129"/>
      <c r="C61" s="130"/>
      <c r="D61" s="131"/>
      <c r="E61" s="131"/>
      <c r="F61" s="131"/>
      <c r="G61" s="131"/>
      <c r="H61" s="197"/>
      <c r="J61" s="99"/>
      <c r="K61" s="99"/>
      <c r="L61" s="99"/>
      <c r="M61" s="99"/>
      <c r="N61" s="102"/>
      <c r="O61" s="102"/>
      <c r="P61" s="102"/>
      <c r="Q61" s="102"/>
      <c r="R61" s="99"/>
      <c r="S61" s="99"/>
      <c r="T61" s="99"/>
      <c r="U61" s="99"/>
      <c r="V61" s="99"/>
      <c r="W61" s="99"/>
      <c r="X61" s="99"/>
      <c r="Y61" s="99"/>
      <c r="Z61" s="99"/>
      <c r="AA61" s="99"/>
      <c r="AB61" s="99"/>
      <c r="AC61" s="99"/>
      <c r="AD61" s="99"/>
      <c r="AE61" s="99"/>
    </row>
    <row r="62" spans="1:31" s="101" customFormat="1" x14ac:dyDescent="0.3">
      <c r="A62" s="99"/>
      <c r="B62" s="129" t="s">
        <v>61</v>
      </c>
      <c r="C62" s="130" t="s">
        <v>62</v>
      </c>
      <c r="D62" s="131"/>
      <c r="E62" s="131"/>
      <c r="F62" s="131"/>
      <c r="G62" s="131"/>
      <c r="H62" s="197"/>
      <c r="J62" s="99"/>
      <c r="K62" s="99"/>
      <c r="L62" s="99"/>
      <c r="M62" s="99"/>
      <c r="N62" s="102"/>
      <c r="O62" s="102"/>
      <c r="P62" s="102"/>
      <c r="Q62" s="102"/>
      <c r="R62" s="99"/>
      <c r="S62" s="99"/>
      <c r="T62" s="99"/>
      <c r="U62" s="99"/>
      <c r="V62" s="99"/>
      <c r="W62" s="99"/>
      <c r="X62" s="99"/>
      <c r="Y62" s="99"/>
      <c r="Z62" s="99"/>
      <c r="AA62" s="99"/>
      <c r="AB62" s="99"/>
      <c r="AC62" s="99"/>
      <c r="AD62" s="99"/>
      <c r="AE62" s="99"/>
    </row>
    <row r="63" spans="1:31" s="101" customFormat="1" ht="3.75" customHeight="1" x14ac:dyDescent="0.3">
      <c r="A63" s="99"/>
      <c r="B63" s="129"/>
      <c r="C63" s="130"/>
      <c r="D63" s="131"/>
      <c r="E63" s="131"/>
      <c r="F63" s="131"/>
      <c r="G63" s="131"/>
      <c r="H63" s="197"/>
      <c r="J63" s="99"/>
      <c r="K63" s="99"/>
      <c r="L63" s="99"/>
      <c r="M63" s="99"/>
      <c r="N63" s="102"/>
      <c r="O63" s="102"/>
      <c r="P63" s="102"/>
      <c r="Q63" s="102"/>
      <c r="R63" s="99"/>
      <c r="S63" s="99"/>
      <c r="T63" s="99"/>
      <c r="U63" s="99"/>
      <c r="V63" s="99"/>
      <c r="W63" s="99"/>
      <c r="X63" s="99"/>
      <c r="Y63" s="99"/>
      <c r="Z63" s="99"/>
      <c r="AA63" s="99"/>
      <c r="AB63" s="99"/>
      <c r="AC63" s="99"/>
      <c r="AD63" s="99"/>
      <c r="AE63" s="99"/>
    </row>
    <row r="64" spans="1:31" s="101" customFormat="1" x14ac:dyDescent="0.3">
      <c r="A64" s="99"/>
      <c r="B64" s="129" t="s">
        <v>63</v>
      </c>
      <c r="C64" s="130" t="s">
        <v>64</v>
      </c>
      <c r="D64" s="131"/>
      <c r="E64" s="131"/>
      <c r="F64" s="131"/>
      <c r="G64" s="131"/>
      <c r="H64" s="197"/>
      <c r="J64" s="99"/>
      <c r="K64" s="99"/>
      <c r="L64" s="99"/>
      <c r="M64" s="99"/>
      <c r="N64" s="102"/>
      <c r="O64" s="102"/>
      <c r="P64" s="102"/>
      <c r="Q64" s="102"/>
      <c r="R64" s="99"/>
      <c r="S64" s="99"/>
      <c r="T64" s="99"/>
      <c r="U64" s="99"/>
      <c r="V64" s="99"/>
      <c r="W64" s="99"/>
      <c r="X64" s="99"/>
      <c r="Y64" s="99"/>
      <c r="Z64" s="99"/>
      <c r="AA64" s="99"/>
      <c r="AB64" s="99"/>
      <c r="AC64" s="99"/>
      <c r="AD64" s="99"/>
      <c r="AE64" s="99"/>
    </row>
    <row r="65" spans="1:31" s="101" customFormat="1" ht="3.75" customHeight="1" x14ac:dyDescent="0.3">
      <c r="A65" s="99"/>
      <c r="B65" s="129"/>
      <c r="C65" s="130"/>
      <c r="D65" s="131"/>
      <c r="E65" s="131"/>
      <c r="F65" s="131"/>
      <c r="G65" s="131"/>
      <c r="H65" s="197"/>
      <c r="J65" s="99"/>
      <c r="K65" s="99"/>
      <c r="L65" s="99"/>
      <c r="M65" s="99"/>
      <c r="N65" s="102"/>
      <c r="O65" s="102"/>
      <c r="P65" s="102"/>
      <c r="Q65" s="102"/>
      <c r="R65" s="99"/>
      <c r="S65" s="99"/>
      <c r="T65" s="99"/>
      <c r="U65" s="99"/>
      <c r="V65" s="99"/>
      <c r="W65" s="99"/>
      <c r="X65" s="99"/>
      <c r="Y65" s="99"/>
      <c r="Z65" s="99"/>
      <c r="AA65" s="99"/>
      <c r="AB65" s="99"/>
      <c r="AC65" s="99"/>
      <c r="AD65" s="99"/>
      <c r="AE65" s="99"/>
    </row>
    <row r="66" spans="1:31" s="101" customFormat="1" x14ac:dyDescent="0.3">
      <c r="A66" s="99"/>
      <c r="B66" s="129" t="s">
        <v>65</v>
      </c>
      <c r="C66" s="130" t="s">
        <v>66</v>
      </c>
      <c r="D66" s="131"/>
      <c r="E66" s="131"/>
      <c r="F66" s="131"/>
      <c r="G66" s="131"/>
      <c r="H66" s="197"/>
      <c r="J66" s="99"/>
      <c r="K66" s="99"/>
      <c r="L66" s="99"/>
      <c r="M66" s="99"/>
      <c r="N66" s="102"/>
      <c r="O66" s="102"/>
      <c r="P66" s="102"/>
      <c r="Q66" s="102"/>
      <c r="R66" s="99"/>
      <c r="S66" s="99"/>
      <c r="T66" s="99"/>
      <c r="U66" s="99"/>
      <c r="V66" s="99"/>
      <c r="W66" s="99"/>
      <c r="X66" s="99"/>
      <c r="Y66" s="99"/>
      <c r="Z66" s="99"/>
      <c r="AA66" s="99"/>
      <c r="AB66" s="99"/>
      <c r="AC66" s="99"/>
      <c r="AD66" s="99"/>
      <c r="AE66" s="99"/>
    </row>
    <row r="67" spans="1:31" s="101" customFormat="1" ht="5.25" customHeight="1" x14ac:dyDescent="0.3">
      <c r="A67" s="99"/>
      <c r="B67" s="129"/>
      <c r="C67" s="130"/>
      <c r="D67" s="131"/>
      <c r="E67" s="131"/>
      <c r="F67" s="131"/>
      <c r="G67" s="131"/>
      <c r="H67" s="197"/>
      <c r="J67" s="99"/>
      <c r="K67" s="99"/>
      <c r="L67" s="99"/>
      <c r="M67" s="99"/>
      <c r="N67" s="102"/>
      <c r="O67" s="102"/>
      <c r="P67" s="102"/>
      <c r="Q67" s="102"/>
      <c r="R67" s="99"/>
      <c r="S67" s="99"/>
      <c r="T67" s="99"/>
      <c r="U67" s="99"/>
      <c r="V67" s="99"/>
      <c r="W67" s="99"/>
      <c r="X67" s="99"/>
      <c r="Y67" s="99"/>
      <c r="Z67" s="99"/>
      <c r="AA67" s="99"/>
      <c r="AB67" s="99"/>
      <c r="AC67" s="99"/>
      <c r="AD67" s="99"/>
      <c r="AE67" s="99"/>
    </row>
    <row r="68" spans="1:31" s="101" customFormat="1" x14ac:dyDescent="0.3">
      <c r="A68" s="99"/>
      <c r="B68" s="129" t="s">
        <v>67</v>
      </c>
      <c r="C68" s="134" t="s">
        <v>68</v>
      </c>
      <c r="D68" s="132"/>
      <c r="E68" s="132"/>
      <c r="F68" s="131"/>
      <c r="G68" s="131"/>
      <c r="H68" s="197"/>
      <c r="J68" s="99"/>
      <c r="K68" s="99"/>
      <c r="L68" s="99"/>
      <c r="M68" s="99"/>
      <c r="N68" s="102"/>
      <c r="O68" s="102"/>
      <c r="P68" s="102"/>
      <c r="Q68" s="102"/>
      <c r="R68" s="99"/>
      <c r="S68" s="99"/>
      <c r="T68" s="99"/>
      <c r="U68" s="99"/>
      <c r="V68" s="99"/>
      <c r="W68" s="99"/>
      <c r="X68" s="99"/>
      <c r="Y68" s="99"/>
      <c r="Z68" s="99"/>
      <c r="AA68" s="99"/>
      <c r="AB68" s="99"/>
      <c r="AC68" s="99"/>
      <c r="AD68" s="99"/>
      <c r="AE68" s="99"/>
    </row>
    <row r="69" spans="1:31" s="101" customFormat="1" ht="6" customHeight="1" x14ac:dyDescent="0.3">
      <c r="A69" s="99"/>
      <c r="B69" s="129"/>
      <c r="C69" s="134"/>
      <c r="D69" s="132"/>
      <c r="E69" s="132"/>
      <c r="F69" s="131"/>
      <c r="G69" s="131"/>
      <c r="H69" s="197"/>
      <c r="J69" s="99"/>
      <c r="K69" s="99"/>
      <c r="L69" s="99"/>
      <c r="M69" s="99"/>
      <c r="N69" s="102"/>
      <c r="O69" s="102"/>
      <c r="P69" s="102"/>
      <c r="Q69" s="102"/>
      <c r="R69" s="99"/>
      <c r="S69" s="99"/>
      <c r="T69" s="99"/>
      <c r="U69" s="99"/>
      <c r="V69" s="99"/>
      <c r="W69" s="99"/>
      <c r="X69" s="99"/>
      <c r="Y69" s="99"/>
      <c r="Z69" s="99"/>
      <c r="AA69" s="99"/>
      <c r="AB69" s="99"/>
      <c r="AC69" s="99"/>
      <c r="AD69" s="99"/>
      <c r="AE69" s="99"/>
    </row>
    <row r="70" spans="1:31" s="101" customFormat="1" x14ac:dyDescent="0.3">
      <c r="A70" s="99"/>
      <c r="B70" s="129" t="s">
        <v>69</v>
      </c>
      <c r="C70" s="135" t="s">
        <v>70</v>
      </c>
      <c r="D70" s="141"/>
      <c r="E70" s="141"/>
      <c r="F70" s="131"/>
      <c r="G70" s="131"/>
      <c r="H70" s="197"/>
      <c r="J70" s="99"/>
      <c r="K70" s="99"/>
      <c r="L70" s="99"/>
      <c r="M70" s="99"/>
      <c r="N70" s="102"/>
      <c r="O70" s="102"/>
      <c r="P70" s="102"/>
      <c r="Q70" s="102"/>
      <c r="R70" s="99"/>
      <c r="S70" s="99"/>
      <c r="T70" s="99"/>
      <c r="U70" s="99"/>
      <c r="V70" s="99"/>
      <c r="W70" s="99"/>
      <c r="X70" s="99"/>
      <c r="Y70" s="99"/>
      <c r="Z70" s="99"/>
      <c r="AA70" s="99"/>
      <c r="AB70" s="99"/>
      <c r="AC70" s="99"/>
      <c r="AD70" s="99"/>
      <c r="AE70" s="99"/>
    </row>
    <row r="71" spans="1:31" s="101" customFormat="1" ht="3.75" customHeight="1" x14ac:dyDescent="0.3">
      <c r="A71" s="99"/>
      <c r="B71" s="129"/>
      <c r="C71" s="130"/>
      <c r="D71" s="131"/>
      <c r="E71" s="131"/>
      <c r="F71" s="131"/>
      <c r="G71" s="131"/>
      <c r="H71" s="197"/>
      <c r="J71" s="99"/>
      <c r="K71" s="99"/>
      <c r="L71" s="99"/>
      <c r="M71" s="99"/>
      <c r="N71" s="102"/>
      <c r="O71" s="102"/>
      <c r="P71" s="102"/>
      <c r="Q71" s="102"/>
      <c r="R71" s="99"/>
      <c r="S71" s="99"/>
      <c r="T71" s="99"/>
      <c r="U71" s="99"/>
      <c r="V71" s="99"/>
      <c r="W71" s="99"/>
      <c r="X71" s="99"/>
      <c r="Y71" s="99"/>
      <c r="Z71" s="99"/>
      <c r="AA71" s="99"/>
      <c r="AB71" s="99"/>
      <c r="AC71" s="99"/>
      <c r="AD71" s="99"/>
      <c r="AE71" s="99"/>
    </row>
    <row r="72" spans="1:31" s="101" customFormat="1" x14ac:dyDescent="0.3">
      <c r="A72" s="99"/>
      <c r="B72" s="632" t="s">
        <v>71</v>
      </c>
      <c r="C72" s="130" t="s">
        <v>72</v>
      </c>
      <c r="D72" s="131"/>
      <c r="E72" s="131"/>
      <c r="F72" s="131"/>
      <c r="G72" s="131"/>
      <c r="H72" s="197"/>
      <c r="J72" s="99"/>
      <c r="K72" s="99"/>
      <c r="L72" s="99"/>
      <c r="M72" s="99"/>
      <c r="N72" s="102"/>
      <c r="O72" s="102"/>
      <c r="P72" s="102"/>
      <c r="Q72" s="102"/>
      <c r="R72" s="99"/>
      <c r="S72" s="99"/>
      <c r="T72" s="99"/>
      <c r="U72" s="99"/>
      <c r="V72" s="99"/>
      <c r="W72" s="99"/>
      <c r="X72" s="99"/>
      <c r="Y72" s="99"/>
      <c r="Z72" s="99"/>
      <c r="AA72" s="99"/>
      <c r="AB72" s="99"/>
      <c r="AC72" s="99"/>
      <c r="AD72" s="99"/>
      <c r="AE72" s="99"/>
    </row>
    <row r="73" spans="1:31" s="101" customFormat="1" x14ac:dyDescent="0.3">
      <c r="A73" s="99"/>
      <c r="B73" s="632"/>
      <c r="C73" s="175" t="s">
        <v>73</v>
      </c>
      <c r="D73" s="180"/>
      <c r="E73" s="131"/>
      <c r="F73" s="131"/>
      <c r="G73" s="131"/>
      <c r="H73" s="197"/>
      <c r="J73" s="99"/>
      <c r="K73" s="99"/>
      <c r="L73" s="99"/>
      <c r="M73" s="99"/>
      <c r="N73" s="102"/>
      <c r="O73" s="102"/>
      <c r="P73" s="102"/>
      <c r="Q73" s="102"/>
      <c r="R73" s="99"/>
      <c r="S73" s="99"/>
      <c r="T73" s="99"/>
      <c r="U73" s="99"/>
      <c r="V73" s="99"/>
      <c r="W73" s="99"/>
      <c r="X73" s="99"/>
      <c r="Y73" s="99"/>
      <c r="Z73" s="99"/>
      <c r="AA73" s="99"/>
      <c r="AB73" s="99"/>
      <c r="AC73" s="99"/>
      <c r="AD73" s="99"/>
      <c r="AE73" s="99"/>
    </row>
    <row r="74" spans="1:31" s="101" customFormat="1" ht="3.75" customHeight="1" x14ac:dyDescent="0.3">
      <c r="A74" s="99"/>
      <c r="B74" s="129"/>
      <c r="C74" s="130"/>
      <c r="D74" s="131"/>
      <c r="E74" s="131"/>
      <c r="F74" s="131"/>
      <c r="G74" s="131"/>
      <c r="H74" s="197"/>
      <c r="J74" s="99"/>
      <c r="K74" s="99"/>
      <c r="L74" s="99"/>
      <c r="M74" s="99"/>
      <c r="N74" s="102"/>
      <c r="O74" s="102"/>
      <c r="P74" s="102"/>
      <c r="Q74" s="102"/>
      <c r="R74" s="99"/>
      <c r="S74" s="99"/>
      <c r="T74" s="99"/>
      <c r="U74" s="99"/>
      <c r="V74" s="99"/>
      <c r="W74" s="99"/>
      <c r="X74" s="99"/>
      <c r="Y74" s="99"/>
      <c r="Z74" s="99"/>
      <c r="AA74" s="99"/>
      <c r="AB74" s="99"/>
      <c r="AC74" s="99"/>
      <c r="AD74" s="99"/>
      <c r="AE74" s="99"/>
    </row>
    <row r="75" spans="1:31" s="101" customFormat="1" ht="34.200000000000003" customHeight="1" x14ac:dyDescent="0.3">
      <c r="A75" s="99"/>
      <c r="B75" s="136" t="s">
        <v>74</v>
      </c>
      <c r="C75" s="625"/>
      <c r="D75" s="626"/>
      <c r="E75" s="626"/>
      <c r="F75" s="626"/>
      <c r="G75" s="626"/>
      <c r="H75" s="627"/>
      <c r="J75" s="99"/>
      <c r="K75" s="99"/>
      <c r="L75" s="99"/>
      <c r="M75" s="99"/>
      <c r="N75" s="102"/>
      <c r="O75" s="102"/>
      <c r="P75" s="102"/>
      <c r="Q75" s="102"/>
      <c r="R75" s="99"/>
      <c r="S75" s="99"/>
      <c r="T75" s="99"/>
      <c r="U75" s="99"/>
      <c r="V75" s="99"/>
      <c r="W75" s="99"/>
      <c r="X75" s="99"/>
      <c r="Y75" s="99"/>
      <c r="Z75" s="99"/>
      <c r="AA75" s="99"/>
      <c r="AB75" s="99"/>
      <c r="AC75" s="99"/>
      <c r="AD75" s="99"/>
      <c r="AE75" s="99"/>
    </row>
    <row r="76" spans="1:31" s="101" customFormat="1" ht="3.75" customHeight="1" x14ac:dyDescent="0.3">
      <c r="A76" s="99"/>
      <c r="B76" s="136"/>
      <c r="C76" s="130"/>
      <c r="D76" s="131"/>
      <c r="E76" s="131"/>
      <c r="F76" s="131"/>
      <c r="G76" s="131"/>
      <c r="H76" s="197"/>
      <c r="J76" s="99"/>
      <c r="K76" s="99"/>
      <c r="L76" s="99"/>
      <c r="M76" s="99"/>
      <c r="N76" s="102"/>
      <c r="O76" s="102"/>
      <c r="P76" s="102"/>
      <c r="Q76" s="102"/>
      <c r="R76" s="99"/>
      <c r="S76" s="99"/>
      <c r="T76" s="99"/>
      <c r="U76" s="99"/>
      <c r="V76" s="99"/>
      <c r="W76" s="99"/>
      <c r="X76" s="99"/>
      <c r="Y76" s="99"/>
      <c r="Z76" s="99"/>
      <c r="AA76" s="99"/>
      <c r="AB76" s="99"/>
      <c r="AC76" s="99"/>
      <c r="AD76" s="99"/>
      <c r="AE76" s="99"/>
    </row>
    <row r="77" spans="1:31" s="101" customFormat="1" x14ac:dyDescent="0.3">
      <c r="A77" s="99"/>
      <c r="B77" s="136" t="s">
        <v>75</v>
      </c>
      <c r="C77" s="176">
        <v>44740</v>
      </c>
      <c r="D77" s="181"/>
      <c r="E77" s="131"/>
      <c r="F77" s="131"/>
      <c r="G77" s="131"/>
      <c r="H77" s="197"/>
      <c r="J77" s="99"/>
      <c r="K77" s="99"/>
      <c r="L77" s="99"/>
      <c r="M77" s="99"/>
      <c r="N77" s="102"/>
      <c r="O77" s="102"/>
      <c r="P77" s="102"/>
      <c r="Q77" s="102"/>
      <c r="R77" s="99"/>
      <c r="S77" s="99"/>
      <c r="T77" s="99"/>
      <c r="U77" s="99"/>
      <c r="V77" s="99"/>
      <c r="W77" s="99"/>
      <c r="X77" s="99"/>
      <c r="Y77" s="99"/>
      <c r="Z77" s="99"/>
      <c r="AA77" s="99"/>
      <c r="AB77" s="99"/>
      <c r="AC77" s="99"/>
      <c r="AD77" s="99"/>
      <c r="AE77" s="99"/>
    </row>
    <row r="78" spans="1:31" s="101" customFormat="1" ht="3.75" customHeight="1" x14ac:dyDescent="0.3">
      <c r="A78" s="99"/>
      <c r="B78" s="136"/>
      <c r="C78" s="130"/>
      <c r="D78" s="131"/>
      <c r="E78" s="131"/>
      <c r="F78" s="131"/>
      <c r="G78" s="131"/>
      <c r="H78" s="197"/>
      <c r="J78" s="99"/>
      <c r="K78" s="99"/>
      <c r="L78" s="99"/>
      <c r="M78" s="99"/>
      <c r="N78" s="102"/>
      <c r="O78" s="102"/>
      <c r="P78" s="102"/>
      <c r="Q78" s="102"/>
      <c r="R78" s="99"/>
      <c r="S78" s="99"/>
      <c r="T78" s="99"/>
      <c r="U78" s="99"/>
      <c r="V78" s="99"/>
      <c r="W78" s="99"/>
      <c r="X78" s="99"/>
      <c r="Y78" s="99"/>
      <c r="Z78" s="99"/>
      <c r="AA78" s="99"/>
      <c r="AB78" s="99"/>
      <c r="AC78" s="99"/>
      <c r="AD78" s="99"/>
      <c r="AE78" s="99"/>
    </row>
    <row r="79" spans="1:31" s="101" customFormat="1" x14ac:dyDescent="0.3">
      <c r="A79" s="99"/>
      <c r="B79" s="136" t="s">
        <v>76</v>
      </c>
      <c r="C79" s="130" t="s">
        <v>77</v>
      </c>
      <c r="D79" s="131"/>
      <c r="E79" s="131"/>
      <c r="F79" s="131"/>
      <c r="G79" s="131"/>
      <c r="H79" s="197"/>
      <c r="J79" s="99"/>
      <c r="K79" s="99"/>
      <c r="L79" s="99"/>
      <c r="M79" s="99"/>
      <c r="N79" s="102"/>
      <c r="O79" s="102"/>
      <c r="P79" s="102"/>
      <c r="Q79" s="102"/>
      <c r="R79" s="99"/>
      <c r="S79" s="99"/>
      <c r="T79" s="99"/>
      <c r="U79" s="99"/>
      <c r="V79" s="99"/>
      <c r="W79" s="99"/>
      <c r="X79" s="99"/>
      <c r="Y79" s="99"/>
      <c r="Z79" s="99"/>
      <c r="AA79" s="99"/>
      <c r="AB79" s="99"/>
      <c r="AC79" s="99"/>
      <c r="AD79" s="99"/>
      <c r="AE79" s="99"/>
    </row>
    <row r="80" spans="1:31" s="101" customFormat="1" ht="6" customHeight="1" x14ac:dyDescent="0.3">
      <c r="A80" s="99"/>
      <c r="B80" s="136"/>
      <c r="C80" s="130"/>
      <c r="D80" s="131"/>
      <c r="E80" s="131"/>
      <c r="F80" s="131"/>
      <c r="G80" s="131"/>
      <c r="H80" s="197"/>
      <c r="J80" s="99"/>
      <c r="K80" s="99"/>
      <c r="L80" s="99"/>
      <c r="M80" s="99"/>
      <c r="N80" s="102"/>
      <c r="O80" s="102"/>
      <c r="P80" s="102"/>
      <c r="Q80" s="102"/>
      <c r="R80" s="99"/>
      <c r="S80" s="99"/>
      <c r="T80" s="99"/>
      <c r="U80" s="99"/>
      <c r="V80" s="99"/>
      <c r="W80" s="99"/>
      <c r="X80" s="99"/>
      <c r="Y80" s="99"/>
      <c r="Z80" s="99"/>
      <c r="AA80" s="99"/>
      <c r="AB80" s="99"/>
      <c r="AC80" s="99"/>
      <c r="AD80" s="99"/>
      <c r="AE80" s="99"/>
    </row>
    <row r="81" spans="1:31" s="101" customFormat="1" x14ac:dyDescent="0.3">
      <c r="A81" s="99"/>
      <c r="B81" s="136" t="s">
        <v>78</v>
      </c>
      <c r="C81" s="134"/>
      <c r="D81" s="132"/>
      <c r="E81" s="132"/>
      <c r="F81" s="132"/>
      <c r="G81" s="132"/>
      <c r="H81" s="133"/>
      <c r="J81" s="99"/>
      <c r="K81" s="99"/>
      <c r="L81" s="99"/>
      <c r="M81" s="99"/>
      <c r="N81" s="102"/>
      <c r="O81" s="102"/>
      <c r="P81" s="102"/>
      <c r="Q81" s="102"/>
      <c r="R81" s="99"/>
      <c r="S81" s="99"/>
      <c r="T81" s="99"/>
      <c r="U81" s="99"/>
      <c r="V81" s="99"/>
      <c r="W81" s="99"/>
      <c r="X81" s="99"/>
      <c r="Y81" s="99"/>
      <c r="Z81" s="99"/>
      <c r="AA81" s="99"/>
      <c r="AB81" s="99"/>
      <c r="AC81" s="99"/>
      <c r="AD81" s="99"/>
      <c r="AE81" s="99"/>
    </row>
    <row r="82" spans="1:31" s="101" customFormat="1" ht="3.75" customHeight="1" x14ac:dyDescent="0.3">
      <c r="A82" s="99"/>
      <c r="B82" s="137"/>
      <c r="C82" s="137"/>
      <c r="D82" s="138"/>
      <c r="E82" s="138"/>
      <c r="F82" s="138"/>
      <c r="G82" s="138"/>
      <c r="H82" s="139"/>
      <c r="J82" s="99"/>
      <c r="K82" s="99"/>
      <c r="L82" s="99"/>
      <c r="M82" s="99"/>
      <c r="N82" s="102"/>
      <c r="O82" s="102"/>
      <c r="P82" s="102"/>
      <c r="Q82" s="102"/>
      <c r="R82" s="99"/>
      <c r="S82" s="99"/>
      <c r="T82" s="99"/>
      <c r="U82" s="99"/>
      <c r="V82" s="99"/>
      <c r="W82" s="99"/>
      <c r="X82" s="99"/>
      <c r="Y82" s="99"/>
      <c r="Z82" s="99"/>
      <c r="AA82" s="99"/>
      <c r="AB82" s="99"/>
      <c r="AC82" s="99"/>
      <c r="AD82" s="99"/>
      <c r="AE82" s="99"/>
    </row>
  </sheetData>
  <mergeCells count="8">
    <mergeCell ref="C75:H75"/>
    <mergeCell ref="E6:F6"/>
    <mergeCell ref="C6:D6"/>
    <mergeCell ref="K6:L6"/>
    <mergeCell ref="M6:N6"/>
    <mergeCell ref="B56:H56"/>
    <mergeCell ref="C58:H58"/>
    <mergeCell ref="B72:B73"/>
  </mergeCells>
  <hyperlinks>
    <hyperlink ref="B2" location="Index!A1" display="Return to Index" xr:uid="{D2CE7447-24B6-4B78-AE50-9D52B19333F0}"/>
    <hyperlink ref="C73" r:id="rId1" xr:uid="{6DEADC5D-5D6F-4826-81FC-7CB30011F584}"/>
  </hyperlinks>
  <pageMargins left="0.23622047244094491" right="0.23622047244094491" top="0.31496062992125984" bottom="0.31496062992125984" header="0.31496062992125984" footer="0.31496062992125984"/>
  <pageSetup paperSize="9" scale="31" orientation="landscape" r:id="rId2"/>
  <headerFooter alignWithMargins="0"/>
  <rowBreaks count="1" manualBreakCount="1">
    <brk id="59" max="16383" man="1"/>
  </rowBreaks>
  <colBreaks count="1" manualBreakCount="1">
    <brk id="13"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8461C-FAEF-47A4-8075-CAFB85BEF3AA}">
  <dimension ref="B1:Z70"/>
  <sheetViews>
    <sheetView topLeftCell="H12" zoomScale="90" zoomScaleNormal="90" workbookViewId="0">
      <selection activeCell="AE7" sqref="AE7"/>
    </sheetView>
  </sheetViews>
  <sheetFormatPr defaultColWidth="8.88671875" defaultRowHeight="14.4" x14ac:dyDescent="0.3"/>
  <cols>
    <col min="1" max="1" width="3.21875" customWidth="1"/>
    <col min="2" max="2" width="31.5546875" customWidth="1"/>
    <col min="3" max="3" width="17.77734375" customWidth="1"/>
    <col min="4" max="4" width="14.33203125" customWidth="1"/>
    <col min="5" max="5" width="13.21875" customWidth="1"/>
    <col min="6" max="6" width="13.109375" customWidth="1"/>
    <col min="7" max="7" width="12.21875" customWidth="1"/>
    <col min="8" max="8" width="12.109375" customWidth="1"/>
    <col min="9" max="9" width="11" customWidth="1"/>
    <col min="10" max="10" width="10.88671875" customWidth="1"/>
    <col min="11" max="11" width="14.6640625" customWidth="1"/>
    <col min="12" max="12" width="11.44140625" bestFit="1" customWidth="1"/>
    <col min="13" max="13" width="12.77734375" customWidth="1"/>
    <col min="14" max="14" width="11.77734375" customWidth="1"/>
    <col min="15" max="15" width="10.5546875" customWidth="1"/>
    <col min="16" max="16" width="11.88671875" customWidth="1"/>
    <col min="24" max="24" width="13.44140625" customWidth="1"/>
  </cols>
  <sheetData>
    <row r="1" spans="2:26" x14ac:dyDescent="0.3">
      <c r="B1" s="228" t="s">
        <v>590</v>
      </c>
    </row>
    <row r="2" spans="2:26" x14ac:dyDescent="0.3">
      <c r="B2" s="103" t="s">
        <v>28</v>
      </c>
    </row>
    <row r="3" spans="2:26" ht="15" thickBot="1" x14ac:dyDescent="0.35">
      <c r="F3" s="257"/>
      <c r="G3" s="257"/>
      <c r="H3" s="257"/>
      <c r="I3" s="257"/>
      <c r="J3" s="257"/>
      <c r="K3" s="257"/>
      <c r="S3" s="87"/>
      <c r="T3" s="640"/>
      <c r="U3" s="640"/>
      <c r="V3" s="640"/>
      <c r="W3" s="640"/>
    </row>
    <row r="4" spans="2:26" ht="52.2" customHeight="1" thickBot="1" x14ac:dyDescent="0.35">
      <c r="D4" s="638" t="s">
        <v>553</v>
      </c>
      <c r="E4" s="639"/>
      <c r="F4" s="638" t="s">
        <v>554</v>
      </c>
      <c r="G4" s="639"/>
      <c r="H4" s="638" t="s">
        <v>555</v>
      </c>
      <c r="I4" s="641"/>
      <c r="J4" s="638" t="s">
        <v>659</v>
      </c>
      <c r="K4" s="641"/>
      <c r="L4" s="638" t="s">
        <v>552</v>
      </c>
      <c r="M4" s="639"/>
      <c r="N4" s="283"/>
      <c r="O4" s="283"/>
      <c r="S4" s="87"/>
      <c r="T4" s="237"/>
      <c r="U4" s="237"/>
      <c r="V4" s="237"/>
      <c r="W4" s="237"/>
      <c r="X4" s="466"/>
    </row>
    <row r="5" spans="2:26" ht="28.2" thickBot="1" x14ac:dyDescent="0.35">
      <c r="B5" s="265" t="s">
        <v>575</v>
      </c>
      <c r="C5" s="265" t="s">
        <v>656</v>
      </c>
      <c r="D5" s="273" t="s">
        <v>536</v>
      </c>
      <c r="E5" s="273" t="s">
        <v>104</v>
      </c>
      <c r="F5" s="273" t="s">
        <v>536</v>
      </c>
      <c r="G5" s="273" t="s">
        <v>104</v>
      </c>
      <c r="H5" s="273" t="s">
        <v>536</v>
      </c>
      <c r="I5" s="275" t="s">
        <v>104</v>
      </c>
      <c r="J5" s="273" t="s">
        <v>536</v>
      </c>
      <c r="K5" s="275" t="s">
        <v>104</v>
      </c>
      <c r="L5" s="273" t="s">
        <v>536</v>
      </c>
      <c r="M5" s="273" t="s">
        <v>104</v>
      </c>
      <c r="N5" s="251"/>
      <c r="O5" s="251"/>
      <c r="S5" s="272"/>
      <c r="T5" s="237"/>
      <c r="U5" s="237"/>
      <c r="V5" s="237"/>
      <c r="W5" s="237"/>
      <c r="X5" s="467"/>
      <c r="Y5" s="237"/>
      <c r="Z5" s="237"/>
    </row>
    <row r="6" spans="2:26" x14ac:dyDescent="0.3">
      <c r="B6" s="229" t="s">
        <v>47</v>
      </c>
      <c r="C6" s="325">
        <v>1151127</v>
      </c>
      <c r="D6" s="221">
        <v>60316</v>
      </c>
      <c r="E6" s="173">
        <v>5.239734625284612</v>
      </c>
      <c r="F6" s="249">
        <v>10008</v>
      </c>
      <c r="G6" s="170">
        <v>0.86940884889330194</v>
      </c>
      <c r="H6" s="249">
        <v>2984</v>
      </c>
      <c r="I6" s="327">
        <v>0.25922422113285504</v>
      </c>
      <c r="J6" s="437">
        <f t="shared" ref="J6:J20" si="0">SUM(D6+F6+H6)</f>
        <v>73308</v>
      </c>
      <c r="K6" s="495">
        <f t="shared" ref="K6:K20" si="1">J6/C6%</f>
        <v>6.3683676953107691</v>
      </c>
      <c r="L6" s="205">
        <v>1077819</v>
      </c>
      <c r="M6" s="326">
        <v>93.631632304689234</v>
      </c>
      <c r="N6" s="281"/>
      <c r="O6" s="281"/>
      <c r="P6" s="276"/>
      <c r="Q6" s="276">
        <v>0</v>
      </c>
      <c r="T6" s="266"/>
      <c r="U6" s="268"/>
      <c r="V6" s="271"/>
      <c r="W6" s="268"/>
      <c r="X6" s="466"/>
      <c r="Y6" s="270"/>
    </row>
    <row r="7" spans="2:26" x14ac:dyDescent="0.3">
      <c r="B7" s="229" t="s">
        <v>54</v>
      </c>
      <c r="C7" s="325">
        <v>119586</v>
      </c>
      <c r="D7" s="221">
        <v>5681</v>
      </c>
      <c r="E7" s="173">
        <v>4.7505560851604711</v>
      </c>
      <c r="F7" s="249">
        <v>1204</v>
      </c>
      <c r="G7" s="170">
        <v>1.006806816851471</v>
      </c>
      <c r="H7" s="249">
        <v>309</v>
      </c>
      <c r="I7" s="327">
        <v>0.25839145050423967</v>
      </c>
      <c r="J7" s="437">
        <f t="shared" si="0"/>
        <v>7194</v>
      </c>
      <c r="K7" s="495">
        <f t="shared" si="1"/>
        <v>6.015754352516181</v>
      </c>
      <c r="L7" s="205">
        <v>112392</v>
      </c>
      <c r="M7" s="326">
        <v>93.984245647483831</v>
      </c>
      <c r="N7" s="281"/>
      <c r="O7" s="281"/>
      <c r="P7" s="276"/>
      <c r="Q7" s="276">
        <v>0</v>
      </c>
      <c r="T7" s="269"/>
      <c r="U7" s="268"/>
      <c r="V7" s="269"/>
      <c r="W7" s="268"/>
      <c r="X7" s="466"/>
      <c r="Y7" s="270"/>
    </row>
    <row r="8" spans="2:26" x14ac:dyDescent="0.3">
      <c r="B8" s="235" t="s">
        <v>52</v>
      </c>
      <c r="C8" s="221">
        <v>218624</v>
      </c>
      <c r="D8" s="221">
        <v>15507</v>
      </c>
      <c r="E8" s="173">
        <v>7.0929998536299772</v>
      </c>
      <c r="F8" s="249">
        <v>2143</v>
      </c>
      <c r="G8" s="170">
        <v>0.98022175058548022</v>
      </c>
      <c r="H8" s="249">
        <v>629</v>
      </c>
      <c r="I8" s="327">
        <v>0.2877085772833724</v>
      </c>
      <c r="J8" s="437">
        <f>SUM(D8+F8+H8)</f>
        <v>18279</v>
      </c>
      <c r="K8" s="495">
        <f>J8/C8%</f>
        <v>8.3609301814988299</v>
      </c>
      <c r="L8" s="221">
        <v>200345</v>
      </c>
      <c r="M8" s="326">
        <v>91.639069818501184</v>
      </c>
      <c r="N8" s="281"/>
      <c r="O8" s="281"/>
      <c r="P8" s="276"/>
      <c r="Q8" s="276">
        <v>0</v>
      </c>
      <c r="S8" s="17"/>
      <c r="T8" s="266"/>
      <c r="U8" s="268"/>
      <c r="V8" s="267"/>
      <c r="W8" s="268"/>
      <c r="X8" s="466"/>
      <c r="Y8" s="270"/>
    </row>
    <row r="9" spans="2:26" x14ac:dyDescent="0.3">
      <c r="B9" s="229" t="s">
        <v>55</v>
      </c>
      <c r="C9" s="325">
        <v>170820</v>
      </c>
      <c r="D9" s="221">
        <v>7660</v>
      </c>
      <c r="E9" s="173">
        <v>4.4842524294579089</v>
      </c>
      <c r="F9" s="249">
        <v>1281</v>
      </c>
      <c r="G9" s="170">
        <v>0.7499121882683526</v>
      </c>
      <c r="H9" s="249">
        <v>337</v>
      </c>
      <c r="I9" s="327">
        <v>0.19728369043437535</v>
      </c>
      <c r="J9" s="437">
        <f t="shared" si="0"/>
        <v>9278</v>
      </c>
      <c r="K9" s="495">
        <f t="shared" si="1"/>
        <v>5.4314483081606371</v>
      </c>
      <c r="L9" s="205">
        <v>161542</v>
      </c>
      <c r="M9" s="326">
        <v>94.56855169183936</v>
      </c>
      <c r="N9" s="281"/>
      <c r="O9" s="281"/>
      <c r="P9" s="276"/>
      <c r="Q9" s="276">
        <v>0</v>
      </c>
      <c r="S9" s="17"/>
      <c r="T9" s="266"/>
      <c r="U9" s="268"/>
      <c r="V9" s="267"/>
      <c r="W9" s="268"/>
      <c r="X9" s="467"/>
      <c r="Y9" s="270"/>
    </row>
    <row r="10" spans="2:26" x14ac:dyDescent="0.3">
      <c r="B10" s="229" t="s">
        <v>49</v>
      </c>
      <c r="C10" s="325">
        <v>334909</v>
      </c>
      <c r="D10" s="221">
        <v>12743</v>
      </c>
      <c r="E10" s="173">
        <v>3.8049141707150298</v>
      </c>
      <c r="F10" s="249">
        <v>2443</v>
      </c>
      <c r="G10" s="170">
        <v>0.72945188095870817</v>
      </c>
      <c r="H10" s="249">
        <v>708</v>
      </c>
      <c r="I10" s="327">
        <v>0.21140070884926948</v>
      </c>
      <c r="J10" s="437">
        <f t="shared" si="0"/>
        <v>15894</v>
      </c>
      <c r="K10" s="495">
        <f t="shared" si="1"/>
        <v>4.7457667605230078</v>
      </c>
      <c r="L10" s="205">
        <v>319015</v>
      </c>
      <c r="M10" s="326">
        <v>95.254233239476989</v>
      </c>
      <c r="N10" s="281"/>
      <c r="O10" s="281"/>
      <c r="P10" s="276"/>
      <c r="Q10" s="276">
        <v>0</v>
      </c>
      <c r="T10" s="266"/>
      <c r="V10" s="266"/>
      <c r="X10" s="467"/>
      <c r="Y10" s="270"/>
    </row>
    <row r="11" spans="2:26" x14ac:dyDescent="0.3">
      <c r="B11" s="229" t="s">
        <v>53</v>
      </c>
      <c r="C11" s="325">
        <v>172084</v>
      </c>
      <c r="D11" s="221">
        <v>5661</v>
      </c>
      <c r="E11" s="173">
        <v>3.2896724855303225</v>
      </c>
      <c r="F11" s="249">
        <v>1398</v>
      </c>
      <c r="G11" s="170">
        <v>0.81239394714209345</v>
      </c>
      <c r="H11" s="249">
        <v>325</v>
      </c>
      <c r="I11" s="327">
        <v>0.18886125380628066</v>
      </c>
      <c r="J11" s="437">
        <f t="shared" si="0"/>
        <v>7384</v>
      </c>
      <c r="K11" s="495">
        <f t="shared" si="1"/>
        <v>4.2909276864786969</v>
      </c>
      <c r="L11" s="205">
        <v>164700</v>
      </c>
      <c r="M11" s="326">
        <v>95.709072313521304</v>
      </c>
      <c r="N11" s="281"/>
      <c r="O11" s="281"/>
      <c r="P11" s="276"/>
      <c r="Q11" s="276">
        <v>0</v>
      </c>
      <c r="W11" s="87"/>
      <c r="X11" s="466"/>
    </row>
    <row r="12" spans="2:26" x14ac:dyDescent="0.3">
      <c r="B12" s="313" t="s">
        <v>48</v>
      </c>
      <c r="C12" s="328">
        <v>46006957</v>
      </c>
      <c r="D12" s="331">
        <v>1325353</v>
      </c>
      <c r="E12" s="318">
        <v>2.8807664892942171</v>
      </c>
      <c r="F12" s="316">
        <v>338520</v>
      </c>
      <c r="G12" s="317">
        <v>0.73580176145968534</v>
      </c>
      <c r="H12" s="316">
        <v>73908</v>
      </c>
      <c r="I12" s="332">
        <v>0.16064526936654386</v>
      </c>
      <c r="J12" s="438">
        <f t="shared" si="0"/>
        <v>1737781</v>
      </c>
      <c r="K12" s="496">
        <f t="shared" si="1"/>
        <v>3.777213520120446</v>
      </c>
      <c r="L12" s="329">
        <v>44269176</v>
      </c>
      <c r="M12" s="330">
        <v>96.222786479879559</v>
      </c>
      <c r="N12" s="281"/>
      <c r="O12" s="281"/>
      <c r="P12" s="276"/>
      <c r="Q12" s="276">
        <v>0</v>
      </c>
      <c r="S12" s="87"/>
      <c r="T12" s="87"/>
      <c r="U12" s="87"/>
      <c r="V12" s="87"/>
      <c r="W12" s="87"/>
      <c r="X12" s="466"/>
    </row>
    <row r="13" spans="2:26" x14ac:dyDescent="0.3">
      <c r="B13" s="235" t="s">
        <v>43</v>
      </c>
      <c r="C13" s="221">
        <v>161618</v>
      </c>
      <c r="D13" s="221">
        <v>4341</v>
      </c>
      <c r="E13" s="173">
        <v>2.6859631971686322</v>
      </c>
      <c r="F13" s="249">
        <v>1274</v>
      </c>
      <c r="G13" s="170">
        <v>0.7882785333316833</v>
      </c>
      <c r="H13" s="249">
        <v>243</v>
      </c>
      <c r="I13" s="327">
        <v>0.15035453971711071</v>
      </c>
      <c r="J13" s="437">
        <f t="shared" si="0"/>
        <v>5858</v>
      </c>
      <c r="K13" s="495">
        <f t="shared" si="1"/>
        <v>3.6245962702174261</v>
      </c>
      <c r="L13" s="221">
        <v>155760</v>
      </c>
      <c r="M13" s="326">
        <v>96.375403729782576</v>
      </c>
      <c r="N13" s="281"/>
      <c r="O13" s="281"/>
      <c r="P13" s="276"/>
      <c r="Q13" s="276">
        <v>0</v>
      </c>
      <c r="S13" s="87"/>
      <c r="T13" s="87"/>
      <c r="U13" s="87"/>
      <c r="V13" s="87"/>
      <c r="W13" s="87"/>
      <c r="X13" s="466"/>
    </row>
    <row r="14" spans="2:26" x14ac:dyDescent="0.3">
      <c r="B14" s="235" t="s">
        <v>46</v>
      </c>
      <c r="C14" s="221">
        <v>248450</v>
      </c>
      <c r="D14" s="221">
        <v>5465</v>
      </c>
      <c r="E14" s="173">
        <v>2.1996377540752667</v>
      </c>
      <c r="F14" s="249">
        <v>2723</v>
      </c>
      <c r="G14" s="170">
        <v>1.0959951700543369</v>
      </c>
      <c r="H14" s="249">
        <v>446</v>
      </c>
      <c r="I14" s="327">
        <v>0.1795129804789696</v>
      </c>
      <c r="J14" s="437">
        <f t="shared" si="0"/>
        <v>8634</v>
      </c>
      <c r="K14" s="495">
        <f t="shared" si="1"/>
        <v>3.4751459046085733</v>
      </c>
      <c r="L14" s="221">
        <v>239816</v>
      </c>
      <c r="M14" s="326">
        <v>96.524854095391433</v>
      </c>
      <c r="N14" s="281"/>
      <c r="O14" s="281"/>
      <c r="P14" s="276"/>
      <c r="Q14" s="276">
        <v>0</v>
      </c>
      <c r="S14" s="87"/>
      <c r="T14" s="87"/>
      <c r="U14" s="87"/>
      <c r="V14" s="87"/>
      <c r="W14" s="87"/>
      <c r="X14" s="465"/>
    </row>
    <row r="15" spans="2:26" x14ac:dyDescent="0.3">
      <c r="B15" s="229" t="s">
        <v>51</v>
      </c>
      <c r="C15" s="325">
        <v>403028</v>
      </c>
      <c r="D15" s="221">
        <v>7799</v>
      </c>
      <c r="E15" s="173">
        <v>1.9351012832855286</v>
      </c>
      <c r="F15" s="249">
        <v>4206</v>
      </c>
      <c r="G15" s="170">
        <v>1.0435999483906824</v>
      </c>
      <c r="H15" s="249">
        <v>575</v>
      </c>
      <c r="I15" s="327">
        <v>0.14266998818940618</v>
      </c>
      <c r="J15" s="437">
        <f t="shared" si="0"/>
        <v>12580</v>
      </c>
      <c r="K15" s="495">
        <f t="shared" si="1"/>
        <v>3.1213712198656172</v>
      </c>
      <c r="L15" s="205">
        <v>390448</v>
      </c>
      <c r="M15" s="326">
        <v>96.878628780134378</v>
      </c>
      <c r="N15" s="281"/>
      <c r="O15" s="281"/>
      <c r="P15" s="276"/>
      <c r="Q15" s="276">
        <v>0</v>
      </c>
      <c r="S15" s="87"/>
      <c r="T15" s="87"/>
      <c r="U15" s="87"/>
      <c r="V15" s="87"/>
      <c r="W15" s="87"/>
      <c r="X15" s="467"/>
    </row>
    <row r="16" spans="2:26" x14ac:dyDescent="0.3">
      <c r="B16" s="308" t="s">
        <v>50</v>
      </c>
      <c r="C16" s="333">
        <v>204368</v>
      </c>
      <c r="D16" s="336">
        <v>4770</v>
      </c>
      <c r="E16" s="320">
        <v>2.3340248962655603</v>
      </c>
      <c r="F16" s="337">
        <v>1346</v>
      </c>
      <c r="G16" s="319">
        <v>0.65861583026696935</v>
      </c>
      <c r="H16" s="337">
        <v>245</v>
      </c>
      <c r="I16" s="338">
        <v>0.11988178188366085</v>
      </c>
      <c r="J16" s="439">
        <f t="shared" si="0"/>
        <v>6361</v>
      </c>
      <c r="K16" s="497">
        <f t="shared" si="1"/>
        <v>3.1125225084161903</v>
      </c>
      <c r="L16" s="334">
        <v>198007</v>
      </c>
      <c r="M16" s="335">
        <v>96.887477491583809</v>
      </c>
      <c r="N16" s="281"/>
      <c r="O16" s="281"/>
      <c r="P16" s="276"/>
      <c r="Q16" s="276">
        <v>0</v>
      </c>
      <c r="X16" s="466"/>
    </row>
    <row r="17" spans="2:24" x14ac:dyDescent="0.3">
      <c r="B17" s="229" t="s">
        <v>45</v>
      </c>
      <c r="C17" s="325">
        <v>658471</v>
      </c>
      <c r="D17" s="221">
        <v>14811</v>
      </c>
      <c r="E17" s="173">
        <v>2.249301791574724</v>
      </c>
      <c r="F17" s="249">
        <v>4730</v>
      </c>
      <c r="G17" s="170">
        <v>0.71833079968593905</v>
      </c>
      <c r="H17" s="249">
        <v>860</v>
      </c>
      <c r="I17" s="327">
        <v>0.13060559994289803</v>
      </c>
      <c r="J17" s="437">
        <f t="shared" si="0"/>
        <v>20401</v>
      </c>
      <c r="K17" s="495">
        <f t="shared" si="1"/>
        <v>3.0982381912035608</v>
      </c>
      <c r="L17" s="205">
        <v>638070</v>
      </c>
      <c r="M17" s="326">
        <v>96.901761808796437</v>
      </c>
      <c r="N17" s="281"/>
      <c r="O17" s="281"/>
      <c r="P17" s="276"/>
      <c r="Q17" s="276">
        <v>0</v>
      </c>
      <c r="X17" s="466"/>
    </row>
    <row r="18" spans="2:24" x14ac:dyDescent="0.3">
      <c r="B18" s="235" t="s">
        <v>56</v>
      </c>
      <c r="C18" s="221">
        <v>456250</v>
      </c>
      <c r="D18" s="221">
        <v>9258</v>
      </c>
      <c r="E18" s="173">
        <v>2.0291506849315066</v>
      </c>
      <c r="F18" s="249">
        <v>3320</v>
      </c>
      <c r="G18" s="170">
        <v>0.72767123287671232</v>
      </c>
      <c r="H18" s="249">
        <v>515</v>
      </c>
      <c r="I18" s="327">
        <v>0.11287671232876713</v>
      </c>
      <c r="J18" s="437">
        <f t="shared" si="0"/>
        <v>13093</v>
      </c>
      <c r="K18" s="495">
        <f t="shared" si="1"/>
        <v>2.8696986301369862</v>
      </c>
      <c r="L18" s="221">
        <v>443157</v>
      </c>
      <c r="M18" s="326">
        <v>97.13030136986302</v>
      </c>
      <c r="N18" s="281"/>
      <c r="O18" s="281"/>
      <c r="P18" s="276"/>
      <c r="Q18" s="276">
        <v>0</v>
      </c>
      <c r="X18" s="467"/>
    </row>
    <row r="19" spans="2:24" x14ac:dyDescent="0.3">
      <c r="B19" s="229" t="s">
        <v>44</v>
      </c>
      <c r="C19" s="325">
        <v>276873</v>
      </c>
      <c r="D19" s="221">
        <v>5111</v>
      </c>
      <c r="E19" s="173">
        <v>1.8459727022858856</v>
      </c>
      <c r="F19" s="249">
        <v>1608</v>
      </c>
      <c r="G19" s="170">
        <v>0.58077168954719316</v>
      </c>
      <c r="H19" s="249">
        <v>293</v>
      </c>
      <c r="I19" s="327">
        <v>0.10582469218739278</v>
      </c>
      <c r="J19" s="437">
        <f t="shared" si="0"/>
        <v>7012</v>
      </c>
      <c r="K19" s="495">
        <f t="shared" si="1"/>
        <v>2.5325690840204715</v>
      </c>
      <c r="L19" s="205">
        <v>269861</v>
      </c>
      <c r="M19" s="326">
        <v>97.467430915979534</v>
      </c>
      <c r="N19" s="281"/>
      <c r="O19" s="281"/>
      <c r="P19" s="276"/>
      <c r="Q19" s="276">
        <v>0</v>
      </c>
    </row>
    <row r="20" spans="2:24" ht="15" thickBot="1" x14ac:dyDescent="0.35">
      <c r="B20" s="236" t="s">
        <v>42</v>
      </c>
      <c r="C20" s="222">
        <v>389707</v>
      </c>
      <c r="D20" s="222">
        <v>6450</v>
      </c>
      <c r="E20" s="174">
        <v>1.6550895929506013</v>
      </c>
      <c r="F20" s="250">
        <v>2623</v>
      </c>
      <c r="G20" s="171">
        <v>0.67306976779991123</v>
      </c>
      <c r="H20" s="250">
        <v>418</v>
      </c>
      <c r="I20" s="340">
        <v>0.10726006974470563</v>
      </c>
      <c r="J20" s="440">
        <f t="shared" si="0"/>
        <v>9491</v>
      </c>
      <c r="K20" s="498">
        <f t="shared" si="1"/>
        <v>2.4354194304952181</v>
      </c>
      <c r="L20" s="222">
        <v>380216</v>
      </c>
      <c r="M20" s="339">
        <v>97.564580569504784</v>
      </c>
      <c r="N20" s="281"/>
      <c r="O20" s="281"/>
      <c r="P20" s="276"/>
      <c r="Q20" s="276">
        <v>0</v>
      </c>
    </row>
    <row r="22" spans="2:24" ht="15" thickBot="1" x14ac:dyDescent="0.35"/>
    <row r="23" spans="2:24" ht="50.4" customHeight="1" thickBot="1" x14ac:dyDescent="0.35">
      <c r="D23" s="638" t="s">
        <v>553</v>
      </c>
      <c r="E23" s="639"/>
      <c r="F23" s="638" t="s">
        <v>554</v>
      </c>
      <c r="G23" s="639"/>
      <c r="H23" s="642" t="s">
        <v>555</v>
      </c>
      <c r="I23" s="642"/>
      <c r="K23" s="216"/>
      <c r="L23" s="216"/>
      <c r="M23" s="216"/>
      <c r="N23" s="216"/>
      <c r="O23" s="216"/>
      <c r="P23" s="216"/>
    </row>
    <row r="24" spans="2:24" ht="42" thickBot="1" x14ac:dyDescent="0.35">
      <c r="B24" s="265" t="s">
        <v>575</v>
      </c>
      <c r="C24" s="265" t="s">
        <v>706</v>
      </c>
      <c r="D24" s="273" t="s">
        <v>536</v>
      </c>
      <c r="E24" s="273" t="s">
        <v>104</v>
      </c>
      <c r="F24" s="273" t="s">
        <v>536</v>
      </c>
      <c r="G24" s="273" t="s">
        <v>104</v>
      </c>
      <c r="H24" s="273" t="s">
        <v>536</v>
      </c>
      <c r="I24" s="273" t="s">
        <v>104</v>
      </c>
      <c r="K24" s="216" t="s">
        <v>645</v>
      </c>
      <c r="L24" s="216" t="s">
        <v>707</v>
      </c>
      <c r="M24" s="216" t="s">
        <v>708</v>
      </c>
      <c r="N24" s="216" t="s">
        <v>709</v>
      </c>
      <c r="O24" s="216"/>
      <c r="P24" s="216"/>
    </row>
    <row r="25" spans="2:24" x14ac:dyDescent="0.3">
      <c r="B25" s="229" t="s">
        <v>47</v>
      </c>
      <c r="C25" s="325">
        <v>73308</v>
      </c>
      <c r="D25" s="221">
        <v>60316</v>
      </c>
      <c r="E25" s="173">
        <f>D25/C25%</f>
        <v>82.277514050308284</v>
      </c>
      <c r="F25" s="249">
        <v>10008</v>
      </c>
      <c r="G25" s="170">
        <f>F25/C25%</f>
        <v>13.651988868881977</v>
      </c>
      <c r="H25" s="249">
        <v>2984</v>
      </c>
      <c r="I25" s="170">
        <f>H25/C25%</f>
        <v>4.0704970808097336</v>
      </c>
      <c r="K25" s="216" t="s">
        <v>52</v>
      </c>
      <c r="L25" s="217">
        <v>84.83505662235352</v>
      </c>
      <c r="M25" s="217">
        <v>11.723836096066526</v>
      </c>
      <c r="N25" s="217">
        <v>3.4411072815799555</v>
      </c>
      <c r="O25" s="216"/>
      <c r="P25" s="216"/>
    </row>
    <row r="26" spans="2:24" x14ac:dyDescent="0.3">
      <c r="B26" s="229" t="s">
        <v>54</v>
      </c>
      <c r="C26" s="325">
        <v>7194</v>
      </c>
      <c r="D26" s="221">
        <v>5681</v>
      </c>
      <c r="E26" s="173">
        <f t="shared" ref="E26:E39" si="2">D26/C26%</f>
        <v>78.96858493188769</v>
      </c>
      <c r="F26" s="249">
        <v>1204</v>
      </c>
      <c r="G26" s="170">
        <f t="shared" ref="G26:G39" si="3">F26/C26%</f>
        <v>16.73616902974701</v>
      </c>
      <c r="H26" s="249">
        <v>309</v>
      </c>
      <c r="I26" s="170">
        <f t="shared" ref="I26:I39" si="4">H26/C26%</f>
        <v>4.2952460383653044</v>
      </c>
      <c r="K26" s="216" t="s">
        <v>55</v>
      </c>
      <c r="L26" s="217">
        <v>82.560896744988142</v>
      </c>
      <c r="M26" s="217">
        <v>13.806854925630523</v>
      </c>
      <c r="N26" s="217">
        <v>3.6322483293813321</v>
      </c>
      <c r="O26" s="216"/>
      <c r="P26" s="216"/>
    </row>
    <row r="27" spans="2:24" x14ac:dyDescent="0.3">
      <c r="B27" s="235" t="s">
        <v>52</v>
      </c>
      <c r="C27" s="221">
        <v>18279</v>
      </c>
      <c r="D27" s="221">
        <v>15507</v>
      </c>
      <c r="E27" s="173">
        <f t="shared" si="2"/>
        <v>84.83505662235352</v>
      </c>
      <c r="F27" s="249">
        <v>2143</v>
      </c>
      <c r="G27" s="170">
        <f t="shared" si="3"/>
        <v>11.723836096066526</v>
      </c>
      <c r="H27" s="249">
        <v>629</v>
      </c>
      <c r="I27" s="170">
        <f t="shared" si="4"/>
        <v>3.4411072815799555</v>
      </c>
      <c r="K27" s="216" t="s">
        <v>49</v>
      </c>
      <c r="L27" s="217">
        <v>80.174908770605256</v>
      </c>
      <c r="M27" s="217">
        <v>15.370580093116899</v>
      </c>
      <c r="N27" s="217">
        <v>4.4545111362778407</v>
      </c>
      <c r="O27" s="216"/>
      <c r="P27" s="216"/>
    </row>
    <row r="28" spans="2:24" x14ac:dyDescent="0.3">
      <c r="B28" s="229" t="s">
        <v>55</v>
      </c>
      <c r="C28" s="325">
        <v>9278</v>
      </c>
      <c r="D28" s="221">
        <v>7660</v>
      </c>
      <c r="E28" s="173">
        <f t="shared" si="2"/>
        <v>82.560896744988142</v>
      </c>
      <c r="F28" s="249">
        <v>1281</v>
      </c>
      <c r="G28" s="170">
        <f t="shared" si="3"/>
        <v>13.806854925630523</v>
      </c>
      <c r="H28" s="249">
        <v>337</v>
      </c>
      <c r="I28" s="170">
        <f t="shared" si="4"/>
        <v>3.6322483293813321</v>
      </c>
      <c r="K28" s="216" t="s">
        <v>53</v>
      </c>
      <c r="L28" s="217">
        <v>76.665763813651139</v>
      </c>
      <c r="M28" s="217">
        <v>18.932827735644636</v>
      </c>
      <c r="N28" s="217">
        <v>4.401408450704225</v>
      </c>
      <c r="O28" s="216"/>
      <c r="P28" s="216"/>
    </row>
    <row r="29" spans="2:24" x14ac:dyDescent="0.3">
      <c r="B29" s="229" t="s">
        <v>49</v>
      </c>
      <c r="C29" s="325">
        <v>15894</v>
      </c>
      <c r="D29" s="221">
        <v>12743</v>
      </c>
      <c r="E29" s="173">
        <f t="shared" si="2"/>
        <v>80.174908770605256</v>
      </c>
      <c r="F29" s="249">
        <v>2443</v>
      </c>
      <c r="G29" s="170">
        <f t="shared" si="3"/>
        <v>15.370580093116899</v>
      </c>
      <c r="H29" s="249">
        <v>708</v>
      </c>
      <c r="I29" s="170">
        <f t="shared" si="4"/>
        <v>4.4545111362778407</v>
      </c>
      <c r="K29" s="216" t="s">
        <v>48</v>
      </c>
      <c r="L29" s="217">
        <v>76.266974952540039</v>
      </c>
      <c r="M29" s="217">
        <v>19.480015030662667</v>
      </c>
      <c r="N29" s="217">
        <v>4.2530100167972833</v>
      </c>
      <c r="O29" s="216"/>
      <c r="P29" s="216"/>
    </row>
    <row r="30" spans="2:24" x14ac:dyDescent="0.3">
      <c r="B30" s="229" t="s">
        <v>53</v>
      </c>
      <c r="C30" s="325">
        <v>7384</v>
      </c>
      <c r="D30" s="221">
        <v>5661</v>
      </c>
      <c r="E30" s="173">
        <f t="shared" si="2"/>
        <v>76.665763813651139</v>
      </c>
      <c r="F30" s="249">
        <v>1398</v>
      </c>
      <c r="G30" s="170">
        <f t="shared" si="3"/>
        <v>18.932827735644636</v>
      </c>
      <c r="H30" s="249">
        <v>325</v>
      </c>
      <c r="I30" s="170">
        <f t="shared" si="4"/>
        <v>4.401408450704225</v>
      </c>
      <c r="K30" s="216" t="s">
        <v>50</v>
      </c>
      <c r="L30" s="217">
        <v>74.988209401037579</v>
      </c>
      <c r="M30" s="217">
        <v>21.160194937902844</v>
      </c>
      <c r="N30" s="217">
        <v>3.8515956610595818</v>
      </c>
      <c r="O30" s="216"/>
      <c r="P30" s="216"/>
    </row>
    <row r="31" spans="2:24" x14ac:dyDescent="0.3">
      <c r="B31" s="313" t="s">
        <v>48</v>
      </c>
      <c r="C31" s="328">
        <v>1737781</v>
      </c>
      <c r="D31" s="331">
        <v>1325353</v>
      </c>
      <c r="E31" s="318">
        <f t="shared" si="2"/>
        <v>76.266974952540039</v>
      </c>
      <c r="F31" s="316">
        <v>338520</v>
      </c>
      <c r="G31" s="317">
        <f t="shared" si="3"/>
        <v>19.480015030662667</v>
      </c>
      <c r="H31" s="316">
        <v>73908</v>
      </c>
      <c r="I31" s="317">
        <f t="shared" si="4"/>
        <v>4.2530100167972833</v>
      </c>
      <c r="K31" s="216" t="s">
        <v>43</v>
      </c>
      <c r="L31" s="217">
        <v>74.103789689313757</v>
      </c>
      <c r="M31" s="217">
        <v>21.748036872652783</v>
      </c>
      <c r="N31" s="217">
        <v>4.1481734380334583</v>
      </c>
      <c r="O31" s="216"/>
      <c r="P31" s="216"/>
    </row>
    <row r="32" spans="2:24" x14ac:dyDescent="0.3">
      <c r="B32" s="235" t="s">
        <v>43</v>
      </c>
      <c r="C32" s="221">
        <v>5858</v>
      </c>
      <c r="D32" s="221">
        <v>4341</v>
      </c>
      <c r="E32" s="173">
        <f t="shared" si="2"/>
        <v>74.103789689313757</v>
      </c>
      <c r="F32" s="249">
        <v>1274</v>
      </c>
      <c r="G32" s="170">
        <f t="shared" si="3"/>
        <v>21.748036872652783</v>
      </c>
      <c r="H32" s="249">
        <v>243</v>
      </c>
      <c r="I32" s="170">
        <f t="shared" si="4"/>
        <v>4.1481734380334583</v>
      </c>
      <c r="K32" s="216" t="s">
        <v>44</v>
      </c>
      <c r="L32" s="217">
        <v>72.889332572732457</v>
      </c>
      <c r="M32" s="217">
        <v>22.932116371933827</v>
      </c>
      <c r="N32" s="217">
        <v>4.1785510553337133</v>
      </c>
      <c r="O32" s="216"/>
      <c r="P32" s="216"/>
    </row>
    <row r="33" spans="2:16" x14ac:dyDescent="0.3">
      <c r="B33" s="235" t="s">
        <v>46</v>
      </c>
      <c r="C33" s="221">
        <v>8634</v>
      </c>
      <c r="D33" s="221">
        <v>5465</v>
      </c>
      <c r="E33" s="173">
        <f t="shared" si="2"/>
        <v>63.296270558258044</v>
      </c>
      <c r="F33" s="249">
        <v>2723</v>
      </c>
      <c r="G33" s="170">
        <f t="shared" si="3"/>
        <v>31.538105165624273</v>
      </c>
      <c r="H33" s="249">
        <v>446</v>
      </c>
      <c r="I33" s="170">
        <f t="shared" si="4"/>
        <v>5.1656242761176738</v>
      </c>
      <c r="K33" s="216" t="s">
        <v>45</v>
      </c>
      <c r="L33" s="217">
        <v>72.599382383216508</v>
      </c>
      <c r="M33" s="217">
        <v>23.185137983432185</v>
      </c>
      <c r="N33" s="217">
        <v>4.2154796333513067</v>
      </c>
      <c r="O33" s="216"/>
      <c r="P33" s="216"/>
    </row>
    <row r="34" spans="2:16" x14ac:dyDescent="0.3">
      <c r="B34" s="229" t="s">
        <v>51</v>
      </c>
      <c r="C34" s="325">
        <v>12580</v>
      </c>
      <c r="D34" s="221">
        <v>7799</v>
      </c>
      <c r="E34" s="173">
        <f t="shared" si="2"/>
        <v>61.995230524642288</v>
      </c>
      <c r="F34" s="249">
        <v>4206</v>
      </c>
      <c r="G34" s="170">
        <f t="shared" si="3"/>
        <v>33.434022257551668</v>
      </c>
      <c r="H34" s="249">
        <v>575</v>
      </c>
      <c r="I34" s="170">
        <f t="shared" si="4"/>
        <v>4.5707472178060415</v>
      </c>
      <c r="K34" s="216" t="s">
        <v>56</v>
      </c>
      <c r="L34" s="217">
        <v>70.709539448560292</v>
      </c>
      <c r="M34" s="217">
        <v>25.357061024975177</v>
      </c>
      <c r="N34" s="217">
        <v>3.9333995264645227</v>
      </c>
      <c r="O34" s="216"/>
      <c r="P34" s="216"/>
    </row>
    <row r="35" spans="2:16" x14ac:dyDescent="0.3">
      <c r="B35" s="308" t="s">
        <v>50</v>
      </c>
      <c r="C35" s="333">
        <v>6361</v>
      </c>
      <c r="D35" s="336">
        <v>4770</v>
      </c>
      <c r="E35" s="320">
        <f t="shared" si="2"/>
        <v>74.988209401037579</v>
      </c>
      <c r="F35" s="337">
        <v>1346</v>
      </c>
      <c r="G35" s="319">
        <f t="shared" si="3"/>
        <v>21.160194937902844</v>
      </c>
      <c r="H35" s="337">
        <v>245</v>
      </c>
      <c r="I35" s="319">
        <f t="shared" si="4"/>
        <v>3.8515956610595818</v>
      </c>
      <c r="K35" s="216" t="s">
        <v>42</v>
      </c>
      <c r="L35" s="217">
        <v>67.959119165525237</v>
      </c>
      <c r="M35" s="217">
        <v>27.636708460646929</v>
      </c>
      <c r="N35" s="217">
        <v>4.4041723738278371</v>
      </c>
      <c r="O35" s="216"/>
      <c r="P35" s="216"/>
    </row>
    <row r="36" spans="2:16" x14ac:dyDescent="0.3">
      <c r="B36" s="229" t="s">
        <v>45</v>
      </c>
      <c r="C36" s="325">
        <v>20401</v>
      </c>
      <c r="D36" s="221">
        <v>14811</v>
      </c>
      <c r="E36" s="173">
        <f t="shared" si="2"/>
        <v>72.599382383216508</v>
      </c>
      <c r="F36" s="249">
        <v>4730</v>
      </c>
      <c r="G36" s="170">
        <f t="shared" si="3"/>
        <v>23.185137983432185</v>
      </c>
      <c r="H36" s="249">
        <v>860</v>
      </c>
      <c r="I36" s="170">
        <f t="shared" si="4"/>
        <v>4.2154796333513067</v>
      </c>
      <c r="K36" s="216" t="s">
        <v>46</v>
      </c>
      <c r="L36" s="217">
        <v>63.296270558258044</v>
      </c>
      <c r="M36" s="217">
        <v>31.538105165624273</v>
      </c>
      <c r="N36" s="217">
        <v>5.1656242761176738</v>
      </c>
      <c r="O36" s="216"/>
      <c r="P36" s="216"/>
    </row>
    <row r="37" spans="2:16" x14ac:dyDescent="0.3">
      <c r="B37" s="235" t="s">
        <v>56</v>
      </c>
      <c r="C37" s="221">
        <v>13093</v>
      </c>
      <c r="D37" s="221">
        <v>9258</v>
      </c>
      <c r="E37" s="173">
        <f t="shared" si="2"/>
        <v>70.709539448560292</v>
      </c>
      <c r="F37" s="249">
        <v>3320</v>
      </c>
      <c r="G37" s="170">
        <f t="shared" si="3"/>
        <v>25.357061024975177</v>
      </c>
      <c r="H37" s="249">
        <v>515</v>
      </c>
      <c r="I37" s="170">
        <f t="shared" si="4"/>
        <v>3.9333995264645227</v>
      </c>
      <c r="K37" s="216" t="s">
        <v>51</v>
      </c>
      <c r="L37" s="217">
        <v>61.995230524642288</v>
      </c>
      <c r="M37" s="217">
        <v>33.434022257551668</v>
      </c>
      <c r="N37" s="217">
        <v>4.5707472178060415</v>
      </c>
      <c r="O37" s="216"/>
      <c r="P37" s="216"/>
    </row>
    <row r="38" spans="2:16" x14ac:dyDescent="0.3">
      <c r="B38" s="229" t="s">
        <v>44</v>
      </c>
      <c r="C38" s="325">
        <v>7012</v>
      </c>
      <c r="D38" s="221">
        <v>5111</v>
      </c>
      <c r="E38" s="173">
        <f t="shared" si="2"/>
        <v>72.889332572732457</v>
      </c>
      <c r="F38" s="249">
        <v>1608</v>
      </c>
      <c r="G38" s="170">
        <f t="shared" si="3"/>
        <v>22.932116371933827</v>
      </c>
      <c r="H38" s="249">
        <v>293</v>
      </c>
      <c r="I38" s="170">
        <f t="shared" si="4"/>
        <v>4.1785510553337133</v>
      </c>
      <c r="K38" s="216" t="s">
        <v>54</v>
      </c>
      <c r="L38" s="217">
        <v>78.96858493188769</v>
      </c>
      <c r="M38" s="217">
        <v>16.73616902974701</v>
      </c>
      <c r="N38" s="217">
        <v>4.2952460383653044</v>
      </c>
      <c r="O38" s="216"/>
      <c r="P38" s="216"/>
    </row>
    <row r="39" spans="2:16" ht="15" thickBot="1" x14ac:dyDescent="0.35">
      <c r="B39" s="236" t="s">
        <v>42</v>
      </c>
      <c r="C39" s="222">
        <v>9491</v>
      </c>
      <c r="D39" s="222">
        <v>6450</v>
      </c>
      <c r="E39" s="174">
        <f t="shared" si="2"/>
        <v>67.959119165525237</v>
      </c>
      <c r="F39" s="250">
        <v>2623</v>
      </c>
      <c r="G39" s="171">
        <f t="shared" si="3"/>
        <v>27.636708460646929</v>
      </c>
      <c r="H39" s="250">
        <v>418</v>
      </c>
      <c r="I39" s="171">
        <f t="shared" si="4"/>
        <v>4.4041723738278371</v>
      </c>
      <c r="K39" s="216" t="s">
        <v>47</v>
      </c>
      <c r="L39" s="217">
        <v>82.277514050308284</v>
      </c>
      <c r="M39" s="217">
        <v>13.651988868881977</v>
      </c>
      <c r="N39" s="217">
        <v>4.0704970808097336</v>
      </c>
      <c r="O39" s="216"/>
      <c r="P39" s="216"/>
    </row>
    <row r="40" spans="2:16" x14ac:dyDescent="0.3">
      <c r="K40" s="216"/>
      <c r="L40" s="216"/>
      <c r="M40" s="216"/>
      <c r="N40" s="216"/>
      <c r="O40" s="216"/>
      <c r="P40" s="216"/>
    </row>
    <row r="41" spans="2:16" ht="7.2" customHeight="1" x14ac:dyDescent="0.3">
      <c r="K41" s="216"/>
      <c r="L41" s="216"/>
      <c r="M41" s="216"/>
      <c r="N41" s="216"/>
      <c r="O41" s="216"/>
      <c r="P41" s="216"/>
    </row>
    <row r="42" spans="2:16" x14ac:dyDescent="0.3">
      <c r="K42" s="216"/>
    </row>
    <row r="43" spans="2:16" x14ac:dyDescent="0.3">
      <c r="B43" s="629" t="s">
        <v>57</v>
      </c>
      <c r="C43" s="630"/>
      <c r="D43" s="630"/>
      <c r="E43" s="630"/>
      <c r="F43" s="630"/>
      <c r="G43" s="630"/>
      <c r="H43" s="630"/>
      <c r="I43" s="630"/>
      <c r="J43" s="631"/>
    </row>
    <row r="44" spans="2:16" ht="10.199999999999999" customHeight="1" x14ac:dyDescent="0.3">
      <c r="B44" s="124"/>
      <c r="C44" s="124"/>
      <c r="D44" s="125"/>
      <c r="E44" s="125"/>
      <c r="F44" s="223"/>
      <c r="G44" s="223"/>
      <c r="H44" s="126"/>
      <c r="I44" s="127"/>
      <c r="J44" s="128"/>
    </row>
    <row r="45" spans="2:16" x14ac:dyDescent="0.3">
      <c r="B45" s="129" t="s">
        <v>58</v>
      </c>
      <c r="C45" s="625" t="s">
        <v>574</v>
      </c>
      <c r="D45" s="626"/>
      <c r="E45" s="626"/>
      <c r="F45" s="626"/>
      <c r="G45" s="626"/>
      <c r="H45" s="626"/>
      <c r="I45" s="626"/>
      <c r="J45" s="627"/>
    </row>
    <row r="46" spans="2:16" x14ac:dyDescent="0.3">
      <c r="B46" s="129"/>
      <c r="C46" s="130"/>
      <c r="D46" s="131"/>
      <c r="E46" s="131"/>
      <c r="F46" s="224"/>
      <c r="G46" s="224"/>
      <c r="H46" s="131"/>
      <c r="I46" s="132"/>
      <c r="J46" s="133"/>
    </row>
    <row r="47" spans="2:16" ht="31.8" customHeight="1" x14ac:dyDescent="0.3">
      <c r="B47" s="129" t="s">
        <v>59</v>
      </c>
      <c r="C47" s="625" t="s">
        <v>557</v>
      </c>
      <c r="D47" s="626"/>
      <c r="E47" s="626"/>
      <c r="F47" s="626"/>
      <c r="G47" s="626"/>
      <c r="H47" s="626"/>
      <c r="I47" s="626"/>
      <c r="J47" s="627"/>
    </row>
    <row r="48" spans="2:16" x14ac:dyDescent="0.3">
      <c r="B48" s="129"/>
      <c r="C48" s="130"/>
      <c r="D48" s="131"/>
      <c r="E48" s="131"/>
      <c r="F48" s="224"/>
      <c r="G48" s="224"/>
      <c r="H48" s="131"/>
      <c r="I48" s="132"/>
      <c r="J48" s="133"/>
    </row>
    <row r="49" spans="2:10" x14ac:dyDescent="0.3">
      <c r="B49" s="129" t="s">
        <v>61</v>
      </c>
      <c r="C49" s="130" t="s">
        <v>658</v>
      </c>
      <c r="D49" s="131"/>
      <c r="E49" s="131"/>
      <c r="F49" s="224"/>
      <c r="G49" s="224"/>
      <c r="H49" s="131"/>
      <c r="I49" s="132"/>
      <c r="J49" s="133"/>
    </row>
    <row r="50" spans="2:10" x14ac:dyDescent="0.3">
      <c r="B50" s="129"/>
      <c r="C50" s="130"/>
      <c r="D50" s="131"/>
      <c r="E50" s="131"/>
      <c r="F50" s="224"/>
      <c r="G50" s="224"/>
      <c r="H50" s="131"/>
      <c r="I50" s="132"/>
      <c r="J50" s="133"/>
    </row>
    <row r="51" spans="2:10" ht="21" customHeight="1" x14ac:dyDescent="0.3">
      <c r="B51" s="129" t="s">
        <v>63</v>
      </c>
      <c r="C51" s="130" t="s">
        <v>657</v>
      </c>
      <c r="D51" s="131"/>
      <c r="E51" s="131"/>
      <c r="F51" s="224"/>
      <c r="G51" s="224"/>
      <c r="H51" s="131"/>
      <c r="I51" s="132"/>
      <c r="J51" s="133"/>
    </row>
    <row r="52" spans="2:10" x14ac:dyDescent="0.3">
      <c r="B52" s="129"/>
      <c r="C52" s="130"/>
      <c r="D52" s="131"/>
      <c r="E52" s="131"/>
      <c r="F52" s="224"/>
      <c r="G52" s="224"/>
      <c r="H52" s="131"/>
      <c r="I52" s="132"/>
      <c r="J52" s="133"/>
    </row>
    <row r="53" spans="2:10" ht="27.6" customHeight="1" x14ac:dyDescent="0.3">
      <c r="B53" s="129" t="s">
        <v>65</v>
      </c>
      <c r="C53" s="130" t="s">
        <v>66</v>
      </c>
      <c r="D53" s="131"/>
      <c r="E53" s="131"/>
      <c r="F53" s="224"/>
      <c r="G53" s="224"/>
      <c r="H53" s="131"/>
      <c r="I53" s="132"/>
      <c r="J53" s="133"/>
    </row>
    <row r="54" spans="2:10" x14ac:dyDescent="0.3">
      <c r="B54" s="129"/>
      <c r="C54" s="130"/>
      <c r="D54" s="131"/>
      <c r="E54" s="131"/>
      <c r="F54" s="224"/>
      <c r="G54" s="224"/>
      <c r="H54" s="131"/>
      <c r="I54" s="132"/>
      <c r="J54" s="133"/>
    </row>
    <row r="55" spans="2:10" x14ac:dyDescent="0.3">
      <c r="B55" s="129" t="s">
        <v>67</v>
      </c>
      <c r="C55" s="134" t="s">
        <v>68</v>
      </c>
      <c r="D55" s="132"/>
      <c r="E55" s="132"/>
      <c r="F55" s="225"/>
      <c r="G55" s="224"/>
      <c r="H55" s="131"/>
      <c r="I55" s="132"/>
      <c r="J55" s="133"/>
    </row>
    <row r="56" spans="2:10" x14ac:dyDescent="0.3">
      <c r="B56" s="129"/>
      <c r="C56" s="134"/>
      <c r="D56" s="132"/>
      <c r="E56" s="132"/>
      <c r="F56" s="225"/>
      <c r="G56" s="224"/>
      <c r="H56" s="131"/>
      <c r="I56" s="132"/>
      <c r="J56" s="133"/>
    </row>
    <row r="57" spans="2:10" x14ac:dyDescent="0.3">
      <c r="B57" s="129" t="s">
        <v>69</v>
      </c>
      <c r="C57" s="254" t="s">
        <v>537</v>
      </c>
      <c r="D57" s="141"/>
      <c r="E57" s="141"/>
      <c r="F57" s="226"/>
      <c r="G57" s="224"/>
      <c r="H57" s="131"/>
      <c r="I57" s="132"/>
      <c r="J57" s="133"/>
    </row>
    <row r="58" spans="2:10" x14ac:dyDescent="0.3">
      <c r="B58" s="129"/>
      <c r="C58" s="130"/>
      <c r="D58" s="131"/>
      <c r="E58" s="131"/>
      <c r="F58" s="224"/>
      <c r="G58" s="224"/>
      <c r="H58" s="131"/>
      <c r="I58" s="132"/>
      <c r="J58" s="133"/>
    </row>
    <row r="59" spans="2:10" x14ac:dyDescent="0.3">
      <c r="B59" s="632" t="s">
        <v>71</v>
      </c>
      <c r="C59" s="130" t="s">
        <v>72</v>
      </c>
      <c r="D59" s="131"/>
      <c r="E59" s="131"/>
      <c r="F59" s="224"/>
      <c r="G59" s="224"/>
      <c r="H59" s="131"/>
      <c r="I59" s="132"/>
      <c r="J59" s="133"/>
    </row>
    <row r="60" spans="2:10" x14ac:dyDescent="0.3">
      <c r="B60" s="632"/>
      <c r="C60" s="175" t="s">
        <v>73</v>
      </c>
      <c r="D60" s="180"/>
      <c r="E60" s="180"/>
      <c r="F60" s="224"/>
      <c r="G60" s="224"/>
      <c r="H60" s="131"/>
      <c r="I60" s="132"/>
      <c r="J60" s="133"/>
    </row>
    <row r="61" spans="2:10" x14ac:dyDescent="0.3">
      <c r="B61" s="129"/>
      <c r="C61" s="130"/>
      <c r="D61" s="131"/>
      <c r="E61" s="131"/>
      <c r="F61" s="224"/>
      <c r="G61" s="224"/>
      <c r="H61" s="131"/>
      <c r="I61" s="132"/>
      <c r="J61" s="133"/>
    </row>
    <row r="62" spans="2:10" ht="62.4" customHeight="1" x14ac:dyDescent="0.3">
      <c r="B62" s="136" t="s">
        <v>74</v>
      </c>
      <c r="C62" s="625" t="s">
        <v>710</v>
      </c>
      <c r="D62" s="626"/>
      <c r="E62" s="626"/>
      <c r="F62" s="626"/>
      <c r="G62" s="626"/>
      <c r="H62" s="626"/>
      <c r="I62" s="626"/>
      <c r="J62" s="627"/>
    </row>
    <row r="63" spans="2:10" x14ac:dyDescent="0.3">
      <c r="B63" s="136"/>
      <c r="C63" s="635" t="s">
        <v>550</v>
      </c>
      <c r="D63" s="636"/>
      <c r="E63" s="636"/>
      <c r="F63" s="636"/>
      <c r="G63" s="636"/>
      <c r="H63" s="636"/>
      <c r="I63" s="636"/>
      <c r="J63" s="637"/>
    </row>
    <row r="64" spans="2:10" x14ac:dyDescent="0.3">
      <c r="B64" s="136"/>
      <c r="C64" s="130"/>
      <c r="D64" s="131"/>
      <c r="E64" s="131"/>
      <c r="F64" s="224"/>
      <c r="G64" s="224"/>
      <c r="H64" s="131"/>
      <c r="I64" s="132"/>
      <c r="J64" s="133"/>
    </row>
    <row r="65" spans="2:10" x14ac:dyDescent="0.3">
      <c r="B65" s="136" t="s">
        <v>75</v>
      </c>
      <c r="C65" s="176">
        <v>44901</v>
      </c>
      <c r="D65" s="181"/>
      <c r="E65" s="181"/>
      <c r="F65" s="224"/>
      <c r="G65" s="224"/>
      <c r="H65" s="131"/>
      <c r="I65" s="132"/>
      <c r="J65" s="133"/>
    </row>
    <row r="66" spans="2:10" x14ac:dyDescent="0.3">
      <c r="B66" s="136"/>
      <c r="C66" s="130"/>
      <c r="D66" s="131"/>
      <c r="E66" s="131"/>
      <c r="F66" s="224"/>
      <c r="G66" s="224"/>
      <c r="H66" s="131"/>
      <c r="I66" s="132"/>
      <c r="J66" s="133"/>
    </row>
    <row r="67" spans="2:10" x14ac:dyDescent="0.3">
      <c r="B67" s="136" t="s">
        <v>76</v>
      </c>
      <c r="C67" s="130" t="s">
        <v>77</v>
      </c>
      <c r="D67" s="131"/>
      <c r="E67" s="131"/>
      <c r="F67" s="224"/>
      <c r="G67" s="224"/>
      <c r="H67" s="131"/>
      <c r="I67" s="132"/>
      <c r="J67" s="133"/>
    </row>
    <row r="68" spans="2:10" x14ac:dyDescent="0.3">
      <c r="B68" s="136"/>
      <c r="C68" s="130"/>
      <c r="D68" s="131"/>
      <c r="E68" s="131"/>
      <c r="F68" s="224"/>
      <c r="G68" s="224"/>
      <c r="H68" s="131"/>
      <c r="I68" s="132"/>
      <c r="J68" s="133"/>
    </row>
    <row r="69" spans="2:10" x14ac:dyDescent="0.3">
      <c r="B69" s="136" t="s">
        <v>78</v>
      </c>
      <c r="C69" s="134" t="s">
        <v>535</v>
      </c>
      <c r="D69" s="132"/>
      <c r="E69" s="132"/>
      <c r="F69" s="225"/>
      <c r="G69" s="225"/>
      <c r="H69" s="132"/>
      <c r="I69" s="132"/>
      <c r="J69" s="133"/>
    </row>
    <row r="70" spans="2:10" x14ac:dyDescent="0.3">
      <c r="B70" s="137"/>
      <c r="C70" s="137"/>
      <c r="D70" s="138"/>
      <c r="E70" s="138"/>
      <c r="F70" s="227"/>
      <c r="G70" s="227"/>
      <c r="H70" s="138"/>
      <c r="I70" s="138"/>
      <c r="J70" s="139"/>
    </row>
  </sheetData>
  <sortState xmlns:xlrd2="http://schemas.microsoft.com/office/spreadsheetml/2017/richdata2" ref="X4:X19">
    <sortCondition ref="X4:X19"/>
  </sortState>
  <mergeCells count="16">
    <mergeCell ref="C63:J63"/>
    <mergeCell ref="L4:M4"/>
    <mergeCell ref="D4:E4"/>
    <mergeCell ref="F4:G4"/>
    <mergeCell ref="V3:W3"/>
    <mergeCell ref="B43:J43"/>
    <mergeCell ref="C45:J45"/>
    <mergeCell ref="B59:B60"/>
    <mergeCell ref="C62:J62"/>
    <mergeCell ref="C47:J47"/>
    <mergeCell ref="H4:I4"/>
    <mergeCell ref="T3:U3"/>
    <mergeCell ref="J4:K4"/>
    <mergeCell ref="D23:E23"/>
    <mergeCell ref="F23:G23"/>
    <mergeCell ref="H23:I23"/>
  </mergeCells>
  <phoneticPr fontId="38" type="noConversion"/>
  <hyperlinks>
    <hyperlink ref="C60" r:id="rId1" xr:uid="{5FD6EFF2-E118-4952-997F-D95054C415D2}"/>
    <hyperlink ref="B2" location="Index!A1" display="Return to Index" xr:uid="{7AECB207-783D-43F7-BFA6-BE79E63BC2CD}"/>
    <hyperlink ref="C63" r:id="rId2" xr:uid="{8D9D84ED-DFAD-474B-932E-7F86AAABC57B}"/>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FCDF9-82E9-49DA-A38B-573227B4A1E1}">
  <dimension ref="B1:AB76"/>
  <sheetViews>
    <sheetView topLeftCell="A48" zoomScaleNormal="100" workbookViewId="0">
      <selection activeCell="C68" sqref="C68:J68"/>
    </sheetView>
  </sheetViews>
  <sheetFormatPr defaultColWidth="8.88671875" defaultRowHeight="14.4" x14ac:dyDescent="0.3"/>
  <cols>
    <col min="1" max="1" width="3.21875" customWidth="1"/>
    <col min="2" max="2" width="21.21875" customWidth="1"/>
    <col min="3" max="3" width="12.88671875" customWidth="1"/>
    <col min="4" max="4" width="14.33203125" customWidth="1"/>
    <col min="5" max="5" width="13.21875" customWidth="1"/>
    <col min="6" max="6" width="13.109375" customWidth="1"/>
    <col min="7" max="7" width="12.21875" customWidth="1"/>
    <col min="8" max="8" width="12.109375" customWidth="1"/>
    <col min="9" max="9" width="12.5546875" customWidth="1"/>
    <col min="10" max="10" width="10.88671875" customWidth="1"/>
    <col min="11" max="11" width="11.44140625" customWidth="1"/>
    <col min="12" max="12" width="11.44140625" bestFit="1" customWidth="1"/>
    <col min="13" max="13" width="12.77734375" customWidth="1"/>
    <col min="14" max="14" width="11.77734375" customWidth="1"/>
    <col min="15" max="15" width="10.5546875" customWidth="1"/>
    <col min="16" max="16" width="11.88671875" customWidth="1"/>
  </cols>
  <sheetData>
    <row r="1" spans="2:28" x14ac:dyDescent="0.3">
      <c r="B1" s="228" t="s">
        <v>572</v>
      </c>
    </row>
    <row r="2" spans="2:28" x14ac:dyDescent="0.3">
      <c r="B2" s="103" t="s">
        <v>28</v>
      </c>
    </row>
    <row r="3" spans="2:28" x14ac:dyDescent="0.3">
      <c r="B3" s="592"/>
      <c r="D3" s="593"/>
    </row>
    <row r="4" spans="2:28" ht="15" thickBot="1" x14ac:dyDescent="0.35">
      <c r="F4" s="257"/>
      <c r="G4" s="257"/>
      <c r="H4" s="257"/>
      <c r="I4" s="257"/>
      <c r="J4" s="257"/>
      <c r="K4" s="257"/>
      <c r="S4" s="87"/>
      <c r="T4" s="640"/>
      <c r="U4" s="640"/>
      <c r="V4" s="640"/>
      <c r="W4" s="640"/>
    </row>
    <row r="5" spans="2:28" ht="52.2" customHeight="1" thickBot="1" x14ac:dyDescent="0.35">
      <c r="D5" s="643" t="s">
        <v>583</v>
      </c>
      <c r="E5" s="644"/>
      <c r="F5" s="645" t="s">
        <v>711</v>
      </c>
      <c r="G5" s="644"/>
      <c r="H5" s="645" t="s">
        <v>555</v>
      </c>
      <c r="I5" s="644"/>
      <c r="J5" s="645" t="s">
        <v>659</v>
      </c>
      <c r="K5" s="644"/>
      <c r="L5" s="645" t="s">
        <v>552</v>
      </c>
      <c r="M5" s="644"/>
      <c r="N5" s="277"/>
      <c r="O5" s="278"/>
      <c r="P5" s="283"/>
      <c r="Q5" s="283"/>
      <c r="U5" s="87"/>
      <c r="V5" s="237"/>
      <c r="W5" s="237"/>
      <c r="X5" s="237"/>
      <c r="Y5" s="237"/>
    </row>
    <row r="6" spans="2:28" ht="28.2" thickBot="1" x14ac:dyDescent="0.35">
      <c r="B6" s="265" t="s">
        <v>575</v>
      </c>
      <c r="C6" s="265" t="s">
        <v>556</v>
      </c>
      <c r="D6" s="273" t="s">
        <v>536</v>
      </c>
      <c r="E6" s="273" t="s">
        <v>104</v>
      </c>
      <c r="F6" s="273" t="s">
        <v>536</v>
      </c>
      <c r="G6" s="273" t="s">
        <v>104</v>
      </c>
      <c r="H6" s="273" t="s">
        <v>536</v>
      </c>
      <c r="I6" s="273" t="s">
        <v>104</v>
      </c>
      <c r="J6" s="273" t="s">
        <v>536</v>
      </c>
      <c r="K6" s="273" t="s">
        <v>104</v>
      </c>
      <c r="L6" s="273" t="s">
        <v>536</v>
      </c>
      <c r="M6" s="275" t="s">
        <v>104</v>
      </c>
      <c r="N6" s="279"/>
      <c r="O6" s="357"/>
      <c r="P6" s="357"/>
      <c r="Q6" s="251"/>
      <c r="U6" s="272"/>
      <c r="V6" s="237"/>
      <c r="W6" s="237"/>
      <c r="X6" s="237"/>
      <c r="Y6" s="237"/>
      <c r="Z6" s="237"/>
      <c r="AA6" s="237"/>
      <c r="AB6" s="237"/>
    </row>
    <row r="7" spans="2:28" x14ac:dyDescent="0.3">
      <c r="B7" s="234" t="s">
        <v>211</v>
      </c>
      <c r="C7" s="353">
        <v>11539</v>
      </c>
      <c r="D7" s="353">
        <v>393</v>
      </c>
      <c r="E7" s="354">
        <f t="shared" ref="E7:E23" si="0">D7/C7%</f>
        <v>3.4058410607504981</v>
      </c>
      <c r="F7" s="353">
        <v>94</v>
      </c>
      <c r="G7" s="172">
        <f t="shared" ref="G7:G23" si="1">F7/C7%</f>
        <v>0.81462865066296908</v>
      </c>
      <c r="H7" s="253">
        <v>28</v>
      </c>
      <c r="I7" s="355">
        <f t="shared" ref="I7:I23" si="2">H7/C7%</f>
        <v>0.24265534275067163</v>
      </c>
      <c r="J7" s="220">
        <f t="shared" ref="J7:J22" si="3">SUM(D7+F7+H7)</f>
        <v>515</v>
      </c>
      <c r="K7" s="169">
        <f t="shared" ref="K7:K23" si="4">J7/C7%</f>
        <v>4.4631250541641387</v>
      </c>
      <c r="L7" s="341">
        <v>11024</v>
      </c>
      <c r="M7" s="169">
        <f t="shared" ref="M7:M23" si="5">L7/C7%</f>
        <v>95.536874945835862</v>
      </c>
      <c r="N7" s="349"/>
      <c r="O7" s="274"/>
      <c r="P7" s="281"/>
      <c r="Q7" s="281"/>
      <c r="R7" s="276"/>
      <c r="S7" s="276">
        <v>0</v>
      </c>
      <c r="U7" s="17"/>
      <c r="V7" s="266"/>
      <c r="W7" s="268"/>
      <c r="X7" s="267"/>
      <c r="Y7" s="268"/>
      <c r="Z7" s="269"/>
      <c r="AA7" s="270"/>
    </row>
    <row r="8" spans="2:28" x14ac:dyDescent="0.3">
      <c r="B8" s="229" t="s">
        <v>243</v>
      </c>
      <c r="C8" s="325">
        <v>11609</v>
      </c>
      <c r="D8" s="205">
        <v>378</v>
      </c>
      <c r="E8" s="326">
        <f t="shared" si="0"/>
        <v>3.256094409509863</v>
      </c>
      <c r="F8" s="221">
        <v>97</v>
      </c>
      <c r="G8" s="173">
        <f t="shared" si="1"/>
        <v>0.83555861831337752</v>
      </c>
      <c r="H8" s="249">
        <v>15</v>
      </c>
      <c r="I8" s="350">
        <f t="shared" si="2"/>
        <v>0.12921009561547075</v>
      </c>
      <c r="J8" s="221">
        <f t="shared" si="3"/>
        <v>490</v>
      </c>
      <c r="K8" s="170">
        <f t="shared" si="4"/>
        <v>4.2208631234387113</v>
      </c>
      <c r="L8" s="325">
        <v>11119</v>
      </c>
      <c r="M8" s="170">
        <f t="shared" si="5"/>
        <v>95.779136876561282</v>
      </c>
      <c r="N8" s="349"/>
      <c r="O8" s="274"/>
      <c r="P8" s="281"/>
      <c r="Q8" s="281"/>
      <c r="R8" s="276"/>
      <c r="S8" s="276">
        <v>0</v>
      </c>
      <c r="V8" s="266"/>
      <c r="W8" s="268"/>
      <c r="X8" s="271"/>
      <c r="Y8" s="268"/>
      <c r="Z8" s="269"/>
      <c r="AA8" s="270"/>
    </row>
    <row r="9" spans="2:28" x14ac:dyDescent="0.3">
      <c r="B9" s="229" t="s">
        <v>189</v>
      </c>
      <c r="C9" s="325">
        <v>11094</v>
      </c>
      <c r="D9" s="205">
        <v>358</v>
      </c>
      <c r="E9" s="326">
        <f>D9/C9%</f>
        <v>3.2269695330809447</v>
      </c>
      <c r="F9" s="221">
        <v>89</v>
      </c>
      <c r="G9" s="173">
        <f>F9/C9%</f>
        <v>0.80223544258157564</v>
      </c>
      <c r="H9" s="249">
        <v>14</v>
      </c>
      <c r="I9" s="350">
        <f>H9/C9%</f>
        <v>0.12619433928249504</v>
      </c>
      <c r="J9" s="221">
        <f t="shared" si="3"/>
        <v>461</v>
      </c>
      <c r="K9" s="170">
        <f t="shared" si="4"/>
        <v>4.155399314945015</v>
      </c>
      <c r="L9" s="325">
        <v>10633</v>
      </c>
      <c r="M9" s="170">
        <f t="shared" si="5"/>
        <v>95.844600685054985</v>
      </c>
      <c r="N9" s="349"/>
      <c r="O9" s="274"/>
      <c r="P9" s="281"/>
      <c r="Q9" s="281"/>
      <c r="R9" s="276"/>
      <c r="S9" s="276">
        <v>0</v>
      </c>
      <c r="V9" s="269"/>
      <c r="W9" s="268"/>
      <c r="X9" s="269"/>
      <c r="Y9" s="268"/>
      <c r="Z9" s="269"/>
      <c r="AA9" s="270"/>
    </row>
    <row r="10" spans="2:28" x14ac:dyDescent="0.3">
      <c r="B10" s="229" t="s">
        <v>195</v>
      </c>
      <c r="C10" s="325">
        <v>11347</v>
      </c>
      <c r="D10" s="205">
        <v>344</v>
      </c>
      <c r="E10" s="326">
        <f t="shared" si="0"/>
        <v>3.0316383184982816</v>
      </c>
      <c r="F10" s="221">
        <v>96</v>
      </c>
      <c r="G10" s="173">
        <f t="shared" si="1"/>
        <v>0.84603860051114832</v>
      </c>
      <c r="H10" s="249">
        <v>17</v>
      </c>
      <c r="I10" s="350">
        <f t="shared" si="2"/>
        <v>0.14981933550718252</v>
      </c>
      <c r="J10" s="221">
        <f t="shared" si="3"/>
        <v>457</v>
      </c>
      <c r="K10" s="170">
        <f t="shared" si="4"/>
        <v>4.0274962545166124</v>
      </c>
      <c r="L10" s="325">
        <v>10890</v>
      </c>
      <c r="M10" s="170">
        <f t="shared" si="5"/>
        <v>95.972503745483394</v>
      </c>
      <c r="N10" s="349"/>
      <c r="O10" s="274"/>
      <c r="P10" s="281"/>
      <c r="Q10" s="281"/>
      <c r="R10" s="276"/>
      <c r="S10" s="276">
        <v>0</v>
      </c>
      <c r="U10" s="17"/>
      <c r="V10" s="266"/>
      <c r="W10" s="268"/>
      <c r="X10" s="267"/>
      <c r="Y10" s="268"/>
      <c r="Z10" s="269"/>
      <c r="AA10" s="270"/>
    </row>
    <row r="11" spans="2:28" x14ac:dyDescent="0.3">
      <c r="B11" s="229" t="s">
        <v>200</v>
      </c>
      <c r="C11" s="325">
        <v>11395</v>
      </c>
      <c r="D11" s="205">
        <v>346</v>
      </c>
      <c r="E11" s="326">
        <f t="shared" si="0"/>
        <v>3.0364194822290478</v>
      </c>
      <c r="F11" s="221">
        <v>85</v>
      </c>
      <c r="G11" s="173">
        <f t="shared" si="1"/>
        <v>0.74594120228170246</v>
      </c>
      <c r="H11" s="249">
        <v>12</v>
      </c>
      <c r="I11" s="350">
        <f t="shared" si="2"/>
        <v>0.10530934620447564</v>
      </c>
      <c r="J11" s="221">
        <f t="shared" si="3"/>
        <v>443</v>
      </c>
      <c r="K11" s="170">
        <f t="shared" si="4"/>
        <v>3.8876700307152259</v>
      </c>
      <c r="L11" s="325">
        <v>10952</v>
      </c>
      <c r="M11" s="170">
        <f t="shared" si="5"/>
        <v>96.112329969284772</v>
      </c>
      <c r="N11" s="349"/>
      <c r="O11" s="274"/>
      <c r="P11" s="281"/>
      <c r="Q11" s="281"/>
      <c r="R11" s="276"/>
      <c r="S11" s="276">
        <v>0</v>
      </c>
      <c r="V11" s="266"/>
      <c r="X11" s="266"/>
      <c r="Z11" s="269"/>
      <c r="AA11" s="270"/>
    </row>
    <row r="12" spans="2:28" x14ac:dyDescent="0.3">
      <c r="B12" s="235" t="s">
        <v>253</v>
      </c>
      <c r="C12" s="221">
        <v>12565</v>
      </c>
      <c r="D12" s="205">
        <v>371</v>
      </c>
      <c r="E12" s="173">
        <f t="shared" si="0"/>
        <v>2.9526462395543174</v>
      </c>
      <c r="F12" s="499">
        <v>89</v>
      </c>
      <c r="G12" s="170">
        <f t="shared" si="1"/>
        <v>0.70831675288499796</v>
      </c>
      <c r="H12" s="499">
        <v>17</v>
      </c>
      <c r="I12" s="350">
        <f t="shared" si="2"/>
        <v>0.13529645841623558</v>
      </c>
      <c r="J12" s="221">
        <f t="shared" si="3"/>
        <v>477</v>
      </c>
      <c r="K12" s="170">
        <f t="shared" si="4"/>
        <v>3.7962594508555512</v>
      </c>
      <c r="L12" s="221">
        <v>12088</v>
      </c>
      <c r="M12" s="170">
        <f t="shared" si="5"/>
        <v>96.203740549144442</v>
      </c>
      <c r="N12" s="349"/>
      <c r="O12" s="274"/>
      <c r="P12" s="281"/>
      <c r="Q12" s="281"/>
      <c r="R12" s="276"/>
      <c r="S12" s="276">
        <v>0</v>
      </c>
      <c r="Y12" s="87"/>
      <c r="Z12" s="87"/>
    </row>
    <row r="13" spans="2:28" x14ac:dyDescent="0.3">
      <c r="B13" s="229" t="s">
        <v>223</v>
      </c>
      <c r="C13" s="325">
        <v>11454</v>
      </c>
      <c r="D13" s="205">
        <v>324</v>
      </c>
      <c r="E13" s="326">
        <f t="shared" si="0"/>
        <v>2.8287061288632791</v>
      </c>
      <c r="F13" s="221">
        <v>75</v>
      </c>
      <c r="G13" s="173">
        <f t="shared" si="1"/>
        <v>0.65479308538501835</v>
      </c>
      <c r="H13" s="249">
        <v>14</v>
      </c>
      <c r="I13" s="350">
        <f t="shared" si="2"/>
        <v>0.12222804260520341</v>
      </c>
      <c r="J13" s="221">
        <f t="shared" si="3"/>
        <v>413</v>
      </c>
      <c r="K13" s="170">
        <f t="shared" si="4"/>
        <v>3.6057272568535006</v>
      </c>
      <c r="L13" s="325">
        <v>11041</v>
      </c>
      <c r="M13" s="170">
        <f t="shared" si="5"/>
        <v>96.394272743146487</v>
      </c>
      <c r="N13" s="349"/>
      <c r="O13" s="274"/>
      <c r="P13" s="281"/>
      <c r="Q13" s="281"/>
      <c r="R13" s="276"/>
      <c r="S13" s="276">
        <v>0</v>
      </c>
      <c r="U13" s="87"/>
      <c r="V13" s="87"/>
      <c r="W13" s="87"/>
      <c r="X13" s="87"/>
      <c r="Y13" s="87"/>
      <c r="Z13" s="87"/>
    </row>
    <row r="14" spans="2:28" x14ac:dyDescent="0.3">
      <c r="B14" s="229" t="s">
        <v>218</v>
      </c>
      <c r="C14" s="321">
        <v>12648</v>
      </c>
      <c r="D14" s="322">
        <v>332</v>
      </c>
      <c r="E14" s="348">
        <f t="shared" si="0"/>
        <v>2.6249209361163821</v>
      </c>
      <c r="F14" s="344">
        <v>83</v>
      </c>
      <c r="G14" s="173">
        <f t="shared" si="1"/>
        <v>0.65623023402909553</v>
      </c>
      <c r="H14" s="249">
        <v>21</v>
      </c>
      <c r="I14" s="350">
        <f t="shared" si="2"/>
        <v>0.16603415559772294</v>
      </c>
      <c r="J14" s="221">
        <f t="shared" si="3"/>
        <v>436</v>
      </c>
      <c r="K14" s="170">
        <f t="shared" si="4"/>
        <v>3.4471853257432006</v>
      </c>
      <c r="L14" s="325">
        <v>12212</v>
      </c>
      <c r="M14" s="170">
        <f t="shared" si="5"/>
        <v>96.552814674256794</v>
      </c>
      <c r="N14" s="349"/>
      <c r="O14" s="274"/>
      <c r="P14" s="281"/>
      <c r="Q14" s="281"/>
      <c r="R14" s="276"/>
      <c r="S14" s="276">
        <v>0</v>
      </c>
      <c r="U14" s="87"/>
      <c r="V14" s="87"/>
      <c r="W14" s="87"/>
      <c r="X14" s="87"/>
      <c r="Y14" s="87"/>
      <c r="Z14" s="87"/>
    </row>
    <row r="15" spans="2:28" x14ac:dyDescent="0.3">
      <c r="B15" s="235" t="s">
        <v>233</v>
      </c>
      <c r="C15" s="221">
        <v>12502</v>
      </c>
      <c r="D15" s="221">
        <v>337</v>
      </c>
      <c r="E15" s="326">
        <f t="shared" si="0"/>
        <v>2.695568709006559</v>
      </c>
      <c r="F15" s="221">
        <v>63</v>
      </c>
      <c r="G15" s="173">
        <f t="shared" si="1"/>
        <v>0.50391937290033595</v>
      </c>
      <c r="H15" s="249">
        <v>19</v>
      </c>
      <c r="I15" s="350">
        <f t="shared" si="2"/>
        <v>0.1519756838905775</v>
      </c>
      <c r="J15" s="221">
        <f t="shared" si="3"/>
        <v>419</v>
      </c>
      <c r="K15" s="170">
        <f t="shared" si="4"/>
        <v>3.3514637657974724</v>
      </c>
      <c r="L15" s="325">
        <v>12083</v>
      </c>
      <c r="M15" s="170">
        <f t="shared" si="5"/>
        <v>96.648536234202524</v>
      </c>
      <c r="N15" s="349"/>
      <c r="O15" s="274"/>
      <c r="P15" s="281"/>
      <c r="Q15" s="281"/>
      <c r="R15" s="276"/>
      <c r="S15" s="276">
        <v>0</v>
      </c>
      <c r="U15" s="87"/>
      <c r="V15" s="87"/>
      <c r="W15" s="87"/>
      <c r="X15" s="87"/>
      <c r="Y15" s="87"/>
      <c r="Z15" s="87"/>
    </row>
    <row r="16" spans="2:28" x14ac:dyDescent="0.3">
      <c r="B16" s="314" t="s">
        <v>50</v>
      </c>
      <c r="C16" s="336">
        <v>204375</v>
      </c>
      <c r="D16" s="336">
        <v>4771</v>
      </c>
      <c r="E16" s="320">
        <f t="shared" si="0"/>
        <v>2.3344342507645259</v>
      </c>
      <c r="F16" s="336">
        <v>1347</v>
      </c>
      <c r="G16" s="319">
        <f t="shared" si="1"/>
        <v>0.6590825688073394</v>
      </c>
      <c r="H16" s="500">
        <v>246</v>
      </c>
      <c r="I16" s="501">
        <f t="shared" si="2"/>
        <v>0.12036697247706422</v>
      </c>
      <c r="J16" s="336">
        <f t="shared" si="3"/>
        <v>6364</v>
      </c>
      <c r="K16" s="319">
        <f t="shared" si="4"/>
        <v>3.1138837920489295</v>
      </c>
      <c r="L16" s="336">
        <v>198011</v>
      </c>
      <c r="M16" s="319">
        <f t="shared" si="5"/>
        <v>96.886116207951076</v>
      </c>
      <c r="N16" s="349"/>
      <c r="O16" s="274"/>
      <c r="P16" s="281"/>
      <c r="Q16" s="281"/>
      <c r="R16" s="276"/>
      <c r="S16" s="276">
        <v>0</v>
      </c>
      <c r="U16" s="87"/>
      <c r="V16" s="87"/>
      <c r="W16" s="87"/>
      <c r="X16" s="87"/>
      <c r="Y16" s="87"/>
      <c r="Z16" s="87"/>
    </row>
    <row r="17" spans="2:19" x14ac:dyDescent="0.3">
      <c r="B17" s="229" t="s">
        <v>238</v>
      </c>
      <c r="C17" s="325">
        <v>11898</v>
      </c>
      <c r="D17" s="205">
        <v>265</v>
      </c>
      <c r="E17" s="326">
        <f t="shared" si="0"/>
        <v>2.227265086569171</v>
      </c>
      <c r="F17" s="221">
        <v>76</v>
      </c>
      <c r="G17" s="173">
        <f t="shared" si="1"/>
        <v>0.63876281728021511</v>
      </c>
      <c r="H17" s="249">
        <v>23</v>
      </c>
      <c r="I17" s="350">
        <f t="shared" si="2"/>
        <v>0.1933097999663809</v>
      </c>
      <c r="J17" s="221">
        <f t="shared" si="3"/>
        <v>364</v>
      </c>
      <c r="K17" s="170">
        <f t="shared" si="4"/>
        <v>3.0593377038157672</v>
      </c>
      <c r="L17" s="325">
        <v>11534</v>
      </c>
      <c r="M17" s="170">
        <f t="shared" si="5"/>
        <v>96.940662296184229</v>
      </c>
      <c r="N17" s="349"/>
      <c r="O17" s="274"/>
      <c r="P17" s="281"/>
      <c r="Q17" s="281"/>
      <c r="R17" s="276"/>
      <c r="S17" s="276">
        <v>0</v>
      </c>
    </row>
    <row r="18" spans="2:19" x14ac:dyDescent="0.3">
      <c r="B18" s="229" t="s">
        <v>169</v>
      </c>
      <c r="C18" s="325">
        <v>12538</v>
      </c>
      <c r="D18" s="205">
        <v>292</v>
      </c>
      <c r="E18" s="326">
        <f t="shared" si="0"/>
        <v>2.3289200829478385</v>
      </c>
      <c r="F18" s="221">
        <v>79</v>
      </c>
      <c r="G18" s="173">
        <f t="shared" si="1"/>
        <v>0.63008454298931249</v>
      </c>
      <c r="H18" s="249">
        <v>7</v>
      </c>
      <c r="I18" s="350">
        <f t="shared" si="2"/>
        <v>5.5830275961078327E-2</v>
      </c>
      <c r="J18" s="221">
        <f t="shared" si="3"/>
        <v>378</v>
      </c>
      <c r="K18" s="170">
        <f t="shared" si="4"/>
        <v>3.0148349018982294</v>
      </c>
      <c r="L18" s="325">
        <v>12160</v>
      </c>
      <c r="M18" s="170">
        <f t="shared" si="5"/>
        <v>96.985165098101774</v>
      </c>
      <c r="N18" s="349"/>
      <c r="O18" s="274"/>
      <c r="P18" s="281"/>
      <c r="Q18" s="281"/>
      <c r="R18" s="276"/>
      <c r="S18" s="276">
        <v>0</v>
      </c>
    </row>
    <row r="19" spans="2:19" x14ac:dyDescent="0.3">
      <c r="B19" s="229" t="s">
        <v>205</v>
      </c>
      <c r="C19" s="321">
        <v>13642</v>
      </c>
      <c r="D19" s="322">
        <v>265</v>
      </c>
      <c r="E19" s="348">
        <f t="shared" si="0"/>
        <v>1.9425304207594196</v>
      </c>
      <c r="F19" s="344">
        <v>92</v>
      </c>
      <c r="G19" s="173">
        <f t="shared" si="1"/>
        <v>0.67438791965987399</v>
      </c>
      <c r="H19" s="249">
        <v>20</v>
      </c>
      <c r="I19" s="350">
        <f t="shared" si="2"/>
        <v>0.14660606949127694</v>
      </c>
      <c r="J19" s="221">
        <f t="shared" si="3"/>
        <v>377</v>
      </c>
      <c r="K19" s="170">
        <f t="shared" si="4"/>
        <v>2.7635244099105707</v>
      </c>
      <c r="L19" s="325">
        <v>13265</v>
      </c>
      <c r="M19" s="170">
        <f t="shared" si="5"/>
        <v>97.236475590089441</v>
      </c>
      <c r="N19" s="349"/>
      <c r="O19" s="274"/>
      <c r="P19" s="281"/>
      <c r="Q19" s="281"/>
      <c r="R19" s="276"/>
      <c r="S19" s="276">
        <v>0</v>
      </c>
    </row>
    <row r="20" spans="2:19" x14ac:dyDescent="0.3">
      <c r="B20" s="235" t="s">
        <v>228</v>
      </c>
      <c r="C20" s="221">
        <v>12907</v>
      </c>
      <c r="D20" s="221">
        <v>210</v>
      </c>
      <c r="E20" s="326">
        <f t="shared" si="0"/>
        <v>1.6270240954520803</v>
      </c>
      <c r="F20" s="221">
        <v>92</v>
      </c>
      <c r="G20" s="173">
        <f t="shared" si="1"/>
        <v>0.71279150848376849</v>
      </c>
      <c r="H20" s="249">
        <v>12</v>
      </c>
      <c r="I20" s="350">
        <f t="shared" si="2"/>
        <v>9.2972805454404589E-2</v>
      </c>
      <c r="J20" s="221">
        <f t="shared" si="3"/>
        <v>314</v>
      </c>
      <c r="K20" s="170">
        <f t="shared" si="4"/>
        <v>2.4327884093902536</v>
      </c>
      <c r="L20" s="325">
        <v>12593</v>
      </c>
      <c r="M20" s="170">
        <f t="shared" si="5"/>
        <v>97.567211590609759</v>
      </c>
      <c r="N20" s="349"/>
      <c r="O20" s="274"/>
      <c r="P20" s="281"/>
      <c r="Q20" s="281"/>
      <c r="R20" s="276"/>
      <c r="S20" s="276">
        <v>0</v>
      </c>
    </row>
    <row r="21" spans="2:19" x14ac:dyDescent="0.3">
      <c r="B21" s="235" t="s">
        <v>248</v>
      </c>
      <c r="C21" s="221">
        <v>11600</v>
      </c>
      <c r="D21" s="221">
        <v>192</v>
      </c>
      <c r="E21" s="326">
        <f t="shared" si="0"/>
        <v>1.6551724137931034</v>
      </c>
      <c r="F21" s="221">
        <v>65</v>
      </c>
      <c r="G21" s="173">
        <f t="shared" si="1"/>
        <v>0.56034482758620685</v>
      </c>
      <c r="H21" s="249">
        <v>6</v>
      </c>
      <c r="I21" s="350">
        <f t="shared" si="2"/>
        <v>5.1724137931034482E-2</v>
      </c>
      <c r="J21" s="221">
        <f t="shared" si="3"/>
        <v>263</v>
      </c>
      <c r="K21" s="170">
        <f t="shared" si="4"/>
        <v>2.2672413793103448</v>
      </c>
      <c r="L21" s="325">
        <v>11337</v>
      </c>
      <c r="M21" s="170">
        <f t="shared" si="5"/>
        <v>97.732758620689651</v>
      </c>
      <c r="N21" s="349"/>
      <c r="O21" s="274"/>
      <c r="P21" s="281"/>
      <c r="Q21" s="281"/>
      <c r="R21" s="276"/>
      <c r="S21" s="276">
        <v>0</v>
      </c>
    </row>
    <row r="22" spans="2:19" x14ac:dyDescent="0.3">
      <c r="B22" s="235" t="s">
        <v>160</v>
      </c>
      <c r="C22" s="221">
        <v>20388</v>
      </c>
      <c r="D22" s="221">
        <v>249</v>
      </c>
      <c r="E22" s="326">
        <f t="shared" si="0"/>
        <v>1.2213066509711594</v>
      </c>
      <c r="F22" s="221">
        <v>116</v>
      </c>
      <c r="G22" s="173">
        <f t="shared" si="1"/>
        <v>0.56896213458897393</v>
      </c>
      <c r="H22" s="249">
        <v>15</v>
      </c>
      <c r="I22" s="350">
        <f t="shared" si="2"/>
        <v>7.3572689817539727E-2</v>
      </c>
      <c r="J22" s="221">
        <f t="shared" si="3"/>
        <v>380</v>
      </c>
      <c r="K22" s="170">
        <f t="shared" si="4"/>
        <v>1.8638414753776731</v>
      </c>
      <c r="L22" s="325">
        <v>20008</v>
      </c>
      <c r="M22" s="170">
        <f t="shared" si="5"/>
        <v>98.136158524622331</v>
      </c>
    </row>
    <row r="23" spans="2:19" ht="15" thickBot="1" x14ac:dyDescent="0.35">
      <c r="B23" s="231" t="s">
        <v>179</v>
      </c>
      <c r="C23" s="351">
        <v>15253</v>
      </c>
      <c r="D23" s="352">
        <v>122</v>
      </c>
      <c r="E23" s="339">
        <f t="shared" si="0"/>
        <v>0.79984265390414999</v>
      </c>
      <c r="F23" s="222">
        <v>58</v>
      </c>
      <c r="G23" s="174">
        <f t="shared" si="1"/>
        <v>0.38025306497082539</v>
      </c>
      <c r="H23" s="250">
        <v>3</v>
      </c>
      <c r="I23" s="356">
        <f t="shared" si="2"/>
        <v>1.9668261981249591E-2</v>
      </c>
      <c r="J23" s="222">
        <f>SUM(D23+F23+H23)</f>
        <v>183</v>
      </c>
      <c r="K23" s="171">
        <f t="shared" si="4"/>
        <v>1.199763980856225</v>
      </c>
      <c r="L23" s="351">
        <v>15070</v>
      </c>
      <c r="M23" s="171">
        <f t="shared" si="5"/>
        <v>98.800236019143767</v>
      </c>
    </row>
    <row r="24" spans="2:19" x14ac:dyDescent="0.3">
      <c r="B24" s="542" t="s">
        <v>724</v>
      </c>
    </row>
    <row r="25" spans="2:19" ht="15" thickBot="1" x14ac:dyDescent="0.35"/>
    <row r="26" spans="2:19" ht="39" customHeight="1" thickBot="1" x14ac:dyDescent="0.35">
      <c r="D26" s="643" t="s">
        <v>583</v>
      </c>
      <c r="E26" s="644"/>
      <c r="F26" s="645" t="s">
        <v>711</v>
      </c>
      <c r="G26" s="644"/>
      <c r="H26" s="645" t="s">
        <v>555</v>
      </c>
      <c r="I26" s="644"/>
    </row>
    <row r="27" spans="2:19" ht="69.599999999999994" thickBot="1" x14ac:dyDescent="0.35">
      <c r="B27" s="265" t="s">
        <v>575</v>
      </c>
      <c r="C27" s="265" t="s">
        <v>706</v>
      </c>
      <c r="D27" s="273" t="s">
        <v>536</v>
      </c>
      <c r="E27" s="273" t="s">
        <v>104</v>
      </c>
      <c r="F27" s="273" t="s">
        <v>536</v>
      </c>
      <c r="G27" s="273" t="s">
        <v>104</v>
      </c>
      <c r="H27" s="273" t="s">
        <v>536</v>
      </c>
      <c r="I27" s="273" t="s">
        <v>104</v>
      </c>
    </row>
    <row r="28" spans="2:19" x14ac:dyDescent="0.3">
      <c r="B28" s="258" t="s">
        <v>238</v>
      </c>
      <c r="C28" s="220">
        <v>364</v>
      </c>
      <c r="D28" s="342">
        <v>265</v>
      </c>
      <c r="E28" s="324">
        <f t="shared" ref="E28:E44" si="6">D28/C28%</f>
        <v>72.802197802197796</v>
      </c>
      <c r="F28" s="220">
        <v>76</v>
      </c>
      <c r="G28" s="172">
        <f t="shared" ref="G28:G44" si="7">F28/C28%</f>
        <v>20.87912087912088</v>
      </c>
      <c r="H28" s="253">
        <v>23</v>
      </c>
      <c r="I28" s="169">
        <f t="shared" ref="I28:I44" si="8">H28/C28%</f>
        <v>6.3186813186813184</v>
      </c>
    </row>
    <row r="29" spans="2:19" x14ac:dyDescent="0.3">
      <c r="B29" s="235" t="s">
        <v>211</v>
      </c>
      <c r="C29" s="221">
        <v>515</v>
      </c>
      <c r="D29" s="344">
        <v>393</v>
      </c>
      <c r="E29" s="348">
        <f t="shared" si="6"/>
        <v>76.310679611650485</v>
      </c>
      <c r="F29" s="344">
        <v>94</v>
      </c>
      <c r="G29" s="173">
        <f t="shared" si="7"/>
        <v>18.252427184466018</v>
      </c>
      <c r="H29" s="249">
        <v>28</v>
      </c>
      <c r="I29" s="170">
        <f t="shared" si="8"/>
        <v>5.4368932038834945</v>
      </c>
      <c r="M29" s="281"/>
    </row>
    <row r="30" spans="2:19" x14ac:dyDescent="0.3">
      <c r="B30" s="229" t="s">
        <v>205</v>
      </c>
      <c r="C30" s="221">
        <v>377</v>
      </c>
      <c r="D30" s="322">
        <v>265</v>
      </c>
      <c r="E30" s="348">
        <f t="shared" si="6"/>
        <v>70.291777188328908</v>
      </c>
      <c r="F30" s="344">
        <v>92</v>
      </c>
      <c r="G30" s="173">
        <f t="shared" si="7"/>
        <v>24.403183023872678</v>
      </c>
      <c r="H30" s="249">
        <v>20</v>
      </c>
      <c r="I30" s="170">
        <f t="shared" si="8"/>
        <v>5.3050397877984086</v>
      </c>
      <c r="M30" s="281"/>
    </row>
    <row r="31" spans="2:19" x14ac:dyDescent="0.3">
      <c r="B31" s="229" t="s">
        <v>218</v>
      </c>
      <c r="C31" s="221">
        <v>436</v>
      </c>
      <c r="D31" s="322">
        <v>332</v>
      </c>
      <c r="E31" s="348">
        <f t="shared" si="6"/>
        <v>76.146788990825684</v>
      </c>
      <c r="F31" s="344">
        <v>83</v>
      </c>
      <c r="G31" s="173">
        <f t="shared" si="7"/>
        <v>19.036697247706421</v>
      </c>
      <c r="H31" s="249">
        <v>21</v>
      </c>
      <c r="I31" s="170">
        <f t="shared" si="8"/>
        <v>4.8165137614678892</v>
      </c>
      <c r="M31" s="281"/>
    </row>
    <row r="32" spans="2:19" x14ac:dyDescent="0.3">
      <c r="B32" s="235" t="s">
        <v>233</v>
      </c>
      <c r="C32" s="221">
        <v>419</v>
      </c>
      <c r="D32" s="221">
        <v>337</v>
      </c>
      <c r="E32" s="326">
        <f t="shared" si="6"/>
        <v>80.429594272076372</v>
      </c>
      <c r="F32" s="221">
        <v>63</v>
      </c>
      <c r="G32" s="173">
        <f t="shared" si="7"/>
        <v>15.035799522673029</v>
      </c>
      <c r="H32" s="249">
        <v>19</v>
      </c>
      <c r="I32" s="170">
        <f t="shared" si="8"/>
        <v>4.5346062052505962</v>
      </c>
      <c r="M32" s="281"/>
    </row>
    <row r="33" spans="2:13" x14ac:dyDescent="0.3">
      <c r="B33" s="235" t="s">
        <v>160</v>
      </c>
      <c r="C33" s="221">
        <v>380</v>
      </c>
      <c r="D33" s="221">
        <v>249</v>
      </c>
      <c r="E33" s="326">
        <f t="shared" si="6"/>
        <v>65.526315789473685</v>
      </c>
      <c r="F33" s="221">
        <v>116</v>
      </c>
      <c r="G33" s="173">
        <f t="shared" si="7"/>
        <v>30.526315789473685</v>
      </c>
      <c r="H33" s="249">
        <v>15</v>
      </c>
      <c r="I33" s="170">
        <f t="shared" si="8"/>
        <v>3.9473684210526319</v>
      </c>
      <c r="M33" s="281"/>
    </row>
    <row r="34" spans="2:13" x14ac:dyDescent="0.3">
      <c r="B34" s="314" t="s">
        <v>50</v>
      </c>
      <c r="C34" s="336">
        <v>6364</v>
      </c>
      <c r="D34" s="336">
        <v>4771</v>
      </c>
      <c r="E34" s="320">
        <f t="shared" si="6"/>
        <v>74.968573224387171</v>
      </c>
      <c r="F34" s="336">
        <v>1347</v>
      </c>
      <c r="G34" s="319">
        <f t="shared" si="7"/>
        <v>21.165933375235699</v>
      </c>
      <c r="H34" s="500">
        <v>246</v>
      </c>
      <c r="I34" s="319">
        <f t="shared" si="8"/>
        <v>3.8654934003771211</v>
      </c>
      <c r="M34" s="281"/>
    </row>
    <row r="35" spans="2:13" x14ac:dyDescent="0.3">
      <c r="B35" s="235" t="s">
        <v>228</v>
      </c>
      <c r="C35" s="221">
        <v>314</v>
      </c>
      <c r="D35" s="221">
        <v>210</v>
      </c>
      <c r="E35" s="326">
        <f t="shared" si="6"/>
        <v>66.878980891719749</v>
      </c>
      <c r="F35" s="221">
        <v>92</v>
      </c>
      <c r="G35" s="173">
        <f t="shared" si="7"/>
        <v>29.29936305732484</v>
      </c>
      <c r="H35" s="249">
        <v>12</v>
      </c>
      <c r="I35" s="170">
        <f t="shared" si="8"/>
        <v>3.8216560509554141</v>
      </c>
      <c r="M35" s="281"/>
    </row>
    <row r="36" spans="2:13" x14ac:dyDescent="0.3">
      <c r="B36" s="229" t="s">
        <v>195</v>
      </c>
      <c r="C36" s="221">
        <v>457</v>
      </c>
      <c r="D36" s="205">
        <v>344</v>
      </c>
      <c r="E36" s="326">
        <f t="shared" si="6"/>
        <v>75.273522975929978</v>
      </c>
      <c r="F36" s="221">
        <v>96</v>
      </c>
      <c r="G36" s="173">
        <f t="shared" si="7"/>
        <v>21.006564551422318</v>
      </c>
      <c r="H36" s="249">
        <v>17</v>
      </c>
      <c r="I36" s="170">
        <f t="shared" si="8"/>
        <v>3.7199124726477022</v>
      </c>
      <c r="M36" s="281"/>
    </row>
    <row r="37" spans="2:13" x14ac:dyDescent="0.3">
      <c r="B37" s="235" t="s">
        <v>253</v>
      </c>
      <c r="C37" s="221">
        <v>477</v>
      </c>
      <c r="D37" s="499">
        <v>371</v>
      </c>
      <c r="E37" s="173">
        <f t="shared" si="6"/>
        <v>77.777777777777786</v>
      </c>
      <c r="F37" s="499">
        <v>89</v>
      </c>
      <c r="G37" s="170">
        <f t="shared" si="7"/>
        <v>18.658280922431867</v>
      </c>
      <c r="H37" s="499">
        <v>17</v>
      </c>
      <c r="I37" s="170">
        <f t="shared" si="8"/>
        <v>3.5639412997903568</v>
      </c>
      <c r="M37" s="281"/>
    </row>
    <row r="38" spans="2:13" x14ac:dyDescent="0.3">
      <c r="B38" s="229" t="s">
        <v>223</v>
      </c>
      <c r="C38" s="221">
        <v>413</v>
      </c>
      <c r="D38" s="205">
        <v>324</v>
      </c>
      <c r="E38" s="326">
        <f t="shared" si="6"/>
        <v>78.450363196125906</v>
      </c>
      <c r="F38" s="221">
        <v>75</v>
      </c>
      <c r="G38" s="173">
        <f t="shared" si="7"/>
        <v>18.159806295399516</v>
      </c>
      <c r="H38" s="249">
        <v>14</v>
      </c>
      <c r="I38" s="170">
        <f t="shared" si="8"/>
        <v>3.3898305084745766</v>
      </c>
      <c r="M38" s="281"/>
    </row>
    <row r="39" spans="2:13" x14ac:dyDescent="0.3">
      <c r="B39" s="229" t="s">
        <v>243</v>
      </c>
      <c r="C39" s="221">
        <v>490</v>
      </c>
      <c r="D39" s="205">
        <v>378</v>
      </c>
      <c r="E39" s="326">
        <f t="shared" si="6"/>
        <v>77.142857142857139</v>
      </c>
      <c r="F39" s="221">
        <v>97</v>
      </c>
      <c r="G39" s="173">
        <f t="shared" si="7"/>
        <v>19.795918367346939</v>
      </c>
      <c r="H39" s="249">
        <v>15</v>
      </c>
      <c r="I39" s="170">
        <f t="shared" si="8"/>
        <v>3.0612244897959182</v>
      </c>
      <c r="M39" s="281"/>
    </row>
    <row r="40" spans="2:13" x14ac:dyDescent="0.3">
      <c r="B40" s="229" t="s">
        <v>189</v>
      </c>
      <c r="C40" s="221">
        <v>461</v>
      </c>
      <c r="D40" s="205">
        <v>358</v>
      </c>
      <c r="E40" s="326">
        <f t="shared" si="6"/>
        <v>77.657266811279825</v>
      </c>
      <c r="F40" s="221">
        <v>89</v>
      </c>
      <c r="G40" s="173">
        <f t="shared" si="7"/>
        <v>19.305856832971799</v>
      </c>
      <c r="H40" s="249">
        <v>14</v>
      </c>
      <c r="I40" s="170">
        <f t="shared" si="8"/>
        <v>3.0368763557483729</v>
      </c>
      <c r="M40" s="281"/>
    </row>
    <row r="41" spans="2:13" x14ac:dyDescent="0.3">
      <c r="B41" s="229" t="s">
        <v>200</v>
      </c>
      <c r="C41" s="221">
        <v>443</v>
      </c>
      <c r="D41" s="205">
        <v>346</v>
      </c>
      <c r="E41" s="326">
        <f t="shared" si="6"/>
        <v>78.103837471783294</v>
      </c>
      <c r="F41" s="221">
        <v>85</v>
      </c>
      <c r="G41" s="173">
        <f t="shared" si="7"/>
        <v>19.187358916478555</v>
      </c>
      <c r="H41" s="249">
        <v>12</v>
      </c>
      <c r="I41" s="170">
        <f t="shared" si="8"/>
        <v>2.7088036117381491</v>
      </c>
      <c r="M41" s="281"/>
    </row>
    <row r="42" spans="2:13" x14ac:dyDescent="0.3">
      <c r="B42" s="235" t="s">
        <v>248</v>
      </c>
      <c r="C42" s="221">
        <v>263</v>
      </c>
      <c r="D42" s="221">
        <v>192</v>
      </c>
      <c r="E42" s="326">
        <f t="shared" si="6"/>
        <v>73.00380228136882</v>
      </c>
      <c r="F42" s="221">
        <v>65</v>
      </c>
      <c r="G42" s="173">
        <f t="shared" si="7"/>
        <v>24.714828897338403</v>
      </c>
      <c r="H42" s="249">
        <v>6</v>
      </c>
      <c r="I42" s="170">
        <f t="shared" si="8"/>
        <v>2.2813688212927756</v>
      </c>
      <c r="M42" s="281"/>
    </row>
    <row r="43" spans="2:13" x14ac:dyDescent="0.3">
      <c r="B43" s="229" t="s">
        <v>169</v>
      </c>
      <c r="C43" s="221">
        <v>378</v>
      </c>
      <c r="D43" s="205">
        <v>292</v>
      </c>
      <c r="E43" s="326">
        <f t="shared" si="6"/>
        <v>77.248677248677254</v>
      </c>
      <c r="F43" s="221">
        <v>79</v>
      </c>
      <c r="G43" s="173">
        <f t="shared" si="7"/>
        <v>20.899470899470902</v>
      </c>
      <c r="H43" s="249">
        <v>7</v>
      </c>
      <c r="I43" s="170">
        <f t="shared" si="8"/>
        <v>1.8518518518518519</v>
      </c>
      <c r="M43" s="281"/>
    </row>
    <row r="44" spans="2:13" ht="15" thickBot="1" x14ac:dyDescent="0.35">
      <c r="B44" s="231" t="s">
        <v>179</v>
      </c>
      <c r="C44" s="222">
        <v>183</v>
      </c>
      <c r="D44" s="352">
        <v>122</v>
      </c>
      <c r="E44" s="339">
        <f t="shared" si="6"/>
        <v>66.666666666666657</v>
      </c>
      <c r="F44" s="222">
        <v>58</v>
      </c>
      <c r="G44" s="174">
        <f t="shared" si="7"/>
        <v>31.693989071038249</v>
      </c>
      <c r="H44" s="250">
        <v>3</v>
      </c>
      <c r="I44" s="171">
        <f t="shared" si="8"/>
        <v>1.639344262295082</v>
      </c>
      <c r="M44" s="281"/>
    </row>
    <row r="45" spans="2:13" x14ac:dyDescent="0.3">
      <c r="B45" s="542" t="s">
        <v>724</v>
      </c>
    </row>
    <row r="49" spans="2:10" x14ac:dyDescent="0.3">
      <c r="B49" s="629" t="s">
        <v>57</v>
      </c>
      <c r="C49" s="630"/>
      <c r="D49" s="630"/>
      <c r="E49" s="630"/>
      <c r="F49" s="630"/>
      <c r="G49" s="630"/>
      <c r="H49" s="630"/>
      <c r="I49" s="630"/>
      <c r="J49" s="631"/>
    </row>
    <row r="50" spans="2:10" ht="6.6" customHeight="1" x14ac:dyDescent="0.3">
      <c r="B50" s="124"/>
      <c r="C50" s="124"/>
      <c r="D50" s="125"/>
      <c r="E50" s="125"/>
      <c r="F50" s="223"/>
      <c r="G50" s="223"/>
      <c r="H50" s="126"/>
      <c r="I50" s="127"/>
      <c r="J50" s="128"/>
    </row>
    <row r="51" spans="2:10" x14ac:dyDescent="0.3">
      <c r="B51" s="129" t="s">
        <v>58</v>
      </c>
      <c r="C51" s="625" t="s">
        <v>574</v>
      </c>
      <c r="D51" s="626"/>
      <c r="E51" s="626"/>
      <c r="F51" s="626"/>
      <c r="G51" s="626"/>
      <c r="H51" s="626"/>
      <c r="I51" s="626"/>
      <c r="J51" s="627"/>
    </row>
    <row r="52" spans="2:10" ht="7.8" customHeight="1" x14ac:dyDescent="0.3">
      <c r="B52" s="129"/>
      <c r="C52" s="130"/>
      <c r="D52" s="131"/>
      <c r="E52" s="131"/>
      <c r="F52" s="224"/>
      <c r="G52" s="224"/>
      <c r="H52" s="131"/>
      <c r="I52" s="132"/>
      <c r="J52" s="133"/>
    </row>
    <row r="53" spans="2:10" ht="30" customHeight="1" x14ac:dyDescent="0.3">
      <c r="B53" s="129" t="s">
        <v>59</v>
      </c>
      <c r="C53" s="625" t="s">
        <v>557</v>
      </c>
      <c r="D53" s="626"/>
      <c r="E53" s="626"/>
      <c r="F53" s="626"/>
      <c r="G53" s="626"/>
      <c r="H53" s="626"/>
      <c r="I53" s="626"/>
      <c r="J53" s="627"/>
    </row>
    <row r="54" spans="2:10" ht="5.4" customHeight="1" x14ac:dyDescent="0.3">
      <c r="B54" s="129"/>
      <c r="C54" s="130"/>
      <c r="D54" s="131"/>
      <c r="E54" s="131"/>
      <c r="F54" s="224"/>
      <c r="G54" s="224"/>
      <c r="H54" s="131"/>
      <c r="I54" s="132"/>
      <c r="J54" s="133"/>
    </row>
    <row r="55" spans="2:10" x14ac:dyDescent="0.3">
      <c r="B55" s="129" t="s">
        <v>61</v>
      </c>
      <c r="C55" s="130" t="s">
        <v>660</v>
      </c>
      <c r="D55" s="131"/>
      <c r="E55" s="131"/>
      <c r="F55" s="224"/>
      <c r="G55" s="224"/>
      <c r="H55" s="131"/>
      <c r="I55" s="132"/>
      <c r="J55" s="133"/>
    </row>
    <row r="56" spans="2:10" ht="5.4" customHeight="1" x14ac:dyDescent="0.3">
      <c r="B56" s="129"/>
      <c r="C56" s="130"/>
      <c r="D56" s="131"/>
      <c r="E56" s="131"/>
      <c r="F56" s="224"/>
      <c r="G56" s="224"/>
      <c r="H56" s="131"/>
      <c r="I56" s="132"/>
      <c r="J56" s="133"/>
    </row>
    <row r="57" spans="2:10" x14ac:dyDescent="0.3">
      <c r="B57" s="129" t="s">
        <v>63</v>
      </c>
      <c r="C57" s="130" t="s">
        <v>661</v>
      </c>
      <c r="D57" s="131"/>
      <c r="E57" s="131"/>
      <c r="F57" s="224"/>
      <c r="G57" s="224"/>
      <c r="H57" s="131"/>
      <c r="I57" s="132"/>
      <c r="J57" s="133"/>
    </row>
    <row r="58" spans="2:10" ht="8.4" customHeight="1" x14ac:dyDescent="0.3">
      <c r="B58" s="129"/>
      <c r="C58" s="130"/>
      <c r="D58" s="131"/>
      <c r="E58" s="131"/>
      <c r="F58" s="224"/>
      <c r="G58" s="224"/>
      <c r="H58" s="131"/>
      <c r="I58" s="132"/>
      <c r="J58" s="133"/>
    </row>
    <row r="59" spans="2:10" x14ac:dyDescent="0.3">
      <c r="B59" s="129" t="s">
        <v>65</v>
      </c>
      <c r="C59" s="130" t="s">
        <v>591</v>
      </c>
      <c r="D59" s="131"/>
      <c r="E59" s="131"/>
      <c r="F59" s="224"/>
      <c r="G59" s="224"/>
      <c r="H59" s="131"/>
      <c r="I59" s="132"/>
      <c r="J59" s="133"/>
    </row>
    <row r="60" spans="2:10" ht="9" customHeight="1" x14ac:dyDescent="0.3">
      <c r="B60" s="129"/>
      <c r="C60" s="130"/>
      <c r="D60" s="131"/>
      <c r="E60" s="131"/>
      <c r="F60" s="224"/>
      <c r="G60" s="224"/>
      <c r="H60" s="131"/>
      <c r="I60" s="132"/>
      <c r="J60" s="133"/>
    </row>
    <row r="61" spans="2:10" x14ac:dyDescent="0.3">
      <c r="B61" s="129" t="s">
        <v>67</v>
      </c>
      <c r="C61" s="134" t="s">
        <v>68</v>
      </c>
      <c r="D61" s="132"/>
      <c r="E61" s="132"/>
      <c r="F61" s="225"/>
      <c r="G61" s="224"/>
      <c r="H61" s="131"/>
      <c r="I61" s="132"/>
      <c r="J61" s="133"/>
    </row>
    <row r="62" spans="2:10" ht="6" customHeight="1" x14ac:dyDescent="0.3">
      <c r="B62" s="129"/>
      <c r="C62" s="134"/>
      <c r="D62" s="132"/>
      <c r="E62" s="132"/>
      <c r="F62" s="225"/>
      <c r="G62" s="224"/>
      <c r="H62" s="131"/>
      <c r="I62" s="132"/>
      <c r="J62" s="133"/>
    </row>
    <row r="63" spans="2:10" x14ac:dyDescent="0.3">
      <c r="B63" s="129" t="s">
        <v>69</v>
      </c>
      <c r="C63" s="254" t="s">
        <v>537</v>
      </c>
      <c r="D63" s="141"/>
      <c r="E63" s="141"/>
      <c r="F63" s="226"/>
      <c r="G63" s="224"/>
      <c r="H63" s="131"/>
      <c r="I63" s="132"/>
      <c r="J63" s="133"/>
    </row>
    <row r="64" spans="2:10" ht="7.2" customHeight="1" x14ac:dyDescent="0.3">
      <c r="B64" s="129"/>
      <c r="C64" s="130"/>
      <c r="D64" s="131"/>
      <c r="E64" s="131"/>
      <c r="F64" s="224"/>
      <c r="G64" s="224"/>
      <c r="H64" s="131"/>
      <c r="I64" s="132"/>
      <c r="J64" s="133"/>
    </row>
    <row r="65" spans="2:10" x14ac:dyDescent="0.3">
      <c r="B65" s="632" t="s">
        <v>71</v>
      </c>
      <c r="C65" s="130" t="s">
        <v>72</v>
      </c>
      <c r="D65" s="131"/>
      <c r="E65" s="131"/>
      <c r="F65" s="224"/>
      <c r="G65" s="224"/>
      <c r="H65" s="131"/>
      <c r="I65" s="132"/>
      <c r="J65" s="133"/>
    </row>
    <row r="66" spans="2:10" x14ac:dyDescent="0.3">
      <c r="B66" s="632"/>
      <c r="C66" s="175" t="s">
        <v>73</v>
      </c>
      <c r="D66" s="180"/>
      <c r="E66" s="180"/>
      <c r="F66" s="224"/>
      <c r="G66" s="224"/>
      <c r="H66" s="131"/>
      <c r="I66" s="132"/>
      <c r="J66" s="133"/>
    </row>
    <row r="67" spans="2:10" ht="10.199999999999999" customHeight="1" x14ac:dyDescent="0.3">
      <c r="B67" s="129"/>
      <c r="C67" s="130"/>
      <c r="D67" s="131"/>
      <c r="E67" s="131"/>
      <c r="F67" s="224"/>
      <c r="G67" s="224"/>
      <c r="H67" s="131"/>
      <c r="I67" s="132"/>
      <c r="J67" s="133"/>
    </row>
    <row r="68" spans="2:10" ht="85.8" customHeight="1" x14ac:dyDescent="0.3">
      <c r="B68" s="136" t="s">
        <v>74</v>
      </c>
      <c r="C68" s="625" t="s">
        <v>728</v>
      </c>
      <c r="D68" s="626"/>
      <c r="E68" s="626"/>
      <c r="F68" s="626"/>
      <c r="G68" s="626"/>
      <c r="H68" s="626"/>
      <c r="I68" s="626"/>
      <c r="J68" s="627"/>
    </row>
    <row r="69" spans="2:10" ht="31.8" customHeight="1" x14ac:dyDescent="0.3">
      <c r="B69" s="136"/>
      <c r="C69" s="635" t="s">
        <v>550</v>
      </c>
      <c r="D69" s="636"/>
      <c r="E69" s="636"/>
      <c r="F69" s="636"/>
      <c r="G69" s="636"/>
      <c r="H69" s="636"/>
      <c r="I69" s="636"/>
      <c r="J69" s="637"/>
    </row>
    <row r="70" spans="2:10" ht="7.8" customHeight="1" x14ac:dyDescent="0.3">
      <c r="B70" s="136"/>
      <c r="C70" s="130"/>
      <c r="D70" s="131"/>
      <c r="E70" s="131"/>
      <c r="F70" s="224"/>
      <c r="G70" s="224"/>
      <c r="H70" s="131"/>
      <c r="I70" s="132"/>
      <c r="J70" s="133"/>
    </row>
    <row r="71" spans="2:10" x14ac:dyDescent="0.3">
      <c r="B71" s="136" t="s">
        <v>75</v>
      </c>
      <c r="C71" s="176">
        <v>45069</v>
      </c>
      <c r="D71" s="181"/>
      <c r="E71" s="181"/>
      <c r="F71" s="224"/>
      <c r="G71" s="224"/>
      <c r="H71" s="131"/>
      <c r="I71" s="132"/>
      <c r="J71" s="133"/>
    </row>
    <row r="72" spans="2:10" ht="6" customHeight="1" x14ac:dyDescent="0.3">
      <c r="B72" s="136"/>
      <c r="C72" s="130"/>
      <c r="D72" s="131"/>
      <c r="E72" s="131"/>
      <c r="F72" s="224"/>
      <c r="G72" s="224"/>
      <c r="H72" s="131"/>
      <c r="I72" s="132"/>
      <c r="J72" s="133"/>
    </row>
    <row r="73" spans="2:10" x14ac:dyDescent="0.3">
      <c r="B73" s="136" t="s">
        <v>76</v>
      </c>
      <c r="C73" s="130" t="s">
        <v>77</v>
      </c>
      <c r="D73" s="131"/>
      <c r="E73" s="131"/>
      <c r="F73" s="224"/>
      <c r="G73" s="224"/>
      <c r="H73" s="131"/>
      <c r="I73" s="132"/>
      <c r="J73" s="133"/>
    </row>
    <row r="74" spans="2:10" ht="5.4" customHeight="1" x14ac:dyDescent="0.3">
      <c r="B74" s="136"/>
      <c r="C74" s="130"/>
      <c r="D74" s="131"/>
      <c r="E74" s="131"/>
      <c r="F74" s="224"/>
      <c r="G74" s="224"/>
      <c r="H74" s="131"/>
      <c r="I74" s="132"/>
      <c r="J74" s="133"/>
    </row>
    <row r="75" spans="2:10" x14ac:dyDescent="0.3">
      <c r="B75" s="136" t="s">
        <v>78</v>
      </c>
      <c r="C75" s="134" t="s">
        <v>535</v>
      </c>
      <c r="D75" s="132"/>
      <c r="E75" s="132"/>
      <c r="F75" s="225"/>
      <c r="G75" s="225"/>
      <c r="H75" s="132"/>
      <c r="I75" s="132"/>
      <c r="J75" s="133"/>
    </row>
    <row r="76" spans="2:10" ht="9.6" customHeight="1" x14ac:dyDescent="0.3">
      <c r="B76" s="137"/>
      <c r="C76" s="137"/>
      <c r="D76" s="138"/>
      <c r="E76" s="138"/>
      <c r="F76" s="227"/>
      <c r="G76" s="227"/>
      <c r="H76" s="138"/>
      <c r="I76" s="138"/>
      <c r="J76" s="139"/>
    </row>
  </sheetData>
  <mergeCells count="16">
    <mergeCell ref="C69:J69"/>
    <mergeCell ref="T4:U4"/>
    <mergeCell ref="V4:W4"/>
    <mergeCell ref="D5:E5"/>
    <mergeCell ref="F5:G5"/>
    <mergeCell ref="H5:I5"/>
    <mergeCell ref="L5:M5"/>
    <mergeCell ref="B49:J49"/>
    <mergeCell ref="C51:J51"/>
    <mergeCell ref="C53:J53"/>
    <mergeCell ref="B65:B66"/>
    <mergeCell ref="C68:J68"/>
    <mergeCell ref="J5:K5"/>
    <mergeCell ref="D26:E26"/>
    <mergeCell ref="F26:G26"/>
    <mergeCell ref="H26:I26"/>
  </mergeCells>
  <hyperlinks>
    <hyperlink ref="C66" r:id="rId1" xr:uid="{B7F53608-95FA-43A9-9B95-C069A36F2428}"/>
    <hyperlink ref="B2" location="Index!A1" display="Return to Index" xr:uid="{5D0C0A77-49A0-46A1-BD24-558EF3A8862C}"/>
    <hyperlink ref="C69" r:id="rId2" xr:uid="{1C44DF5C-44A9-4DD5-B586-8222C5936D18}"/>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40737-5685-4E9E-AB2D-5887C90C28DF}">
  <dimension ref="B1:AI115"/>
  <sheetViews>
    <sheetView zoomScale="80" zoomScaleNormal="80" workbookViewId="0">
      <selection activeCell="N16" sqref="N16"/>
    </sheetView>
  </sheetViews>
  <sheetFormatPr defaultColWidth="8.88671875" defaultRowHeight="14.4" x14ac:dyDescent="0.3"/>
  <cols>
    <col min="1" max="1" width="3.21875" customWidth="1"/>
    <col min="2" max="2" width="30.77734375" customWidth="1"/>
    <col min="3" max="3" width="24.109375" customWidth="1"/>
    <col min="4" max="4" width="14.33203125" customWidth="1"/>
    <col min="5" max="5" width="13.21875" customWidth="1"/>
    <col min="6" max="6" width="13.109375" customWidth="1"/>
    <col min="7" max="7" width="12.21875" customWidth="1"/>
    <col min="8" max="8" width="12.109375" customWidth="1"/>
    <col min="9" max="9" width="6.88671875" customWidth="1"/>
    <col min="10" max="10" width="32.77734375" customWidth="1"/>
    <col min="11" max="11" width="12.77734375" customWidth="1"/>
    <col min="12" max="12" width="15.88671875" customWidth="1"/>
    <col min="13" max="13" width="12.77734375" customWidth="1"/>
    <col min="14" max="14" width="11.77734375" customWidth="1"/>
    <col min="15" max="15" width="10.5546875" customWidth="1"/>
    <col min="16" max="16" width="11.88671875" customWidth="1"/>
    <col min="17" max="17" width="11.21875" customWidth="1"/>
    <col min="19" max="19" width="31.6640625" customWidth="1"/>
    <col min="20" max="22" width="15.5546875" customWidth="1"/>
  </cols>
  <sheetData>
    <row r="1" spans="2:23" x14ac:dyDescent="0.3">
      <c r="B1" s="228" t="s">
        <v>721</v>
      </c>
    </row>
    <row r="2" spans="2:23" x14ac:dyDescent="0.3">
      <c r="B2" s="103" t="s">
        <v>28</v>
      </c>
    </row>
    <row r="3" spans="2:23" x14ac:dyDescent="0.3">
      <c r="D3" s="593"/>
      <c r="F3" s="278"/>
      <c r="G3" s="278"/>
      <c r="H3" s="278"/>
      <c r="I3" s="278"/>
      <c r="J3" s="278"/>
      <c r="K3" s="278"/>
      <c r="S3" s="87"/>
      <c r="T3" s="640"/>
      <c r="U3" s="640"/>
      <c r="V3" s="640"/>
      <c r="W3" s="640"/>
    </row>
    <row r="4" spans="2:23" ht="15" thickBot="1" x14ac:dyDescent="0.35"/>
    <row r="5" spans="2:23" ht="28.2" thickBot="1" x14ac:dyDescent="0.35">
      <c r="B5" s="420" t="s">
        <v>610</v>
      </c>
      <c r="C5" s="108" t="s">
        <v>675</v>
      </c>
      <c r="D5" s="108" t="s">
        <v>32</v>
      </c>
      <c r="E5" s="108" t="s">
        <v>31</v>
      </c>
      <c r="J5" s="420" t="s">
        <v>610</v>
      </c>
      <c r="K5" s="108" t="s">
        <v>716</v>
      </c>
      <c r="L5" s="108" t="s">
        <v>719</v>
      </c>
    </row>
    <row r="6" spans="2:23" x14ac:dyDescent="0.3">
      <c r="B6" s="358" t="s">
        <v>49</v>
      </c>
      <c r="C6" s="252">
        <v>15895</v>
      </c>
      <c r="D6" s="252">
        <v>1979</v>
      </c>
      <c r="E6" s="252">
        <v>13916</v>
      </c>
      <c r="J6" s="358" t="s">
        <v>49</v>
      </c>
      <c r="K6" s="457">
        <f t="shared" ref="K6:K20" si="0">D6/C6%</f>
        <v>12.450456118276188</v>
      </c>
      <c r="L6" s="457">
        <f t="shared" ref="L6:L20" si="1">E6/C6%</f>
        <v>87.549543881723821</v>
      </c>
    </row>
    <row r="7" spans="2:23" x14ac:dyDescent="0.3">
      <c r="B7" s="359" t="s">
        <v>45</v>
      </c>
      <c r="C7" s="230">
        <v>20404</v>
      </c>
      <c r="D7" s="230">
        <v>2618</v>
      </c>
      <c r="E7" s="230">
        <v>17786</v>
      </c>
      <c r="J7" s="359" t="s">
        <v>45</v>
      </c>
      <c r="K7" s="458">
        <f t="shared" si="0"/>
        <v>12.830817486767302</v>
      </c>
      <c r="L7" s="458">
        <f t="shared" si="1"/>
        <v>87.169182513232698</v>
      </c>
    </row>
    <row r="8" spans="2:23" x14ac:dyDescent="0.3">
      <c r="B8" s="359" t="s">
        <v>51</v>
      </c>
      <c r="C8" s="230">
        <v>12576</v>
      </c>
      <c r="D8" s="230">
        <v>1642</v>
      </c>
      <c r="E8" s="230">
        <v>10934</v>
      </c>
      <c r="J8" s="359" t="s">
        <v>51</v>
      </c>
      <c r="K8" s="458">
        <f t="shared" si="0"/>
        <v>13.056615776081424</v>
      </c>
      <c r="L8" s="458">
        <f t="shared" si="1"/>
        <v>86.943384223918571</v>
      </c>
    </row>
    <row r="9" spans="2:23" x14ac:dyDescent="0.3">
      <c r="B9" s="359" t="s">
        <v>43</v>
      </c>
      <c r="C9" s="230">
        <v>5865</v>
      </c>
      <c r="D9" s="230">
        <v>774</v>
      </c>
      <c r="E9" s="230">
        <v>5091</v>
      </c>
      <c r="J9" s="359" t="s">
        <v>43</v>
      </c>
      <c r="K9" s="458">
        <f t="shared" si="0"/>
        <v>13.196930946291561</v>
      </c>
      <c r="L9" s="458">
        <f t="shared" si="1"/>
        <v>86.803069053708441</v>
      </c>
    </row>
    <row r="10" spans="2:23" x14ac:dyDescent="0.3">
      <c r="B10" s="460" t="s">
        <v>50</v>
      </c>
      <c r="C10" s="371">
        <v>6357</v>
      </c>
      <c r="D10" s="371">
        <v>841</v>
      </c>
      <c r="E10" s="371">
        <v>5516</v>
      </c>
      <c r="J10" s="460" t="s">
        <v>50</v>
      </c>
      <c r="K10" s="572">
        <f t="shared" si="0"/>
        <v>13.229510775523046</v>
      </c>
      <c r="L10" s="572">
        <f t="shared" si="1"/>
        <v>86.770489224476961</v>
      </c>
    </row>
    <row r="11" spans="2:23" x14ac:dyDescent="0.3">
      <c r="B11" s="359" t="s">
        <v>56</v>
      </c>
      <c r="C11" s="230">
        <v>13093</v>
      </c>
      <c r="D11" s="230">
        <v>1749</v>
      </c>
      <c r="E11" s="230">
        <v>11344</v>
      </c>
      <c r="J11" s="359" t="s">
        <v>56</v>
      </c>
      <c r="K11" s="458">
        <f t="shared" si="0"/>
        <v>13.358283052012524</v>
      </c>
      <c r="L11" s="458">
        <f t="shared" si="1"/>
        <v>86.641716947987476</v>
      </c>
    </row>
    <row r="12" spans="2:23" x14ac:dyDescent="0.3">
      <c r="B12" s="573" t="s">
        <v>48</v>
      </c>
      <c r="C12" s="574">
        <v>1737781</v>
      </c>
      <c r="D12" s="574">
        <v>235439</v>
      </c>
      <c r="E12" s="574">
        <v>1502342</v>
      </c>
      <c r="J12" s="573" t="s">
        <v>48</v>
      </c>
      <c r="K12" s="575">
        <f t="shared" si="0"/>
        <v>13.548254929706331</v>
      </c>
      <c r="L12" s="575">
        <f t="shared" si="1"/>
        <v>86.451745070293654</v>
      </c>
    </row>
    <row r="13" spans="2:23" x14ac:dyDescent="0.3">
      <c r="B13" s="359" t="s">
        <v>44</v>
      </c>
      <c r="C13" s="230">
        <v>7015</v>
      </c>
      <c r="D13" s="230">
        <v>963</v>
      </c>
      <c r="E13" s="230">
        <v>6052</v>
      </c>
      <c r="J13" s="359" t="s">
        <v>44</v>
      </c>
      <c r="K13" s="458">
        <f t="shared" si="0"/>
        <v>13.727726300784033</v>
      </c>
      <c r="L13" s="458">
        <f t="shared" si="1"/>
        <v>86.272273699215958</v>
      </c>
    </row>
    <row r="14" spans="2:23" x14ac:dyDescent="0.3">
      <c r="B14" s="359" t="s">
        <v>46</v>
      </c>
      <c r="C14" s="230">
        <v>8635</v>
      </c>
      <c r="D14" s="230">
        <v>1194</v>
      </c>
      <c r="E14" s="230">
        <v>7441</v>
      </c>
      <c r="J14" s="359" t="s">
        <v>46</v>
      </c>
      <c r="K14" s="458">
        <f t="shared" si="0"/>
        <v>13.827446438911409</v>
      </c>
      <c r="L14" s="458">
        <f t="shared" si="1"/>
        <v>86.172553561088606</v>
      </c>
    </row>
    <row r="15" spans="2:23" x14ac:dyDescent="0.3">
      <c r="B15" s="359" t="s">
        <v>54</v>
      </c>
      <c r="C15" s="230">
        <v>7193</v>
      </c>
      <c r="D15" s="230">
        <v>1009</v>
      </c>
      <c r="E15" s="230">
        <v>6184</v>
      </c>
      <c r="J15" s="359" t="s">
        <v>54</v>
      </c>
      <c r="K15" s="458">
        <f t="shared" si="0"/>
        <v>14.027526762129847</v>
      </c>
      <c r="L15" s="458">
        <f t="shared" si="1"/>
        <v>85.972473237870147</v>
      </c>
    </row>
    <row r="16" spans="2:23" x14ac:dyDescent="0.3">
      <c r="B16" s="359" t="s">
        <v>47</v>
      </c>
      <c r="C16" s="230">
        <v>73306</v>
      </c>
      <c r="D16" s="230">
        <v>10731</v>
      </c>
      <c r="E16" s="230">
        <v>62575</v>
      </c>
      <c r="J16" s="359" t="s">
        <v>47</v>
      </c>
      <c r="K16" s="458">
        <f t="shared" si="0"/>
        <v>14.638638037814095</v>
      </c>
      <c r="L16" s="458">
        <f t="shared" si="1"/>
        <v>85.36136196218591</v>
      </c>
    </row>
    <row r="17" spans="2:35" x14ac:dyDescent="0.3">
      <c r="B17" s="359" t="s">
        <v>53</v>
      </c>
      <c r="C17" s="230">
        <v>7389</v>
      </c>
      <c r="D17" s="230">
        <v>1100</v>
      </c>
      <c r="E17" s="230">
        <v>6289</v>
      </c>
      <c r="J17" s="359" t="s">
        <v>53</v>
      </c>
      <c r="K17" s="458">
        <f t="shared" si="0"/>
        <v>14.886994180538638</v>
      </c>
      <c r="L17" s="458">
        <f t="shared" si="1"/>
        <v>85.113005819461364</v>
      </c>
    </row>
    <row r="18" spans="2:35" x14ac:dyDescent="0.3">
      <c r="B18" s="359" t="s">
        <v>42</v>
      </c>
      <c r="C18" s="230">
        <v>9489</v>
      </c>
      <c r="D18" s="230">
        <v>1424</v>
      </c>
      <c r="E18" s="230">
        <v>8065</v>
      </c>
      <c r="J18" s="359" t="s">
        <v>42</v>
      </c>
      <c r="K18" s="458">
        <f t="shared" si="0"/>
        <v>15.006850036884813</v>
      </c>
      <c r="L18" s="458">
        <f t="shared" si="1"/>
        <v>84.993149963115187</v>
      </c>
    </row>
    <row r="19" spans="2:35" x14ac:dyDescent="0.3">
      <c r="B19" s="566" t="s">
        <v>55</v>
      </c>
      <c r="C19" s="248">
        <v>9275</v>
      </c>
      <c r="D19" s="248">
        <v>1474</v>
      </c>
      <c r="E19" s="248">
        <v>7801</v>
      </c>
      <c r="J19" s="566" t="s">
        <v>55</v>
      </c>
      <c r="K19" s="570">
        <f t="shared" si="0"/>
        <v>15.892183288409704</v>
      </c>
      <c r="L19" s="570">
        <f t="shared" si="1"/>
        <v>84.107816711590303</v>
      </c>
    </row>
    <row r="20" spans="2:35" ht="15" thickBot="1" x14ac:dyDescent="0.35">
      <c r="B20" s="461" t="s">
        <v>52</v>
      </c>
      <c r="C20" s="232">
        <v>18276</v>
      </c>
      <c r="D20" s="232">
        <v>2924</v>
      </c>
      <c r="E20" s="232">
        <v>15352</v>
      </c>
      <c r="J20" s="461" t="s">
        <v>52</v>
      </c>
      <c r="K20" s="463">
        <f t="shared" si="0"/>
        <v>15.999124534909171</v>
      </c>
      <c r="L20" s="463">
        <f t="shared" si="1"/>
        <v>84.000875465090829</v>
      </c>
    </row>
    <row r="25" spans="2:35" ht="15" thickBot="1" x14ac:dyDescent="0.35"/>
    <row r="26" spans="2:35" ht="15" thickBot="1" x14ac:dyDescent="0.35">
      <c r="C26" s="646" t="s">
        <v>669</v>
      </c>
      <c r="D26" s="647"/>
      <c r="E26" s="647"/>
      <c r="F26" s="647"/>
      <c r="G26" s="647"/>
      <c r="H26" s="648"/>
      <c r="K26" s="646" t="s">
        <v>670</v>
      </c>
      <c r="L26" s="647"/>
      <c r="M26" s="647"/>
      <c r="N26" s="647"/>
      <c r="O26" s="648"/>
      <c r="Q26" s="459"/>
    </row>
    <row r="27" spans="2:35" ht="54" customHeight="1" thickBot="1" x14ac:dyDescent="0.35">
      <c r="B27" s="420" t="s">
        <v>32</v>
      </c>
      <c r="C27" s="415" t="s">
        <v>720</v>
      </c>
      <c r="D27" s="415" t="s">
        <v>664</v>
      </c>
      <c r="E27" s="415" t="s">
        <v>665</v>
      </c>
      <c r="F27" s="415" t="s">
        <v>666</v>
      </c>
      <c r="G27" s="415" t="s">
        <v>667</v>
      </c>
      <c r="H27" s="415" t="s">
        <v>668</v>
      </c>
      <c r="J27" s="420" t="s">
        <v>32</v>
      </c>
      <c r="K27" s="265" t="s">
        <v>664</v>
      </c>
      <c r="L27" s="265" t="s">
        <v>665</v>
      </c>
      <c r="M27" s="265" t="s">
        <v>666</v>
      </c>
      <c r="N27" s="265" t="s">
        <v>667</v>
      </c>
      <c r="O27" s="265" t="s">
        <v>668</v>
      </c>
    </row>
    <row r="28" spans="2:35" ht="15.6" customHeight="1" x14ac:dyDescent="0.3">
      <c r="B28" s="358" t="s">
        <v>54</v>
      </c>
      <c r="C28" s="252">
        <v>1009</v>
      </c>
      <c r="D28" s="252">
        <v>12</v>
      </c>
      <c r="E28" s="252">
        <v>32</v>
      </c>
      <c r="F28" s="252">
        <v>107</v>
      </c>
      <c r="G28" s="252">
        <v>254</v>
      </c>
      <c r="H28" s="252">
        <v>604</v>
      </c>
      <c r="J28" s="358" t="s">
        <v>54</v>
      </c>
      <c r="K28" s="457">
        <f t="shared" ref="K28:K42" si="2">D28/C28%</f>
        <v>1.1892963330029733</v>
      </c>
      <c r="L28" s="457">
        <f t="shared" ref="L28:L42" si="3">E28/C28%</f>
        <v>3.1714568880079286</v>
      </c>
      <c r="M28" s="457">
        <f t="shared" ref="M28:M42" si="4">F28/C28%</f>
        <v>10.604558969276512</v>
      </c>
      <c r="N28" s="457">
        <f t="shared" ref="N28:N42" si="5">G28/C28%</f>
        <v>25.173439048562933</v>
      </c>
      <c r="O28" s="457">
        <f t="shared" ref="O28:O42" si="6">H28/C28%</f>
        <v>59.861248761149653</v>
      </c>
      <c r="W28" s="281"/>
    </row>
    <row r="29" spans="2:35" ht="15.6" customHeight="1" x14ac:dyDescent="0.3">
      <c r="B29" s="359" t="s">
        <v>49</v>
      </c>
      <c r="C29" s="230">
        <v>1979</v>
      </c>
      <c r="D29" s="230">
        <v>63</v>
      </c>
      <c r="E29" s="230">
        <v>108</v>
      </c>
      <c r="F29" s="230">
        <v>289</v>
      </c>
      <c r="G29" s="230">
        <v>493</v>
      </c>
      <c r="H29" s="230">
        <v>1026</v>
      </c>
      <c r="J29" s="359" t="s">
        <v>49</v>
      </c>
      <c r="K29" s="458">
        <f t="shared" si="2"/>
        <v>3.1834259727134917</v>
      </c>
      <c r="L29" s="458">
        <f t="shared" si="3"/>
        <v>5.457301667508843</v>
      </c>
      <c r="M29" s="458">
        <f t="shared" si="4"/>
        <v>14.603335017685701</v>
      </c>
      <c r="N29" s="458">
        <f t="shared" si="5"/>
        <v>24.911571500757958</v>
      </c>
      <c r="O29" s="458">
        <f t="shared" si="6"/>
        <v>51.84436584133401</v>
      </c>
      <c r="Q29" s="464"/>
      <c r="R29" s="281"/>
      <c r="W29" s="281"/>
      <c r="X29" s="281"/>
      <c r="Y29" s="281"/>
      <c r="Z29" s="281"/>
      <c r="AA29" s="281"/>
      <c r="AB29" s="281"/>
      <c r="AC29" s="281"/>
      <c r="AD29" s="281"/>
      <c r="AE29" s="281"/>
      <c r="AF29" s="281"/>
      <c r="AG29" s="281"/>
      <c r="AH29" s="281"/>
      <c r="AI29" s="281"/>
    </row>
    <row r="30" spans="2:35" ht="15.6" customHeight="1" x14ac:dyDescent="0.3">
      <c r="B30" s="359" t="s">
        <v>53</v>
      </c>
      <c r="C30" s="230">
        <v>1100</v>
      </c>
      <c r="D30" s="230">
        <v>41</v>
      </c>
      <c r="E30" s="230">
        <v>67</v>
      </c>
      <c r="F30" s="230">
        <v>192</v>
      </c>
      <c r="G30" s="230">
        <v>297</v>
      </c>
      <c r="H30" s="230">
        <v>503</v>
      </c>
      <c r="J30" s="359" t="s">
        <v>53</v>
      </c>
      <c r="K30" s="458">
        <f t="shared" si="2"/>
        <v>3.7272727272727271</v>
      </c>
      <c r="L30" s="458">
        <f t="shared" si="3"/>
        <v>6.0909090909090908</v>
      </c>
      <c r="M30" s="458">
        <f t="shared" si="4"/>
        <v>17.454545454545453</v>
      </c>
      <c r="N30" s="458">
        <f t="shared" si="5"/>
        <v>27</v>
      </c>
      <c r="O30" s="458">
        <f t="shared" si="6"/>
        <v>45.727272727272727</v>
      </c>
      <c r="R30" s="281"/>
      <c r="W30" s="281"/>
    </row>
    <row r="31" spans="2:35" ht="15.6" customHeight="1" x14ac:dyDescent="0.3">
      <c r="B31" s="359" t="s">
        <v>47</v>
      </c>
      <c r="C31" s="230">
        <v>10731</v>
      </c>
      <c r="D31" s="230">
        <v>175</v>
      </c>
      <c r="E31" s="230">
        <v>593</v>
      </c>
      <c r="F31" s="230">
        <v>1942</v>
      </c>
      <c r="G31" s="230">
        <v>3178</v>
      </c>
      <c r="H31" s="230">
        <v>4843</v>
      </c>
      <c r="J31" s="359" t="s">
        <v>47</v>
      </c>
      <c r="K31" s="458">
        <f t="shared" si="2"/>
        <v>1.6307893020221786</v>
      </c>
      <c r="L31" s="458">
        <f t="shared" si="3"/>
        <v>5.5260460348522971</v>
      </c>
      <c r="M31" s="458">
        <f t="shared" si="4"/>
        <v>18.097101854440407</v>
      </c>
      <c r="N31" s="458">
        <f t="shared" si="5"/>
        <v>29.615133724722764</v>
      </c>
      <c r="O31" s="458">
        <f t="shared" si="6"/>
        <v>45.13092908396235</v>
      </c>
      <c r="Q31" s="464"/>
      <c r="R31" s="281"/>
      <c r="W31" s="281"/>
      <c r="X31" s="281"/>
      <c r="Y31" s="281"/>
      <c r="Z31" s="281"/>
      <c r="AA31" s="281"/>
      <c r="AB31" s="281"/>
      <c r="AC31" s="281"/>
      <c r="AD31" s="281"/>
      <c r="AE31" s="281"/>
      <c r="AF31" s="281"/>
      <c r="AG31" s="281"/>
      <c r="AH31" s="281"/>
      <c r="AI31" s="281"/>
    </row>
    <row r="32" spans="2:35" ht="15.6" customHeight="1" x14ac:dyDescent="0.3">
      <c r="B32" s="460" t="s">
        <v>50</v>
      </c>
      <c r="C32" s="371">
        <v>841</v>
      </c>
      <c r="D32" s="371">
        <v>67</v>
      </c>
      <c r="E32" s="371">
        <v>85</v>
      </c>
      <c r="F32" s="371">
        <v>149</v>
      </c>
      <c r="G32" s="371">
        <v>181</v>
      </c>
      <c r="H32" s="371">
        <v>359</v>
      </c>
      <c r="J32" s="460" t="s">
        <v>50</v>
      </c>
      <c r="K32" s="572">
        <f t="shared" si="2"/>
        <v>7.9667063020214028</v>
      </c>
      <c r="L32" s="572">
        <f t="shared" si="3"/>
        <v>10.107015457788346</v>
      </c>
      <c r="M32" s="572">
        <f t="shared" si="4"/>
        <v>17.717003567181926</v>
      </c>
      <c r="N32" s="572">
        <f t="shared" si="5"/>
        <v>21.521997621878715</v>
      </c>
      <c r="O32" s="572">
        <f t="shared" si="6"/>
        <v>42.687277051129605</v>
      </c>
      <c r="R32" s="281"/>
      <c r="W32" s="281"/>
    </row>
    <row r="33" spans="2:35" x14ac:dyDescent="0.3">
      <c r="B33" s="359" t="s">
        <v>43</v>
      </c>
      <c r="C33" s="230">
        <v>774</v>
      </c>
      <c r="D33" s="230">
        <v>52</v>
      </c>
      <c r="E33" s="230">
        <v>43</v>
      </c>
      <c r="F33" s="230">
        <v>136</v>
      </c>
      <c r="G33" s="230">
        <v>215</v>
      </c>
      <c r="H33" s="230">
        <v>328</v>
      </c>
      <c r="J33" s="359" t="s">
        <v>43</v>
      </c>
      <c r="K33" s="458">
        <f t="shared" si="2"/>
        <v>6.7183462532299743</v>
      </c>
      <c r="L33" s="458">
        <f t="shared" si="3"/>
        <v>5.5555555555555554</v>
      </c>
      <c r="M33" s="458">
        <f t="shared" si="4"/>
        <v>17.571059431524546</v>
      </c>
      <c r="N33" s="458">
        <f t="shared" si="5"/>
        <v>27.777777777777779</v>
      </c>
      <c r="O33" s="458">
        <f t="shared" si="6"/>
        <v>42.377260981912144</v>
      </c>
      <c r="Q33" s="464"/>
      <c r="R33" s="281"/>
      <c r="W33" s="281"/>
      <c r="X33" s="281"/>
      <c r="Y33" s="281"/>
      <c r="Z33" s="281"/>
      <c r="AA33" s="281"/>
      <c r="AB33" s="281"/>
      <c r="AC33" s="281"/>
      <c r="AD33" s="281"/>
      <c r="AE33" s="281"/>
      <c r="AF33" s="281"/>
      <c r="AG33" s="281"/>
      <c r="AH33" s="281"/>
      <c r="AI33" s="281"/>
    </row>
    <row r="34" spans="2:35" x14ac:dyDescent="0.3">
      <c r="B34" s="573" t="s">
        <v>48</v>
      </c>
      <c r="C34" s="576">
        <v>235439</v>
      </c>
      <c r="D34" s="576">
        <v>9108</v>
      </c>
      <c r="E34" s="576">
        <v>19252</v>
      </c>
      <c r="F34" s="576">
        <v>46701</v>
      </c>
      <c r="G34" s="576">
        <v>65029</v>
      </c>
      <c r="H34" s="576">
        <v>95349</v>
      </c>
      <c r="I34" s="33"/>
      <c r="J34" s="573" t="s">
        <v>48</v>
      </c>
      <c r="K34" s="575">
        <f t="shared" si="2"/>
        <v>3.8685179600660895</v>
      </c>
      <c r="L34" s="575">
        <f t="shared" si="3"/>
        <v>8.1770649722433415</v>
      </c>
      <c r="M34" s="575">
        <f t="shared" si="4"/>
        <v>19.835711160852707</v>
      </c>
      <c r="N34" s="575">
        <f t="shared" si="5"/>
        <v>27.620317789321227</v>
      </c>
      <c r="O34" s="575">
        <f t="shared" si="6"/>
        <v>40.49838811751664</v>
      </c>
    </row>
    <row r="35" spans="2:35" x14ac:dyDescent="0.3">
      <c r="B35" s="359" t="s">
        <v>55</v>
      </c>
      <c r="C35" s="230">
        <v>1474</v>
      </c>
      <c r="D35" s="230">
        <v>62</v>
      </c>
      <c r="E35" s="230">
        <v>145</v>
      </c>
      <c r="F35" s="230">
        <v>288</v>
      </c>
      <c r="G35" s="230">
        <v>392</v>
      </c>
      <c r="H35" s="230">
        <v>587</v>
      </c>
      <c r="J35" s="359" t="s">
        <v>55</v>
      </c>
      <c r="K35" s="458">
        <f t="shared" si="2"/>
        <v>4.2062415196743554</v>
      </c>
      <c r="L35" s="458">
        <f t="shared" si="3"/>
        <v>9.8371777476255087</v>
      </c>
      <c r="M35" s="458">
        <f t="shared" si="4"/>
        <v>19.538670284938942</v>
      </c>
      <c r="N35" s="458">
        <f t="shared" si="5"/>
        <v>26.594301221166891</v>
      </c>
      <c r="O35" s="458">
        <f t="shared" si="6"/>
        <v>39.8236092265943</v>
      </c>
      <c r="R35" s="281"/>
      <c r="W35" s="281"/>
    </row>
    <row r="36" spans="2:35" x14ac:dyDescent="0.3">
      <c r="B36" s="359" t="s">
        <v>42</v>
      </c>
      <c r="C36" s="230">
        <v>1424</v>
      </c>
      <c r="D36" s="230">
        <v>105</v>
      </c>
      <c r="E36" s="230">
        <v>178</v>
      </c>
      <c r="F36" s="230">
        <v>258</v>
      </c>
      <c r="G36" s="230">
        <v>333</v>
      </c>
      <c r="H36" s="230">
        <v>550</v>
      </c>
      <c r="J36" s="359" t="s">
        <v>42</v>
      </c>
      <c r="K36" s="458">
        <f t="shared" si="2"/>
        <v>7.3735955056179776</v>
      </c>
      <c r="L36" s="458">
        <f t="shared" si="3"/>
        <v>12.5</v>
      </c>
      <c r="M36" s="458">
        <f t="shared" si="4"/>
        <v>18.117977528089888</v>
      </c>
      <c r="N36" s="458">
        <f t="shared" si="5"/>
        <v>23.384831460674157</v>
      </c>
      <c r="O36" s="458">
        <f t="shared" si="6"/>
        <v>38.623595505617978</v>
      </c>
      <c r="Q36" s="464"/>
      <c r="R36" s="281"/>
      <c r="W36" s="281"/>
      <c r="X36" s="281"/>
      <c r="Y36" s="281"/>
      <c r="Z36" s="281"/>
      <c r="AA36" s="281"/>
      <c r="AB36" s="281"/>
      <c r="AC36" s="281"/>
      <c r="AD36" s="281"/>
      <c r="AE36" s="281"/>
      <c r="AF36" s="281"/>
      <c r="AG36" s="281"/>
      <c r="AH36" s="281"/>
      <c r="AI36" s="281"/>
    </row>
    <row r="37" spans="2:35" x14ac:dyDescent="0.3">
      <c r="B37" s="359" t="s">
        <v>44</v>
      </c>
      <c r="C37" s="230">
        <v>963</v>
      </c>
      <c r="D37" s="230">
        <v>73</v>
      </c>
      <c r="E37" s="230">
        <v>101</v>
      </c>
      <c r="F37" s="230">
        <v>180</v>
      </c>
      <c r="G37" s="230">
        <v>246</v>
      </c>
      <c r="H37" s="230">
        <v>363</v>
      </c>
      <c r="J37" s="359" t="s">
        <v>44</v>
      </c>
      <c r="K37" s="458">
        <f t="shared" si="2"/>
        <v>7.5804776739356177</v>
      </c>
      <c r="L37" s="458">
        <f t="shared" si="3"/>
        <v>10.488058151609552</v>
      </c>
      <c r="M37" s="458">
        <f t="shared" si="4"/>
        <v>18.691588785046726</v>
      </c>
      <c r="N37" s="458">
        <f t="shared" si="5"/>
        <v>25.545171339563861</v>
      </c>
      <c r="O37" s="458">
        <f t="shared" si="6"/>
        <v>37.694704049844233</v>
      </c>
      <c r="Q37" s="464"/>
      <c r="R37" s="281"/>
      <c r="W37" s="281"/>
      <c r="X37" s="281"/>
      <c r="Y37" s="281"/>
      <c r="Z37" s="281"/>
      <c r="AA37" s="281"/>
      <c r="AB37" s="281"/>
      <c r="AC37" s="281"/>
      <c r="AD37" s="281"/>
      <c r="AE37" s="281"/>
      <c r="AF37" s="281"/>
      <c r="AG37" s="281"/>
      <c r="AH37" s="281"/>
      <c r="AI37" s="281"/>
    </row>
    <row r="38" spans="2:35" x14ac:dyDescent="0.3">
      <c r="B38" s="359" t="s">
        <v>45</v>
      </c>
      <c r="C38" s="248">
        <v>2618</v>
      </c>
      <c r="D38" s="248">
        <v>238</v>
      </c>
      <c r="E38" s="248">
        <v>267</v>
      </c>
      <c r="F38" s="248">
        <v>515</v>
      </c>
      <c r="G38" s="248">
        <v>641</v>
      </c>
      <c r="H38" s="248">
        <v>957</v>
      </c>
      <c r="J38" s="359" t="s">
        <v>45</v>
      </c>
      <c r="K38" s="570">
        <f>D38/C38%</f>
        <v>9.0909090909090917</v>
      </c>
      <c r="L38" s="570">
        <f t="shared" si="3"/>
        <v>10.198624904507257</v>
      </c>
      <c r="M38" s="570">
        <f t="shared" si="4"/>
        <v>19.671504965622614</v>
      </c>
      <c r="N38" s="570">
        <f t="shared" si="5"/>
        <v>24.484339190221544</v>
      </c>
      <c r="O38" s="570">
        <f t="shared" si="6"/>
        <v>36.554621848739494</v>
      </c>
      <c r="W38" s="281"/>
    </row>
    <row r="39" spans="2:35" x14ac:dyDescent="0.3">
      <c r="B39" s="359" t="s">
        <v>56</v>
      </c>
      <c r="C39" s="230">
        <v>1749</v>
      </c>
      <c r="D39" s="230">
        <v>123</v>
      </c>
      <c r="E39" s="230">
        <v>164</v>
      </c>
      <c r="F39" s="230">
        <v>325</v>
      </c>
      <c r="G39" s="230">
        <v>500</v>
      </c>
      <c r="H39" s="230">
        <v>637</v>
      </c>
      <c r="J39" s="359" t="s">
        <v>56</v>
      </c>
      <c r="K39" s="458">
        <f t="shared" si="2"/>
        <v>7.0325900514579764</v>
      </c>
      <c r="L39" s="458">
        <f t="shared" si="3"/>
        <v>9.3767867352773013</v>
      </c>
      <c r="M39" s="458">
        <f t="shared" si="4"/>
        <v>18.582046883933678</v>
      </c>
      <c r="N39" s="458">
        <f t="shared" si="5"/>
        <v>28.587764436821043</v>
      </c>
      <c r="O39" s="458">
        <f t="shared" si="6"/>
        <v>36.420811892510009</v>
      </c>
      <c r="R39" s="281"/>
      <c r="W39" s="281"/>
    </row>
    <row r="40" spans="2:35" x14ac:dyDescent="0.3">
      <c r="B40" s="359" t="s">
        <v>46</v>
      </c>
      <c r="C40" s="230">
        <v>1194</v>
      </c>
      <c r="D40" s="230">
        <v>139</v>
      </c>
      <c r="E40" s="230">
        <v>128</v>
      </c>
      <c r="F40" s="230">
        <v>233</v>
      </c>
      <c r="G40" s="230">
        <v>265</v>
      </c>
      <c r="H40" s="230">
        <v>429</v>
      </c>
      <c r="J40" s="359" t="s">
        <v>46</v>
      </c>
      <c r="K40" s="458">
        <f t="shared" si="2"/>
        <v>11.641541038525963</v>
      </c>
      <c r="L40" s="458">
        <f t="shared" si="3"/>
        <v>10.720268006700168</v>
      </c>
      <c r="M40" s="458">
        <f t="shared" si="4"/>
        <v>19.514237855946398</v>
      </c>
      <c r="N40" s="458">
        <f t="shared" si="5"/>
        <v>22.194304857621443</v>
      </c>
      <c r="O40" s="458">
        <f t="shared" si="6"/>
        <v>35.929648241206031</v>
      </c>
      <c r="W40" s="281"/>
    </row>
    <row r="41" spans="2:35" x14ac:dyDescent="0.3">
      <c r="B41" s="359" t="s">
        <v>52</v>
      </c>
      <c r="C41" s="230">
        <v>2924</v>
      </c>
      <c r="D41" s="230">
        <v>62</v>
      </c>
      <c r="E41" s="230">
        <v>254</v>
      </c>
      <c r="F41" s="230">
        <v>727</v>
      </c>
      <c r="G41" s="230">
        <v>853</v>
      </c>
      <c r="H41" s="230">
        <v>1028</v>
      </c>
      <c r="J41" s="566" t="s">
        <v>52</v>
      </c>
      <c r="K41" s="458">
        <f t="shared" si="2"/>
        <v>2.1203830369357046</v>
      </c>
      <c r="L41" s="458">
        <f t="shared" si="3"/>
        <v>8.6867305061559517</v>
      </c>
      <c r="M41" s="458">
        <f t="shared" si="4"/>
        <v>24.863201094391247</v>
      </c>
      <c r="N41" s="458">
        <f t="shared" si="5"/>
        <v>29.172366621067034</v>
      </c>
      <c r="O41" s="458">
        <f t="shared" si="6"/>
        <v>35.157318741450069</v>
      </c>
      <c r="R41" s="281"/>
      <c r="W41" s="281"/>
    </row>
    <row r="42" spans="2:35" ht="15" thickBot="1" x14ac:dyDescent="0.35">
      <c r="B42" s="461" t="s">
        <v>51</v>
      </c>
      <c r="C42" s="232">
        <v>1642</v>
      </c>
      <c r="D42" s="232">
        <v>186</v>
      </c>
      <c r="E42" s="232">
        <v>190</v>
      </c>
      <c r="F42" s="232">
        <v>357</v>
      </c>
      <c r="G42" s="232">
        <v>416</v>
      </c>
      <c r="H42" s="232">
        <v>493</v>
      </c>
      <c r="J42" s="461" t="s">
        <v>51</v>
      </c>
      <c r="K42" s="463">
        <f t="shared" si="2"/>
        <v>11.327649208282581</v>
      </c>
      <c r="L42" s="463">
        <f t="shared" si="3"/>
        <v>11.571254567600485</v>
      </c>
      <c r="M42" s="463">
        <f t="shared" si="4"/>
        <v>21.741778319123018</v>
      </c>
      <c r="N42" s="463">
        <f t="shared" si="5"/>
        <v>25.334957369062117</v>
      </c>
      <c r="O42" s="463">
        <f t="shared" si="6"/>
        <v>30.024360535931788</v>
      </c>
      <c r="W42" s="281"/>
    </row>
    <row r="44" spans="2:35" ht="15" thickBot="1" x14ac:dyDescent="0.35"/>
    <row r="45" spans="2:35" ht="15" thickBot="1" x14ac:dyDescent="0.35">
      <c r="C45" s="646" t="s">
        <v>671</v>
      </c>
      <c r="D45" s="647"/>
      <c r="E45" s="647"/>
      <c r="F45" s="647"/>
      <c r="G45" s="647"/>
      <c r="H45" s="648"/>
      <c r="K45" s="646" t="s">
        <v>673</v>
      </c>
      <c r="L45" s="647"/>
      <c r="M45" s="647"/>
      <c r="N45" s="647"/>
      <c r="O45" s="648"/>
    </row>
    <row r="46" spans="2:35" ht="42" thickBot="1" x14ac:dyDescent="0.35">
      <c r="B46" s="420" t="s">
        <v>31</v>
      </c>
      <c r="C46" s="265" t="s">
        <v>717</v>
      </c>
      <c r="D46" s="265" t="s">
        <v>664</v>
      </c>
      <c r="E46" s="265" t="s">
        <v>665</v>
      </c>
      <c r="F46" s="265" t="s">
        <v>666</v>
      </c>
      <c r="G46" s="265" t="s">
        <v>667</v>
      </c>
      <c r="H46" s="265" t="s">
        <v>668</v>
      </c>
      <c r="J46" s="420" t="s">
        <v>31</v>
      </c>
      <c r="K46" s="265" t="s">
        <v>664</v>
      </c>
      <c r="L46" s="265" t="s">
        <v>665</v>
      </c>
      <c r="M46" s="265" t="s">
        <v>666</v>
      </c>
      <c r="N46" s="265" t="s">
        <v>667</v>
      </c>
      <c r="O46" s="265" t="s">
        <v>668</v>
      </c>
    </row>
    <row r="47" spans="2:35" x14ac:dyDescent="0.3">
      <c r="B47" s="358" t="s">
        <v>54</v>
      </c>
      <c r="C47" s="252">
        <v>6184</v>
      </c>
      <c r="D47" s="252">
        <v>30</v>
      </c>
      <c r="E47" s="252">
        <v>161</v>
      </c>
      <c r="F47" s="252">
        <v>540</v>
      </c>
      <c r="G47" s="252">
        <v>1522</v>
      </c>
      <c r="H47" s="252">
        <v>3931</v>
      </c>
      <c r="J47" s="358" t="s">
        <v>54</v>
      </c>
      <c r="K47" s="457">
        <f t="shared" ref="K47:K61" si="7">D47/C47%</f>
        <v>0.48512289780077616</v>
      </c>
      <c r="L47" s="457">
        <f t="shared" ref="L47:L61" si="8">E47/C47%</f>
        <v>2.6034928848641656</v>
      </c>
      <c r="M47" s="457">
        <f t="shared" ref="M47:M61" si="9">F47/C47%</f>
        <v>8.7322121604139706</v>
      </c>
      <c r="N47" s="457">
        <f t="shared" ref="N47:N61" si="10">G47/C47%</f>
        <v>24.611901681759377</v>
      </c>
      <c r="O47" s="457">
        <f t="shared" ref="O47:O61" si="11">H47/C47%</f>
        <v>63.567270375161705</v>
      </c>
    </row>
    <row r="48" spans="2:35" x14ac:dyDescent="0.3">
      <c r="B48" s="359" t="s">
        <v>43</v>
      </c>
      <c r="C48" s="230">
        <v>5091</v>
      </c>
      <c r="D48" s="230">
        <v>68</v>
      </c>
      <c r="E48" s="230">
        <v>171</v>
      </c>
      <c r="F48" s="230">
        <v>528</v>
      </c>
      <c r="G48" s="230">
        <v>1193</v>
      </c>
      <c r="H48" s="230">
        <v>3131</v>
      </c>
      <c r="J48" s="359" t="s">
        <v>43</v>
      </c>
      <c r="K48" s="458">
        <f t="shared" si="7"/>
        <v>1.3356904340993911</v>
      </c>
      <c r="L48" s="458">
        <f t="shared" si="8"/>
        <v>3.3588685916322927</v>
      </c>
      <c r="M48" s="458">
        <f t="shared" si="9"/>
        <v>10.371243370654096</v>
      </c>
      <c r="N48" s="458">
        <f t="shared" si="10"/>
        <v>23.43351011589079</v>
      </c>
      <c r="O48" s="458">
        <f t="shared" si="11"/>
        <v>61.50068748772344</v>
      </c>
      <c r="R48" s="281"/>
      <c r="S48" s="281"/>
      <c r="T48" s="281"/>
      <c r="U48" s="281"/>
      <c r="V48" s="281"/>
      <c r="W48" s="281"/>
      <c r="X48" s="281"/>
      <c r="Y48" s="281"/>
      <c r="Z48" s="281"/>
      <c r="AA48" s="281"/>
      <c r="AB48" s="281"/>
      <c r="AC48" s="281"/>
      <c r="AD48" s="281"/>
      <c r="AE48" s="281"/>
      <c r="AF48" s="281"/>
      <c r="AG48" s="281"/>
      <c r="AH48" s="281"/>
    </row>
    <row r="49" spans="2:34" x14ac:dyDescent="0.3">
      <c r="B49" s="359" t="s">
        <v>49</v>
      </c>
      <c r="C49" s="230">
        <v>13916</v>
      </c>
      <c r="D49" s="230">
        <v>143</v>
      </c>
      <c r="E49" s="230">
        <v>521</v>
      </c>
      <c r="F49" s="230">
        <v>1495</v>
      </c>
      <c r="G49" s="230">
        <v>3215</v>
      </c>
      <c r="H49" s="230">
        <v>8542</v>
      </c>
      <c r="J49" s="359" t="s">
        <v>49</v>
      </c>
      <c r="K49" s="458">
        <f t="shared" si="7"/>
        <v>1.0275941362460477</v>
      </c>
      <c r="L49" s="458">
        <f t="shared" si="8"/>
        <v>3.7438919229663696</v>
      </c>
      <c r="M49" s="458">
        <f t="shared" si="9"/>
        <v>10.743029606208681</v>
      </c>
      <c r="N49" s="458">
        <f t="shared" si="10"/>
        <v>23.102903133084219</v>
      </c>
      <c r="O49" s="458">
        <f t="shared" si="11"/>
        <v>61.382581201494681</v>
      </c>
      <c r="R49" s="281"/>
      <c r="S49" s="281"/>
      <c r="T49" s="281"/>
      <c r="U49" s="281"/>
      <c r="V49" s="281"/>
      <c r="W49" s="281"/>
      <c r="X49" s="281"/>
      <c r="Y49" s="281"/>
      <c r="Z49" s="281"/>
      <c r="AA49" s="281"/>
      <c r="AB49" s="281"/>
      <c r="AC49" s="281"/>
      <c r="AD49" s="281"/>
      <c r="AE49" s="281"/>
      <c r="AF49" s="281"/>
      <c r="AG49" s="281"/>
      <c r="AH49" s="281"/>
    </row>
    <row r="50" spans="2:34" x14ac:dyDescent="0.3">
      <c r="B50" s="359" t="s">
        <v>56</v>
      </c>
      <c r="C50" s="230">
        <v>11344</v>
      </c>
      <c r="D50" s="230">
        <v>252</v>
      </c>
      <c r="E50" s="230">
        <v>653</v>
      </c>
      <c r="F50" s="230">
        <v>1252</v>
      </c>
      <c r="G50" s="230">
        <v>2347</v>
      </c>
      <c r="H50" s="230">
        <v>6840</v>
      </c>
      <c r="J50" s="359" t="s">
        <v>56</v>
      </c>
      <c r="K50" s="458">
        <f t="shared" si="7"/>
        <v>2.2214386459802538</v>
      </c>
      <c r="L50" s="458">
        <f t="shared" si="8"/>
        <v>5.7563469675599439</v>
      </c>
      <c r="M50" s="458">
        <f t="shared" si="9"/>
        <v>11.036671368124118</v>
      </c>
      <c r="N50" s="458">
        <f t="shared" si="10"/>
        <v>20.689351198871652</v>
      </c>
      <c r="O50" s="458">
        <f t="shared" si="11"/>
        <v>60.296191819464035</v>
      </c>
    </row>
    <row r="51" spans="2:34" x14ac:dyDescent="0.3">
      <c r="B51" s="359" t="s">
        <v>53</v>
      </c>
      <c r="C51" s="230">
        <v>6289</v>
      </c>
      <c r="D51" s="230">
        <v>112</v>
      </c>
      <c r="E51" s="230">
        <v>262</v>
      </c>
      <c r="F51" s="230">
        <v>693</v>
      </c>
      <c r="G51" s="230">
        <v>1589</v>
      </c>
      <c r="H51" s="230">
        <v>3633</v>
      </c>
      <c r="J51" s="359" t="s">
        <v>53</v>
      </c>
      <c r="K51" s="458">
        <f t="shared" si="7"/>
        <v>1.7808872634759103</v>
      </c>
      <c r="L51" s="458">
        <f t="shared" si="8"/>
        <v>4.1660041342025762</v>
      </c>
      <c r="M51" s="458">
        <f t="shared" si="9"/>
        <v>11.019239942757196</v>
      </c>
      <c r="N51" s="458">
        <f t="shared" si="10"/>
        <v>25.266338050564478</v>
      </c>
      <c r="O51" s="458">
        <f t="shared" si="11"/>
        <v>57.767530608999841</v>
      </c>
    </row>
    <row r="52" spans="2:34" x14ac:dyDescent="0.3">
      <c r="B52" s="359" t="s">
        <v>44</v>
      </c>
      <c r="C52" s="230">
        <v>6052</v>
      </c>
      <c r="D52" s="230">
        <v>140</v>
      </c>
      <c r="E52" s="230">
        <v>373</v>
      </c>
      <c r="F52" s="230">
        <v>770</v>
      </c>
      <c r="G52" s="230">
        <v>1369</v>
      </c>
      <c r="H52" s="230">
        <v>3400</v>
      </c>
      <c r="J52" s="359" t="s">
        <v>44</v>
      </c>
      <c r="K52" s="458">
        <f t="shared" si="7"/>
        <v>2.3132848645076005</v>
      </c>
      <c r="L52" s="458">
        <f t="shared" si="8"/>
        <v>6.1632518175809645</v>
      </c>
      <c r="M52" s="458">
        <f t="shared" si="9"/>
        <v>12.723066754791803</v>
      </c>
      <c r="N52" s="458">
        <f t="shared" si="10"/>
        <v>22.620621282220753</v>
      </c>
      <c r="O52" s="458">
        <f t="shared" si="11"/>
        <v>56.179775280898873</v>
      </c>
      <c r="R52" s="281"/>
      <c r="S52" s="281"/>
      <c r="T52" s="281"/>
      <c r="U52" s="281"/>
      <c r="V52" s="281"/>
      <c r="W52" s="281"/>
      <c r="X52" s="281"/>
      <c r="Y52" s="281"/>
      <c r="Z52" s="281"/>
      <c r="AA52" s="281"/>
      <c r="AB52" s="281"/>
      <c r="AC52" s="281"/>
      <c r="AD52" s="281"/>
      <c r="AE52" s="281"/>
      <c r="AF52" s="281"/>
      <c r="AG52" s="281"/>
      <c r="AH52" s="281"/>
    </row>
    <row r="53" spans="2:34" x14ac:dyDescent="0.3">
      <c r="B53" s="359" t="s">
        <v>47</v>
      </c>
      <c r="C53" s="230">
        <v>62575</v>
      </c>
      <c r="D53" s="230">
        <v>521</v>
      </c>
      <c r="E53" s="230">
        <v>2320</v>
      </c>
      <c r="F53" s="230">
        <v>7113</v>
      </c>
      <c r="G53" s="230">
        <v>17684</v>
      </c>
      <c r="H53" s="230">
        <v>34937</v>
      </c>
      <c r="J53" s="359" t="s">
        <v>47</v>
      </c>
      <c r="K53" s="458">
        <f t="shared" si="7"/>
        <v>0.83260087894526569</v>
      </c>
      <c r="L53" s="458">
        <f t="shared" si="8"/>
        <v>3.7075509388733519</v>
      </c>
      <c r="M53" s="458">
        <f t="shared" si="9"/>
        <v>11.367159408709549</v>
      </c>
      <c r="N53" s="458">
        <f t="shared" si="10"/>
        <v>28.260487415101878</v>
      </c>
      <c r="O53" s="458">
        <f t="shared" si="11"/>
        <v>55.832201358369957</v>
      </c>
      <c r="R53" s="281"/>
      <c r="S53" s="281"/>
      <c r="T53" s="281"/>
      <c r="U53" s="281"/>
      <c r="V53" s="281"/>
      <c r="W53" s="281"/>
      <c r="X53" s="281"/>
      <c r="Y53" s="281"/>
      <c r="Z53" s="281"/>
      <c r="AA53" s="281"/>
      <c r="AB53" s="281"/>
      <c r="AC53" s="281"/>
      <c r="AD53" s="281"/>
      <c r="AE53" s="281"/>
      <c r="AF53" s="281"/>
      <c r="AG53" s="281"/>
      <c r="AH53" s="281"/>
    </row>
    <row r="54" spans="2:34" x14ac:dyDescent="0.3">
      <c r="B54" s="359" t="s">
        <v>45</v>
      </c>
      <c r="C54" s="230">
        <v>17786</v>
      </c>
      <c r="D54" s="230">
        <v>388</v>
      </c>
      <c r="E54" s="230">
        <v>1142</v>
      </c>
      <c r="F54" s="230">
        <v>2229</v>
      </c>
      <c r="G54" s="230">
        <v>4112</v>
      </c>
      <c r="H54" s="230">
        <v>9915</v>
      </c>
      <c r="J54" s="359" t="s">
        <v>45</v>
      </c>
      <c r="K54" s="458">
        <f t="shared" si="7"/>
        <v>2.1814910603845719</v>
      </c>
      <c r="L54" s="458">
        <f t="shared" si="8"/>
        <v>6.420780389070055</v>
      </c>
      <c r="M54" s="458">
        <f t="shared" si="9"/>
        <v>12.532328797930957</v>
      </c>
      <c r="N54" s="458">
        <f t="shared" si="10"/>
        <v>23.119307320364328</v>
      </c>
      <c r="O54" s="458">
        <f t="shared" si="11"/>
        <v>55.74609243225008</v>
      </c>
    </row>
    <row r="55" spans="2:34" x14ac:dyDescent="0.3">
      <c r="B55" s="359" t="s">
        <v>42</v>
      </c>
      <c r="C55" s="230">
        <v>8065</v>
      </c>
      <c r="D55" s="230">
        <v>189</v>
      </c>
      <c r="E55" s="230">
        <v>587</v>
      </c>
      <c r="F55" s="230">
        <v>975</v>
      </c>
      <c r="G55" s="230">
        <v>1852</v>
      </c>
      <c r="H55" s="230">
        <v>4462</v>
      </c>
      <c r="J55" s="359" t="s">
        <v>42</v>
      </c>
      <c r="K55" s="458">
        <f t="shared" si="7"/>
        <v>2.3434593924364537</v>
      </c>
      <c r="L55" s="458">
        <f t="shared" si="8"/>
        <v>7.2783632982021071</v>
      </c>
      <c r="M55" s="458">
        <f t="shared" si="9"/>
        <v>12.089274643521389</v>
      </c>
      <c r="N55" s="458">
        <f t="shared" si="10"/>
        <v>22.963422194668318</v>
      </c>
      <c r="O55" s="458">
        <f t="shared" si="11"/>
        <v>55.325480471171723</v>
      </c>
      <c r="R55" s="281"/>
      <c r="S55" s="281"/>
      <c r="T55" s="281"/>
      <c r="U55" s="281"/>
      <c r="V55" s="281"/>
      <c r="W55" s="281"/>
      <c r="X55" s="281"/>
      <c r="Y55" s="281"/>
      <c r="Z55" s="281"/>
      <c r="AA55" s="281"/>
      <c r="AB55" s="281"/>
      <c r="AC55" s="281"/>
      <c r="AD55" s="281"/>
      <c r="AE55" s="281"/>
      <c r="AF55" s="281"/>
      <c r="AG55" s="281"/>
      <c r="AH55" s="281"/>
    </row>
    <row r="56" spans="2:34" x14ac:dyDescent="0.3">
      <c r="B56" s="573" t="s">
        <v>48</v>
      </c>
      <c r="C56" s="574">
        <v>1502342</v>
      </c>
      <c r="D56" s="574">
        <v>19151</v>
      </c>
      <c r="E56" s="574">
        <v>76302</v>
      </c>
      <c r="F56" s="574">
        <v>192553</v>
      </c>
      <c r="G56" s="574">
        <v>385131</v>
      </c>
      <c r="H56" s="574">
        <v>829205</v>
      </c>
      <c r="J56" s="573" t="s">
        <v>48</v>
      </c>
      <c r="K56" s="575">
        <f t="shared" si="7"/>
        <v>1.2747430345420683</v>
      </c>
      <c r="L56" s="575">
        <f t="shared" si="8"/>
        <v>5.0788701906756248</v>
      </c>
      <c r="M56" s="575">
        <f t="shared" si="9"/>
        <v>12.816855283284365</v>
      </c>
      <c r="N56" s="575">
        <f t="shared" si="10"/>
        <v>25.635374635069777</v>
      </c>
      <c r="O56" s="575">
        <f t="shared" si="11"/>
        <v>55.194156856428165</v>
      </c>
    </row>
    <row r="57" spans="2:34" x14ac:dyDescent="0.3">
      <c r="B57" s="460" t="s">
        <v>50</v>
      </c>
      <c r="C57" s="371">
        <v>5516</v>
      </c>
      <c r="D57" s="371">
        <v>153</v>
      </c>
      <c r="E57" s="371">
        <v>369</v>
      </c>
      <c r="F57" s="371">
        <v>734</v>
      </c>
      <c r="G57" s="371">
        <v>1330</v>
      </c>
      <c r="H57" s="371">
        <v>2930</v>
      </c>
      <c r="J57" s="460" t="s">
        <v>50</v>
      </c>
      <c r="K57" s="572">
        <f t="shared" si="7"/>
        <v>2.7737490935460478</v>
      </c>
      <c r="L57" s="572">
        <f t="shared" si="8"/>
        <v>6.689630166787528</v>
      </c>
      <c r="M57" s="572">
        <f t="shared" si="9"/>
        <v>13.306744017403917</v>
      </c>
      <c r="N57" s="572">
        <f t="shared" si="10"/>
        <v>24.111675126903556</v>
      </c>
      <c r="O57" s="572">
        <f t="shared" si="11"/>
        <v>53.118201595358961</v>
      </c>
    </row>
    <row r="58" spans="2:34" x14ac:dyDescent="0.3">
      <c r="B58" s="359" t="s">
        <v>51</v>
      </c>
      <c r="C58" s="230">
        <v>10934</v>
      </c>
      <c r="D58" s="230">
        <v>246</v>
      </c>
      <c r="E58" s="230">
        <v>681</v>
      </c>
      <c r="F58" s="230">
        <v>1632</v>
      </c>
      <c r="G58" s="230">
        <v>2778</v>
      </c>
      <c r="H58" s="230">
        <v>5597</v>
      </c>
      <c r="J58" s="359" t="s">
        <v>51</v>
      </c>
      <c r="K58" s="458">
        <f t="shared" si="7"/>
        <v>2.2498628132430949</v>
      </c>
      <c r="L58" s="458">
        <f t="shared" si="8"/>
        <v>6.2282787634900307</v>
      </c>
      <c r="M58" s="458">
        <f t="shared" si="9"/>
        <v>14.925919151271264</v>
      </c>
      <c r="N58" s="458">
        <f t="shared" si="10"/>
        <v>25.406987378818364</v>
      </c>
      <c r="O58" s="458">
        <f t="shared" si="11"/>
        <v>51.188951893177247</v>
      </c>
    </row>
    <row r="59" spans="2:34" x14ac:dyDescent="0.3">
      <c r="B59" s="359" t="s">
        <v>46</v>
      </c>
      <c r="C59" s="230">
        <v>7441</v>
      </c>
      <c r="D59" s="230">
        <v>191</v>
      </c>
      <c r="E59" s="230">
        <v>487</v>
      </c>
      <c r="F59" s="230">
        <v>1089</v>
      </c>
      <c r="G59" s="230">
        <v>1906</v>
      </c>
      <c r="H59" s="230">
        <v>3768</v>
      </c>
      <c r="J59" s="359" t="s">
        <v>46</v>
      </c>
      <c r="K59" s="458">
        <f t="shared" si="7"/>
        <v>2.5668592931057654</v>
      </c>
      <c r="L59" s="458">
        <f t="shared" si="8"/>
        <v>6.5448192447251721</v>
      </c>
      <c r="M59" s="458">
        <f t="shared" si="9"/>
        <v>14.635129686870044</v>
      </c>
      <c r="N59" s="458">
        <f t="shared" si="10"/>
        <v>25.61483671549523</v>
      </c>
      <c r="O59" s="458">
        <f t="shared" si="11"/>
        <v>50.638355059803793</v>
      </c>
    </row>
    <row r="60" spans="2:34" x14ac:dyDescent="0.3">
      <c r="B60" s="359" t="s">
        <v>55</v>
      </c>
      <c r="C60" s="230">
        <v>7801</v>
      </c>
      <c r="D60" s="230">
        <v>140</v>
      </c>
      <c r="E60" s="230">
        <v>408</v>
      </c>
      <c r="F60" s="230">
        <v>1049</v>
      </c>
      <c r="G60" s="230">
        <v>2367</v>
      </c>
      <c r="H60" s="230">
        <v>3837</v>
      </c>
      <c r="J60" s="359" t="s">
        <v>55</v>
      </c>
      <c r="K60" s="458">
        <f t="shared" si="7"/>
        <v>1.7946417126009484</v>
      </c>
      <c r="L60" s="458">
        <f t="shared" si="8"/>
        <v>5.2300987052941927</v>
      </c>
      <c r="M60" s="458">
        <f t="shared" si="9"/>
        <v>13.446993975131393</v>
      </c>
      <c r="N60" s="458">
        <f t="shared" si="10"/>
        <v>30.342263812331751</v>
      </c>
      <c r="O60" s="458">
        <f t="shared" si="11"/>
        <v>49.186001794641712</v>
      </c>
    </row>
    <row r="61" spans="2:34" ht="15" thickBot="1" x14ac:dyDescent="0.35">
      <c r="B61" s="461" t="s">
        <v>52</v>
      </c>
      <c r="C61" s="284">
        <v>15352</v>
      </c>
      <c r="D61" s="284">
        <v>176</v>
      </c>
      <c r="E61" s="284">
        <v>865</v>
      </c>
      <c r="F61" s="284">
        <v>2332</v>
      </c>
      <c r="G61" s="284">
        <v>4964</v>
      </c>
      <c r="H61" s="284">
        <v>7015</v>
      </c>
      <c r="J61" s="461" t="s">
        <v>52</v>
      </c>
      <c r="K61" s="577">
        <f t="shared" si="7"/>
        <v>1.1464304325169359</v>
      </c>
      <c r="L61" s="577">
        <f t="shared" si="8"/>
        <v>5.6344450234497128</v>
      </c>
      <c r="M61" s="577">
        <f t="shared" si="9"/>
        <v>15.1902032308494</v>
      </c>
      <c r="N61" s="577">
        <f t="shared" si="10"/>
        <v>32.334549244398119</v>
      </c>
      <c r="O61" s="577">
        <f t="shared" si="11"/>
        <v>45.694372068785825</v>
      </c>
    </row>
    <row r="62" spans="2:34" x14ac:dyDescent="0.3">
      <c r="B62" s="567"/>
      <c r="C62" s="568"/>
      <c r="D62" s="568"/>
      <c r="E62" s="568"/>
      <c r="F62" s="568"/>
      <c r="G62" s="568"/>
      <c r="H62" s="568"/>
      <c r="J62" s="567"/>
      <c r="K62" s="569"/>
      <c r="L62" s="569"/>
      <c r="M62" s="569"/>
      <c r="N62" s="569"/>
      <c r="O62" s="569"/>
    </row>
    <row r="63" spans="2:34" x14ac:dyDescent="0.3">
      <c r="B63" s="567"/>
      <c r="C63" s="568"/>
      <c r="D63" s="568"/>
      <c r="E63" s="568"/>
      <c r="F63" s="568"/>
      <c r="G63" s="568"/>
      <c r="H63" s="568"/>
      <c r="J63" s="567"/>
      <c r="K63" s="569"/>
      <c r="L63" s="569"/>
      <c r="M63" s="569"/>
      <c r="N63" s="569"/>
      <c r="O63" s="569"/>
    </row>
    <row r="64" spans="2:34" ht="15" thickBot="1" x14ac:dyDescent="0.35"/>
    <row r="65" spans="2:34" ht="15" thickBot="1" x14ac:dyDescent="0.35">
      <c r="C65" s="646" t="s">
        <v>674</v>
      </c>
      <c r="D65" s="647"/>
      <c r="E65" s="647"/>
      <c r="F65" s="647"/>
      <c r="G65" s="647"/>
      <c r="H65" s="648"/>
      <c r="K65" s="646" t="s">
        <v>672</v>
      </c>
      <c r="L65" s="647"/>
      <c r="M65" s="647"/>
      <c r="N65" s="647"/>
      <c r="O65" s="648"/>
    </row>
    <row r="66" spans="2:34" ht="42" thickBot="1" x14ac:dyDescent="0.35">
      <c r="B66" s="571" t="s">
        <v>7</v>
      </c>
      <c r="C66" s="108" t="s">
        <v>675</v>
      </c>
      <c r="D66" s="108" t="s">
        <v>664</v>
      </c>
      <c r="E66" s="108" t="s">
        <v>665</v>
      </c>
      <c r="F66" s="108" t="s">
        <v>666</v>
      </c>
      <c r="G66" s="108" t="s">
        <v>667</v>
      </c>
      <c r="H66" s="108" t="s">
        <v>668</v>
      </c>
      <c r="J66" s="571" t="s">
        <v>7</v>
      </c>
      <c r="K66" s="108" t="s">
        <v>664</v>
      </c>
      <c r="L66" s="108" t="s">
        <v>665</v>
      </c>
      <c r="M66" s="108" t="s">
        <v>666</v>
      </c>
      <c r="N66" s="108" t="s">
        <v>667</v>
      </c>
      <c r="O66" s="108" t="s">
        <v>668</v>
      </c>
    </row>
    <row r="67" spans="2:34" x14ac:dyDescent="0.3">
      <c r="B67" s="358" t="s">
        <v>54</v>
      </c>
      <c r="C67" s="252">
        <v>7193</v>
      </c>
      <c r="D67" s="252">
        <v>42</v>
      </c>
      <c r="E67" s="252">
        <v>193</v>
      </c>
      <c r="F67" s="252">
        <v>647</v>
      </c>
      <c r="G67" s="252">
        <v>1776</v>
      </c>
      <c r="H67" s="252">
        <v>4535</v>
      </c>
      <c r="I67" s="541"/>
      <c r="J67" s="358" t="s">
        <v>54</v>
      </c>
      <c r="K67" s="457">
        <f t="shared" ref="K67:K81" si="12">D67/C67%</f>
        <v>0.58390101487557344</v>
      </c>
      <c r="L67" s="457">
        <f t="shared" ref="L67:L81" si="13">E67/C67%</f>
        <v>2.6831641874044205</v>
      </c>
      <c r="M67" s="457">
        <f t="shared" ref="M67:M81" si="14">F67/C67%</f>
        <v>8.9948561101070474</v>
      </c>
      <c r="N67" s="457">
        <f t="shared" ref="N67:N81" si="15">G67/C67%</f>
        <v>24.690671486167105</v>
      </c>
      <c r="O67" s="457">
        <f t="shared" ref="O67:O81" si="16">H67/C67%</f>
        <v>63.047407201445843</v>
      </c>
    </row>
    <row r="68" spans="2:34" x14ac:dyDescent="0.3">
      <c r="B68" s="359" t="s">
        <v>49</v>
      </c>
      <c r="C68" s="230">
        <v>15895</v>
      </c>
      <c r="D68" s="230">
        <v>206</v>
      </c>
      <c r="E68" s="230">
        <v>629</v>
      </c>
      <c r="F68" s="230">
        <v>1784</v>
      </c>
      <c r="G68" s="230">
        <v>3708</v>
      </c>
      <c r="H68" s="230">
        <v>9568</v>
      </c>
      <c r="I68" s="541"/>
      <c r="J68" s="359" t="s">
        <v>49</v>
      </c>
      <c r="K68" s="458">
        <f t="shared" si="12"/>
        <v>1.2960050330292545</v>
      </c>
      <c r="L68" s="458">
        <f t="shared" si="13"/>
        <v>3.9572192513368987</v>
      </c>
      <c r="M68" s="458">
        <f t="shared" si="14"/>
        <v>11.223655237496068</v>
      </c>
      <c r="N68" s="458">
        <f t="shared" si="15"/>
        <v>23.328090594526582</v>
      </c>
      <c r="O68" s="458">
        <f t="shared" si="16"/>
        <v>60.195029883611205</v>
      </c>
      <c r="R68" s="281"/>
      <c r="S68" s="281"/>
      <c r="T68" s="281"/>
      <c r="U68" s="281"/>
      <c r="V68" s="281"/>
      <c r="W68" s="281"/>
      <c r="X68" s="281"/>
      <c r="Y68" s="281"/>
      <c r="Z68" s="281"/>
      <c r="AA68" s="281"/>
      <c r="AB68" s="281"/>
      <c r="AC68" s="281"/>
      <c r="AD68" s="281"/>
      <c r="AE68" s="281"/>
      <c r="AF68" s="281"/>
      <c r="AG68" s="281"/>
      <c r="AH68" s="281"/>
    </row>
    <row r="69" spans="2:34" x14ac:dyDescent="0.3">
      <c r="B69" s="359" t="s">
        <v>43</v>
      </c>
      <c r="C69" s="230">
        <v>5865</v>
      </c>
      <c r="D69" s="230">
        <v>120</v>
      </c>
      <c r="E69" s="230">
        <v>214</v>
      </c>
      <c r="F69" s="230">
        <v>664</v>
      </c>
      <c r="G69" s="230">
        <v>1408</v>
      </c>
      <c r="H69" s="230">
        <v>3459</v>
      </c>
      <c r="I69" s="541"/>
      <c r="J69" s="359" t="s">
        <v>43</v>
      </c>
      <c r="K69" s="458">
        <f t="shared" si="12"/>
        <v>2.0460358056265986</v>
      </c>
      <c r="L69" s="458">
        <f t="shared" si="13"/>
        <v>3.6487638533674338</v>
      </c>
      <c r="M69" s="458">
        <f t="shared" si="14"/>
        <v>11.321398124467178</v>
      </c>
      <c r="N69" s="458">
        <f t="shared" si="15"/>
        <v>24.006820119352088</v>
      </c>
      <c r="O69" s="458">
        <f t="shared" si="16"/>
        <v>58.976982097186699</v>
      </c>
      <c r="R69" s="281"/>
      <c r="S69" s="281"/>
      <c r="T69" s="281"/>
      <c r="U69" s="281"/>
      <c r="V69" s="281"/>
      <c r="W69" s="281"/>
      <c r="X69" s="281"/>
      <c r="Y69" s="281"/>
      <c r="Z69" s="281"/>
      <c r="AA69" s="281"/>
      <c r="AB69" s="281"/>
      <c r="AC69" s="281"/>
      <c r="AD69" s="281"/>
      <c r="AE69" s="281"/>
      <c r="AF69" s="281"/>
      <c r="AG69" s="281"/>
      <c r="AH69" s="281"/>
    </row>
    <row r="70" spans="2:34" x14ac:dyDescent="0.3">
      <c r="B70" s="359" t="s">
        <v>56</v>
      </c>
      <c r="C70" s="230">
        <v>13093</v>
      </c>
      <c r="D70" s="230">
        <v>375</v>
      </c>
      <c r="E70" s="230">
        <v>817</v>
      </c>
      <c r="F70" s="230">
        <v>1577</v>
      </c>
      <c r="G70" s="230">
        <v>2847</v>
      </c>
      <c r="H70" s="230">
        <v>7477</v>
      </c>
      <c r="I70" s="541"/>
      <c r="J70" s="359" t="s">
        <v>56</v>
      </c>
      <c r="K70" s="458">
        <f t="shared" si="12"/>
        <v>2.8641258687848468</v>
      </c>
      <c r="L70" s="458">
        <f t="shared" si="13"/>
        <v>6.2399755594592525</v>
      </c>
      <c r="M70" s="458">
        <f t="shared" si="14"/>
        <v>12.044603986863208</v>
      </c>
      <c r="N70" s="458">
        <f t="shared" si="15"/>
        <v>21.744443595814555</v>
      </c>
      <c r="O70" s="458">
        <f t="shared" si="16"/>
        <v>57.106850989078133</v>
      </c>
    </row>
    <row r="71" spans="2:34" x14ac:dyDescent="0.3">
      <c r="B71" s="359" t="s">
        <v>53</v>
      </c>
      <c r="C71" s="230">
        <v>7389</v>
      </c>
      <c r="D71" s="230">
        <v>153</v>
      </c>
      <c r="E71" s="230">
        <v>329</v>
      </c>
      <c r="F71" s="230">
        <v>885</v>
      </c>
      <c r="G71" s="230">
        <v>1886</v>
      </c>
      <c r="H71" s="230">
        <v>4136</v>
      </c>
      <c r="I71" s="541"/>
      <c r="J71" s="359" t="s">
        <v>53</v>
      </c>
      <c r="K71" s="458">
        <f t="shared" si="12"/>
        <v>2.0706455542021924</v>
      </c>
      <c r="L71" s="458">
        <f t="shared" si="13"/>
        <v>4.4525646230883744</v>
      </c>
      <c r="M71" s="458">
        <f t="shared" si="14"/>
        <v>11.977263499796996</v>
      </c>
      <c r="N71" s="458">
        <f t="shared" si="15"/>
        <v>25.524428204087155</v>
      </c>
      <c r="O71" s="458">
        <f t="shared" si="16"/>
        <v>55.975098118825279</v>
      </c>
    </row>
    <row r="72" spans="2:34" x14ac:dyDescent="0.3">
      <c r="B72" s="359" t="s">
        <v>47</v>
      </c>
      <c r="C72" s="230">
        <v>73306</v>
      </c>
      <c r="D72" s="230">
        <v>696</v>
      </c>
      <c r="E72" s="230">
        <v>2913</v>
      </c>
      <c r="F72" s="230">
        <v>9055</v>
      </c>
      <c r="G72" s="230">
        <v>20862</v>
      </c>
      <c r="H72" s="230">
        <v>39780</v>
      </c>
      <c r="I72" s="541"/>
      <c r="J72" s="359" t="s">
        <v>47</v>
      </c>
      <c r="K72" s="458">
        <f t="shared" si="12"/>
        <v>0.94944479305923124</v>
      </c>
      <c r="L72" s="458">
        <f t="shared" si="13"/>
        <v>3.9737538537091099</v>
      </c>
      <c r="M72" s="458">
        <f t="shared" si="14"/>
        <v>12.352331323493303</v>
      </c>
      <c r="N72" s="458">
        <f t="shared" si="15"/>
        <v>28.458789185059889</v>
      </c>
      <c r="O72" s="458">
        <f t="shared" si="16"/>
        <v>54.265680844678478</v>
      </c>
      <c r="R72" s="281"/>
      <c r="S72" s="281"/>
      <c r="T72" s="281"/>
      <c r="U72" s="281"/>
      <c r="V72" s="281"/>
      <c r="W72" s="281"/>
      <c r="X72" s="281"/>
      <c r="Y72" s="281"/>
      <c r="Z72" s="281"/>
      <c r="AA72" s="281"/>
      <c r="AB72" s="281"/>
      <c r="AC72" s="281"/>
      <c r="AD72" s="281"/>
      <c r="AE72" s="281"/>
      <c r="AF72" s="281"/>
      <c r="AG72" s="281"/>
      <c r="AH72" s="281"/>
    </row>
    <row r="73" spans="2:34" x14ac:dyDescent="0.3">
      <c r="B73" s="359" t="s">
        <v>44</v>
      </c>
      <c r="C73" s="230">
        <v>7015</v>
      </c>
      <c r="D73" s="230">
        <v>213</v>
      </c>
      <c r="E73" s="230">
        <v>474</v>
      </c>
      <c r="F73" s="230">
        <v>950</v>
      </c>
      <c r="G73" s="230">
        <v>1615</v>
      </c>
      <c r="H73" s="230">
        <v>3763</v>
      </c>
      <c r="I73" s="541"/>
      <c r="J73" s="359" t="s">
        <v>44</v>
      </c>
      <c r="K73" s="458">
        <f t="shared" si="12"/>
        <v>3.0363506771204558</v>
      </c>
      <c r="L73" s="458">
        <f t="shared" si="13"/>
        <v>6.7569493941553809</v>
      </c>
      <c r="M73" s="458">
        <f t="shared" si="14"/>
        <v>13.542409123307198</v>
      </c>
      <c r="N73" s="458">
        <f t="shared" si="15"/>
        <v>23.022095509622236</v>
      </c>
      <c r="O73" s="458">
        <f t="shared" si="16"/>
        <v>53.642195295794721</v>
      </c>
      <c r="R73" s="281"/>
      <c r="S73" s="281"/>
      <c r="T73" s="281"/>
      <c r="U73" s="281"/>
      <c r="V73" s="281"/>
      <c r="W73" s="281"/>
      <c r="X73" s="281"/>
      <c r="Y73" s="281"/>
      <c r="Z73" s="281"/>
      <c r="AA73" s="281"/>
      <c r="AB73" s="281"/>
      <c r="AC73" s="281"/>
      <c r="AD73" s="281"/>
      <c r="AE73" s="281"/>
      <c r="AF73" s="281"/>
      <c r="AG73" s="281"/>
      <c r="AH73" s="281"/>
    </row>
    <row r="74" spans="2:34" x14ac:dyDescent="0.3">
      <c r="B74" s="359" t="s">
        <v>45</v>
      </c>
      <c r="C74" s="230">
        <v>20404</v>
      </c>
      <c r="D74" s="230">
        <v>626</v>
      </c>
      <c r="E74" s="230">
        <v>1409</v>
      </c>
      <c r="F74" s="230">
        <v>2744</v>
      </c>
      <c r="G74" s="230">
        <v>4753</v>
      </c>
      <c r="H74" s="230">
        <v>10872</v>
      </c>
      <c r="I74" s="541"/>
      <c r="J74" s="359" t="s">
        <v>45</v>
      </c>
      <c r="K74" s="458">
        <f t="shared" si="12"/>
        <v>3.068025877278965</v>
      </c>
      <c r="L74" s="458">
        <f t="shared" si="13"/>
        <v>6.9055087237796515</v>
      </c>
      <c r="M74" s="458">
        <f t="shared" si="14"/>
        <v>13.448343462066262</v>
      </c>
      <c r="N74" s="458">
        <f t="shared" si="15"/>
        <v>23.294452068221918</v>
      </c>
      <c r="O74" s="458">
        <f t="shared" si="16"/>
        <v>53.283669868653206</v>
      </c>
    </row>
    <row r="75" spans="2:34" x14ac:dyDescent="0.3">
      <c r="B75" s="573" t="s">
        <v>48</v>
      </c>
      <c r="C75" s="574">
        <v>1737781</v>
      </c>
      <c r="D75" s="574">
        <v>28259</v>
      </c>
      <c r="E75" s="574">
        <v>95554</v>
      </c>
      <c r="F75" s="574">
        <v>239254</v>
      </c>
      <c r="G75" s="574">
        <v>450160</v>
      </c>
      <c r="H75" s="574">
        <v>924554</v>
      </c>
      <c r="I75" s="541"/>
      <c r="J75" s="573" t="s">
        <v>48</v>
      </c>
      <c r="K75" s="575">
        <f t="shared" si="12"/>
        <v>1.6261542737548631</v>
      </c>
      <c r="L75" s="575">
        <f t="shared" si="13"/>
        <v>5.4986215179012774</v>
      </c>
      <c r="M75" s="575">
        <f t="shared" si="14"/>
        <v>13.767787770725999</v>
      </c>
      <c r="N75" s="575">
        <f t="shared" si="15"/>
        <v>25.904299793817515</v>
      </c>
      <c r="O75" s="575">
        <f t="shared" si="16"/>
        <v>53.203136643800335</v>
      </c>
    </row>
    <row r="76" spans="2:34" x14ac:dyDescent="0.3">
      <c r="B76" s="359" t="s">
        <v>42</v>
      </c>
      <c r="C76" s="230">
        <v>9489</v>
      </c>
      <c r="D76" s="230">
        <v>294</v>
      </c>
      <c r="E76" s="230">
        <v>765</v>
      </c>
      <c r="F76" s="230">
        <v>1233</v>
      </c>
      <c r="G76" s="230">
        <v>2185</v>
      </c>
      <c r="H76" s="230">
        <v>5012</v>
      </c>
      <c r="I76" s="541"/>
      <c r="J76" s="359" t="s">
        <v>42</v>
      </c>
      <c r="K76" s="458">
        <f t="shared" si="12"/>
        <v>3.0983243755927918</v>
      </c>
      <c r="L76" s="458">
        <f t="shared" si="13"/>
        <v>8.0619664875118566</v>
      </c>
      <c r="M76" s="458">
        <f t="shared" si="14"/>
        <v>12.993993044577932</v>
      </c>
      <c r="N76" s="458">
        <f t="shared" si="15"/>
        <v>23.026662451259352</v>
      </c>
      <c r="O76" s="458">
        <f t="shared" si="16"/>
        <v>52.819053641058069</v>
      </c>
      <c r="R76" s="281"/>
      <c r="S76" s="281"/>
      <c r="T76" s="281"/>
      <c r="U76" s="281"/>
      <c r="V76" s="281"/>
      <c r="W76" s="281"/>
      <c r="X76" s="281"/>
      <c r="Y76" s="281"/>
      <c r="Z76" s="281"/>
      <c r="AA76" s="281"/>
      <c r="AB76" s="281"/>
      <c r="AC76" s="281"/>
      <c r="AD76" s="281"/>
      <c r="AE76" s="281"/>
      <c r="AF76" s="281"/>
      <c r="AG76" s="281"/>
      <c r="AH76" s="281"/>
    </row>
    <row r="77" spans="2:34" x14ac:dyDescent="0.3">
      <c r="B77" s="460" t="s">
        <v>50</v>
      </c>
      <c r="C77" s="371">
        <v>6357</v>
      </c>
      <c r="D77" s="371">
        <v>220</v>
      </c>
      <c r="E77" s="371">
        <v>454</v>
      </c>
      <c r="F77" s="371">
        <v>883</v>
      </c>
      <c r="G77" s="371">
        <v>1511</v>
      </c>
      <c r="H77" s="371">
        <v>3289</v>
      </c>
      <c r="I77" s="541"/>
      <c r="J77" s="460" t="s">
        <v>50</v>
      </c>
      <c r="K77" s="572">
        <f t="shared" si="12"/>
        <v>3.4607519270095959</v>
      </c>
      <c r="L77" s="572">
        <f t="shared" si="13"/>
        <v>7.14173352210162</v>
      </c>
      <c r="M77" s="572">
        <f t="shared" si="14"/>
        <v>13.890199779770333</v>
      </c>
      <c r="N77" s="572">
        <f t="shared" si="15"/>
        <v>23.769073462324997</v>
      </c>
      <c r="O77" s="572">
        <f t="shared" si="16"/>
        <v>51.738241308793455</v>
      </c>
    </row>
    <row r="78" spans="2:34" x14ac:dyDescent="0.3">
      <c r="B78" s="359" t="s">
        <v>46</v>
      </c>
      <c r="C78" s="230">
        <v>8635</v>
      </c>
      <c r="D78" s="230">
        <v>330</v>
      </c>
      <c r="E78" s="230">
        <v>615</v>
      </c>
      <c r="F78" s="230">
        <v>1322</v>
      </c>
      <c r="G78" s="230">
        <v>2171</v>
      </c>
      <c r="H78" s="230">
        <v>4197</v>
      </c>
      <c r="I78" s="541"/>
      <c r="J78" s="359" t="s">
        <v>46</v>
      </c>
      <c r="K78" s="458">
        <f t="shared" si="12"/>
        <v>3.8216560509554141</v>
      </c>
      <c r="L78" s="458">
        <f t="shared" si="13"/>
        <v>7.122177185871454</v>
      </c>
      <c r="M78" s="458">
        <f t="shared" si="14"/>
        <v>15.309785755645629</v>
      </c>
      <c r="N78" s="458">
        <f t="shared" si="15"/>
        <v>25.141864504921831</v>
      </c>
      <c r="O78" s="458">
        <f t="shared" si="16"/>
        <v>48.604516502605676</v>
      </c>
    </row>
    <row r="79" spans="2:34" x14ac:dyDescent="0.3">
      <c r="B79" s="359" t="s">
        <v>51</v>
      </c>
      <c r="C79" s="230">
        <v>12576</v>
      </c>
      <c r="D79" s="230">
        <v>432</v>
      </c>
      <c r="E79" s="230">
        <v>871</v>
      </c>
      <c r="F79" s="230">
        <v>1989</v>
      </c>
      <c r="G79" s="230">
        <v>3194</v>
      </c>
      <c r="H79" s="230">
        <v>6090</v>
      </c>
      <c r="I79" s="541"/>
      <c r="J79" s="359" t="s">
        <v>51</v>
      </c>
      <c r="K79" s="458">
        <f t="shared" si="12"/>
        <v>3.4351145038167936</v>
      </c>
      <c r="L79" s="458">
        <f t="shared" si="13"/>
        <v>6.9258905852417296</v>
      </c>
      <c r="M79" s="458">
        <f t="shared" si="14"/>
        <v>15.815839694656487</v>
      </c>
      <c r="N79" s="458">
        <f t="shared" si="15"/>
        <v>25.397582697201017</v>
      </c>
      <c r="O79" s="458">
        <f t="shared" si="16"/>
        <v>48.425572519083964</v>
      </c>
    </row>
    <row r="80" spans="2:34" x14ac:dyDescent="0.3">
      <c r="B80" s="359" t="s">
        <v>55</v>
      </c>
      <c r="C80" s="248">
        <v>9275</v>
      </c>
      <c r="D80" s="248">
        <v>202</v>
      </c>
      <c r="E80" s="248">
        <v>553</v>
      </c>
      <c r="F80" s="248">
        <v>1337</v>
      </c>
      <c r="G80" s="248">
        <v>2759</v>
      </c>
      <c r="H80" s="248">
        <v>4424</v>
      </c>
      <c r="I80" s="541"/>
      <c r="J80" s="359" t="s">
        <v>55</v>
      </c>
      <c r="K80" s="570">
        <f t="shared" si="12"/>
        <v>2.1778975741239894</v>
      </c>
      <c r="L80" s="570">
        <f t="shared" si="13"/>
        <v>5.9622641509433958</v>
      </c>
      <c r="M80" s="570">
        <f t="shared" si="14"/>
        <v>14.415094339622641</v>
      </c>
      <c r="N80" s="570">
        <f t="shared" si="15"/>
        <v>29.746630727762803</v>
      </c>
      <c r="O80" s="570">
        <f t="shared" si="16"/>
        <v>47.698113207547166</v>
      </c>
    </row>
    <row r="81" spans="2:15" ht="15" thickBot="1" x14ac:dyDescent="0.35">
      <c r="B81" s="461" t="s">
        <v>52</v>
      </c>
      <c r="C81" s="232">
        <v>18276</v>
      </c>
      <c r="D81" s="232">
        <v>238</v>
      </c>
      <c r="E81" s="232">
        <v>1119</v>
      </c>
      <c r="F81" s="232">
        <v>3059</v>
      </c>
      <c r="G81" s="232">
        <v>5817</v>
      </c>
      <c r="H81" s="232">
        <v>8043</v>
      </c>
      <c r="I81" s="541"/>
      <c r="J81" s="461" t="s">
        <v>52</v>
      </c>
      <c r="K81" s="463">
        <f t="shared" si="12"/>
        <v>1.3022543226088861</v>
      </c>
      <c r="L81" s="463">
        <f t="shared" si="13"/>
        <v>6.1227839789888385</v>
      </c>
      <c r="M81" s="463">
        <f t="shared" si="14"/>
        <v>16.737798205296563</v>
      </c>
      <c r="N81" s="463">
        <f t="shared" si="15"/>
        <v>31.828627708470126</v>
      </c>
      <c r="O81" s="463">
        <f t="shared" si="16"/>
        <v>44.00853578463559</v>
      </c>
    </row>
    <row r="84" spans="2:15" ht="6" customHeight="1" x14ac:dyDescent="0.3"/>
    <row r="86" spans="2:15" ht="7.2" customHeight="1" x14ac:dyDescent="0.3"/>
    <row r="88" spans="2:15" x14ac:dyDescent="0.3">
      <c r="B88" s="629" t="s">
        <v>57</v>
      </c>
      <c r="C88" s="630"/>
      <c r="D88" s="630"/>
      <c r="E88" s="630"/>
      <c r="F88" s="630"/>
      <c r="G88" s="630"/>
      <c r="H88" s="630"/>
      <c r="I88" s="630"/>
      <c r="J88" s="631"/>
    </row>
    <row r="89" spans="2:15" ht="5.4" customHeight="1" x14ac:dyDescent="0.3">
      <c r="B89" s="124"/>
      <c r="C89" s="124"/>
      <c r="D89" s="125"/>
      <c r="E89" s="125"/>
      <c r="F89" s="223"/>
      <c r="G89" s="223"/>
      <c r="H89" s="126"/>
      <c r="I89" s="127"/>
      <c r="J89" s="128"/>
    </row>
    <row r="90" spans="2:15" x14ac:dyDescent="0.3">
      <c r="B90" s="129" t="s">
        <v>58</v>
      </c>
      <c r="C90" s="625" t="s">
        <v>722</v>
      </c>
      <c r="D90" s="626"/>
      <c r="E90" s="626"/>
      <c r="F90" s="626"/>
      <c r="G90" s="626"/>
      <c r="H90" s="626"/>
      <c r="I90" s="626"/>
      <c r="J90" s="627"/>
    </row>
    <row r="91" spans="2:15" ht="9" customHeight="1" x14ac:dyDescent="0.3">
      <c r="B91" s="129"/>
      <c r="C91" s="130"/>
      <c r="D91" s="131"/>
      <c r="E91" s="131"/>
      <c r="F91" s="224"/>
      <c r="G91" s="224"/>
      <c r="H91" s="131"/>
      <c r="I91" s="132"/>
      <c r="J91" s="133"/>
    </row>
    <row r="92" spans="2:15" ht="33" customHeight="1" x14ac:dyDescent="0.3">
      <c r="B92" s="129" t="s">
        <v>59</v>
      </c>
      <c r="C92" s="625" t="s">
        <v>557</v>
      </c>
      <c r="D92" s="626"/>
      <c r="E92" s="626"/>
      <c r="F92" s="626"/>
      <c r="G92" s="626"/>
      <c r="H92" s="626"/>
      <c r="I92" s="626"/>
      <c r="J92" s="627"/>
    </row>
    <row r="93" spans="2:15" ht="5.4" customHeight="1" x14ac:dyDescent="0.3">
      <c r="B93" s="129"/>
      <c r="C93" s="130"/>
      <c r="D93" s="131"/>
      <c r="E93" s="131"/>
      <c r="F93" s="224"/>
      <c r="G93" s="224"/>
      <c r="H93" s="131"/>
      <c r="I93" s="132"/>
      <c r="J93" s="133"/>
    </row>
    <row r="94" spans="2:15" x14ac:dyDescent="0.3">
      <c r="B94" s="129" t="s">
        <v>61</v>
      </c>
      <c r="C94" s="130" t="s">
        <v>677</v>
      </c>
      <c r="D94" s="131"/>
      <c r="E94" s="131"/>
      <c r="F94" s="224"/>
      <c r="G94" s="224"/>
      <c r="H94" s="131"/>
      <c r="I94" s="132"/>
      <c r="J94" s="133"/>
    </row>
    <row r="95" spans="2:15" ht="8.4" customHeight="1" x14ac:dyDescent="0.3">
      <c r="B95" s="129"/>
      <c r="C95" s="130"/>
      <c r="D95" s="131"/>
      <c r="E95" s="131"/>
      <c r="F95" s="224"/>
      <c r="G95" s="224"/>
      <c r="H95" s="131"/>
      <c r="I95" s="132"/>
      <c r="J95" s="133"/>
    </row>
    <row r="96" spans="2:15" x14ac:dyDescent="0.3">
      <c r="B96" s="129" t="s">
        <v>63</v>
      </c>
      <c r="C96" s="130" t="s">
        <v>678</v>
      </c>
      <c r="D96" s="131"/>
      <c r="E96" s="131"/>
      <c r="F96" s="224"/>
      <c r="G96" s="224"/>
      <c r="H96" s="131"/>
      <c r="I96" s="132"/>
      <c r="J96" s="133"/>
    </row>
    <row r="97" spans="2:10" ht="11.4" customHeight="1" x14ac:dyDescent="0.3">
      <c r="B97" s="129"/>
      <c r="C97" s="130"/>
      <c r="D97" s="131"/>
      <c r="E97" s="131"/>
      <c r="F97" s="224"/>
      <c r="G97" s="224"/>
      <c r="H97" s="131"/>
      <c r="I97" s="132"/>
      <c r="J97" s="133"/>
    </row>
    <row r="98" spans="2:10" ht="21.6" customHeight="1" x14ac:dyDescent="0.3">
      <c r="B98" s="129" t="s">
        <v>65</v>
      </c>
      <c r="C98" s="130" t="s">
        <v>591</v>
      </c>
      <c r="D98" s="131"/>
      <c r="E98" s="131"/>
      <c r="F98" s="224"/>
      <c r="G98" s="224"/>
      <c r="H98" s="131"/>
      <c r="I98" s="132"/>
      <c r="J98" s="133"/>
    </row>
    <row r="99" spans="2:10" ht="9" customHeight="1" x14ac:dyDescent="0.3">
      <c r="B99" s="129"/>
      <c r="C99" s="130"/>
      <c r="D99" s="131"/>
      <c r="E99" s="131"/>
      <c r="F99" s="224"/>
      <c r="G99" s="224"/>
      <c r="H99" s="131"/>
      <c r="I99" s="132"/>
      <c r="J99" s="133"/>
    </row>
    <row r="100" spans="2:10" ht="15" customHeight="1" x14ac:dyDescent="0.3">
      <c r="B100" s="129" t="s">
        <v>67</v>
      </c>
      <c r="C100" s="134" t="s">
        <v>68</v>
      </c>
      <c r="D100" s="132"/>
      <c r="E100" s="132"/>
      <c r="F100" s="225"/>
      <c r="G100" s="224"/>
      <c r="H100" s="131"/>
      <c r="I100" s="132"/>
      <c r="J100" s="133"/>
    </row>
    <row r="101" spans="2:10" x14ac:dyDescent="0.3">
      <c r="B101" s="129"/>
      <c r="C101" s="134"/>
      <c r="D101" s="132"/>
      <c r="E101" s="132"/>
      <c r="F101" s="225"/>
      <c r="G101" s="224"/>
      <c r="H101" s="131"/>
      <c r="I101" s="132"/>
      <c r="J101" s="133"/>
    </row>
    <row r="102" spans="2:10" x14ac:dyDescent="0.3">
      <c r="B102" s="129" t="s">
        <v>69</v>
      </c>
      <c r="C102" s="254" t="s">
        <v>537</v>
      </c>
      <c r="D102" s="141"/>
      <c r="E102" s="141"/>
      <c r="F102" s="226"/>
      <c r="G102" s="224"/>
      <c r="H102" s="131"/>
      <c r="I102" s="132"/>
      <c r="J102" s="133"/>
    </row>
    <row r="103" spans="2:10" ht="8.4" customHeight="1" x14ac:dyDescent="0.3">
      <c r="B103" s="129"/>
      <c r="C103" s="130"/>
      <c r="D103" s="131"/>
      <c r="E103" s="131"/>
      <c r="F103" s="224"/>
      <c r="G103" s="224"/>
      <c r="H103" s="131"/>
      <c r="I103" s="132"/>
      <c r="J103" s="133"/>
    </row>
    <row r="104" spans="2:10" x14ac:dyDescent="0.3">
      <c r="B104" s="632" t="s">
        <v>71</v>
      </c>
      <c r="C104" s="130" t="s">
        <v>72</v>
      </c>
      <c r="D104" s="131"/>
      <c r="E104" s="131"/>
      <c r="F104" s="224"/>
      <c r="G104" s="224"/>
      <c r="H104" s="131"/>
      <c r="I104" s="132"/>
      <c r="J104" s="133"/>
    </row>
    <row r="105" spans="2:10" x14ac:dyDescent="0.3">
      <c r="B105" s="632"/>
      <c r="C105" s="175" t="s">
        <v>73</v>
      </c>
      <c r="D105" s="180"/>
      <c r="E105" s="180"/>
      <c r="F105" s="224"/>
      <c r="G105" s="224"/>
      <c r="H105" s="131"/>
      <c r="I105" s="132"/>
      <c r="J105" s="133"/>
    </row>
    <row r="106" spans="2:10" ht="7.8" customHeight="1" x14ac:dyDescent="0.3">
      <c r="B106" s="129"/>
      <c r="C106" s="130"/>
      <c r="D106" s="131"/>
      <c r="E106" s="131"/>
      <c r="F106" s="224"/>
      <c r="G106" s="224"/>
      <c r="H106" s="131"/>
      <c r="I106" s="132"/>
      <c r="J106" s="133"/>
    </row>
    <row r="107" spans="2:10" ht="27.6" x14ac:dyDescent="0.3">
      <c r="B107" s="136" t="s">
        <v>74</v>
      </c>
      <c r="C107" s="625" t="s">
        <v>662</v>
      </c>
      <c r="D107" s="626"/>
      <c r="E107" s="626"/>
      <c r="F107" s="626"/>
      <c r="G107" s="626"/>
      <c r="H107" s="626"/>
      <c r="I107" s="626"/>
      <c r="J107" s="627"/>
    </row>
    <row r="108" spans="2:10" x14ac:dyDescent="0.3">
      <c r="B108" s="136"/>
      <c r="C108" s="635" t="s">
        <v>550</v>
      </c>
      <c r="D108" s="636"/>
      <c r="E108" s="636"/>
      <c r="F108" s="636"/>
      <c r="G108" s="636"/>
      <c r="H108" s="636"/>
      <c r="I108" s="636"/>
      <c r="J108" s="637"/>
    </row>
    <row r="109" spans="2:10" ht="7.2" customHeight="1" x14ac:dyDescent="0.3">
      <c r="B109" s="136"/>
      <c r="C109" s="130"/>
      <c r="D109" s="131"/>
      <c r="E109" s="131"/>
      <c r="F109" s="224"/>
      <c r="G109" s="224"/>
      <c r="H109" s="131"/>
      <c r="I109" s="132"/>
      <c r="J109" s="133"/>
    </row>
    <row r="110" spans="2:10" x14ac:dyDescent="0.3">
      <c r="B110" s="136" t="s">
        <v>75</v>
      </c>
      <c r="C110" s="176">
        <v>45069</v>
      </c>
      <c r="D110" s="181"/>
      <c r="E110" s="181"/>
      <c r="F110" s="224"/>
      <c r="G110" s="224"/>
      <c r="H110" s="131"/>
      <c r="I110" s="132"/>
      <c r="J110" s="133"/>
    </row>
    <row r="111" spans="2:10" ht="8.4" customHeight="1" x14ac:dyDescent="0.3">
      <c r="B111" s="136"/>
      <c r="C111" s="130"/>
      <c r="D111" s="131"/>
      <c r="E111" s="131"/>
      <c r="F111" s="224"/>
      <c r="G111" s="224"/>
      <c r="H111" s="131"/>
      <c r="I111" s="132"/>
      <c r="J111" s="133"/>
    </row>
    <row r="112" spans="2:10" x14ac:dyDescent="0.3">
      <c r="B112" s="136" t="s">
        <v>76</v>
      </c>
      <c r="C112" s="130" t="s">
        <v>77</v>
      </c>
      <c r="D112" s="131"/>
      <c r="E112" s="131"/>
      <c r="F112" s="224"/>
      <c r="G112" s="224"/>
      <c r="H112" s="131"/>
      <c r="I112" s="132"/>
      <c r="J112" s="133"/>
    </row>
    <row r="113" spans="2:10" ht="9.6" customHeight="1" x14ac:dyDescent="0.3">
      <c r="B113" s="136"/>
      <c r="C113" s="130"/>
      <c r="D113" s="131"/>
      <c r="E113" s="131"/>
      <c r="F113" s="224"/>
      <c r="G113" s="224"/>
      <c r="H113" s="131"/>
      <c r="I113" s="132"/>
      <c r="J113" s="133"/>
    </row>
    <row r="114" spans="2:10" x14ac:dyDescent="0.3">
      <c r="B114" s="136" t="s">
        <v>78</v>
      </c>
      <c r="C114" s="134" t="s">
        <v>535</v>
      </c>
      <c r="D114" s="132"/>
      <c r="E114" s="132"/>
      <c r="F114" s="225"/>
      <c r="G114" s="225"/>
      <c r="H114" s="132"/>
      <c r="I114" s="132"/>
      <c r="J114" s="133"/>
    </row>
    <row r="115" spans="2:10" x14ac:dyDescent="0.3">
      <c r="B115" s="137"/>
      <c r="C115" s="137"/>
      <c r="D115" s="138"/>
      <c r="E115" s="138"/>
      <c r="F115" s="227"/>
      <c r="G115" s="227"/>
      <c r="H115" s="138"/>
      <c r="I115" s="138"/>
      <c r="J115" s="139"/>
    </row>
  </sheetData>
  <mergeCells count="14">
    <mergeCell ref="C107:J107"/>
    <mergeCell ref="C108:J108"/>
    <mergeCell ref="C65:H65"/>
    <mergeCell ref="K65:O65"/>
    <mergeCell ref="B88:J88"/>
    <mergeCell ref="C90:J90"/>
    <mergeCell ref="C92:J92"/>
    <mergeCell ref="B104:B105"/>
    <mergeCell ref="T3:U3"/>
    <mergeCell ref="V3:W3"/>
    <mergeCell ref="C26:H26"/>
    <mergeCell ref="K26:O26"/>
    <mergeCell ref="C45:H45"/>
    <mergeCell ref="K45:O45"/>
  </mergeCells>
  <hyperlinks>
    <hyperlink ref="C105" r:id="rId1" xr:uid="{63D8C449-E385-4AAD-B302-0D8752497B59}"/>
    <hyperlink ref="B2" location="Index!A1" display="Return to Index" xr:uid="{6D00C896-0A16-4E13-84C0-6763361F1F7A}"/>
    <hyperlink ref="C108" r:id="rId2" xr:uid="{A1F2DBFE-20AA-43AC-A1B5-5FFC6A6476D6}"/>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3208B22E97204495CFAED9934C62D9" ma:contentTypeVersion="4" ma:contentTypeDescription="Create a new document." ma:contentTypeScope="" ma:versionID="a735f21d354d3c3723295bb37d45fcab">
  <xsd:schema xmlns:xsd="http://www.w3.org/2001/XMLSchema" xmlns:xs="http://www.w3.org/2001/XMLSchema" xmlns:p="http://schemas.microsoft.com/office/2006/metadata/properties" xmlns:ns2="a9b4bbc2-a3b4-474e-bffc-dd2b4cc37048" xmlns:ns3="24aa747c-8ef9-41bc-b98e-8f600c0715c5" targetNamespace="http://schemas.microsoft.com/office/2006/metadata/properties" ma:root="true" ma:fieldsID="b35ba696361c0475bb48158878dff900" ns2:_="" ns3:_="">
    <xsd:import namespace="a9b4bbc2-a3b4-474e-bffc-dd2b4cc37048"/>
    <xsd:import namespace="24aa747c-8ef9-41bc-b98e-8f600c0715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4bbc2-a3b4-474e-bffc-dd2b4cc37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aa747c-8ef9-41bc-b98e-8f600c0715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02A510-2D74-4AB2-AA1E-8B2BA2AE3EB9}">
  <ds:schemaRefs>
    <ds:schemaRef ds:uri="http://purl.org/dc/dcmitype/"/>
    <ds:schemaRef ds:uri="a9b4bbc2-a3b4-474e-bffc-dd2b4cc37048"/>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24aa747c-8ef9-41bc-b98e-8f600c0715c5"/>
  </ds:schemaRefs>
</ds:datastoreItem>
</file>

<file path=customXml/itemProps2.xml><?xml version="1.0" encoding="utf-8"?>
<ds:datastoreItem xmlns:ds="http://schemas.openxmlformats.org/officeDocument/2006/customXml" ds:itemID="{BF07A0B4-4348-42BE-966D-FD61DCEA40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b4bbc2-a3b4-474e-bffc-dd2b4cc37048"/>
    <ds:schemaRef ds:uri="24aa747c-8ef9-41bc-b98e-8f600c071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0F5439-A549-432A-AF95-D48EEF31A0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Index</vt:lpstr>
      <vt:lpstr>Geographies used</vt:lpstr>
      <vt:lpstr>Chart Data</vt:lpstr>
      <vt:lpstr>Data</vt:lpstr>
      <vt:lpstr>Population Census 2021 (full)</vt:lpstr>
      <vt:lpstr>By age Census 2021 Eng Soto</vt:lpstr>
      <vt:lpstr>Veterans</vt:lpstr>
      <vt:lpstr>Veterans wards</vt:lpstr>
      <vt:lpstr>Veterans age group LA</vt:lpstr>
      <vt:lpstr>Veterans age group</vt:lpstr>
      <vt:lpstr>Veterans LA ethnicity</vt:lpstr>
      <vt:lpstr>Veterans wards ethnicity</vt:lpstr>
      <vt:lpstr>Veteran HH</vt:lpstr>
      <vt:lpstr>Veteran HH wards</vt:lpstr>
      <vt:lpstr>Veterans general health</vt:lpstr>
      <vt:lpstr>Veterans health wards</vt:lpstr>
      <vt:lpstr>Veterans disability wards</vt:lpstr>
      <vt:lpstr>Veterans employment wards</vt:lpstr>
      <vt:lpstr>Veterans occupation wards</vt:lpstr>
      <vt:lpstr>Hide after QA</vt:lpstr>
      <vt:lpstr>Reference</vt:lpstr>
      <vt:lpstr>Control</vt:lpstr>
      <vt:lpstr>Proj Data</vt:lpstr>
      <vt:lpstr>Population Projection Chart</vt:lpstr>
      <vt:lpstr>'By age Census 2021 Eng Soto'!METADATA</vt:lpstr>
      <vt:lpstr>'Population Census 2021 (full)'!METADATA</vt:lpstr>
    </vt:vector>
  </TitlesOfParts>
  <Manager/>
  <Company>Capita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pyramid tool 2019</dc:title>
  <dc:subject/>
  <dc:creator>Southampton City Council</dc:creator>
  <cp:keywords>Population; population pyramid; population change</cp:keywords>
  <dc:description/>
  <cp:lastModifiedBy>Mead, Vanella</cp:lastModifiedBy>
  <cp:revision/>
  <dcterms:created xsi:type="dcterms:W3CDTF">2012-04-27T09:58:09Z</dcterms:created>
  <dcterms:modified xsi:type="dcterms:W3CDTF">2023-05-29T15:00:08Z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0x010100833208B22E97204495CFAED9934C62D9</vt:lpwstr>
  </property>
</Properties>
</file>