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corp\data\CE\CP\CORPORATE MANAGEMENT\Strategy Unit\Data, Intelligence &amp; Insight\SDO Umbraco website\Documents\Place-docs\Ward profiles-docs\"/>
    </mc:Choice>
  </mc:AlternateContent>
  <xr:revisionPtr revIDLastSave="0" documentId="8_{9D28299D-3977-4F5C-8461-7D3143938855}" xr6:coauthVersionLast="47" xr6:coauthVersionMax="47" xr10:uidLastSave="{00000000-0000-0000-0000-000000000000}"/>
  <bookViews>
    <workbookView xWindow="-108" yWindow="-108" windowWidth="23256" windowHeight="12576" tabRatio="931" xr2:uid="{00000000-000D-0000-FFFF-FFFF00000000}"/>
  </bookViews>
  <sheets>
    <sheet name="Menu" sheetId="41" r:id="rId1"/>
    <sheet name="Spine Chart" sheetId="132" r:id="rId2"/>
    <sheet name="Metadata" sheetId="49" r:id="rId3"/>
    <sheet name="Calculation" sheetId="44" state="hidden" r:id="rId4"/>
    <sheet name="1 0to4" sheetId="50" state="hidden" r:id="rId5"/>
    <sheet name="2 0to15" sheetId="51" state="hidden" r:id="rId6"/>
    <sheet name="3 18to24" sheetId="52" state="hidden" r:id="rId7"/>
    <sheet name="4 16to64" sheetId="53" state="hidden" r:id="rId8"/>
    <sheet name="5 65plus" sheetId="54" state="hidden" r:id="rId9"/>
    <sheet name="6 TtlPopChange" sheetId="55" state="hidden" r:id="rId10"/>
    <sheet name="7 0to15PopChange" sheetId="56" state="hidden" r:id="rId11"/>
    <sheet name="8 16to64PopChng" sheetId="57" state="hidden" r:id="rId12"/>
    <sheet name="9 65PopChange" sheetId="58" state="hidden" r:id="rId13"/>
    <sheet name="10 NWBEthnic" sheetId="59" state="hidden" r:id="rId14"/>
    <sheet name="11 UKBorn" sheetId="60" state="hidden" r:id="rId15"/>
    <sheet name="12 MainLang" sheetId="61" state="hidden" r:id="rId16"/>
    <sheet name="13 LoneParent" sheetId="62" state="hidden" r:id="rId17"/>
    <sheet name="14 MostIMD" sheetId="63" state="hidden" r:id="rId18"/>
    <sheet name="15 LeastIMD" sheetId="64" state="hidden" r:id="rId19"/>
    <sheet name="16 AverageIMD" sheetId="65" state="hidden" r:id="rId20"/>
    <sheet name="17 MostIDACI" sheetId="66" state="hidden" r:id="rId21"/>
    <sheet name="18 LeastIDACI" sheetId="67" state="hidden" r:id="rId22"/>
    <sheet name="19 AveragIDACI" sheetId="68" state="hidden" r:id="rId23"/>
    <sheet name="20 ChildPov" sheetId="69" state="hidden" r:id="rId24"/>
    <sheet name="21 FuelPov" sheetId="70" state="hidden" r:id="rId25"/>
    <sheet name="22 AdultsNoQual" sheetId="71" state="hidden" r:id="rId26"/>
    <sheet name="23 JobDensity" sheetId="72" state="hidden" r:id="rId27"/>
    <sheet name="24 15klstnhh" sheetId="73" state="hidden" r:id="rId28"/>
    <sheet name="25 avehsprice" sheetId="74" state="hidden" r:id="rId29"/>
    <sheet name="26 LongUnempl" sheetId="75" state="hidden" r:id="rId30"/>
    <sheet name="27 Unempl" sheetId="76" state="hidden" r:id="rId31"/>
    <sheet name="28 AllCrime" sheetId="89" state="hidden" r:id="rId32"/>
    <sheet name="29 CrimeAlc" sheetId="90" state="hidden" r:id="rId33"/>
    <sheet name="30 ViolentCrime" sheetId="92" state="hidden" r:id="rId34"/>
    <sheet name="31 DrugOff" sheetId="91" state="hidden" r:id="rId35"/>
    <sheet name="32 AntiSoc" sheetId="93" state="hidden" r:id="rId36"/>
    <sheet name="33 AccFire" sheetId="82" state="hidden" r:id="rId37"/>
    <sheet name="34 DelFire" sheetId="94" state="hidden" r:id="rId38"/>
    <sheet name="35 PM10" sheetId="86" state="hidden" r:id="rId39"/>
    <sheet name="36 NO2" sheetId="87" state="hidden" r:id="rId40"/>
    <sheet name="37 SO2" sheetId="88" state="hidden" r:id="rId41"/>
    <sheet name="38 Green" sheetId="83" state="hidden" r:id="rId42"/>
    <sheet name="39 Fertility" sheetId="81" state="hidden" r:id="rId43"/>
    <sheet name="40 SATOD" sheetId="77" state="hidden" r:id="rId44"/>
    <sheet name="41 Breastfeeding" sheetId="80" state="hidden" r:id="rId45"/>
    <sheet name="42 YrROb" sheetId="78" state="hidden" r:id="rId46"/>
    <sheet name="43 Yr6Ob" sheetId="79" state="hidden" r:id="rId47"/>
    <sheet name="44 SEN" sheetId="95" state="hidden" r:id="rId48"/>
    <sheet name="45 AddLang" sheetId="97" state="hidden" r:id="rId49"/>
    <sheet name="46 FSM" sheetId="99" state="hidden" r:id="rId50"/>
    <sheet name="47 Attendance" sheetId="100" state="hidden" r:id="rId51"/>
    <sheet name="48 GoodDev" sheetId="98" state="hidden" r:id="rId52"/>
    <sheet name="49 KS2" sheetId="101" state="hidden" r:id="rId53"/>
    <sheet name="50 Prog8" sheetId="102" state="hidden" r:id="rId54"/>
    <sheet name="51 Att8" sheetId="103" state="hidden" r:id="rId55"/>
    <sheet name="52 LAC" sheetId="96" state="hidden" r:id="rId56"/>
    <sheet name="53 FM" sheetId="105" state="hidden" r:id="rId57"/>
    <sheet name="54 Safe" sheetId="106" state="hidden" r:id="rId58"/>
    <sheet name="55 HomeCare" sheetId="107" state="hidden" r:id="rId59"/>
    <sheet name="56 ASC" sheetId="104" state="hidden" r:id="rId60"/>
    <sheet name="57 LLTI" sheetId="109" state="hidden" r:id="rId61"/>
    <sheet name="58 DepPrev" sheetId="110" state="hidden" r:id="rId62"/>
    <sheet name="59 COPDPrev" sheetId="112" state="hidden" r:id="rId63"/>
    <sheet name="60 IHDPrev" sheetId="111" state="hidden" r:id="rId64"/>
    <sheet name="61 AlcAdms" sheetId="114" state="hidden" r:id="rId65"/>
    <sheet name="62 SmkAdms" sheetId="116" state="hidden" r:id="rId66"/>
    <sheet name="63 DrgMHAdms" sheetId="115" state="hidden" r:id="rId67"/>
    <sheet name="64 PoisAdms" sheetId="113" state="hidden" r:id="rId68"/>
    <sheet name="65 U18MHAdms" sheetId="108" state="hidden" r:id="rId69"/>
    <sheet name="66 0to14injAdms" sheetId="117" state="hidden" r:id="rId70"/>
    <sheet name="67 15to24injAdms" sheetId="118" state="hidden" r:id="rId71"/>
    <sheet name="68 65fallAdms" sheetId="119" state="hidden" r:id="rId72"/>
    <sheet name="69 U75CanMort" sheetId="120" state="hidden" r:id="rId73"/>
    <sheet name="70 U75CvdMort" sheetId="121" state="hidden" r:id="rId74"/>
    <sheet name="71 U75RespMort" sheetId="122" state="hidden" r:id="rId75"/>
    <sheet name="72 U75LiverMort" sheetId="123" state="hidden" r:id="rId76"/>
    <sheet name="73 AAPrevMort" sheetId="124" state="hidden" r:id="rId77"/>
    <sheet name="74 AAACMort" sheetId="126" state="hidden" r:id="rId78"/>
    <sheet name="75 EWM" sheetId="125" state="hidden" r:id="rId79"/>
    <sheet name="76 LEM" sheetId="127" state="hidden" r:id="rId80"/>
    <sheet name="77 LEF" sheetId="128" state="hidden" r:id="rId81"/>
    <sheet name="Proportion" sheetId="40" state="hidden" r:id="rId82"/>
  </sheets>
  <externalReferences>
    <externalReference r:id="rId83"/>
  </externalReferences>
  <definedNames>
    <definedName name="_xlnm._FilterDatabase" localSheetId="1" hidden="1">'Spine Chart'!$C$5:$J$5</definedName>
    <definedName name="ASR" localSheetId="13">[1]Calculation!#REF!</definedName>
    <definedName name="ASR" localSheetId="14">[1]Calculation!#REF!</definedName>
    <definedName name="ASR" localSheetId="15">[1]Calculation!#REF!</definedName>
    <definedName name="ASR" localSheetId="16">[1]Calculation!#REF!</definedName>
    <definedName name="ASR" localSheetId="17">[1]Calculation!#REF!</definedName>
    <definedName name="ASR" localSheetId="18">[1]Calculation!#REF!</definedName>
    <definedName name="ASR" localSheetId="19">[1]Calculation!#REF!</definedName>
    <definedName name="ASR" localSheetId="20">[1]Calculation!#REF!</definedName>
    <definedName name="ASR" localSheetId="21">[1]Calculation!#REF!</definedName>
    <definedName name="ASR" localSheetId="22">[1]Calculation!#REF!</definedName>
    <definedName name="ASR" localSheetId="23">[1]Calculation!#REF!</definedName>
    <definedName name="ASR" localSheetId="24">[1]Calculation!#REF!</definedName>
    <definedName name="ASR" localSheetId="25">[1]Calculation!#REF!</definedName>
    <definedName name="ASR" localSheetId="26">[1]Calculation!#REF!</definedName>
    <definedName name="ASR" localSheetId="27">[1]Calculation!#REF!</definedName>
    <definedName name="ASR" localSheetId="28">[1]Calculation!#REF!</definedName>
    <definedName name="ASR" localSheetId="29">[1]Calculation!#REF!</definedName>
    <definedName name="ASR" localSheetId="30">[1]Calculation!#REF!</definedName>
    <definedName name="ASR" localSheetId="31">[1]Calculation!#REF!</definedName>
    <definedName name="ASR" localSheetId="32">[1]Calculation!#REF!</definedName>
    <definedName name="ASR" localSheetId="33">[1]Calculation!#REF!</definedName>
    <definedName name="ASR" localSheetId="34">[1]Calculation!#REF!</definedName>
    <definedName name="ASR" localSheetId="35">[1]Calculation!#REF!</definedName>
    <definedName name="ASR" localSheetId="36">[1]Calculation!#REF!</definedName>
    <definedName name="ASR" localSheetId="37">[1]Calculation!#REF!</definedName>
    <definedName name="ASR" localSheetId="38">[1]Calculation!#REF!</definedName>
    <definedName name="ASR" localSheetId="39">[1]Calculation!#REF!</definedName>
    <definedName name="ASR" localSheetId="40">[1]Calculation!#REF!</definedName>
    <definedName name="ASR" localSheetId="41">[1]Calculation!#REF!</definedName>
    <definedName name="ASR" localSheetId="42">[1]Calculation!#REF!</definedName>
    <definedName name="ASR" localSheetId="43">[1]Calculation!#REF!</definedName>
    <definedName name="ASR" localSheetId="44">[1]Calculation!#REF!</definedName>
    <definedName name="ASR" localSheetId="45">[1]Calculation!#REF!</definedName>
    <definedName name="ASR" localSheetId="46">[1]Calculation!#REF!</definedName>
    <definedName name="ASR" localSheetId="47">[1]Calculation!#REF!</definedName>
    <definedName name="ASR" localSheetId="48">[1]Calculation!#REF!</definedName>
    <definedName name="ASR" localSheetId="49">[1]Calculation!#REF!</definedName>
    <definedName name="ASR" localSheetId="50">[1]Calculation!#REF!</definedName>
    <definedName name="ASR" localSheetId="51">[1]Calculation!#REF!</definedName>
    <definedName name="ASR" localSheetId="52">[1]Calculation!#REF!</definedName>
    <definedName name="ASR" localSheetId="53">[1]Calculation!#REF!</definedName>
    <definedName name="ASR" localSheetId="54">[1]Calculation!#REF!</definedName>
    <definedName name="ASR" localSheetId="55">[1]Calculation!#REF!</definedName>
    <definedName name="ASR" localSheetId="56">[1]Calculation!#REF!</definedName>
    <definedName name="ASR" localSheetId="57">[1]Calculation!#REF!</definedName>
    <definedName name="ASR" localSheetId="58">[1]Calculation!#REF!</definedName>
    <definedName name="ASR" localSheetId="59">[1]Calculation!#REF!</definedName>
    <definedName name="ASR" localSheetId="60">[1]Calculation!#REF!</definedName>
    <definedName name="ASR" localSheetId="61">[1]Calculation!#REF!</definedName>
    <definedName name="ASR" localSheetId="62">[1]Calculation!#REF!</definedName>
    <definedName name="ASR" localSheetId="9">[1]Calculation!#REF!</definedName>
    <definedName name="ASR" localSheetId="63">[1]Calculation!#REF!</definedName>
    <definedName name="ASR" localSheetId="64">[1]Calculation!#REF!</definedName>
    <definedName name="ASR" localSheetId="65">[1]Calculation!#REF!</definedName>
    <definedName name="ASR" localSheetId="66">[1]Calculation!#REF!</definedName>
    <definedName name="ASR" localSheetId="67">[1]Calculation!#REF!</definedName>
    <definedName name="ASR" localSheetId="68">[1]Calculation!#REF!</definedName>
    <definedName name="ASR" localSheetId="69">[1]Calculation!#REF!</definedName>
    <definedName name="ASR" localSheetId="70">[1]Calculation!#REF!</definedName>
    <definedName name="ASR" localSheetId="71">[1]Calculation!#REF!</definedName>
    <definedName name="ASR" localSheetId="72">[1]Calculation!#REF!</definedName>
    <definedName name="ASR" localSheetId="10">[1]Calculation!#REF!</definedName>
    <definedName name="ASR" localSheetId="73">[1]Calculation!#REF!</definedName>
    <definedName name="ASR" localSheetId="74">[1]Calculation!#REF!</definedName>
    <definedName name="ASR" localSheetId="75">[1]Calculation!#REF!</definedName>
    <definedName name="ASR" localSheetId="76">[1]Calculation!#REF!</definedName>
    <definedName name="ASR" localSheetId="77">[1]Calculation!#REF!</definedName>
    <definedName name="ASR" localSheetId="78">[1]Calculation!#REF!</definedName>
    <definedName name="ASR" localSheetId="79">[1]Calculation!#REF!</definedName>
    <definedName name="ASR" localSheetId="80">[1]Calculation!#REF!</definedName>
    <definedName name="ASR" localSheetId="11">[1]Calculation!#REF!</definedName>
    <definedName name="ASR" localSheetId="12">[1]Calculation!#REF!</definedName>
    <definedName name="EF" localSheetId="13">[1]Calculation!#REF!</definedName>
    <definedName name="EF" localSheetId="14">[1]Calculation!#REF!</definedName>
    <definedName name="EF" localSheetId="15">[1]Calculation!#REF!</definedName>
    <definedName name="EF" localSheetId="16">[1]Calculation!#REF!</definedName>
    <definedName name="EF" localSheetId="17">[1]Calculation!#REF!</definedName>
    <definedName name="EF" localSheetId="18">[1]Calculation!#REF!</definedName>
    <definedName name="EF" localSheetId="19">[1]Calculation!#REF!</definedName>
    <definedName name="EF" localSheetId="20">[1]Calculation!#REF!</definedName>
    <definedName name="EF" localSheetId="21">[1]Calculation!#REF!</definedName>
    <definedName name="EF" localSheetId="22">[1]Calculation!#REF!</definedName>
    <definedName name="EF" localSheetId="23">[1]Calculation!#REF!</definedName>
    <definedName name="EF" localSheetId="24">[1]Calculation!#REF!</definedName>
    <definedName name="EF" localSheetId="25">[1]Calculation!#REF!</definedName>
    <definedName name="EF" localSheetId="26">[1]Calculation!#REF!</definedName>
    <definedName name="EF" localSheetId="27">[1]Calculation!#REF!</definedName>
    <definedName name="EF" localSheetId="28">[1]Calculation!#REF!</definedName>
    <definedName name="EF" localSheetId="29">[1]Calculation!#REF!</definedName>
    <definedName name="EF" localSheetId="30">[1]Calculation!#REF!</definedName>
    <definedName name="EF" localSheetId="31">[1]Calculation!#REF!</definedName>
    <definedName name="EF" localSheetId="32">[1]Calculation!#REF!</definedName>
    <definedName name="EF" localSheetId="33">[1]Calculation!#REF!</definedName>
    <definedName name="EF" localSheetId="34">[1]Calculation!#REF!</definedName>
    <definedName name="EF" localSheetId="35">[1]Calculation!#REF!</definedName>
    <definedName name="EF" localSheetId="36">[1]Calculation!#REF!</definedName>
    <definedName name="EF" localSheetId="37">[1]Calculation!#REF!</definedName>
    <definedName name="EF" localSheetId="38">[1]Calculation!#REF!</definedName>
    <definedName name="EF" localSheetId="39">[1]Calculation!#REF!</definedName>
    <definedName name="EF" localSheetId="40">[1]Calculation!#REF!</definedName>
    <definedName name="EF" localSheetId="41">[1]Calculation!#REF!</definedName>
    <definedName name="EF" localSheetId="42">[1]Calculation!#REF!</definedName>
    <definedName name="EF" localSheetId="43">[1]Calculation!#REF!</definedName>
    <definedName name="EF" localSheetId="44">[1]Calculation!#REF!</definedName>
    <definedName name="EF" localSheetId="45">[1]Calculation!#REF!</definedName>
    <definedName name="EF" localSheetId="46">[1]Calculation!#REF!</definedName>
    <definedName name="EF" localSheetId="47">[1]Calculation!#REF!</definedName>
    <definedName name="EF" localSheetId="48">[1]Calculation!#REF!</definedName>
    <definedName name="EF" localSheetId="49">[1]Calculation!#REF!</definedName>
    <definedName name="EF" localSheetId="50">[1]Calculation!#REF!</definedName>
    <definedName name="EF" localSheetId="51">[1]Calculation!#REF!</definedName>
    <definedName name="EF" localSheetId="52">[1]Calculation!#REF!</definedName>
    <definedName name="EF" localSheetId="53">[1]Calculation!#REF!</definedName>
    <definedName name="EF" localSheetId="54">[1]Calculation!#REF!</definedName>
    <definedName name="EF" localSheetId="55">[1]Calculation!#REF!</definedName>
    <definedName name="EF" localSheetId="56">[1]Calculation!#REF!</definedName>
    <definedName name="EF" localSheetId="57">[1]Calculation!#REF!</definedName>
    <definedName name="EF" localSheetId="58">[1]Calculation!#REF!</definedName>
    <definedName name="EF" localSheetId="59">[1]Calculation!#REF!</definedName>
    <definedName name="EF" localSheetId="60">[1]Calculation!#REF!</definedName>
    <definedName name="EF" localSheetId="61">[1]Calculation!#REF!</definedName>
    <definedName name="EF" localSheetId="62">[1]Calculation!#REF!</definedName>
    <definedName name="EF" localSheetId="9">[1]Calculation!#REF!</definedName>
    <definedName name="EF" localSheetId="63">[1]Calculation!#REF!</definedName>
    <definedName name="EF" localSheetId="64">[1]Calculation!#REF!</definedName>
    <definedName name="EF" localSheetId="65">[1]Calculation!#REF!</definedName>
    <definedName name="EF" localSheetId="66">[1]Calculation!#REF!</definedName>
    <definedName name="EF" localSheetId="67">[1]Calculation!#REF!</definedName>
    <definedName name="EF" localSheetId="68">[1]Calculation!#REF!</definedName>
    <definedName name="EF" localSheetId="69">[1]Calculation!#REF!</definedName>
    <definedName name="EF" localSheetId="70">[1]Calculation!#REF!</definedName>
    <definedName name="EF" localSheetId="71">[1]Calculation!#REF!</definedName>
    <definedName name="EF" localSheetId="72">[1]Calculation!#REF!</definedName>
    <definedName name="EF" localSheetId="10">[1]Calculation!#REF!</definedName>
    <definedName name="EF" localSheetId="73">[1]Calculation!#REF!</definedName>
    <definedName name="EF" localSheetId="74">[1]Calculation!#REF!</definedName>
    <definedName name="EF" localSheetId="75">[1]Calculation!#REF!</definedName>
    <definedName name="EF" localSheetId="76">[1]Calculation!#REF!</definedName>
    <definedName name="EF" localSheetId="77">[1]Calculation!#REF!</definedName>
    <definedName name="EF" localSheetId="78">[1]Calculation!#REF!</definedName>
    <definedName name="EF" localSheetId="79">[1]Calculation!#REF!</definedName>
    <definedName name="EF" localSheetId="80">[1]Calculation!#REF!</definedName>
    <definedName name="EF" localSheetId="11">[1]Calculation!#REF!</definedName>
    <definedName name="EF" localSheetId="12">[1]Calculation!#REF!</definedName>
    <definedName name="Obs" localSheetId="13">[1]Calculation!#REF!</definedName>
    <definedName name="Obs" localSheetId="14">[1]Calculation!#REF!</definedName>
    <definedName name="Obs" localSheetId="15">[1]Calculation!#REF!</definedName>
    <definedName name="Obs" localSheetId="16">[1]Calculation!#REF!</definedName>
    <definedName name="Obs" localSheetId="17">[1]Calculation!#REF!</definedName>
    <definedName name="Obs" localSheetId="18">[1]Calculation!#REF!</definedName>
    <definedName name="Obs" localSheetId="19">[1]Calculation!#REF!</definedName>
    <definedName name="Obs" localSheetId="20">[1]Calculation!#REF!</definedName>
    <definedName name="Obs" localSheetId="21">[1]Calculation!#REF!</definedName>
    <definedName name="Obs" localSheetId="22">[1]Calculation!#REF!</definedName>
    <definedName name="Obs" localSheetId="23">[1]Calculation!#REF!</definedName>
    <definedName name="Obs" localSheetId="24">[1]Calculation!#REF!</definedName>
    <definedName name="Obs" localSheetId="25">[1]Calculation!#REF!</definedName>
    <definedName name="Obs" localSheetId="26">[1]Calculation!#REF!</definedName>
    <definedName name="Obs" localSheetId="27">[1]Calculation!#REF!</definedName>
    <definedName name="Obs" localSheetId="28">[1]Calculation!#REF!</definedName>
    <definedName name="Obs" localSheetId="29">[1]Calculation!#REF!</definedName>
    <definedName name="Obs" localSheetId="30">[1]Calculation!#REF!</definedName>
    <definedName name="Obs" localSheetId="31">[1]Calculation!#REF!</definedName>
    <definedName name="Obs" localSheetId="32">[1]Calculation!#REF!</definedName>
    <definedName name="Obs" localSheetId="33">[1]Calculation!#REF!</definedName>
    <definedName name="Obs" localSheetId="34">[1]Calculation!#REF!</definedName>
    <definedName name="Obs" localSheetId="35">[1]Calculation!#REF!</definedName>
    <definedName name="Obs" localSheetId="36">[1]Calculation!#REF!</definedName>
    <definedName name="Obs" localSheetId="37">[1]Calculation!#REF!</definedName>
    <definedName name="Obs" localSheetId="38">[1]Calculation!#REF!</definedName>
    <definedName name="Obs" localSheetId="39">[1]Calculation!#REF!</definedName>
    <definedName name="Obs" localSheetId="40">[1]Calculation!#REF!</definedName>
    <definedName name="Obs" localSheetId="41">[1]Calculation!#REF!</definedName>
    <definedName name="Obs" localSheetId="42">[1]Calculation!#REF!</definedName>
    <definedName name="Obs" localSheetId="43">[1]Calculation!#REF!</definedName>
    <definedName name="Obs" localSheetId="44">[1]Calculation!#REF!</definedName>
    <definedName name="Obs" localSheetId="45">[1]Calculation!#REF!</definedName>
    <definedName name="Obs" localSheetId="46">[1]Calculation!#REF!</definedName>
    <definedName name="Obs" localSheetId="47">[1]Calculation!#REF!</definedName>
    <definedName name="Obs" localSheetId="48">[1]Calculation!#REF!</definedName>
    <definedName name="Obs" localSheetId="49">[1]Calculation!#REF!</definedName>
    <definedName name="Obs" localSheetId="50">[1]Calculation!#REF!</definedName>
    <definedName name="Obs" localSheetId="51">[1]Calculation!#REF!</definedName>
    <definedName name="Obs" localSheetId="52">[1]Calculation!#REF!</definedName>
    <definedName name="Obs" localSheetId="53">[1]Calculation!#REF!</definedName>
    <definedName name="Obs" localSheetId="54">[1]Calculation!#REF!</definedName>
    <definedName name="Obs" localSheetId="55">[1]Calculation!#REF!</definedName>
    <definedName name="Obs" localSheetId="56">[1]Calculation!#REF!</definedName>
    <definedName name="Obs" localSheetId="57">[1]Calculation!#REF!</definedName>
    <definedName name="Obs" localSheetId="58">[1]Calculation!#REF!</definedName>
    <definedName name="Obs" localSheetId="59">[1]Calculation!#REF!</definedName>
    <definedName name="Obs" localSheetId="60">[1]Calculation!#REF!</definedName>
    <definedName name="Obs" localSheetId="61">[1]Calculation!#REF!</definedName>
    <definedName name="Obs" localSheetId="62">[1]Calculation!#REF!</definedName>
    <definedName name="Obs" localSheetId="9">[1]Calculation!#REF!</definedName>
    <definedName name="Obs" localSheetId="63">[1]Calculation!#REF!</definedName>
    <definedName name="Obs" localSheetId="64">[1]Calculation!#REF!</definedName>
    <definedName name="Obs" localSheetId="65">[1]Calculation!#REF!</definedName>
    <definedName name="Obs" localSheetId="66">[1]Calculation!#REF!</definedName>
    <definedName name="Obs" localSheetId="67">[1]Calculation!#REF!</definedName>
    <definedName name="Obs" localSheetId="68">[1]Calculation!#REF!</definedName>
    <definedName name="Obs" localSheetId="69">[1]Calculation!#REF!</definedName>
    <definedName name="Obs" localSheetId="70">[1]Calculation!#REF!</definedName>
    <definedName name="Obs" localSheetId="71">[1]Calculation!#REF!</definedName>
    <definedName name="Obs" localSheetId="72">[1]Calculation!#REF!</definedName>
    <definedName name="Obs" localSheetId="10">[1]Calculation!#REF!</definedName>
    <definedName name="Obs" localSheetId="73">[1]Calculation!#REF!</definedName>
    <definedName name="Obs" localSheetId="74">[1]Calculation!#REF!</definedName>
    <definedName name="Obs" localSheetId="75">[1]Calculation!#REF!</definedName>
    <definedName name="Obs" localSheetId="76">[1]Calculation!#REF!</definedName>
    <definedName name="Obs" localSheetId="77">[1]Calculation!#REF!</definedName>
    <definedName name="Obs" localSheetId="78">[1]Calculation!#REF!</definedName>
    <definedName name="Obs" localSheetId="79">[1]Calculation!#REF!</definedName>
    <definedName name="Obs" localSheetId="80">[1]Calculation!#REF!</definedName>
    <definedName name="Obs" localSheetId="11">[1]Calculation!#REF!</definedName>
    <definedName name="Obs" localSheetId="12">[1]Calculation!#REF!</definedName>
    <definedName name="_xlnm.Print_Area" localSheetId="3">Calculation!$C$5:$N$48</definedName>
    <definedName name="_xlnm.Print_Area" localSheetId="0">Menu!$A$1:$K$100</definedName>
    <definedName name="_xlnm.Print_Area" localSheetId="2">Metadata!$A$1:$E$82</definedName>
    <definedName name="_xlnm.Print_Area" localSheetId="1">'Spine Chart'!$B$1:$W$90</definedName>
    <definedName name="rate_per">'34 DelFire'!$C$6</definedName>
    <definedName name="zScore">'34 DelFire'!$M$4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59" l="1"/>
  <c r="C3" i="44" l="1"/>
  <c r="D87" i="132"/>
  <c r="D86" i="132"/>
  <c r="D85" i="132"/>
  <c r="D84" i="132"/>
  <c r="D83" i="132"/>
  <c r="D82" i="132"/>
  <c r="D81" i="132"/>
  <c r="D80" i="132"/>
  <c r="D79" i="132"/>
  <c r="D78" i="132"/>
  <c r="D77" i="132"/>
  <c r="D76" i="132"/>
  <c r="D75" i="132"/>
  <c r="D74" i="132"/>
  <c r="D73" i="132"/>
  <c r="D72" i="132"/>
  <c r="D71" i="132"/>
  <c r="D70" i="132"/>
  <c r="D69" i="132"/>
  <c r="D68" i="132"/>
  <c r="D67" i="132"/>
  <c r="D66" i="132"/>
  <c r="D65" i="132"/>
  <c r="D64" i="132"/>
  <c r="D63" i="132"/>
  <c r="D62" i="132"/>
  <c r="D61" i="132"/>
  <c r="D60" i="132"/>
  <c r="D59" i="132"/>
  <c r="D58" i="132"/>
  <c r="D57" i="132"/>
  <c r="D56" i="132"/>
  <c r="D55" i="132"/>
  <c r="D54" i="132"/>
  <c r="D53" i="132"/>
  <c r="D52" i="132"/>
  <c r="D51" i="132"/>
  <c r="D50" i="132"/>
  <c r="D49" i="132"/>
  <c r="C87" i="132"/>
  <c r="C86" i="132"/>
  <c r="C85" i="132"/>
  <c r="C84" i="132"/>
  <c r="C83" i="132"/>
  <c r="C82" i="132"/>
  <c r="C81" i="132"/>
  <c r="C80" i="132"/>
  <c r="C79" i="132"/>
  <c r="C78" i="132"/>
  <c r="C77" i="132"/>
  <c r="C76" i="132"/>
  <c r="C75" i="132"/>
  <c r="C74" i="132"/>
  <c r="C73" i="132"/>
  <c r="C72" i="132"/>
  <c r="C71" i="132"/>
  <c r="C70" i="132"/>
  <c r="C69" i="132"/>
  <c r="C68" i="132"/>
  <c r="C67" i="132"/>
  <c r="C66" i="132"/>
  <c r="C65" i="132"/>
  <c r="C64" i="132"/>
  <c r="C63" i="132"/>
  <c r="C62" i="132"/>
  <c r="C61" i="132"/>
  <c r="C60" i="132"/>
  <c r="C59" i="132"/>
  <c r="C58" i="132"/>
  <c r="C57" i="132"/>
  <c r="C56" i="132"/>
  <c r="C55" i="132"/>
  <c r="C54" i="132"/>
  <c r="C53" i="132"/>
  <c r="C52" i="132"/>
  <c r="C51" i="132"/>
  <c r="C50" i="132"/>
  <c r="C49" i="132"/>
  <c r="C48" i="132"/>
  <c r="D103" i="132"/>
  <c r="D104" i="132"/>
  <c r="D105" i="132"/>
  <c r="D106" i="132"/>
  <c r="D107" i="132"/>
  <c r="D108" i="132"/>
  <c r="D109" i="132"/>
  <c r="D110" i="132"/>
  <c r="D111" i="132"/>
  <c r="D112" i="132"/>
  <c r="D113" i="132"/>
  <c r="D114" i="132"/>
  <c r="D115" i="132"/>
  <c r="D116" i="132"/>
  <c r="D117" i="132"/>
  <c r="D118" i="132"/>
  <c r="D48" i="132"/>
  <c r="D47" i="132"/>
  <c r="C47" i="132"/>
  <c r="D46" i="132"/>
  <c r="C46" i="132"/>
  <c r="D45" i="132"/>
  <c r="C45" i="132"/>
  <c r="D44" i="132"/>
  <c r="C44" i="132"/>
  <c r="D43" i="132"/>
  <c r="C43" i="132"/>
  <c r="D42" i="132"/>
  <c r="C42" i="132"/>
  <c r="D41" i="132"/>
  <c r="C41" i="132"/>
  <c r="D40" i="132"/>
  <c r="C40" i="132"/>
  <c r="D39" i="132"/>
  <c r="C39" i="132"/>
  <c r="D38" i="132"/>
  <c r="C38" i="132"/>
  <c r="D37" i="132"/>
  <c r="C37" i="132"/>
  <c r="D36" i="132"/>
  <c r="C36" i="132"/>
  <c r="D35" i="132"/>
  <c r="C35" i="132"/>
  <c r="D34" i="132"/>
  <c r="C34" i="132"/>
  <c r="D33" i="132"/>
  <c r="C33" i="132"/>
  <c r="D32" i="132"/>
  <c r="C32" i="132"/>
  <c r="D31" i="132"/>
  <c r="C31" i="132"/>
  <c r="D30" i="132"/>
  <c r="C30" i="132"/>
  <c r="D29" i="132"/>
  <c r="C29" i="132"/>
  <c r="D28" i="132"/>
  <c r="C28" i="132"/>
  <c r="D27" i="132"/>
  <c r="C27" i="132"/>
  <c r="D26" i="132"/>
  <c r="C26" i="132"/>
  <c r="D25" i="132"/>
  <c r="C25" i="132"/>
  <c r="D24" i="132"/>
  <c r="C24" i="132"/>
  <c r="D23" i="132"/>
  <c r="C23" i="132"/>
  <c r="D22" i="132"/>
  <c r="C22" i="132"/>
  <c r="D21" i="132"/>
  <c r="C21" i="132"/>
  <c r="D20" i="132"/>
  <c r="C20" i="132"/>
  <c r="D19" i="132"/>
  <c r="C19" i="132"/>
  <c r="D18" i="132"/>
  <c r="C18" i="132"/>
  <c r="D17" i="132"/>
  <c r="C17" i="132"/>
  <c r="D16" i="132"/>
  <c r="C16" i="132"/>
  <c r="D15" i="132"/>
  <c r="C15" i="132"/>
  <c r="D14" i="132"/>
  <c r="C14" i="132"/>
  <c r="D13" i="132"/>
  <c r="C13" i="132"/>
  <c r="D12" i="132"/>
  <c r="C12" i="132"/>
  <c r="D11" i="132"/>
  <c r="C11" i="132"/>
  <c r="AJ12" i="44" l="1"/>
  <c r="AJ13" i="44" s="1"/>
  <c r="AJ14" i="44" s="1"/>
  <c r="AJ15" i="44" s="1"/>
  <c r="AJ16" i="44" s="1"/>
  <c r="AJ17" i="44" s="1"/>
  <c r="AJ18" i="44" s="1"/>
  <c r="AJ19" i="44" s="1"/>
  <c r="AJ20" i="44" s="1"/>
  <c r="AJ21" i="44" s="1"/>
  <c r="AJ22" i="44" s="1"/>
  <c r="AJ23" i="44" s="1"/>
  <c r="AJ24" i="44" s="1"/>
  <c r="AJ25" i="44" s="1"/>
  <c r="AJ26" i="44" s="1"/>
  <c r="AJ27" i="44" s="1"/>
  <c r="AJ28" i="44" s="1"/>
  <c r="AJ29" i="44" s="1"/>
  <c r="AJ30" i="44" s="1"/>
  <c r="AJ31" i="44" s="1"/>
  <c r="AJ32" i="44" s="1"/>
  <c r="AJ33" i="44" s="1"/>
  <c r="AJ34" i="44" s="1"/>
  <c r="AJ35" i="44" s="1"/>
  <c r="AJ36" i="44" s="1"/>
  <c r="AJ37" i="44" s="1"/>
  <c r="AJ38" i="44" s="1"/>
  <c r="AJ39" i="44" s="1"/>
  <c r="AJ40" i="44" s="1"/>
  <c r="AJ41" i="44" s="1"/>
  <c r="AJ42" i="44" s="1"/>
  <c r="AJ43" i="44" s="1"/>
  <c r="AJ44" i="44" s="1"/>
  <c r="AJ45" i="44" s="1"/>
  <c r="AJ46" i="44" s="1"/>
  <c r="AJ47" i="44" s="1"/>
  <c r="AJ48" i="44" s="1"/>
  <c r="AJ49" i="44" s="1"/>
  <c r="AJ50" i="44" s="1"/>
  <c r="AJ51" i="44" s="1"/>
  <c r="AJ52" i="44" s="1"/>
  <c r="AJ53" i="44" s="1"/>
  <c r="AJ54" i="44" s="1"/>
  <c r="AJ55" i="44" s="1"/>
  <c r="AJ56" i="44" s="1"/>
  <c r="AJ57" i="44" s="1"/>
  <c r="AJ58" i="44" s="1"/>
  <c r="AJ59" i="44" s="1"/>
  <c r="AJ60" i="44" s="1"/>
  <c r="AJ61" i="44" s="1"/>
  <c r="AJ62" i="44" s="1"/>
  <c r="AJ63" i="44" s="1"/>
  <c r="AJ64" i="44" s="1"/>
  <c r="AJ65" i="44" s="1"/>
  <c r="AJ66" i="44" s="1"/>
  <c r="AJ67" i="44" s="1"/>
  <c r="AJ68" i="44" s="1"/>
  <c r="AJ69" i="44" s="1"/>
  <c r="AJ70" i="44" s="1"/>
  <c r="AJ71" i="44" s="1"/>
  <c r="AJ72" i="44" s="1"/>
  <c r="AJ73" i="44" s="1"/>
  <c r="AJ74" i="44" s="1"/>
  <c r="AJ75" i="44" s="1"/>
  <c r="AJ76" i="44" s="1"/>
  <c r="AJ77" i="44" s="1"/>
  <c r="AJ78" i="44" s="1"/>
  <c r="AJ79" i="44" s="1"/>
  <c r="AJ80" i="44" s="1"/>
  <c r="AJ81" i="44" s="1"/>
  <c r="AJ82" i="44" s="1"/>
  <c r="AJ83" i="44" s="1"/>
  <c r="AJ84" i="44" s="1"/>
  <c r="AJ85" i="44" s="1"/>
  <c r="AJ86" i="44" s="1"/>
  <c r="AJ87" i="44" s="1"/>
  <c r="C20" i="124" l="1"/>
  <c r="C17" i="124"/>
  <c r="C16" i="124"/>
  <c r="C15" i="124"/>
  <c r="C14" i="124"/>
  <c r="C13" i="124"/>
  <c r="C12" i="124"/>
  <c r="C11" i="124"/>
  <c r="C10" i="124"/>
  <c r="C9" i="124"/>
  <c r="C8" i="124"/>
  <c r="C7" i="124"/>
  <c r="C6" i="124"/>
  <c r="C5" i="124"/>
  <c r="C4" i="124"/>
  <c r="C3" i="124"/>
  <c r="C2" i="124"/>
  <c r="O17" i="97" l="1"/>
  <c r="N17" i="97"/>
  <c r="M17" i="97"/>
  <c r="L17" i="97"/>
  <c r="K17" i="97"/>
  <c r="J17" i="97"/>
  <c r="I17" i="97"/>
  <c r="H17" i="97"/>
  <c r="O16" i="97"/>
  <c r="N16" i="97"/>
  <c r="M16" i="97"/>
  <c r="L16" i="97"/>
  <c r="K16" i="97"/>
  <c r="J16" i="97"/>
  <c r="I16" i="97"/>
  <c r="H16" i="97"/>
  <c r="O15" i="97"/>
  <c r="N15" i="97"/>
  <c r="M15" i="97"/>
  <c r="L15" i="97"/>
  <c r="K15" i="97"/>
  <c r="J15" i="97"/>
  <c r="I15" i="97"/>
  <c r="H15" i="97"/>
  <c r="O14" i="97"/>
  <c r="N14" i="97"/>
  <c r="M14" i="97"/>
  <c r="L14" i="97"/>
  <c r="K14" i="97"/>
  <c r="J14" i="97"/>
  <c r="I14" i="97"/>
  <c r="H14" i="97"/>
  <c r="O13" i="97"/>
  <c r="N13" i="97"/>
  <c r="M13" i="97"/>
  <c r="L13" i="97"/>
  <c r="K13" i="97"/>
  <c r="J13" i="97"/>
  <c r="I13" i="97"/>
  <c r="H13" i="97"/>
  <c r="O12" i="97"/>
  <c r="N12" i="97"/>
  <c r="M12" i="97"/>
  <c r="L12" i="97"/>
  <c r="K12" i="97"/>
  <c r="J12" i="97"/>
  <c r="I12" i="97"/>
  <c r="H12" i="97"/>
  <c r="O11" i="97"/>
  <c r="N11" i="97"/>
  <c r="M11" i="97"/>
  <c r="L11" i="97"/>
  <c r="K11" i="97"/>
  <c r="J11" i="97"/>
  <c r="I11" i="97"/>
  <c r="H11" i="97"/>
  <c r="O10" i="97"/>
  <c r="N10" i="97"/>
  <c r="M10" i="97"/>
  <c r="L10" i="97"/>
  <c r="K10" i="97"/>
  <c r="J10" i="97"/>
  <c r="I10" i="97"/>
  <c r="H10" i="97"/>
  <c r="O9" i="97"/>
  <c r="N9" i="97"/>
  <c r="M9" i="97"/>
  <c r="L9" i="97"/>
  <c r="K9" i="97"/>
  <c r="J9" i="97"/>
  <c r="I9" i="97"/>
  <c r="H9" i="97"/>
  <c r="O8" i="97"/>
  <c r="N8" i="97"/>
  <c r="M8" i="97"/>
  <c r="L8" i="97"/>
  <c r="K8" i="97"/>
  <c r="J8" i="97"/>
  <c r="I8" i="97"/>
  <c r="H8" i="97"/>
  <c r="O7" i="97"/>
  <c r="N7" i="97"/>
  <c r="M7" i="97"/>
  <c r="L7" i="97"/>
  <c r="K7" i="97"/>
  <c r="J7" i="97"/>
  <c r="I7" i="97"/>
  <c r="H7" i="97"/>
  <c r="O6" i="97"/>
  <c r="N6" i="97"/>
  <c r="M6" i="97"/>
  <c r="L6" i="97"/>
  <c r="K6" i="97"/>
  <c r="J6" i="97"/>
  <c r="I6" i="97"/>
  <c r="H6" i="97"/>
  <c r="O5" i="97"/>
  <c r="N5" i="97"/>
  <c r="M5" i="97"/>
  <c r="L5" i="97"/>
  <c r="K5" i="97"/>
  <c r="J5" i="97"/>
  <c r="I5" i="97"/>
  <c r="H5" i="97"/>
  <c r="O4" i="97"/>
  <c r="N4" i="97"/>
  <c r="M4" i="97"/>
  <c r="L4" i="97"/>
  <c r="K4" i="97"/>
  <c r="J4" i="97"/>
  <c r="I4" i="97"/>
  <c r="H4" i="97"/>
  <c r="O3" i="97"/>
  <c r="N3" i="97"/>
  <c r="M3" i="97"/>
  <c r="L3" i="97"/>
  <c r="K3" i="97"/>
  <c r="J3" i="97"/>
  <c r="I3" i="97"/>
  <c r="H3" i="97"/>
  <c r="O2" i="97"/>
  <c r="N2" i="97"/>
  <c r="M2" i="97"/>
  <c r="L2" i="97"/>
  <c r="K2" i="97"/>
  <c r="J2" i="97"/>
  <c r="I2" i="97"/>
  <c r="H2" i="97"/>
  <c r="C20" i="90" l="1"/>
  <c r="C17" i="90"/>
  <c r="C16" i="90"/>
  <c r="C15" i="90"/>
  <c r="C14" i="90"/>
  <c r="C13" i="90"/>
  <c r="C12" i="90"/>
  <c r="C11" i="90"/>
  <c r="C10" i="90"/>
  <c r="C9" i="90"/>
  <c r="C8" i="90"/>
  <c r="C7" i="90"/>
  <c r="C6" i="90"/>
  <c r="C5" i="90"/>
  <c r="C4" i="90"/>
  <c r="C3" i="90"/>
  <c r="C2" i="90"/>
  <c r="C17" i="58" l="1"/>
  <c r="C16" i="58"/>
  <c r="C15" i="58"/>
  <c r="C14" i="58"/>
  <c r="C13" i="58"/>
  <c r="C12" i="58"/>
  <c r="C11" i="58"/>
  <c r="C10" i="58"/>
  <c r="C9" i="58"/>
  <c r="C8" i="58"/>
  <c r="C7" i="58"/>
  <c r="C5" i="58"/>
  <c r="C6" i="58"/>
  <c r="C4" i="58"/>
  <c r="C3" i="58"/>
  <c r="C2" i="58"/>
  <c r="C20" i="122"/>
  <c r="C17" i="122"/>
  <c r="C16" i="122"/>
  <c r="C15" i="122"/>
  <c r="C14" i="122"/>
  <c r="C13" i="122"/>
  <c r="C12" i="122"/>
  <c r="C11" i="122"/>
  <c r="C10" i="122"/>
  <c r="C9" i="122"/>
  <c r="C8" i="122"/>
  <c r="C7" i="122"/>
  <c r="C6" i="122"/>
  <c r="C5" i="122"/>
  <c r="C4" i="122"/>
  <c r="C3" i="122"/>
  <c r="C2" i="122"/>
  <c r="C17" i="55"/>
  <c r="C16" i="55"/>
  <c r="C15" i="55"/>
  <c r="O15" i="55" s="1"/>
  <c r="C14" i="55"/>
  <c r="C13" i="55"/>
  <c r="O13" i="55" s="1"/>
  <c r="C12" i="55"/>
  <c r="O12" i="55" s="1"/>
  <c r="C11" i="55"/>
  <c r="O11" i="55" s="1"/>
  <c r="C10" i="55"/>
  <c r="C9" i="55"/>
  <c r="O9" i="55" s="1"/>
  <c r="C8" i="55"/>
  <c r="O8" i="55" s="1"/>
  <c r="C7" i="55"/>
  <c r="O7" i="55" s="1"/>
  <c r="C5" i="55"/>
  <c r="O6" i="55" s="1"/>
  <c r="C6" i="55"/>
  <c r="O5" i="55" s="1"/>
  <c r="C4" i="55"/>
  <c r="O4" i="55" s="1"/>
  <c r="C3" i="55"/>
  <c r="C2" i="55"/>
  <c r="O17" i="55"/>
  <c r="N17" i="55"/>
  <c r="J17" i="55"/>
  <c r="H17" i="55"/>
  <c r="O16" i="55"/>
  <c r="N16" i="55"/>
  <c r="J16" i="55"/>
  <c r="H16" i="55"/>
  <c r="N15" i="55"/>
  <c r="J15" i="55"/>
  <c r="H15" i="55"/>
  <c r="O14" i="55"/>
  <c r="N14" i="55"/>
  <c r="J14" i="55"/>
  <c r="H14" i="55"/>
  <c r="N13" i="55"/>
  <c r="J13" i="55"/>
  <c r="H13" i="55"/>
  <c r="N12" i="55"/>
  <c r="J12" i="55"/>
  <c r="H12" i="55"/>
  <c r="N11" i="55"/>
  <c r="J11" i="55"/>
  <c r="H11" i="55"/>
  <c r="O10" i="55"/>
  <c r="N10" i="55"/>
  <c r="J10" i="55"/>
  <c r="H10" i="55"/>
  <c r="N9" i="55"/>
  <c r="J9" i="55"/>
  <c r="H9" i="55"/>
  <c r="N8" i="55"/>
  <c r="J8" i="55"/>
  <c r="H8" i="55"/>
  <c r="N7" i="55"/>
  <c r="J7" i="55"/>
  <c r="H7" i="55"/>
  <c r="N6" i="55"/>
  <c r="J6" i="55"/>
  <c r="H6" i="55"/>
  <c r="N5" i="55"/>
  <c r="J5" i="55"/>
  <c r="H5" i="55"/>
  <c r="N4" i="55"/>
  <c r="J4" i="55"/>
  <c r="H4" i="55"/>
  <c r="N3" i="55"/>
  <c r="J3" i="55"/>
  <c r="H3" i="55"/>
  <c r="O2" i="55"/>
  <c r="N2" i="55"/>
  <c r="J2" i="55"/>
  <c r="H2" i="55"/>
  <c r="B20" i="52"/>
  <c r="C17" i="52"/>
  <c r="C16" i="52"/>
  <c r="C15" i="52"/>
  <c r="C14" i="52"/>
  <c r="C13" i="52"/>
  <c r="C12" i="52"/>
  <c r="C11" i="52"/>
  <c r="C10" i="52"/>
  <c r="C9" i="52"/>
  <c r="C8" i="52"/>
  <c r="C7" i="52"/>
  <c r="C5" i="52"/>
  <c r="C6" i="52"/>
  <c r="C4" i="52"/>
  <c r="C3" i="52"/>
  <c r="C2" i="52"/>
  <c r="M17" i="55" l="1"/>
  <c r="M15" i="55"/>
  <c r="M3" i="55"/>
  <c r="M11" i="55"/>
  <c r="M7" i="55"/>
  <c r="I2" i="55"/>
  <c r="I6" i="55"/>
  <c r="I10" i="55"/>
  <c r="I14" i="55"/>
  <c r="M2" i="55"/>
  <c r="O3" i="55"/>
  <c r="I5" i="55"/>
  <c r="M6" i="55"/>
  <c r="I9" i="55"/>
  <c r="M10" i="55"/>
  <c r="I13" i="55"/>
  <c r="M14" i="55"/>
  <c r="I17" i="55"/>
  <c r="I3" i="55"/>
  <c r="M4" i="55"/>
  <c r="I7" i="55"/>
  <c r="M8" i="55"/>
  <c r="I11" i="55"/>
  <c r="M12" i="55"/>
  <c r="I15" i="55"/>
  <c r="M16" i="55"/>
  <c r="I4" i="55"/>
  <c r="M5" i="55"/>
  <c r="I8" i="55"/>
  <c r="M9" i="55"/>
  <c r="I12" i="55"/>
  <c r="M13" i="55"/>
  <c r="I16" i="55"/>
  <c r="C20" i="55" l="1"/>
  <c r="C20" i="58"/>
  <c r="C3" i="107" l="1"/>
  <c r="C4" i="107"/>
  <c r="C5" i="107"/>
  <c r="C6" i="107"/>
  <c r="C7" i="107"/>
  <c r="C8" i="107"/>
  <c r="C9" i="107"/>
  <c r="C10" i="107"/>
  <c r="C11" i="107"/>
  <c r="C12" i="107"/>
  <c r="C13" i="107"/>
  <c r="C14" i="107"/>
  <c r="C15" i="107"/>
  <c r="C16" i="107"/>
  <c r="C17" i="107"/>
  <c r="C2" i="107"/>
  <c r="N17" i="103" l="1"/>
  <c r="J17" i="103"/>
  <c r="H17" i="103"/>
  <c r="C17" i="103"/>
  <c r="O17" i="103" s="1"/>
  <c r="N16" i="103"/>
  <c r="J16" i="103"/>
  <c r="H16" i="103"/>
  <c r="C16" i="103"/>
  <c r="O16" i="103" s="1"/>
  <c r="N15" i="103"/>
  <c r="J15" i="103"/>
  <c r="H15" i="103"/>
  <c r="C15" i="103"/>
  <c r="O15" i="103" s="1"/>
  <c r="O14" i="103"/>
  <c r="N14" i="103"/>
  <c r="J14" i="103"/>
  <c r="H14" i="103"/>
  <c r="C14" i="103"/>
  <c r="N13" i="103"/>
  <c r="J13" i="103"/>
  <c r="H13" i="103"/>
  <c r="C13" i="103"/>
  <c r="O13" i="103" s="1"/>
  <c r="O12" i="103"/>
  <c r="N12" i="103"/>
  <c r="J12" i="103"/>
  <c r="H12" i="103"/>
  <c r="C12" i="103"/>
  <c r="N11" i="103"/>
  <c r="J11" i="103"/>
  <c r="H11" i="103"/>
  <c r="C11" i="103"/>
  <c r="O11" i="103" s="1"/>
  <c r="N10" i="103"/>
  <c r="J10" i="103"/>
  <c r="H10" i="103"/>
  <c r="C10" i="103"/>
  <c r="O10" i="103" s="1"/>
  <c r="N9" i="103"/>
  <c r="J9" i="103"/>
  <c r="H9" i="103"/>
  <c r="C9" i="103"/>
  <c r="O9" i="103" s="1"/>
  <c r="N8" i="103"/>
  <c r="J8" i="103"/>
  <c r="H8" i="103"/>
  <c r="C8" i="103"/>
  <c r="O8" i="103" s="1"/>
  <c r="N7" i="103"/>
  <c r="J7" i="103"/>
  <c r="H7" i="103"/>
  <c r="C7" i="103"/>
  <c r="O7" i="103" s="1"/>
  <c r="N6" i="103"/>
  <c r="J6" i="103"/>
  <c r="H6" i="103"/>
  <c r="C6" i="103"/>
  <c r="O6" i="103" s="1"/>
  <c r="N5" i="103"/>
  <c r="J5" i="103"/>
  <c r="H5" i="103"/>
  <c r="C5" i="103"/>
  <c r="O5" i="103" s="1"/>
  <c r="N4" i="103"/>
  <c r="J4" i="103"/>
  <c r="H4" i="103"/>
  <c r="C4" i="103"/>
  <c r="O4" i="103" s="1"/>
  <c r="N3" i="103"/>
  <c r="J3" i="103"/>
  <c r="H3" i="103"/>
  <c r="C3" i="103"/>
  <c r="N2" i="103"/>
  <c r="J2" i="103"/>
  <c r="H2" i="103"/>
  <c r="C2" i="103"/>
  <c r="C17" i="102"/>
  <c r="C16" i="102"/>
  <c r="C15" i="102"/>
  <c r="C14" i="102"/>
  <c r="C13" i="102"/>
  <c r="C12" i="102"/>
  <c r="C11" i="102"/>
  <c r="C10" i="102"/>
  <c r="C9" i="102"/>
  <c r="C8" i="102"/>
  <c r="C7" i="102"/>
  <c r="C6" i="102"/>
  <c r="C5" i="102"/>
  <c r="C4" i="102"/>
  <c r="C3" i="102"/>
  <c r="C2" i="102"/>
  <c r="M15" i="103" l="1"/>
  <c r="I3" i="103"/>
  <c r="M14" i="103"/>
  <c r="I16" i="103"/>
  <c r="M5" i="103"/>
  <c r="I17" i="103"/>
  <c r="I11" i="103"/>
  <c r="I10" i="103"/>
  <c r="I9" i="103"/>
  <c r="M11" i="103"/>
  <c r="M2" i="103"/>
  <c r="I8" i="103"/>
  <c r="O3" i="103"/>
  <c r="I7" i="103"/>
  <c r="M9" i="103"/>
  <c r="I15" i="103"/>
  <c r="M17" i="103"/>
  <c r="O2" i="103"/>
  <c r="I6" i="103"/>
  <c r="M8" i="103"/>
  <c r="I14" i="103"/>
  <c r="M16" i="103"/>
  <c r="M13" i="103"/>
  <c r="I2" i="103"/>
  <c r="M4" i="103"/>
  <c r="M12" i="103"/>
  <c r="M3" i="103"/>
  <c r="M10" i="103"/>
  <c r="I5" i="103"/>
  <c r="M7" i="103"/>
  <c r="I13" i="103"/>
  <c r="I4" i="103"/>
  <c r="M6" i="103"/>
  <c r="I12" i="103"/>
  <c r="B20" i="102"/>
  <c r="B20" i="103" l="1"/>
  <c r="J2" i="82" l="1"/>
  <c r="J3" i="82"/>
  <c r="J4" i="82"/>
  <c r="J5" i="82"/>
  <c r="J6" i="82"/>
  <c r="J7" i="82"/>
  <c r="J8" i="82"/>
  <c r="J9" i="82"/>
  <c r="J10" i="82"/>
  <c r="J11" i="82"/>
  <c r="J12" i="82"/>
  <c r="J13" i="82"/>
  <c r="J14" i="82"/>
  <c r="J15" i="82"/>
  <c r="J16" i="82"/>
  <c r="J17" i="82"/>
  <c r="B18" i="82" l="1"/>
  <c r="N17" i="82" l="1"/>
  <c r="H17" i="82"/>
  <c r="C17" i="82"/>
  <c r="O17" i="82" s="1"/>
  <c r="N16" i="82"/>
  <c r="H16" i="82"/>
  <c r="C16" i="82"/>
  <c r="O16" i="82" s="1"/>
  <c r="N15" i="82"/>
  <c r="H15" i="82"/>
  <c r="C15" i="82"/>
  <c r="O15" i="82" s="1"/>
  <c r="N14" i="82"/>
  <c r="H14" i="82"/>
  <c r="C14" i="82"/>
  <c r="O14" i="82" s="1"/>
  <c r="N13" i="82"/>
  <c r="H13" i="82"/>
  <c r="C13" i="82"/>
  <c r="O13" i="82" s="1"/>
  <c r="N12" i="82"/>
  <c r="H12" i="82"/>
  <c r="C12" i="82"/>
  <c r="O12" i="82" s="1"/>
  <c r="N11" i="82"/>
  <c r="H11" i="82"/>
  <c r="C11" i="82"/>
  <c r="O11" i="82" s="1"/>
  <c r="N10" i="82"/>
  <c r="H10" i="82"/>
  <c r="C10" i="82"/>
  <c r="O10" i="82" s="1"/>
  <c r="N9" i="82"/>
  <c r="H9" i="82"/>
  <c r="C9" i="82"/>
  <c r="O9" i="82" s="1"/>
  <c r="N8" i="82"/>
  <c r="H8" i="82"/>
  <c r="C8" i="82"/>
  <c r="O8" i="82" s="1"/>
  <c r="N7" i="82"/>
  <c r="H7" i="82"/>
  <c r="C7" i="82"/>
  <c r="O7" i="82" s="1"/>
  <c r="N6" i="82"/>
  <c r="H6" i="82"/>
  <c r="C6" i="82"/>
  <c r="O6" i="82" s="1"/>
  <c r="N5" i="82"/>
  <c r="H5" i="82"/>
  <c r="C5" i="82"/>
  <c r="O5" i="82" s="1"/>
  <c r="N4" i="82"/>
  <c r="H4" i="82"/>
  <c r="C4" i="82"/>
  <c r="O4" i="82" s="1"/>
  <c r="N3" i="82"/>
  <c r="H3" i="82"/>
  <c r="C3" i="82"/>
  <c r="N2" i="82"/>
  <c r="H2" i="82"/>
  <c r="C2" i="82"/>
  <c r="M17" i="82" l="1"/>
  <c r="O3" i="82"/>
  <c r="I15" i="82"/>
  <c r="O2" i="82"/>
  <c r="I16" i="82"/>
  <c r="I17" i="82"/>
  <c r="I2" i="82"/>
  <c r="I3" i="82"/>
  <c r="I11" i="82"/>
  <c r="M15" i="82"/>
  <c r="I4" i="82"/>
  <c r="M8" i="82"/>
  <c r="I12" i="82"/>
  <c r="M16" i="82"/>
  <c r="M4" i="82"/>
  <c r="I9" i="82"/>
  <c r="M14" i="82"/>
  <c r="M9" i="82"/>
  <c r="M2" i="82"/>
  <c r="I6" i="82"/>
  <c r="M10" i="82"/>
  <c r="I14" i="82"/>
  <c r="I8" i="82"/>
  <c r="M12" i="82"/>
  <c r="M5" i="82"/>
  <c r="M13" i="82"/>
  <c r="M6" i="82"/>
  <c r="I10" i="82"/>
  <c r="M7" i="82"/>
  <c r="I5" i="82"/>
  <c r="I13" i="82"/>
  <c r="M3" i="82"/>
  <c r="I7" i="82"/>
  <c r="M11" i="82"/>
  <c r="B20" i="82" l="1"/>
  <c r="B20" i="76" l="1"/>
  <c r="B20" i="72"/>
  <c r="K3" i="44" l="1"/>
  <c r="E7" i="40"/>
  <c r="I3" i="40"/>
  <c r="G7" i="40" l="1"/>
  <c r="F7" i="40"/>
  <c r="J7" i="40"/>
  <c r="I7" i="40"/>
  <c r="I30" i="44"/>
  <c r="M15" i="44"/>
  <c r="L26" i="44"/>
  <c r="L78" i="44"/>
  <c r="I17" i="44"/>
  <c r="M20" i="44"/>
  <c r="L47" i="44"/>
  <c r="I70" i="44"/>
  <c r="K60" i="44"/>
  <c r="F83" i="44"/>
  <c r="N76" i="44"/>
  <c r="N14" i="44"/>
  <c r="K41" i="44"/>
  <c r="O60" i="44"/>
  <c r="N43" i="44"/>
  <c r="M40" i="44"/>
  <c r="I78" i="44"/>
  <c r="M76" i="44"/>
  <c r="J23" i="44"/>
  <c r="J71" i="44"/>
  <c r="K29" i="44"/>
  <c r="O18" i="44"/>
  <c r="J60" i="44"/>
  <c r="P44" i="44"/>
  <c r="M68" i="44"/>
  <c r="L55" i="44"/>
  <c r="K25" i="44"/>
  <c r="L21" i="44"/>
  <c r="F34" i="44"/>
  <c r="F69" i="44"/>
  <c r="P87" i="44"/>
  <c r="M79" i="44"/>
  <c r="L62" i="44"/>
  <c r="O37" i="44"/>
  <c r="L50" i="44"/>
  <c r="O45" i="44"/>
  <c r="L49" i="44"/>
  <c r="I44" i="44"/>
  <c r="H49" i="44"/>
  <c r="F39" i="44"/>
  <c r="H22" i="44"/>
  <c r="K32" i="44"/>
  <c r="M77" i="44"/>
  <c r="F70" i="44"/>
  <c r="O83" i="44"/>
  <c r="H70" i="44"/>
  <c r="H82" i="44"/>
  <c r="N60" i="44"/>
  <c r="K76" i="44"/>
  <c r="P45" i="44"/>
  <c r="G22" i="44"/>
  <c r="J44" i="44"/>
  <c r="P63" i="44"/>
  <c r="F47" i="44"/>
  <c r="M73" i="44"/>
  <c r="N73" i="44"/>
  <c r="G61" i="44"/>
  <c r="N11" i="44"/>
  <c r="N48" i="44"/>
  <c r="J87" i="44"/>
  <c r="G57" i="44"/>
  <c r="L56" i="44"/>
  <c r="O57" i="44"/>
  <c r="L32" i="44"/>
  <c r="K47" i="44"/>
  <c r="L72" i="44"/>
  <c r="L43" i="44"/>
  <c r="J21" i="44"/>
  <c r="H46" i="44"/>
  <c r="O58" i="44"/>
  <c r="I85" i="44"/>
  <c r="G37" i="44"/>
  <c r="G53" i="44"/>
  <c r="M63" i="44"/>
  <c r="I46" i="44"/>
  <c r="H52" i="44"/>
  <c r="F85" i="44"/>
  <c r="I69" i="44"/>
  <c r="I45" i="44"/>
  <c r="J33" i="44"/>
  <c r="F71" i="44"/>
  <c r="M74" i="44"/>
  <c r="I15" i="44"/>
  <c r="F53" i="44"/>
  <c r="N66" i="44"/>
  <c r="K77" i="44"/>
  <c r="G39" i="44"/>
  <c r="K65" i="44"/>
  <c r="K12" i="44"/>
  <c r="N18" i="44"/>
  <c r="H63" i="44"/>
  <c r="P57" i="44"/>
  <c r="G62" i="44"/>
  <c r="J45" i="44"/>
  <c r="O79" i="44"/>
  <c r="J85" i="44"/>
  <c r="I68" i="44"/>
  <c r="N67" i="44"/>
  <c r="G31" i="44"/>
  <c r="L20" i="44"/>
  <c r="P76" i="44"/>
  <c r="M13" i="44"/>
  <c r="O40" i="44"/>
  <c r="J72" i="44"/>
  <c r="M19" i="44"/>
  <c r="J54" i="44"/>
  <c r="P84" i="44"/>
  <c r="G85" i="44"/>
  <c r="M55" i="44"/>
  <c r="I79" i="44"/>
  <c r="I11" i="44"/>
  <c r="I42" i="44"/>
  <c r="H54" i="44"/>
  <c r="O56" i="44"/>
  <c r="G78" i="44"/>
  <c r="H30" i="44"/>
  <c r="N36" i="44"/>
  <c r="L66" i="44"/>
  <c r="N44" i="44"/>
  <c r="H25" i="44"/>
  <c r="K19" i="44"/>
  <c r="G14" i="44"/>
  <c r="H84" i="44"/>
  <c r="J79" i="44"/>
  <c r="M45" i="44"/>
  <c r="H35" i="44"/>
  <c r="F61" i="44"/>
  <c r="K37" i="44"/>
  <c r="G74" i="44"/>
  <c r="O82" i="44"/>
  <c r="G65" i="44"/>
  <c r="N69" i="44"/>
  <c r="O52" i="44"/>
  <c r="I39" i="44"/>
  <c r="K43" i="44"/>
  <c r="F79" i="44"/>
  <c r="G67" i="44"/>
  <c r="M24" i="44"/>
  <c r="M49" i="44"/>
  <c r="L53" i="44"/>
  <c r="K17" i="44"/>
  <c r="I56" i="44"/>
  <c r="F17" i="44"/>
  <c r="H73" i="44"/>
  <c r="O85" i="44"/>
  <c r="J73" i="44"/>
  <c r="L19" i="44"/>
  <c r="F60" i="44"/>
  <c r="K42" i="44"/>
  <c r="O63" i="44"/>
  <c r="N28" i="44"/>
  <c r="O43" i="44"/>
  <c r="F76" i="44"/>
  <c r="P62" i="44"/>
  <c r="N46" i="44"/>
  <c r="N26" i="44"/>
  <c r="P59" i="44"/>
  <c r="G86" i="44"/>
  <c r="L70" i="44"/>
  <c r="I47" i="44"/>
  <c r="O38" i="44"/>
  <c r="K16" i="44"/>
  <c r="H68" i="44"/>
  <c r="G77" i="44"/>
  <c r="H77" i="44"/>
  <c r="P39" i="44"/>
  <c r="M53" i="44"/>
  <c r="G23" i="44"/>
  <c r="I61" i="44"/>
  <c r="I49" i="44"/>
  <c r="K55" i="44"/>
  <c r="J47" i="44"/>
  <c r="H37" i="44"/>
  <c r="L83" i="44"/>
  <c r="H45" i="44"/>
  <c r="J57" i="44"/>
  <c r="J42" i="44"/>
  <c r="I28" i="44"/>
  <c r="N25" i="44"/>
  <c r="H74" i="44"/>
  <c r="N70" i="44"/>
  <c r="O72" i="44"/>
  <c r="N50" i="44"/>
  <c r="F16" i="44"/>
  <c r="M41" i="44"/>
  <c r="H27" i="44"/>
  <c r="M47" i="44"/>
  <c r="O20" i="44"/>
  <c r="O74" i="44"/>
  <c r="P79" i="44"/>
  <c r="O68" i="44"/>
  <c r="H44" i="44"/>
  <c r="J28" i="44"/>
  <c r="M48" i="44"/>
  <c r="N42" i="44"/>
  <c r="F87" i="44"/>
  <c r="N21" i="44"/>
  <c r="G59" i="44"/>
  <c r="J12" i="44"/>
  <c r="H40" i="44"/>
  <c r="H79" i="44"/>
  <c r="K59" i="44"/>
  <c r="H67" i="44"/>
  <c r="H65" i="44"/>
  <c r="I25" i="44"/>
  <c r="G73" i="44"/>
  <c r="O47" i="44"/>
  <c r="K68" i="44"/>
  <c r="L68" i="44"/>
  <c r="L36" i="44"/>
  <c r="O13" i="44"/>
  <c r="L65" i="44"/>
  <c r="I58" i="44"/>
  <c r="N53" i="44"/>
  <c r="N40" i="44"/>
  <c r="I74" i="44"/>
  <c r="L77" i="44"/>
  <c r="H64" i="44"/>
  <c r="L41" i="44"/>
  <c r="K21" i="44"/>
  <c r="I35" i="44"/>
  <c r="F54" i="44"/>
  <c r="F30" i="44"/>
  <c r="I31" i="44"/>
  <c r="I59" i="44"/>
  <c r="J22" i="44"/>
  <c r="O64" i="44"/>
  <c r="O21" i="44"/>
  <c r="L51" i="44"/>
  <c r="P52" i="44"/>
  <c r="M52" i="44"/>
  <c r="H29" i="44"/>
  <c r="K24" i="44"/>
  <c r="H26" i="44"/>
  <c r="J82" i="44"/>
  <c r="N87" i="44"/>
  <c r="L69" i="44"/>
  <c r="P78" i="44"/>
  <c r="F81" i="44"/>
  <c r="K23" i="44"/>
  <c r="K87" i="44"/>
  <c r="L57" i="44"/>
  <c r="J69" i="44"/>
  <c r="L29" i="44"/>
  <c r="H71" i="44"/>
  <c r="K50" i="44"/>
  <c r="I77" i="44"/>
  <c r="N86" i="44"/>
  <c r="L34" i="44"/>
  <c r="K72" i="44"/>
  <c r="P74" i="44"/>
  <c r="I63" i="44"/>
  <c r="L25" i="44"/>
  <c r="I75" i="44"/>
  <c r="O73" i="44"/>
  <c r="K78" i="44"/>
  <c r="K38" i="44"/>
  <c r="L15" i="44"/>
  <c r="I32" i="44"/>
  <c r="M38" i="44"/>
  <c r="I87" i="44"/>
  <c r="O71" i="44"/>
  <c r="G44" i="44"/>
  <c r="G32" i="44"/>
  <c r="I33" i="44"/>
  <c r="G69" i="44"/>
  <c r="O48" i="44"/>
  <c r="F80" i="44"/>
  <c r="P68" i="44"/>
  <c r="L61" i="44"/>
  <c r="J18" i="44"/>
  <c r="G64" i="44"/>
  <c r="M84" i="44"/>
  <c r="M43" i="44"/>
  <c r="H55" i="44"/>
  <c r="M26" i="44"/>
  <c r="L42" i="44"/>
  <c r="P55" i="44"/>
  <c r="I57" i="44"/>
  <c r="M62" i="44"/>
  <c r="F44" i="44"/>
  <c r="G19" i="44"/>
  <c r="L30" i="44"/>
  <c r="J77" i="44"/>
  <c r="H33" i="44"/>
  <c r="M32" i="44"/>
  <c r="K20" i="44"/>
  <c r="L44" i="44"/>
  <c r="G43" i="44"/>
  <c r="O23" i="44"/>
  <c r="H39" i="44"/>
  <c r="P66" i="44"/>
  <c r="K33" i="44"/>
  <c r="H34" i="44"/>
  <c r="P43" i="44"/>
  <c r="O39" i="44"/>
  <c r="M83" i="44"/>
  <c r="K36" i="44"/>
  <c r="M14" i="44"/>
  <c r="I50" i="44"/>
  <c r="O77" i="44"/>
  <c r="G35" i="44"/>
  <c r="G49" i="44"/>
  <c r="N77" i="44"/>
  <c r="J35" i="44"/>
  <c r="M34" i="44"/>
  <c r="O25" i="44"/>
  <c r="N65" i="44"/>
  <c r="I12" i="44"/>
  <c r="F28" i="44"/>
  <c r="J83" i="44"/>
  <c r="K58" i="44"/>
  <c r="G80" i="44"/>
  <c r="M57" i="44"/>
  <c r="N63" i="44"/>
  <c r="M71" i="44"/>
  <c r="G36" i="44"/>
  <c r="O78" i="44"/>
  <c r="G24" i="44"/>
  <c r="I84" i="44"/>
  <c r="H81" i="44"/>
  <c r="O75" i="44"/>
  <c r="O27" i="44"/>
  <c r="P40" i="44"/>
  <c r="P47" i="44"/>
  <c r="I53" i="44"/>
  <c r="F42" i="44"/>
  <c r="L75" i="44"/>
  <c r="O51" i="44"/>
  <c r="M44" i="44"/>
  <c r="I26" i="44"/>
  <c r="F46" i="44"/>
  <c r="F43" i="44"/>
  <c r="N20" i="44"/>
  <c r="N78" i="44"/>
  <c r="J66" i="44"/>
  <c r="G18" i="44"/>
  <c r="K57" i="44"/>
  <c r="P86" i="44"/>
  <c r="I27" i="44"/>
  <c r="L22" i="44"/>
  <c r="G16" i="44"/>
  <c r="H23" i="44"/>
  <c r="F29" i="44"/>
  <c r="O81" i="44"/>
  <c r="P72" i="44"/>
  <c r="O59" i="44"/>
  <c r="K27" i="44"/>
  <c r="M46" i="44"/>
  <c r="H86" i="44"/>
  <c r="M51" i="44"/>
  <c r="M39" i="44"/>
  <c r="L87" i="44"/>
  <c r="H50" i="44"/>
  <c r="F86" i="44"/>
  <c r="J37" i="44"/>
  <c r="L45" i="44"/>
  <c r="J41" i="44"/>
  <c r="O69" i="44"/>
  <c r="N80" i="44"/>
  <c r="F58" i="44"/>
  <c r="F67" i="44"/>
  <c r="K14" i="44"/>
  <c r="N17" i="44"/>
  <c r="G40" i="44"/>
  <c r="P48" i="44"/>
  <c r="L63" i="44"/>
  <c r="F19" i="44"/>
  <c r="P56" i="44"/>
  <c r="I20" i="44"/>
  <c r="F84" i="44"/>
  <c r="I54" i="44"/>
  <c r="H24" i="44"/>
  <c r="H85" i="44"/>
  <c r="F20" i="44"/>
  <c r="N30" i="44"/>
  <c r="J49" i="44"/>
  <c r="N45" i="44"/>
  <c r="F77" i="44"/>
  <c r="L74" i="44"/>
  <c r="I65" i="44"/>
  <c r="N57" i="44"/>
  <c r="N68" i="44"/>
  <c r="M65" i="44"/>
  <c r="J67" i="44"/>
  <c r="I13" i="44"/>
  <c r="I82" i="44"/>
  <c r="H18" i="44"/>
  <c r="N72" i="44"/>
  <c r="N13" i="44"/>
  <c r="O12" i="44"/>
  <c r="F66" i="44"/>
  <c r="L18" i="44"/>
  <c r="I67" i="44"/>
  <c r="J38" i="44"/>
  <c r="L52" i="44"/>
  <c r="J25" i="44"/>
  <c r="L67" i="44"/>
  <c r="N31" i="44"/>
  <c r="O44" i="44"/>
  <c r="O11" i="44"/>
  <c r="P51" i="44"/>
  <c r="O53" i="44"/>
  <c r="L16" i="44"/>
  <c r="M42" i="44"/>
  <c r="H51" i="44"/>
  <c r="L17" i="44"/>
  <c r="L82" i="44"/>
  <c r="J32" i="44"/>
  <c r="F13" i="44"/>
  <c r="H28" i="44"/>
  <c r="F82" i="44"/>
  <c r="L76" i="44"/>
  <c r="F36" i="44"/>
  <c r="J80" i="44"/>
  <c r="F57" i="44"/>
  <c r="F48" i="44"/>
  <c r="G51" i="44"/>
  <c r="M27" i="44"/>
  <c r="K73" i="44"/>
  <c r="J27" i="44"/>
  <c r="J50" i="44"/>
  <c r="K71" i="44"/>
  <c r="H61" i="44"/>
  <c r="J75" i="44"/>
  <c r="H69" i="44"/>
  <c r="H42" i="44"/>
  <c r="O35" i="44"/>
  <c r="F45" i="44"/>
  <c r="G82" i="44"/>
  <c r="J16" i="44"/>
  <c r="J58" i="44"/>
  <c r="G87" i="44"/>
  <c r="O80" i="44"/>
  <c r="K11" i="44"/>
  <c r="N56" i="44"/>
  <c r="L71" i="44"/>
  <c r="M86" i="44"/>
  <c r="F49" i="44"/>
  <c r="N27" i="44"/>
  <c r="F15" i="44"/>
  <c r="J40" i="44"/>
  <c r="N75" i="44"/>
  <c r="I83" i="44"/>
  <c r="N12" i="44"/>
  <c r="N81" i="44"/>
  <c r="G17" i="44"/>
  <c r="J62" i="44"/>
  <c r="P58" i="44"/>
  <c r="J24" i="44"/>
  <c r="M81" i="44"/>
  <c r="J46" i="44"/>
  <c r="F38" i="44"/>
  <c r="M75" i="44"/>
  <c r="J31" i="44"/>
  <c r="K79" i="44"/>
  <c r="F21" i="44"/>
  <c r="I71" i="44"/>
  <c r="F11" i="44"/>
  <c r="G42" i="44"/>
  <c r="L79" i="44"/>
  <c r="P75" i="44"/>
  <c r="N39" i="44"/>
  <c r="G27" i="44"/>
  <c r="J76" i="44"/>
  <c r="H53" i="44"/>
  <c r="N41" i="44"/>
  <c r="J48" i="44"/>
  <c r="H58" i="44"/>
  <c r="G25" i="44"/>
  <c r="M67" i="44"/>
  <c r="K80" i="44"/>
  <c r="O24" i="44"/>
  <c r="P54" i="44"/>
  <c r="F52" i="44"/>
  <c r="L37" i="44"/>
  <c r="G52" i="44"/>
  <c r="H80" i="44"/>
  <c r="M18" i="44"/>
  <c r="K48" i="44"/>
  <c r="I52" i="44"/>
  <c r="L14" i="44"/>
  <c r="O49" i="44"/>
  <c r="O66" i="44"/>
  <c r="K51" i="44"/>
  <c r="M58" i="44"/>
  <c r="O15" i="44"/>
  <c r="G41" i="44"/>
  <c r="G66" i="44"/>
  <c r="N79" i="44"/>
  <c r="P77" i="44"/>
  <c r="K86" i="44"/>
  <c r="G60" i="44"/>
  <c r="M30" i="44"/>
  <c r="M66" i="44"/>
  <c r="P65" i="44"/>
  <c r="O50" i="44"/>
  <c r="I22" i="44"/>
  <c r="L80" i="44"/>
  <c r="M23" i="44"/>
  <c r="N59" i="44"/>
  <c r="H17" i="44"/>
  <c r="I18" i="44"/>
  <c r="H14" i="44"/>
  <c r="P61" i="44"/>
  <c r="G54" i="44"/>
  <c r="L27" i="44"/>
  <c r="G63" i="44"/>
  <c r="K63" i="44"/>
  <c r="O19" i="44"/>
  <c r="G50" i="44"/>
  <c r="P80" i="44"/>
  <c r="L24" i="44"/>
  <c r="J86" i="44"/>
  <c r="J68" i="44"/>
  <c r="H38" i="44"/>
  <c r="F64" i="44"/>
  <c r="H11" i="44"/>
  <c r="J29" i="44"/>
  <c r="H19" i="44"/>
  <c r="O16" i="44"/>
  <c r="L28" i="44"/>
  <c r="G21" i="44"/>
  <c r="M54" i="44"/>
  <c r="O30" i="44"/>
  <c r="L64" i="44"/>
  <c r="M72" i="44"/>
  <c r="J55" i="44"/>
  <c r="J84" i="44"/>
  <c r="N23" i="44"/>
  <c r="I80" i="44"/>
  <c r="G29" i="44"/>
  <c r="F73" i="44"/>
  <c r="N85" i="44"/>
  <c r="F24" i="44"/>
  <c r="K30" i="44"/>
  <c r="P60" i="44"/>
  <c r="L38" i="44"/>
  <c r="P41" i="44"/>
  <c r="P50" i="44"/>
  <c r="L48" i="44"/>
  <c r="K31" i="44"/>
  <c r="L40" i="44"/>
  <c r="J78" i="44"/>
  <c r="F78" i="44"/>
  <c r="G11" i="44"/>
  <c r="J20" i="44"/>
  <c r="M60" i="44"/>
  <c r="K49" i="44"/>
  <c r="P42" i="44"/>
  <c r="O36" i="44"/>
  <c r="O54" i="44"/>
  <c r="N38" i="44"/>
  <c r="K52" i="44"/>
  <c r="H87" i="44"/>
  <c r="J13" i="44"/>
  <c r="K85" i="44"/>
  <c r="F68" i="44"/>
  <c r="H72" i="44"/>
  <c r="I86" i="44"/>
  <c r="I64" i="44"/>
  <c r="O14" i="44"/>
  <c r="K70" i="44"/>
  <c r="I41" i="44"/>
  <c r="P70" i="44"/>
  <c r="K39" i="44"/>
  <c r="P67" i="44"/>
  <c r="I38" i="44"/>
  <c r="K45" i="44"/>
  <c r="P71" i="44"/>
  <c r="F22" i="44"/>
  <c r="J39" i="44"/>
  <c r="F41" i="44"/>
  <c r="P73" i="44"/>
  <c r="K28" i="44"/>
  <c r="G33" i="44"/>
  <c r="F40" i="44"/>
  <c r="N51" i="44"/>
  <c r="J65" i="44"/>
  <c r="J63" i="44"/>
  <c r="G26" i="44"/>
  <c r="I76" i="44"/>
  <c r="G55" i="44"/>
  <c r="N24" i="44"/>
  <c r="H32" i="44"/>
  <c r="L13" i="44"/>
  <c r="G68" i="44"/>
  <c r="N34" i="44"/>
  <c r="L39" i="44"/>
  <c r="I66" i="44"/>
  <c r="F59" i="44"/>
  <c r="O26" i="44"/>
  <c r="N55" i="44"/>
  <c r="I81" i="44"/>
  <c r="I29" i="44"/>
  <c r="L11" i="44"/>
  <c r="O84" i="44"/>
  <c r="H43" i="44"/>
  <c r="H20" i="44"/>
  <c r="G75" i="44"/>
  <c r="J59" i="44"/>
  <c r="H59" i="44"/>
  <c r="N58" i="44"/>
  <c r="H76" i="44"/>
  <c r="M56" i="44"/>
  <c r="M31" i="44"/>
  <c r="F37" i="44"/>
  <c r="N35" i="44"/>
  <c r="G12" i="44"/>
  <c r="O61" i="44"/>
  <c r="I40" i="44"/>
  <c r="M36" i="44"/>
  <c r="G70" i="44"/>
  <c r="I48" i="44"/>
  <c r="L33" i="44"/>
  <c r="M12" i="44"/>
  <c r="O70" i="44"/>
  <c r="N61" i="44"/>
  <c r="J53" i="44"/>
  <c r="K82" i="44"/>
  <c r="F23" i="44"/>
  <c r="F50" i="44"/>
  <c r="M11" i="44"/>
  <c r="G34" i="44"/>
  <c r="M22" i="44"/>
  <c r="M78" i="44"/>
  <c r="K54" i="44"/>
  <c r="F33" i="44"/>
  <c r="J56" i="44"/>
  <c r="N52" i="44"/>
  <c r="P53" i="44"/>
  <c r="M50" i="44"/>
  <c r="N29" i="44"/>
  <c r="M29" i="44"/>
  <c r="P81" i="44"/>
  <c r="F32" i="44"/>
  <c r="O46" i="44"/>
  <c r="M17" i="44"/>
  <c r="N84" i="44"/>
  <c r="K18" i="44"/>
  <c r="H41" i="44"/>
  <c r="I21" i="44"/>
  <c r="M21" i="44"/>
  <c r="M35" i="44"/>
  <c r="F12" i="44"/>
  <c r="O55" i="44"/>
  <c r="G76" i="44"/>
  <c r="L23" i="44"/>
  <c r="J74" i="44"/>
  <c r="F51" i="44"/>
  <c r="J11" i="44"/>
  <c r="G45" i="44"/>
  <c r="O31" i="44"/>
  <c r="O28" i="44"/>
  <c r="K40" i="44"/>
  <c r="L12" i="44"/>
  <c r="I73" i="44"/>
  <c r="G47" i="44"/>
  <c r="H56" i="44"/>
  <c r="I62" i="44"/>
  <c r="L46" i="44"/>
  <c r="K83" i="44"/>
  <c r="K26" i="44"/>
  <c r="I19" i="44"/>
  <c r="G56" i="44"/>
  <c r="K66" i="44"/>
  <c r="F26" i="44"/>
  <c r="J64" i="44"/>
  <c r="L31" i="44"/>
  <c r="G81" i="44"/>
  <c r="O67" i="44"/>
  <c r="O86" i="44"/>
  <c r="P83" i="44"/>
  <c r="N71" i="44"/>
  <c r="I43" i="44"/>
  <c r="N62" i="44"/>
  <c r="F63" i="44"/>
  <c r="I36" i="44"/>
  <c r="K81" i="44"/>
  <c r="N37" i="44"/>
  <c r="M25" i="44"/>
  <c r="M82" i="44"/>
  <c r="J51" i="44"/>
  <c r="M28" i="44"/>
  <c r="L59" i="44"/>
  <c r="N32" i="44"/>
  <c r="F72" i="44"/>
  <c r="O76" i="44"/>
  <c r="F14" i="44"/>
  <c r="M87" i="44"/>
  <c r="K13" i="44"/>
  <c r="J30" i="44"/>
  <c r="F27" i="44"/>
  <c r="J15" i="44"/>
  <c r="N49" i="44"/>
  <c r="H15" i="44"/>
  <c r="M59" i="44"/>
  <c r="G46" i="44"/>
  <c r="N19" i="44"/>
  <c r="F55" i="44"/>
  <c r="F18" i="44"/>
  <c r="G15" i="44"/>
  <c r="H48" i="44"/>
  <c r="J14" i="44"/>
  <c r="F65" i="44"/>
  <c r="O65" i="44"/>
  <c r="J19" i="44"/>
  <c r="M64" i="44"/>
  <c r="N82" i="44"/>
  <c r="O87" i="44"/>
  <c r="F31" i="44"/>
  <c r="H31" i="44"/>
  <c r="P85" i="44"/>
  <c r="L58" i="44"/>
  <c r="K15" i="44"/>
  <c r="L60" i="44"/>
  <c r="P69" i="44"/>
  <c r="P82" i="44"/>
  <c r="K74" i="44"/>
  <c r="M33" i="44"/>
  <c r="F25" i="44"/>
  <c r="J26" i="44"/>
  <c r="N74" i="44"/>
  <c r="J81" i="44"/>
  <c r="N64" i="44"/>
  <c r="N47" i="44"/>
  <c r="H47" i="44"/>
  <c r="N83" i="44"/>
  <c r="H62" i="44"/>
  <c r="G20" i="44"/>
  <c r="K69" i="44"/>
  <c r="M69" i="44"/>
  <c r="P49" i="44"/>
  <c r="I37" i="44"/>
  <c r="J61" i="44"/>
  <c r="K44" i="44"/>
  <c r="M37" i="44"/>
  <c r="I60" i="44"/>
  <c r="G58" i="44"/>
  <c r="F62" i="44"/>
  <c r="I72" i="44"/>
  <c r="P46" i="44"/>
  <c r="G13" i="44"/>
  <c r="L35" i="44"/>
  <c r="K35" i="44"/>
  <c r="J70" i="44"/>
  <c r="K75" i="44"/>
  <c r="N22" i="44"/>
  <c r="I16" i="44"/>
  <c r="H75" i="44"/>
  <c r="H60" i="44"/>
  <c r="O33" i="44"/>
  <c r="F56" i="44"/>
  <c r="L85" i="44"/>
  <c r="P64" i="44"/>
  <c r="M16" i="44"/>
  <c r="N15" i="44"/>
  <c r="L86" i="44"/>
  <c r="F35" i="44"/>
  <c r="J17" i="44"/>
  <c r="M85" i="44"/>
  <c r="K56" i="44"/>
  <c r="H78" i="44"/>
  <c r="I24" i="44"/>
  <c r="L73" i="44"/>
  <c r="G72" i="44"/>
  <c r="L81" i="44"/>
  <c r="G30" i="44"/>
  <c r="L84" i="44"/>
  <c r="I51" i="44"/>
  <c r="H21" i="44"/>
  <c r="H57" i="44"/>
  <c r="G84" i="44"/>
  <c r="I55" i="44"/>
  <c r="G83" i="44"/>
  <c r="N16" i="44"/>
  <c r="F75" i="44"/>
  <c r="K53" i="44"/>
  <c r="O29" i="44"/>
  <c r="O34" i="44"/>
  <c r="H66" i="44"/>
  <c r="L54" i="44"/>
  <c r="K61" i="44"/>
  <c r="J36" i="44"/>
  <c r="H16" i="44"/>
  <c r="M70" i="44"/>
  <c r="G79" i="44"/>
  <c r="G28" i="44"/>
  <c r="G71" i="44"/>
  <c r="J52" i="44"/>
  <c r="H36" i="44"/>
  <c r="G48" i="44"/>
  <c r="O32" i="44"/>
  <c r="O17" i="44"/>
  <c r="H13" i="44"/>
  <c r="O41" i="44"/>
  <c r="H12" i="44"/>
  <c r="K84" i="44"/>
  <c r="I14" i="44"/>
  <c r="K62" i="44"/>
  <c r="N33" i="44"/>
  <c r="N54" i="44"/>
  <c r="K22" i="44"/>
  <c r="J34" i="44"/>
  <c r="G38" i="44"/>
  <c r="K46" i="44"/>
  <c r="K64" i="44"/>
  <c r="O62" i="44"/>
  <c r="I34" i="44"/>
  <c r="K67" i="44"/>
  <c r="I23" i="44"/>
  <c r="M80" i="44"/>
  <c r="F74" i="44"/>
  <c r="J43" i="44"/>
  <c r="O42" i="44"/>
  <c r="O22" i="44"/>
  <c r="H83" i="44"/>
  <c r="M61" i="44"/>
  <c r="K34" i="44"/>
  <c r="Q34" i="44" l="1"/>
  <c r="W34" i="132" s="1"/>
  <c r="H61" i="132"/>
  <c r="T61" i="44"/>
  <c r="Q22" i="44"/>
  <c r="W22" i="132" s="1"/>
  <c r="R42" i="44"/>
  <c r="AL43" i="44"/>
  <c r="AK43" i="44"/>
  <c r="F74" i="132"/>
  <c r="H80" i="132"/>
  <c r="T80" i="44"/>
  <c r="Q67" i="44"/>
  <c r="W67" i="132" s="1"/>
  <c r="R62" i="44"/>
  <c r="Q64" i="44"/>
  <c r="W64" i="132" s="1"/>
  <c r="Q46" i="44"/>
  <c r="W46" i="132" s="1"/>
  <c r="AF38" i="44"/>
  <c r="AG38" i="44"/>
  <c r="AH38" i="44"/>
  <c r="AC38" i="44"/>
  <c r="G38" i="132"/>
  <c r="AD38" i="44"/>
  <c r="AL34" i="44"/>
  <c r="AK34" i="44"/>
  <c r="R22" i="44"/>
  <c r="I22" i="132" s="1"/>
  <c r="Q62" i="44"/>
  <c r="W62" i="132" s="1"/>
  <c r="Q84" i="44"/>
  <c r="W84" i="132" s="1"/>
  <c r="R41" i="44"/>
  <c r="Q17" i="44"/>
  <c r="W17" i="132" s="1"/>
  <c r="R32" i="44"/>
  <c r="AH48" i="44"/>
  <c r="AE48" i="44"/>
  <c r="AF48" i="44"/>
  <c r="AG48" i="44"/>
  <c r="AD48" i="44"/>
  <c r="G48" i="132"/>
  <c r="AK52" i="44"/>
  <c r="AL52" i="44"/>
  <c r="AF71" i="44"/>
  <c r="G71" i="132"/>
  <c r="AH71" i="44"/>
  <c r="AG71" i="44"/>
  <c r="AD71" i="44"/>
  <c r="AG28" i="44"/>
  <c r="AF28" i="44"/>
  <c r="G28" i="132"/>
  <c r="AE28" i="44"/>
  <c r="AH28" i="44"/>
  <c r="AD28" i="44"/>
  <c r="AE79" i="44"/>
  <c r="AG79" i="44"/>
  <c r="AH79" i="44"/>
  <c r="AC79" i="44"/>
  <c r="G79" i="132"/>
  <c r="AF79" i="44"/>
  <c r="H70" i="132"/>
  <c r="T70" i="44"/>
  <c r="AL36" i="44"/>
  <c r="AK36" i="44"/>
  <c r="R61" i="44"/>
  <c r="I61" i="132" s="1"/>
  <c r="R34" i="44"/>
  <c r="R29" i="44"/>
  <c r="Q53" i="44"/>
  <c r="W53" i="132" s="1"/>
  <c r="F75" i="132"/>
  <c r="AH83" i="44"/>
  <c r="AG83" i="44"/>
  <c r="AF83" i="44"/>
  <c r="AC83" i="44"/>
  <c r="G83" i="132"/>
  <c r="AD83" i="44"/>
  <c r="AC84" i="44"/>
  <c r="AG84" i="44"/>
  <c r="AF84" i="44"/>
  <c r="AH84" i="44"/>
  <c r="G84" i="132"/>
  <c r="AD84" i="44"/>
  <c r="G30" i="132"/>
  <c r="AD30" i="44"/>
  <c r="AC30" i="44"/>
  <c r="AG30" i="44"/>
  <c r="AF30" i="44"/>
  <c r="AH30" i="44"/>
  <c r="G72" i="132"/>
  <c r="AG72" i="44"/>
  <c r="AC72" i="44"/>
  <c r="AF72" i="44"/>
  <c r="AH72" i="44"/>
  <c r="AE72" i="44"/>
  <c r="Q56" i="44"/>
  <c r="W56" i="132" s="1"/>
  <c r="H85" i="132"/>
  <c r="T85" i="44"/>
  <c r="AK17" i="44"/>
  <c r="AL17" i="44"/>
  <c r="F35" i="132"/>
  <c r="H16" i="132"/>
  <c r="T16" i="44"/>
  <c r="F56" i="132"/>
  <c r="Q33" i="44"/>
  <c r="W33" i="132" s="1"/>
  <c r="Q75" i="44"/>
  <c r="W75" i="132" s="1"/>
  <c r="AL70" i="44"/>
  <c r="AK70" i="44"/>
  <c r="R35" i="44"/>
  <c r="I35" i="132" s="1"/>
  <c r="AE13" i="44"/>
  <c r="G13" i="132"/>
  <c r="AF13" i="44"/>
  <c r="AC13" i="44"/>
  <c r="AD13" i="44"/>
  <c r="AG13" i="44"/>
  <c r="F62" i="132"/>
  <c r="AG58" i="44"/>
  <c r="AH58" i="44"/>
  <c r="AF58" i="44"/>
  <c r="G58" i="132"/>
  <c r="AC58" i="44"/>
  <c r="AE58" i="44"/>
  <c r="T37" i="44"/>
  <c r="H37" i="132"/>
  <c r="Q44" i="44"/>
  <c r="W44" i="132" s="1"/>
  <c r="AL61" i="44"/>
  <c r="AK61" i="44"/>
  <c r="T69" i="44"/>
  <c r="H69" i="132"/>
  <c r="Q69" i="44"/>
  <c r="W69" i="132" s="1"/>
  <c r="AC20" i="44"/>
  <c r="G20" i="132"/>
  <c r="AD20" i="44"/>
  <c r="AE20" i="44"/>
  <c r="AF20" i="44"/>
  <c r="AG20" i="44"/>
  <c r="AL81" i="44"/>
  <c r="AK81" i="44"/>
  <c r="AK26" i="44"/>
  <c r="AL26" i="44"/>
  <c r="F25" i="132"/>
  <c r="T33" i="44"/>
  <c r="H33" i="132"/>
  <c r="Q74" i="44"/>
  <c r="W74" i="132" s="1"/>
  <c r="R15" i="44"/>
  <c r="I15" i="132" s="1"/>
  <c r="F31" i="132"/>
  <c r="Q87" i="44"/>
  <c r="W87" i="132" s="1"/>
  <c r="T64" i="44"/>
  <c r="H64" i="132"/>
  <c r="AK19" i="44"/>
  <c r="AL19" i="44"/>
  <c r="R65" i="44"/>
  <c r="F65" i="132"/>
  <c r="AL14" i="44"/>
  <c r="AK14" i="44"/>
  <c r="AD15" i="44"/>
  <c r="AE15" i="44"/>
  <c r="AC15" i="44"/>
  <c r="AF15" i="44"/>
  <c r="G15" i="132"/>
  <c r="AH15" i="44"/>
  <c r="F18" i="132"/>
  <c r="F55" i="132"/>
  <c r="AD46" i="44"/>
  <c r="AG46" i="44"/>
  <c r="AH46" i="44"/>
  <c r="G46" i="132"/>
  <c r="AF46" i="44"/>
  <c r="AE46" i="44"/>
  <c r="T59" i="44"/>
  <c r="H59" i="132"/>
  <c r="AL15" i="44"/>
  <c r="AK15" i="44"/>
  <c r="F27" i="132"/>
  <c r="AK30" i="44"/>
  <c r="AL30" i="44"/>
  <c r="R13" i="44"/>
  <c r="I13" i="132" s="1"/>
  <c r="T87" i="44"/>
  <c r="H87" i="132"/>
  <c r="F14" i="132"/>
  <c r="R76" i="44"/>
  <c r="F72" i="132"/>
  <c r="T28" i="44"/>
  <c r="H28" i="132"/>
  <c r="AL51" i="44"/>
  <c r="AK51" i="44"/>
  <c r="H82" i="132"/>
  <c r="T82" i="44"/>
  <c r="T25" i="44"/>
  <c r="H25" i="132"/>
  <c r="Q81" i="44"/>
  <c r="W81" i="132" s="1"/>
  <c r="F63" i="132"/>
  <c r="Q86" i="44"/>
  <c r="W86" i="132" s="1"/>
  <c r="R67" i="44"/>
  <c r="AG81" i="44"/>
  <c r="AH81" i="44"/>
  <c r="AF81" i="44"/>
  <c r="AC81" i="44"/>
  <c r="AE81" i="44"/>
  <c r="G81" i="132"/>
  <c r="AL64" i="44"/>
  <c r="AK64" i="44"/>
  <c r="F26" i="132"/>
  <c r="Q66" i="44"/>
  <c r="W66" i="132" s="1"/>
  <c r="AC56" i="44"/>
  <c r="AH56" i="44"/>
  <c r="AD56" i="44"/>
  <c r="G56" i="132"/>
  <c r="AG56" i="44"/>
  <c r="AF56" i="44"/>
  <c r="Q26" i="44"/>
  <c r="W26" i="132" s="1"/>
  <c r="Q83" i="44"/>
  <c r="W83" i="132" s="1"/>
  <c r="AF47" i="44"/>
  <c r="G47" i="132"/>
  <c r="AG47" i="44"/>
  <c r="AH47" i="44"/>
  <c r="AD47" i="44"/>
  <c r="AE47" i="44"/>
  <c r="Q40" i="44"/>
  <c r="W40" i="132" s="1"/>
  <c r="R28" i="44"/>
  <c r="R31" i="44"/>
  <c r="G45" i="132"/>
  <c r="AD45" i="44"/>
  <c r="AG45" i="44"/>
  <c r="AF45" i="44"/>
  <c r="AE45" i="44"/>
  <c r="AH45" i="44"/>
  <c r="AL11" i="44"/>
  <c r="AK11" i="44"/>
  <c r="F51" i="132"/>
  <c r="AK74" i="44"/>
  <c r="AL74" i="44"/>
  <c r="AG76" i="44"/>
  <c r="AF76" i="44"/>
  <c r="AH76" i="44"/>
  <c r="G76" i="132"/>
  <c r="AC76" i="44"/>
  <c r="AE76" i="44"/>
  <c r="Q55" i="44"/>
  <c r="W55" i="132" s="1"/>
  <c r="F12" i="132"/>
  <c r="T35" i="44"/>
  <c r="H35" i="132"/>
  <c r="H21" i="132"/>
  <c r="T21" i="44"/>
  <c r="R18" i="44"/>
  <c r="I18" i="132" s="1"/>
  <c r="T17" i="44"/>
  <c r="H17" i="132"/>
  <c r="R46" i="44"/>
  <c r="F32" i="132"/>
  <c r="H29" i="132"/>
  <c r="T29" i="44"/>
  <c r="T50" i="44"/>
  <c r="H50" i="132"/>
  <c r="AL56" i="44"/>
  <c r="AK56" i="44"/>
  <c r="F33" i="132"/>
  <c r="Q54" i="44"/>
  <c r="W54" i="132" s="1"/>
  <c r="H78" i="132"/>
  <c r="T78" i="44"/>
  <c r="T22" i="44"/>
  <c r="H22" i="132"/>
  <c r="AH34" i="44"/>
  <c r="AE34" i="44"/>
  <c r="AD34" i="44"/>
  <c r="AF34" i="44"/>
  <c r="AG34" i="44"/>
  <c r="G34" i="132"/>
  <c r="T11" i="44"/>
  <c r="H11" i="132"/>
  <c r="F50" i="132"/>
  <c r="F23" i="132"/>
  <c r="Q82" i="44"/>
  <c r="W82" i="132" s="1"/>
  <c r="AK53" i="44"/>
  <c r="AL53" i="44"/>
  <c r="R70" i="44"/>
  <c r="T12" i="44"/>
  <c r="H12" i="132"/>
  <c r="AD70" i="44"/>
  <c r="AC70" i="44"/>
  <c r="AH70" i="44"/>
  <c r="G70" i="132"/>
  <c r="AG70" i="44"/>
  <c r="AE70" i="44"/>
  <c r="H36" i="132"/>
  <c r="T36" i="44"/>
  <c r="Q61" i="44"/>
  <c r="W61" i="132" s="1"/>
  <c r="AC12" i="44"/>
  <c r="AE12" i="44"/>
  <c r="G12" i="132"/>
  <c r="AF12" i="44"/>
  <c r="AD12" i="44"/>
  <c r="AH12" i="44"/>
  <c r="F37" i="132"/>
  <c r="H31" i="132"/>
  <c r="T31" i="44"/>
  <c r="H56" i="132"/>
  <c r="T56" i="44"/>
  <c r="AL59" i="44"/>
  <c r="AK59" i="44"/>
  <c r="G75" i="132"/>
  <c r="AF75" i="44"/>
  <c r="AC75" i="44"/>
  <c r="AH75" i="44"/>
  <c r="AG75" i="44"/>
  <c r="AE75" i="44"/>
  <c r="R84" i="44"/>
  <c r="R26" i="44"/>
  <c r="F59" i="132"/>
  <c r="AD68" i="44"/>
  <c r="G68" i="132"/>
  <c r="AG68" i="44"/>
  <c r="AC68" i="44"/>
  <c r="AH68" i="44"/>
  <c r="AF68" i="44"/>
  <c r="AC55" i="44"/>
  <c r="AE55" i="44"/>
  <c r="AF55" i="44"/>
  <c r="AD55" i="44"/>
  <c r="G55" i="132"/>
  <c r="AG55" i="44"/>
  <c r="AF26" i="44"/>
  <c r="G26" i="132"/>
  <c r="AD26" i="44"/>
  <c r="AE26" i="44"/>
  <c r="AG26" i="44"/>
  <c r="AH26" i="44"/>
  <c r="AL63" i="44"/>
  <c r="AK63" i="44"/>
  <c r="AK65" i="44"/>
  <c r="AL65" i="44"/>
  <c r="F40" i="132"/>
  <c r="AH33" i="44"/>
  <c r="AF33" i="44"/>
  <c r="AD33" i="44"/>
  <c r="G33" i="132"/>
  <c r="AG33" i="44"/>
  <c r="AE33" i="44"/>
  <c r="Q28" i="44"/>
  <c r="W28" i="132" s="1"/>
  <c r="F41" i="132"/>
  <c r="AK39" i="44"/>
  <c r="AL39" i="44"/>
  <c r="F22" i="132"/>
  <c r="Q45" i="44"/>
  <c r="W45" i="132" s="1"/>
  <c r="Q39" i="44"/>
  <c r="W39" i="132" s="1"/>
  <c r="Q70" i="44"/>
  <c r="W70" i="132" s="1"/>
  <c r="Q14" i="44"/>
  <c r="W14" i="132" s="1"/>
  <c r="F68" i="132"/>
  <c r="Q85" i="44"/>
  <c r="W85" i="132" s="1"/>
  <c r="AK13" i="44"/>
  <c r="AL13" i="44"/>
  <c r="Q52" i="44"/>
  <c r="W52" i="132" s="1"/>
  <c r="R54" i="44"/>
  <c r="R36" i="44"/>
  <c r="R49" i="44"/>
  <c r="I49" i="132" s="1"/>
  <c r="T60" i="44"/>
  <c r="H60" i="132"/>
  <c r="AL20" i="44"/>
  <c r="AK20" i="44"/>
  <c r="AE11" i="44"/>
  <c r="AC11" i="44"/>
  <c r="AF11" i="44"/>
  <c r="AD11" i="44"/>
  <c r="G11" i="132"/>
  <c r="AH11" i="44"/>
  <c r="F78" i="132"/>
  <c r="AK78" i="44"/>
  <c r="AL78" i="44"/>
  <c r="Q31" i="44"/>
  <c r="W31" i="132" s="1"/>
  <c r="Q30" i="44"/>
  <c r="W30" i="132" s="1"/>
  <c r="F24" i="132"/>
  <c r="F73" i="132"/>
  <c r="AH29" i="44"/>
  <c r="AD29" i="44"/>
  <c r="AE29" i="44"/>
  <c r="AF29" i="44"/>
  <c r="AG29" i="44"/>
  <c r="G29" i="132"/>
  <c r="AL84" i="44"/>
  <c r="AK84" i="44"/>
  <c r="AK55" i="44"/>
  <c r="H72" i="132"/>
  <c r="T72" i="44"/>
  <c r="R30" i="44"/>
  <c r="T54" i="44"/>
  <c r="H54" i="132"/>
  <c r="AD21" i="44"/>
  <c r="G21" i="132"/>
  <c r="AE21" i="44"/>
  <c r="AC21" i="44"/>
  <c r="AF21" i="44"/>
  <c r="AH21" i="44"/>
  <c r="Q16" i="44"/>
  <c r="W16" i="132" s="1"/>
  <c r="AK29" i="44"/>
  <c r="AL29" i="44"/>
  <c r="F64" i="132"/>
  <c r="AK68" i="44"/>
  <c r="AL68" i="44"/>
  <c r="AL86" i="44"/>
  <c r="AK86" i="44"/>
  <c r="G50" i="132"/>
  <c r="AG50" i="44"/>
  <c r="AH50" i="44"/>
  <c r="AC50" i="44"/>
  <c r="AD50" i="44"/>
  <c r="AE50" i="44"/>
  <c r="Q19" i="44"/>
  <c r="W19" i="132" s="1"/>
  <c r="R63" i="44"/>
  <c r="I63" i="132" s="1"/>
  <c r="AE63" i="44"/>
  <c r="AG63" i="44"/>
  <c r="G63" i="132"/>
  <c r="AC63" i="44"/>
  <c r="AF63" i="44"/>
  <c r="AH63" i="44"/>
  <c r="AC54" i="44"/>
  <c r="AH54" i="44"/>
  <c r="AD54" i="44"/>
  <c r="AG54" i="44"/>
  <c r="G54" i="132"/>
  <c r="AE54" i="44"/>
  <c r="T23" i="44"/>
  <c r="H23" i="132"/>
  <c r="R50" i="44"/>
  <c r="H66" i="132"/>
  <c r="T66" i="44"/>
  <c r="H30" i="132"/>
  <c r="T30" i="44"/>
  <c r="G60" i="132"/>
  <c r="AE60" i="44"/>
  <c r="AG60" i="44"/>
  <c r="AF60" i="44"/>
  <c r="AH60" i="44"/>
  <c r="AC60" i="44"/>
  <c r="R86" i="44"/>
  <c r="I86" i="132" s="1"/>
  <c r="AF66" i="44"/>
  <c r="G66" i="132"/>
  <c r="AH66" i="44"/>
  <c r="AE66" i="44"/>
  <c r="AG66" i="44"/>
  <c r="AC66" i="44"/>
  <c r="AF41" i="44"/>
  <c r="AG41" i="44"/>
  <c r="AH41" i="44"/>
  <c r="AC41" i="44"/>
  <c r="G41" i="132"/>
  <c r="AD41" i="44"/>
  <c r="Q15" i="44"/>
  <c r="W15" i="132" s="1"/>
  <c r="H58" i="132"/>
  <c r="T58" i="44"/>
  <c r="R51" i="44"/>
  <c r="I51" i="132" s="1"/>
  <c r="R66" i="44"/>
  <c r="I66" i="132" s="1"/>
  <c r="Q49" i="44"/>
  <c r="W49" i="132" s="1"/>
  <c r="R48" i="44"/>
  <c r="I48" i="132" s="1"/>
  <c r="T18" i="44"/>
  <c r="H18" i="132"/>
  <c r="AC52" i="44"/>
  <c r="AH52" i="44"/>
  <c r="AE52" i="44"/>
  <c r="G52" i="132"/>
  <c r="AF52" i="44"/>
  <c r="AG52" i="44"/>
  <c r="F52" i="132"/>
  <c r="R24" i="44"/>
  <c r="Q80" i="44"/>
  <c r="W80" i="132" s="1"/>
  <c r="T67" i="44"/>
  <c r="H67" i="132"/>
  <c r="AD25" i="44"/>
  <c r="AG25" i="44"/>
  <c r="AE25" i="44"/>
  <c r="AF25" i="44"/>
  <c r="G25" i="132"/>
  <c r="AH25" i="44"/>
  <c r="AL48" i="44"/>
  <c r="AK48" i="44"/>
  <c r="AL76" i="44"/>
  <c r="AK76" i="44"/>
  <c r="AH27" i="44"/>
  <c r="AE27" i="44"/>
  <c r="AG27" i="44"/>
  <c r="AF27" i="44"/>
  <c r="AD27" i="44"/>
  <c r="G27" i="132"/>
  <c r="AC42" i="44"/>
  <c r="AF42" i="44"/>
  <c r="AG42" i="44"/>
  <c r="AH42" i="44"/>
  <c r="AD42" i="44"/>
  <c r="G42" i="132"/>
  <c r="F11" i="132"/>
  <c r="F21" i="132"/>
  <c r="Q79" i="44"/>
  <c r="W79" i="132" s="1"/>
  <c r="AL31" i="44"/>
  <c r="AK31" i="44"/>
  <c r="H75" i="132"/>
  <c r="T75" i="44"/>
  <c r="F38" i="132"/>
  <c r="AL46" i="44"/>
  <c r="AK46" i="44"/>
  <c r="H81" i="132"/>
  <c r="T81" i="44"/>
  <c r="AK24" i="44"/>
  <c r="AL24" i="44"/>
  <c r="AK62" i="44"/>
  <c r="AL62" i="44"/>
  <c r="AF17" i="44"/>
  <c r="AD17" i="44"/>
  <c r="AE17" i="44"/>
  <c r="AG17" i="44"/>
  <c r="AH17" i="44"/>
  <c r="G17" i="132"/>
  <c r="AK40" i="44"/>
  <c r="AL40" i="44"/>
  <c r="F15" i="132"/>
  <c r="F49" i="132"/>
  <c r="T86" i="44"/>
  <c r="H86" i="132"/>
  <c r="R11" i="44"/>
  <c r="I11" i="132" s="1"/>
  <c r="R80" i="44"/>
  <c r="AG87" i="44"/>
  <c r="AH87" i="44"/>
  <c r="AF87" i="44"/>
  <c r="G87" i="132"/>
  <c r="AC87" i="44"/>
  <c r="AD87" i="44"/>
  <c r="AL58" i="44"/>
  <c r="AK58" i="44"/>
  <c r="AK16" i="44"/>
  <c r="AL16" i="44"/>
  <c r="AG82" i="44"/>
  <c r="AE82" i="44"/>
  <c r="AH82" i="44"/>
  <c r="AC82" i="44"/>
  <c r="G82" i="132"/>
  <c r="AF82" i="44"/>
  <c r="F45" i="132"/>
  <c r="Q35" i="44"/>
  <c r="W35" i="132" s="1"/>
  <c r="AL75" i="44"/>
  <c r="AK75" i="44"/>
  <c r="Q71" i="44"/>
  <c r="W71" i="132" s="1"/>
  <c r="AL50" i="44"/>
  <c r="AK50" i="44"/>
  <c r="AL27" i="44"/>
  <c r="AK27" i="44"/>
  <c r="Q73" i="44"/>
  <c r="W73" i="132" s="1"/>
  <c r="T27" i="44"/>
  <c r="H27" i="132"/>
  <c r="AG51" i="44"/>
  <c r="AH51" i="44"/>
  <c r="G51" i="132"/>
  <c r="AC51" i="44"/>
  <c r="AD51" i="44"/>
  <c r="AE51" i="44"/>
  <c r="F48" i="132"/>
  <c r="F57" i="132"/>
  <c r="AK80" i="44"/>
  <c r="AL80" i="44"/>
  <c r="F36" i="132"/>
  <c r="F82" i="132"/>
  <c r="F13" i="132"/>
  <c r="AL32" i="44"/>
  <c r="AK32" i="44"/>
  <c r="T42" i="44"/>
  <c r="H42" i="132"/>
  <c r="R53" i="44"/>
  <c r="Q11" i="44"/>
  <c r="W11" i="132" s="1"/>
  <c r="R44" i="44"/>
  <c r="AK25" i="44"/>
  <c r="AL25" i="44"/>
  <c r="AK38" i="44"/>
  <c r="AL38" i="44"/>
  <c r="F66" i="132"/>
  <c r="Q12" i="44"/>
  <c r="W12" i="132" s="1"/>
  <c r="AK67" i="44"/>
  <c r="AL67" i="44"/>
  <c r="H65" i="132"/>
  <c r="T65" i="44"/>
  <c r="F77" i="132"/>
  <c r="AL49" i="44"/>
  <c r="AK49" i="44"/>
  <c r="F20" i="132"/>
  <c r="F84" i="132"/>
  <c r="F19" i="132"/>
  <c r="AH40" i="44"/>
  <c r="AF40" i="44"/>
  <c r="AD40" i="44"/>
  <c r="G40" i="132"/>
  <c r="AG40" i="44"/>
  <c r="AC40" i="44"/>
  <c r="R14" i="44"/>
  <c r="I14" i="132" s="1"/>
  <c r="F67" i="132"/>
  <c r="F58" i="132"/>
  <c r="R69" i="44"/>
  <c r="AL41" i="44"/>
  <c r="AK41" i="44"/>
  <c r="AL37" i="44"/>
  <c r="AK37" i="44"/>
  <c r="F86" i="132"/>
  <c r="H39" i="132"/>
  <c r="T39" i="44"/>
  <c r="H51" i="132"/>
  <c r="T51" i="44"/>
  <c r="H46" i="132"/>
  <c r="T46" i="44"/>
  <c r="Q27" i="44"/>
  <c r="W27" i="132" s="1"/>
  <c r="Q59" i="44"/>
  <c r="W59" i="132" s="1"/>
  <c r="R81" i="44"/>
  <c r="F29" i="132"/>
  <c r="AG16" i="44"/>
  <c r="G16" i="132"/>
  <c r="AH16" i="44"/>
  <c r="AE16" i="44"/>
  <c r="AF16" i="44"/>
  <c r="AD16" i="44"/>
  <c r="R57" i="44"/>
  <c r="I57" i="132" s="1"/>
  <c r="G18" i="132"/>
  <c r="AD18" i="44"/>
  <c r="AF18" i="44"/>
  <c r="AG18" i="44"/>
  <c r="AE18" i="44"/>
  <c r="AH18" i="44"/>
  <c r="AL66" i="44"/>
  <c r="AK66" i="44"/>
  <c r="F43" i="132"/>
  <c r="F46" i="132"/>
  <c r="H44" i="132"/>
  <c r="T44" i="44"/>
  <c r="Q51" i="44"/>
  <c r="W51" i="132" s="1"/>
  <c r="F42" i="132"/>
  <c r="R27" i="44"/>
  <c r="R75" i="44"/>
  <c r="AD24" i="44"/>
  <c r="AF24" i="44"/>
  <c r="AH24" i="44"/>
  <c r="G24" i="132"/>
  <c r="AE24" i="44"/>
  <c r="AG24" i="44"/>
  <c r="R78" i="44"/>
  <c r="AF36" i="44"/>
  <c r="AE36" i="44"/>
  <c r="AC36" i="44"/>
  <c r="G36" i="132"/>
  <c r="AG36" i="44"/>
  <c r="AH36" i="44"/>
  <c r="H71" i="132"/>
  <c r="T71" i="44"/>
  <c r="T57" i="44"/>
  <c r="H57" i="132"/>
  <c r="G80" i="132"/>
  <c r="AH80" i="44"/>
  <c r="AC80" i="44"/>
  <c r="AF80" i="44"/>
  <c r="AG80" i="44"/>
  <c r="AE80" i="44"/>
  <c r="R58" i="44"/>
  <c r="I58" i="132" s="1"/>
  <c r="AL83" i="44"/>
  <c r="AK83" i="44"/>
  <c r="F28" i="132"/>
  <c r="R25" i="44"/>
  <c r="T34" i="44"/>
  <c r="H34" i="132"/>
  <c r="AL35" i="44"/>
  <c r="AK35" i="44"/>
  <c r="AF49" i="44"/>
  <c r="AE49" i="44"/>
  <c r="AC49" i="44"/>
  <c r="G49" i="132"/>
  <c r="AD49" i="44"/>
  <c r="AH49" i="44"/>
  <c r="AE35" i="44"/>
  <c r="AD35" i="44"/>
  <c r="AF35" i="44"/>
  <c r="AH35" i="44"/>
  <c r="G35" i="132"/>
  <c r="AG35" i="44"/>
  <c r="R77" i="44"/>
  <c r="H14" i="132"/>
  <c r="T14" i="44"/>
  <c r="Q36" i="44"/>
  <c r="W36" i="132" s="1"/>
  <c r="H83" i="132"/>
  <c r="T83" i="44"/>
  <c r="R39" i="44"/>
  <c r="R33" i="44"/>
  <c r="I33" i="132" s="1"/>
  <c r="Q23" i="44"/>
  <c r="W23" i="132" s="1"/>
  <c r="AC43" i="44"/>
  <c r="AF43" i="44"/>
  <c r="G43" i="132"/>
  <c r="AH43" i="44"/>
  <c r="AG43" i="44"/>
  <c r="AD43" i="44"/>
  <c r="R20" i="44"/>
  <c r="I20" i="132" s="1"/>
  <c r="T32" i="44"/>
  <c r="H32" i="132"/>
  <c r="AL77" i="44"/>
  <c r="AK77" i="44"/>
  <c r="AE19" i="44"/>
  <c r="AG19" i="44"/>
  <c r="AF19" i="44"/>
  <c r="AH19" i="44"/>
  <c r="AD19" i="44"/>
  <c r="G19" i="132"/>
  <c r="F44" i="132"/>
  <c r="T62" i="44"/>
  <c r="H62" i="132"/>
  <c r="H26" i="132"/>
  <c r="T26" i="44"/>
  <c r="H43" i="132"/>
  <c r="T43" i="44"/>
  <c r="H84" i="132"/>
  <c r="T84" i="44"/>
  <c r="AE64" i="44"/>
  <c r="G64" i="132"/>
  <c r="AF64" i="44"/>
  <c r="AG64" i="44"/>
  <c r="AC64" i="44"/>
  <c r="AH64" i="44"/>
  <c r="AK18" i="44"/>
  <c r="AL18" i="44"/>
  <c r="F80" i="132"/>
  <c r="Q48" i="44"/>
  <c r="W48" i="132" s="1"/>
  <c r="AD69" i="44"/>
  <c r="G69" i="132"/>
  <c r="AC69" i="44"/>
  <c r="AH69" i="44"/>
  <c r="AG69" i="44"/>
  <c r="AE69" i="44"/>
  <c r="AH32" i="44"/>
  <c r="G32" i="132"/>
  <c r="AC32" i="44"/>
  <c r="AD32" i="44"/>
  <c r="AG32" i="44"/>
  <c r="AE32" i="44"/>
  <c r="AC44" i="44"/>
  <c r="AE44" i="44"/>
  <c r="AG44" i="44"/>
  <c r="AF44" i="44"/>
  <c r="G44" i="132"/>
  <c r="AH44" i="44"/>
  <c r="R71" i="44"/>
  <c r="T38" i="44"/>
  <c r="H38" i="132"/>
  <c r="Q38" i="44"/>
  <c r="W38" i="132" s="1"/>
  <c r="Q78" i="44"/>
  <c r="W78" i="132" s="1"/>
  <c r="R73" i="44"/>
  <c r="Q72" i="44"/>
  <c r="W72" i="132" s="1"/>
  <c r="Q50" i="44"/>
  <c r="W50" i="132" s="1"/>
  <c r="AL69" i="44"/>
  <c r="AK69" i="44"/>
  <c r="R87" i="44"/>
  <c r="I87" i="132" s="1"/>
  <c r="R23" i="44"/>
  <c r="I23" i="132" s="1"/>
  <c r="F81" i="132"/>
  <c r="AK82" i="44"/>
  <c r="AL82" i="44"/>
  <c r="Q24" i="44"/>
  <c r="W24" i="132" s="1"/>
  <c r="T52" i="44"/>
  <c r="H52" i="132"/>
  <c r="Q21" i="44"/>
  <c r="W21" i="132" s="1"/>
  <c r="R64" i="44"/>
  <c r="AK22" i="44"/>
  <c r="AL22" i="44"/>
  <c r="F30" i="132"/>
  <c r="F54" i="132"/>
  <c r="R21" i="44"/>
  <c r="I21" i="132" s="1"/>
  <c r="Q13" i="44"/>
  <c r="W13" i="132" s="1"/>
  <c r="Q68" i="44"/>
  <c r="W68" i="132" s="1"/>
  <c r="R47" i="44"/>
  <c r="AH73" i="44"/>
  <c r="AF73" i="44"/>
  <c r="AE73" i="44"/>
  <c r="G73" i="132"/>
  <c r="AG73" i="44"/>
  <c r="AC73" i="44"/>
  <c r="R59" i="44"/>
  <c r="I59" i="132" s="1"/>
  <c r="AK12" i="44"/>
  <c r="AL12" i="44"/>
  <c r="AF59" i="44"/>
  <c r="AE59" i="44"/>
  <c r="AH59" i="44"/>
  <c r="AG59" i="44"/>
  <c r="G59" i="132"/>
  <c r="AC59" i="44"/>
  <c r="F87" i="132"/>
  <c r="H48" i="132"/>
  <c r="T48" i="44"/>
  <c r="AL28" i="44"/>
  <c r="AK28" i="44"/>
  <c r="R68" i="44"/>
  <c r="R74" i="44"/>
  <c r="Q20" i="44"/>
  <c r="W20" i="132" s="1"/>
  <c r="H47" i="132"/>
  <c r="T47" i="44"/>
  <c r="H41" i="132"/>
  <c r="T41" i="44"/>
  <c r="F16" i="132"/>
  <c r="R72" i="44"/>
  <c r="AK42" i="44"/>
  <c r="AL42" i="44"/>
  <c r="AL57" i="44"/>
  <c r="AK57" i="44"/>
  <c r="AK47" i="44"/>
  <c r="AL47" i="44"/>
  <c r="R55" i="44"/>
  <c r="I55" i="132" s="1"/>
  <c r="AF23" i="44"/>
  <c r="AE23" i="44"/>
  <c r="G23" i="132"/>
  <c r="AD23" i="44"/>
  <c r="AC23" i="44"/>
  <c r="AH23" i="44"/>
  <c r="H53" i="132"/>
  <c r="T53" i="44"/>
  <c r="AG77" i="44"/>
  <c r="AD77" i="44"/>
  <c r="G77" i="132"/>
  <c r="AC77" i="44"/>
  <c r="AH77" i="44"/>
  <c r="AE77" i="44"/>
  <c r="R16" i="44"/>
  <c r="I16" i="132" s="1"/>
  <c r="R38" i="44"/>
  <c r="AC86" i="44"/>
  <c r="AF86" i="44"/>
  <c r="G86" i="132"/>
  <c r="AH86" i="44"/>
  <c r="AG86" i="44"/>
  <c r="AD86" i="44"/>
  <c r="F76" i="132"/>
  <c r="R43" i="44"/>
  <c r="Q63" i="44"/>
  <c r="W63" i="132" s="1"/>
  <c r="Q42" i="44"/>
  <c r="W42" i="132" s="1"/>
  <c r="F60" i="132"/>
  <c r="AK73" i="44"/>
  <c r="AL73" i="44"/>
  <c r="R85" i="44"/>
  <c r="F17" i="132"/>
  <c r="R17" i="44"/>
  <c r="I17" i="132" s="1"/>
  <c r="T49" i="44"/>
  <c r="H49" i="132"/>
  <c r="H24" i="132"/>
  <c r="T24" i="44"/>
  <c r="AG67" i="44"/>
  <c r="AC67" i="44"/>
  <c r="AH67" i="44"/>
  <c r="G67" i="132"/>
  <c r="AD67" i="44"/>
  <c r="AE67" i="44"/>
  <c r="F79" i="132"/>
  <c r="Q43" i="44"/>
  <c r="W43" i="132" s="1"/>
  <c r="R52" i="44"/>
  <c r="AE65" i="44"/>
  <c r="AH65" i="44"/>
  <c r="AG65" i="44"/>
  <c r="AD65" i="44"/>
  <c r="G65" i="132"/>
  <c r="AF65" i="44"/>
  <c r="R82" i="44"/>
  <c r="AG74" i="44"/>
  <c r="AC74" i="44"/>
  <c r="AF74" i="44"/>
  <c r="AH74" i="44"/>
  <c r="G74" i="132"/>
  <c r="AD74" i="44"/>
  <c r="Q37" i="44"/>
  <c r="W37" i="132" s="1"/>
  <c r="F61" i="132"/>
  <c r="H45" i="132"/>
  <c r="T45" i="44"/>
  <c r="AK79" i="44"/>
  <c r="AL79" i="44"/>
  <c r="G14" i="132"/>
  <c r="AD14" i="44"/>
  <c r="AF14" i="44"/>
  <c r="AE14" i="44"/>
  <c r="AC14" i="44"/>
  <c r="AG14" i="44"/>
  <c r="R19" i="44"/>
  <c r="I19" i="132" s="1"/>
  <c r="AC78" i="44"/>
  <c r="AG78" i="44"/>
  <c r="AH78" i="44"/>
  <c r="AF78" i="44"/>
  <c r="AE78" i="44"/>
  <c r="G78" i="132"/>
  <c r="R56" i="44"/>
  <c r="H55" i="132"/>
  <c r="T55" i="44"/>
  <c r="G85" i="132"/>
  <c r="AH85" i="44"/>
  <c r="AC85" i="44"/>
  <c r="AG85" i="44"/>
  <c r="AE85" i="44"/>
  <c r="AF85" i="44"/>
  <c r="AK54" i="44"/>
  <c r="AL54" i="44"/>
  <c r="H19" i="132"/>
  <c r="T19" i="44"/>
  <c r="AL72" i="44"/>
  <c r="AK72" i="44"/>
  <c r="R40" i="44"/>
  <c r="H13" i="132"/>
  <c r="T13" i="44"/>
  <c r="G31" i="132"/>
  <c r="AG31" i="44"/>
  <c r="AH31" i="44"/>
  <c r="AE31" i="44"/>
  <c r="AC31" i="44"/>
  <c r="AF31" i="44"/>
  <c r="AK85" i="44"/>
  <c r="AL85" i="44"/>
  <c r="R79" i="44"/>
  <c r="AK45" i="44"/>
  <c r="AL45" i="44"/>
  <c r="AE62" i="44"/>
  <c r="AG62" i="44"/>
  <c r="AH62" i="44"/>
  <c r="AF62" i="44"/>
  <c r="G62" i="132"/>
  <c r="AC62" i="44"/>
  <c r="R12" i="44"/>
  <c r="I12" i="132" s="1"/>
  <c r="Q65" i="44"/>
  <c r="W65" i="132" s="1"/>
  <c r="G39" i="132"/>
  <c r="AF39" i="44"/>
  <c r="AG39" i="44"/>
  <c r="AC39" i="44"/>
  <c r="AH39" i="44"/>
  <c r="AD39" i="44"/>
  <c r="Q77" i="44"/>
  <c r="W77" i="132" s="1"/>
  <c r="F53" i="132"/>
  <c r="T74" i="44"/>
  <c r="H74" i="132"/>
  <c r="F71" i="132"/>
  <c r="AK33" i="44"/>
  <c r="AL33" i="44"/>
  <c r="F85" i="132"/>
  <c r="H63" i="132"/>
  <c r="T63" i="44"/>
  <c r="AH53" i="44"/>
  <c r="AG53" i="44"/>
  <c r="G53" i="132"/>
  <c r="AC53" i="44"/>
  <c r="AF53" i="44"/>
  <c r="AD53" i="44"/>
  <c r="G37" i="132"/>
  <c r="AG37" i="44"/>
  <c r="AC37" i="44"/>
  <c r="AD37" i="44"/>
  <c r="AH37" i="44"/>
  <c r="AE37" i="44"/>
  <c r="Q58" i="44"/>
  <c r="W58" i="132" s="1"/>
  <c r="AL21" i="44"/>
  <c r="AK21" i="44"/>
  <c r="Q47" i="44"/>
  <c r="W47" i="132" s="1"/>
  <c r="Q57" i="44"/>
  <c r="W57" i="132" s="1"/>
  <c r="AH57" i="44"/>
  <c r="G57" i="132"/>
  <c r="AF57" i="44"/>
  <c r="AG57" i="44"/>
  <c r="AD57" i="44"/>
  <c r="AL87" i="44"/>
  <c r="AK87" i="44"/>
  <c r="G61" i="132"/>
  <c r="AG61" i="44"/>
  <c r="AH61" i="44"/>
  <c r="AD61" i="44"/>
  <c r="AE61" i="44"/>
  <c r="AF61" i="44"/>
  <c r="T73" i="44"/>
  <c r="H73" i="132"/>
  <c r="F47" i="132"/>
  <c r="AK44" i="44"/>
  <c r="AL44" i="44"/>
  <c r="AE22" i="44"/>
  <c r="AD22" i="44"/>
  <c r="G22" i="132"/>
  <c r="AC22" i="44"/>
  <c r="AF22" i="44"/>
  <c r="AG22" i="44"/>
  <c r="Q76" i="44"/>
  <c r="W76" i="132" s="1"/>
  <c r="R83" i="44"/>
  <c r="F70" i="132"/>
  <c r="T77" i="44"/>
  <c r="H77" i="132"/>
  <c r="Q32" i="44"/>
  <c r="W32" i="132" s="1"/>
  <c r="F39" i="132"/>
  <c r="R45" i="44"/>
  <c r="R37" i="44"/>
  <c r="H79" i="132"/>
  <c r="T79" i="44"/>
  <c r="F69" i="132"/>
  <c r="F34" i="132"/>
  <c r="Q25" i="44"/>
  <c r="W25" i="132" s="1"/>
  <c r="H68" i="132"/>
  <c r="T68" i="44"/>
  <c r="AK60" i="44"/>
  <c r="AL60" i="44"/>
  <c r="Q18" i="44"/>
  <c r="W18" i="132" s="1"/>
  <c r="Q29" i="44"/>
  <c r="W29" i="132" s="1"/>
  <c r="AL71" i="44"/>
  <c r="AK71" i="44"/>
  <c r="AL23" i="44"/>
  <c r="AK23" i="44"/>
  <c r="T76" i="44"/>
  <c r="H76" i="132"/>
  <c r="H40" i="132"/>
  <c r="T40" i="44"/>
  <c r="Q60" i="44"/>
  <c r="W60" i="132" s="1"/>
  <c r="Q41" i="44"/>
  <c r="W41" i="132" s="1"/>
  <c r="F83" i="132"/>
  <c r="R60" i="44"/>
  <c r="I60" i="132" s="1"/>
  <c r="H20" i="132"/>
  <c r="T20" i="44"/>
  <c r="T15" i="44"/>
  <c r="H15" i="132"/>
  <c r="I65" i="132" l="1"/>
  <c r="W26" i="44"/>
  <c r="U26" i="44"/>
  <c r="V26" i="44" s="1"/>
  <c r="X26" i="44" s="1"/>
  <c r="I39" i="132"/>
  <c r="U20" i="44"/>
  <c r="W20" i="44" s="1"/>
  <c r="V20" i="44"/>
  <c r="I56" i="132"/>
  <c r="I69" i="132"/>
  <c r="U33" i="44"/>
  <c r="W33" i="44" s="1"/>
  <c r="V33" i="44"/>
  <c r="I32" i="132"/>
  <c r="I77" i="132"/>
  <c r="V58" i="44"/>
  <c r="U58" i="44"/>
  <c r="W58" i="44" s="1"/>
  <c r="I83" i="132"/>
  <c r="U42" i="44"/>
  <c r="V42" i="44" s="1"/>
  <c r="W42" i="44"/>
  <c r="I40" i="132"/>
  <c r="U76" i="44"/>
  <c r="V76" i="44" s="1"/>
  <c r="X76" i="44" s="1"/>
  <c r="W76" i="44"/>
  <c r="U74" i="44"/>
  <c r="V74" i="44" s="1"/>
  <c r="W74" i="44"/>
  <c r="V49" i="44"/>
  <c r="U49" i="44"/>
  <c r="W49" i="44" s="1"/>
  <c r="I45" i="132"/>
  <c r="I43" i="132"/>
  <c r="I72" i="132"/>
  <c r="I74" i="132"/>
  <c r="U38" i="44"/>
  <c r="V38" i="44" s="1"/>
  <c r="X38" i="44" s="1"/>
  <c r="W38" i="44"/>
  <c r="U81" i="44"/>
  <c r="V81" i="44" s="1"/>
  <c r="W81" i="44"/>
  <c r="X81" i="44" s="1"/>
  <c r="U18" i="44"/>
  <c r="W18" i="44" s="1"/>
  <c r="V18" i="44"/>
  <c r="I50" i="132"/>
  <c r="U56" i="44"/>
  <c r="V56" i="44" s="1"/>
  <c r="W56" i="44"/>
  <c r="X56" i="44" s="1"/>
  <c r="W70" i="44"/>
  <c r="U70" i="44"/>
  <c r="V70" i="44" s="1"/>
  <c r="I42" i="132"/>
  <c r="V63" i="44"/>
  <c r="U63" i="44"/>
  <c r="W63" i="44" s="1"/>
  <c r="I73" i="132"/>
  <c r="U65" i="44"/>
  <c r="V65" i="44" s="1"/>
  <c r="W65" i="44"/>
  <c r="U67" i="44"/>
  <c r="V67" i="44" s="1"/>
  <c r="X67" i="44" s="1"/>
  <c r="W67" i="44"/>
  <c r="W54" i="44"/>
  <c r="U54" i="44"/>
  <c r="V54" i="44" s="1"/>
  <c r="V12" i="44"/>
  <c r="U12" i="44"/>
  <c r="W12" i="44" s="1"/>
  <c r="V21" i="44"/>
  <c r="U21" i="44"/>
  <c r="W21" i="44" s="1"/>
  <c r="I67" i="132"/>
  <c r="W28" i="44"/>
  <c r="U28" i="44"/>
  <c r="V28" i="44" s="1"/>
  <c r="I29" i="132"/>
  <c r="U68" i="44"/>
  <c r="V68" i="44" s="1"/>
  <c r="W68" i="44"/>
  <c r="X68" i="44" s="1"/>
  <c r="W79" i="44"/>
  <c r="U79" i="44"/>
  <c r="V79" i="44" s="1"/>
  <c r="I79" i="132"/>
  <c r="U19" i="44"/>
  <c r="W19" i="44" s="1"/>
  <c r="V19" i="44"/>
  <c r="I52" i="132"/>
  <c r="U41" i="44"/>
  <c r="V41" i="44" s="1"/>
  <c r="W41" i="44"/>
  <c r="U52" i="44"/>
  <c r="V52" i="44" s="1"/>
  <c r="W52" i="44"/>
  <c r="U34" i="44"/>
  <c r="V34" i="44" s="1"/>
  <c r="X34" i="44" s="1"/>
  <c r="W34" i="44"/>
  <c r="V57" i="44"/>
  <c r="U57" i="44"/>
  <c r="W57" i="44" s="1"/>
  <c r="AC57" i="44" s="1"/>
  <c r="W46" i="44"/>
  <c r="U46" i="44"/>
  <c r="V46" i="44" s="1"/>
  <c r="X46" i="44" s="1"/>
  <c r="I44" i="132"/>
  <c r="V23" i="44"/>
  <c r="U23" i="44"/>
  <c r="W23" i="44" s="1"/>
  <c r="I30" i="132"/>
  <c r="I26" i="132"/>
  <c r="U31" i="44"/>
  <c r="V31" i="44" s="1"/>
  <c r="W31" i="44"/>
  <c r="I70" i="132"/>
  <c r="U59" i="44"/>
  <c r="W59" i="44" s="1"/>
  <c r="V59" i="44"/>
  <c r="W69" i="44"/>
  <c r="U69" i="44"/>
  <c r="V69" i="44" s="1"/>
  <c r="U85" i="44"/>
  <c r="V85" i="44" s="1"/>
  <c r="W85" i="44"/>
  <c r="I34" i="132"/>
  <c r="I41" i="132"/>
  <c r="V60" i="44"/>
  <c r="U60" i="44"/>
  <c r="W60" i="44" s="1"/>
  <c r="I82" i="132"/>
  <c r="I68" i="132"/>
  <c r="U44" i="44"/>
  <c r="V44" i="44" s="1"/>
  <c r="W44" i="44"/>
  <c r="U30" i="44"/>
  <c r="V30" i="44" s="1"/>
  <c r="W30" i="44"/>
  <c r="I46" i="132"/>
  <c r="U16" i="44"/>
  <c r="W16" i="44" s="1"/>
  <c r="V16" i="44"/>
  <c r="W80" i="44"/>
  <c r="U80" i="44"/>
  <c r="V80" i="44" s="1"/>
  <c r="V61" i="44"/>
  <c r="U61" i="44"/>
  <c r="W61" i="44" s="1"/>
  <c r="V15" i="44"/>
  <c r="U15" i="44"/>
  <c r="W15" i="44" s="1"/>
  <c r="W40" i="44"/>
  <c r="U40" i="44"/>
  <c r="V40" i="44" s="1"/>
  <c r="W53" i="44"/>
  <c r="U53" i="44"/>
  <c r="V53" i="44" s="1"/>
  <c r="U47" i="44"/>
  <c r="V47" i="44" s="1"/>
  <c r="W47" i="44"/>
  <c r="U48" i="44"/>
  <c r="W48" i="44" s="1"/>
  <c r="V48" i="44"/>
  <c r="U84" i="44"/>
  <c r="V84" i="44" s="1"/>
  <c r="W84" i="44"/>
  <c r="W62" i="44"/>
  <c r="U62" i="44"/>
  <c r="V62" i="44" s="1"/>
  <c r="W71" i="44"/>
  <c r="AC71" i="44" s="1"/>
  <c r="U71" i="44"/>
  <c r="V71" i="44" s="1"/>
  <c r="X71" i="44" s="1"/>
  <c r="V51" i="44"/>
  <c r="U51" i="44"/>
  <c r="W51" i="44" s="1"/>
  <c r="W75" i="44"/>
  <c r="U75" i="44"/>
  <c r="V75" i="44" s="1"/>
  <c r="I24" i="132"/>
  <c r="U72" i="44"/>
  <c r="V72" i="44" s="1"/>
  <c r="W72" i="44"/>
  <c r="I54" i="132"/>
  <c r="U22" i="44"/>
  <c r="W22" i="44" s="1"/>
  <c r="V22" i="44"/>
  <c r="U35" i="44"/>
  <c r="W35" i="44" s="1"/>
  <c r="V35" i="44"/>
  <c r="I31" i="132"/>
  <c r="W82" i="44"/>
  <c r="U82" i="44"/>
  <c r="V82" i="44" s="1"/>
  <c r="U29" i="44"/>
  <c r="V29" i="44" s="1"/>
  <c r="W29" i="44"/>
  <c r="U37" i="44"/>
  <c r="V37" i="44" s="1"/>
  <c r="W37" i="44"/>
  <c r="I71" i="132"/>
  <c r="W32" i="44"/>
  <c r="U32" i="44"/>
  <c r="V32" i="44" s="1"/>
  <c r="I38" i="132"/>
  <c r="I47" i="132"/>
  <c r="I25" i="132"/>
  <c r="V86" i="44"/>
  <c r="U86" i="44"/>
  <c r="W86" i="44" s="1"/>
  <c r="U25" i="44"/>
  <c r="V25" i="44" s="1"/>
  <c r="W25" i="44"/>
  <c r="I37" i="132"/>
  <c r="U73" i="44"/>
  <c r="V73" i="44" s="1"/>
  <c r="W73" i="44"/>
  <c r="V55" i="44"/>
  <c r="U55" i="44"/>
  <c r="W55" i="44" s="1"/>
  <c r="AL55" i="44" s="1"/>
  <c r="U24" i="44"/>
  <c r="V24" i="44" s="1"/>
  <c r="W24" i="44"/>
  <c r="I64" i="132"/>
  <c r="V14" i="44"/>
  <c r="U14" i="44"/>
  <c r="W14" i="44" s="1"/>
  <c r="I78" i="132"/>
  <c r="I75" i="132"/>
  <c r="I81" i="132"/>
  <c r="I53" i="132"/>
  <c r="X53" i="44"/>
  <c r="W27" i="44"/>
  <c r="U27" i="44"/>
  <c r="V27" i="44" s="1"/>
  <c r="I80" i="132"/>
  <c r="U66" i="44"/>
  <c r="V66" i="44" s="1"/>
  <c r="W66" i="44"/>
  <c r="I84" i="132"/>
  <c r="X84" i="44"/>
  <c r="W78" i="44"/>
  <c r="U78" i="44"/>
  <c r="V78" i="44" s="1"/>
  <c r="V17" i="44"/>
  <c r="U17" i="44"/>
  <c r="W17" i="44" s="1"/>
  <c r="I28" i="132"/>
  <c r="I76" i="132"/>
  <c r="V87" i="44"/>
  <c r="U87" i="44"/>
  <c r="W87" i="44" s="1"/>
  <c r="I62" i="132"/>
  <c r="W83" i="44"/>
  <c r="U83" i="44"/>
  <c r="V83" i="44" s="1"/>
  <c r="I36" i="132"/>
  <c r="V11" i="44"/>
  <c r="U11" i="44"/>
  <c r="W11" i="44" s="1"/>
  <c r="U64" i="44"/>
  <c r="V64" i="44" s="1"/>
  <c r="W64" i="44"/>
  <c r="W77" i="44"/>
  <c r="U77" i="44"/>
  <c r="V77" i="44" s="1"/>
  <c r="U13" i="44"/>
  <c r="W13" i="44" s="1"/>
  <c r="V13" i="44"/>
  <c r="U45" i="44"/>
  <c r="V45" i="44" s="1"/>
  <c r="W45" i="44"/>
  <c r="I85" i="132"/>
  <c r="W43" i="44"/>
  <c r="U43" i="44"/>
  <c r="V43" i="44" s="1"/>
  <c r="X43" i="44" s="1"/>
  <c r="I27" i="132"/>
  <c r="U39" i="44"/>
  <c r="V39" i="44" s="1"/>
  <c r="W39" i="44"/>
  <c r="U36" i="44"/>
  <c r="V36" i="44" s="1"/>
  <c r="W36" i="44"/>
  <c r="W50" i="44"/>
  <c r="U50" i="44"/>
  <c r="V50" i="44" s="1"/>
  <c r="X83" i="44" l="1"/>
  <c r="X74" i="44"/>
  <c r="X36" i="44"/>
  <c r="X72" i="44"/>
  <c r="X54" i="44"/>
  <c r="X64" i="44"/>
  <c r="X25" i="44"/>
  <c r="X24" i="44"/>
  <c r="X37" i="44"/>
  <c r="X75" i="44"/>
  <c r="X50" i="44"/>
  <c r="X79" i="44"/>
  <c r="X31" i="44"/>
  <c r="X44" i="44"/>
  <c r="X29" i="44"/>
  <c r="X82" i="44"/>
  <c r="X42" i="44"/>
  <c r="AC27" i="44"/>
  <c r="Y27" i="44"/>
  <c r="AA27" i="44"/>
  <c r="AB27" i="44"/>
  <c r="AA32" i="44"/>
  <c r="Y32" i="44"/>
  <c r="AF32" i="44"/>
  <c r="AB32" i="44"/>
  <c r="Y28" i="44"/>
  <c r="AA28" i="44"/>
  <c r="AC28" i="44"/>
  <c r="AB28" i="44"/>
  <c r="AH20" i="44"/>
  <c r="AB20" i="44"/>
  <c r="Y20" i="44"/>
  <c r="X20" i="44"/>
  <c r="AA20" i="44"/>
  <c r="AE87" i="44"/>
  <c r="AB87" i="44"/>
  <c r="X87" i="44"/>
  <c r="Y87" i="44"/>
  <c r="AA87" i="44"/>
  <c r="AB55" i="44"/>
  <c r="AH55" i="44"/>
  <c r="X55" i="44"/>
  <c r="Y55" i="44"/>
  <c r="AA55" i="44"/>
  <c r="X51" i="44"/>
  <c r="AF51" i="44"/>
  <c r="AA51" i="44"/>
  <c r="AB51" i="44"/>
  <c r="Y51" i="44"/>
  <c r="AB52" i="44"/>
  <c r="AA52" i="44"/>
  <c r="Y52" i="44"/>
  <c r="AD52" i="44"/>
  <c r="AB49" i="44"/>
  <c r="AA49" i="44"/>
  <c r="X49" i="44"/>
  <c r="AG49" i="44"/>
  <c r="Y49" i="44"/>
  <c r="AC46" i="44"/>
  <c r="AB46" i="44"/>
  <c r="AA46" i="44"/>
  <c r="Y46" i="44"/>
  <c r="AA73" i="44"/>
  <c r="AB73" i="44"/>
  <c r="Y73" i="44"/>
  <c r="AD73" i="44"/>
  <c r="AA26" i="44"/>
  <c r="AB26" i="44"/>
  <c r="Y26" i="44"/>
  <c r="AC26" i="44"/>
  <c r="AA78" i="44"/>
  <c r="AB78" i="44"/>
  <c r="AD78" i="44"/>
  <c r="Y78" i="44"/>
  <c r="X32" i="44"/>
  <c r="AG11" i="44"/>
  <c r="X11" i="44"/>
  <c r="AA11" i="44"/>
  <c r="AB11" i="44"/>
  <c r="Y11" i="44"/>
  <c r="AD31" i="44"/>
  <c r="AA31" i="44"/>
  <c r="Y31" i="44"/>
  <c r="AB31" i="44"/>
  <c r="AF69" i="44"/>
  <c r="Y69" i="44"/>
  <c r="AA69" i="44"/>
  <c r="AB69" i="44"/>
  <c r="AB47" i="44"/>
  <c r="AA47" i="44"/>
  <c r="AC47" i="44"/>
  <c r="Y47" i="44"/>
  <c r="AB60" i="44"/>
  <c r="AD60" i="44"/>
  <c r="Y60" i="44"/>
  <c r="X60" i="44"/>
  <c r="AA60" i="44"/>
  <c r="AF77" i="44"/>
  <c r="Y77" i="44"/>
  <c r="AA77" i="44"/>
  <c r="AB77" i="44"/>
  <c r="X47" i="44"/>
  <c r="X35" i="44"/>
  <c r="AA35" i="44"/>
  <c r="AC35" i="44"/>
  <c r="Y35" i="44"/>
  <c r="AB35" i="44"/>
  <c r="AE53" i="44"/>
  <c r="AA53" i="44"/>
  <c r="Y53" i="44"/>
  <c r="AB53" i="44"/>
  <c r="AB59" i="44"/>
  <c r="AA59" i="44"/>
  <c r="AD59" i="44"/>
  <c r="Y59" i="44"/>
  <c r="X59" i="44"/>
  <c r="Y70" i="44"/>
  <c r="AF70" i="44"/>
  <c r="AA70" i="44"/>
  <c r="AB70" i="44"/>
  <c r="X69" i="44"/>
  <c r="X66" i="44"/>
  <c r="AB66" i="44"/>
  <c r="AD66" i="44"/>
  <c r="Y66" i="44"/>
  <c r="AA66" i="44"/>
  <c r="AA37" i="44"/>
  <c r="AF37" i="44"/>
  <c r="Y37" i="44"/>
  <c r="AB37" i="44"/>
  <c r="AB44" i="44"/>
  <c r="AA44" i="44"/>
  <c r="AD44" i="44"/>
  <c r="Y44" i="44"/>
  <c r="Y57" i="44"/>
  <c r="AB57" i="44"/>
  <c r="X57" i="44"/>
  <c r="AE57" i="44"/>
  <c r="AA57" i="44"/>
  <c r="AA68" i="44"/>
  <c r="AE68" i="44"/>
  <c r="AB68" i="44"/>
  <c r="Y68" i="44"/>
  <c r="AB21" i="44"/>
  <c r="AG21" i="44"/>
  <c r="AA21" i="44"/>
  <c r="Y21" i="44"/>
  <c r="X21" i="44"/>
  <c r="Y65" i="44"/>
  <c r="AB65" i="44"/>
  <c r="AA65" i="44"/>
  <c r="AC65" i="44"/>
  <c r="AA81" i="44"/>
  <c r="Y81" i="44"/>
  <c r="AD81" i="44"/>
  <c r="AB81" i="44"/>
  <c r="Y76" i="44"/>
  <c r="AB76" i="44"/>
  <c r="AD76" i="44"/>
  <c r="AA76" i="44"/>
  <c r="Y58" i="44"/>
  <c r="AB58" i="44"/>
  <c r="AD58" i="44"/>
  <c r="X58" i="44"/>
  <c r="AA58" i="44"/>
  <c r="X78" i="44"/>
  <c r="AB82" i="44"/>
  <c r="AD82" i="44"/>
  <c r="Y82" i="44"/>
  <c r="AA82" i="44"/>
  <c r="AC45" i="44"/>
  <c r="Y45" i="44"/>
  <c r="AA45" i="44"/>
  <c r="AB45" i="44"/>
  <c r="AD85" i="44"/>
  <c r="AA85" i="44"/>
  <c r="AB85" i="44"/>
  <c r="Y85" i="44"/>
  <c r="AH13" i="44"/>
  <c r="AA13" i="44"/>
  <c r="X13" i="44"/>
  <c r="Y13" i="44"/>
  <c r="AB13" i="44"/>
  <c r="AE71" i="44"/>
  <c r="Y71" i="44"/>
  <c r="AB71" i="44"/>
  <c r="AA71" i="44"/>
  <c r="AA79" i="44"/>
  <c r="AD79" i="44"/>
  <c r="Y79" i="44"/>
  <c r="AB79" i="44"/>
  <c r="X33" i="44"/>
  <c r="AC33" i="44"/>
  <c r="Y33" i="44"/>
  <c r="AA33" i="44"/>
  <c r="AB33" i="44"/>
  <c r="AA14" i="44"/>
  <c r="AB14" i="44"/>
  <c r="X14" i="44"/>
  <c r="AH14" i="44"/>
  <c r="Y14" i="44"/>
  <c r="AB72" i="44"/>
  <c r="AA72" i="44"/>
  <c r="Y72" i="44"/>
  <c r="AD72" i="44"/>
  <c r="AA30" i="44"/>
  <c r="AB30" i="44"/>
  <c r="Y30" i="44"/>
  <c r="AE30" i="44"/>
  <c r="AE41" i="44"/>
  <c r="Y41" i="44"/>
  <c r="AA41" i="44"/>
  <c r="AB41" i="44"/>
  <c r="AA50" i="44"/>
  <c r="AB50" i="44"/>
  <c r="AF50" i="44"/>
  <c r="Y50" i="44"/>
  <c r="AE83" i="44"/>
  <c r="AB83" i="44"/>
  <c r="Y83" i="44"/>
  <c r="AA83" i="44"/>
  <c r="AA80" i="44"/>
  <c r="AB80" i="44"/>
  <c r="AD80" i="44"/>
  <c r="Y80" i="44"/>
  <c r="X41" i="44"/>
  <c r="X30" i="44"/>
  <c r="X52" i="44"/>
  <c r="X85" i="44"/>
  <c r="X80" i="44"/>
  <c r="AH22" i="44"/>
  <c r="AA22" i="44"/>
  <c r="Y22" i="44"/>
  <c r="X22" i="44"/>
  <c r="AB22" i="44"/>
  <c r="AB75" i="44"/>
  <c r="Y75" i="44"/>
  <c r="AA75" i="44"/>
  <c r="AD75" i="44"/>
  <c r="AB40" i="44"/>
  <c r="AE40" i="44"/>
  <c r="Y40" i="44"/>
  <c r="AA40" i="44"/>
  <c r="AB16" i="44"/>
  <c r="Y16" i="44"/>
  <c r="AA16" i="44"/>
  <c r="AC16" i="44"/>
  <c r="X16" i="44"/>
  <c r="X70" i="44"/>
  <c r="AC19" i="44"/>
  <c r="AB19" i="44"/>
  <c r="AA19" i="44"/>
  <c r="X19" i="44"/>
  <c r="Y19" i="44"/>
  <c r="X73" i="44"/>
  <c r="X45" i="44"/>
  <c r="X40" i="44"/>
  <c r="X77" i="44"/>
  <c r="X65" i="44"/>
  <c r="AC48" i="44"/>
  <c r="Y48" i="44"/>
  <c r="AB48" i="44"/>
  <c r="AA48" i="44"/>
  <c r="X48" i="44"/>
  <c r="AF54" i="44"/>
  <c r="AA54" i="44"/>
  <c r="Y54" i="44"/>
  <c r="AB54" i="44"/>
  <c r="AE39" i="44"/>
  <c r="Y39" i="44"/>
  <c r="AA39" i="44"/>
  <c r="AB39" i="44"/>
  <c r="Y86" i="44"/>
  <c r="AA86" i="44"/>
  <c r="AE86" i="44"/>
  <c r="AB86" i="44"/>
  <c r="X86" i="44"/>
  <c r="Y15" i="44"/>
  <c r="AA15" i="44"/>
  <c r="AG15" i="44"/>
  <c r="AB15" i="44"/>
  <c r="X15" i="44"/>
  <c r="X63" i="44"/>
  <c r="Y63" i="44"/>
  <c r="AD63" i="44"/>
  <c r="AB63" i="44"/>
  <c r="AA63" i="44"/>
  <c r="Y42" i="44"/>
  <c r="AE42" i="44"/>
  <c r="AA42" i="44"/>
  <c r="AB42" i="44"/>
  <c r="X27" i="44"/>
  <c r="AB18" i="44"/>
  <c r="AC18" i="44"/>
  <c r="Y18" i="44"/>
  <c r="X18" i="44"/>
  <c r="AA18" i="44"/>
  <c r="X39" i="44"/>
  <c r="X61" i="44"/>
  <c r="AB61" i="44"/>
  <c r="AA61" i="44"/>
  <c r="Y61" i="44"/>
  <c r="AC61" i="44"/>
  <c r="Y67" i="44"/>
  <c r="AB67" i="44"/>
  <c r="AF67" i="44"/>
  <c r="AA67" i="44"/>
  <c r="AA74" i="44"/>
  <c r="AB74" i="44"/>
  <c r="Y74" i="44"/>
  <c r="AE74" i="44"/>
  <c r="AE43" i="44"/>
  <c r="AB43" i="44"/>
  <c r="Y43" i="44"/>
  <c r="AA43" i="44"/>
  <c r="X28" i="44"/>
  <c r="AD62" i="44"/>
  <c r="AB62" i="44"/>
  <c r="Y62" i="44"/>
  <c r="AA62" i="44"/>
  <c r="X62" i="44"/>
  <c r="AD36" i="44"/>
  <c r="AB36" i="44"/>
  <c r="Y36" i="44"/>
  <c r="AA36" i="44"/>
  <c r="AB64" i="44"/>
  <c r="Y64" i="44"/>
  <c r="AD64" i="44"/>
  <c r="AA64" i="44"/>
  <c r="AB17" i="44"/>
  <c r="AA17" i="44"/>
  <c r="AC17" i="44"/>
  <c r="X17" i="44"/>
  <c r="Y17" i="44"/>
  <c r="Y24" i="44"/>
  <c r="AA24" i="44"/>
  <c r="AC24" i="44"/>
  <c r="AB24" i="44"/>
  <c r="Y25" i="44"/>
  <c r="AB25" i="44"/>
  <c r="AC25" i="44"/>
  <c r="AA25" i="44"/>
  <c r="AB29" i="44"/>
  <c r="AA29" i="44"/>
  <c r="AC29" i="44"/>
  <c r="Y29" i="44"/>
  <c r="AA84" i="44"/>
  <c r="Y84" i="44"/>
  <c r="AB84" i="44"/>
  <c r="AE84" i="44"/>
  <c r="AG23" i="44"/>
  <c r="AB23" i="44"/>
  <c r="X23" i="44"/>
  <c r="AA23" i="44"/>
  <c r="Y23" i="44"/>
  <c r="AB34" i="44"/>
  <c r="AA34" i="44"/>
  <c r="AC34" i="44"/>
  <c r="Y34" i="44"/>
  <c r="AG12" i="44"/>
  <c r="X12" i="44"/>
  <c r="Y12" i="44"/>
  <c r="AA12" i="44"/>
  <c r="AB12" i="44"/>
  <c r="AE56" i="44"/>
  <c r="AB56" i="44"/>
  <c r="Y56" i="44"/>
  <c r="AA56" i="44"/>
  <c r="AA38" i="44"/>
  <c r="AE38" i="44"/>
  <c r="Y38" i="44"/>
  <c r="AB38" i="44"/>
</calcChain>
</file>

<file path=xl/sharedStrings.xml><?xml version="1.0" encoding="utf-8"?>
<sst xmlns="http://schemas.openxmlformats.org/spreadsheetml/2006/main" count="6188" uniqueCount="666">
  <si>
    <t>Ward Code</t>
  </si>
  <si>
    <t>Numerator</t>
  </si>
  <si>
    <t>Rank of wards (1 is lowest)</t>
  </si>
  <si>
    <t>95% LCL</t>
  </si>
  <si>
    <t>95% UCL</t>
  </si>
  <si>
    <t>Statistical Significance</t>
  </si>
  <si>
    <t>Minimum ward</t>
  </si>
  <si>
    <t>City 25th Percentile (4th ward)</t>
  </si>
  <si>
    <t>City Average</t>
  </si>
  <si>
    <t>City 75th Percentile (13th ward)</t>
  </si>
  <si>
    <t>Maximum ward</t>
  </si>
  <si>
    <t>Locality Average</t>
  </si>
  <si>
    <t>00MSMR</t>
  </si>
  <si>
    <t>00MSMS</t>
  </si>
  <si>
    <t>00MSMT</t>
  </si>
  <si>
    <t>00MSMU</t>
  </si>
  <si>
    <t>00MSMW</t>
  </si>
  <si>
    <t>00MSMX</t>
  </si>
  <si>
    <t>00MSMY</t>
  </si>
  <si>
    <t>00MSMZ</t>
  </si>
  <si>
    <t>00MSNA</t>
  </si>
  <si>
    <t>00MSNB</t>
  </si>
  <si>
    <t>00MSNC</t>
  </si>
  <si>
    <t>00MSND</t>
  </si>
  <si>
    <t>00MSNE</t>
  </si>
  <si>
    <t>00MSNF</t>
  </si>
  <si>
    <t>00MSNG</t>
  </si>
  <si>
    <t>00MSNH</t>
  </si>
  <si>
    <t>Ward Statistic</t>
  </si>
  <si>
    <t xml:space="preserve">Proportion multiplier: </t>
  </si>
  <si>
    <t xml:space="preserve">Confidence limit: </t>
  </si>
  <si>
    <t>Newcombe-Wilson hybrid score CI</t>
  </si>
  <si>
    <t>Simple method*</t>
  </si>
  <si>
    <t>*Simple method includes continuity correction</t>
  </si>
  <si>
    <t>Num</t>
  </si>
  <si>
    <t>Denom</t>
  </si>
  <si>
    <t>Prop</t>
  </si>
  <si>
    <t>Proportion*</t>
  </si>
  <si>
    <t>Lower CI</t>
  </si>
  <si>
    <t>Upper CI</t>
  </si>
  <si>
    <t>Source: Newcombe, RG.  Two-sided confidence intervals for the single proportion: comparison of seven methods.  Stat Med 1998;17:857-72</t>
  </si>
  <si>
    <t>Indicator</t>
  </si>
  <si>
    <t>Demography</t>
  </si>
  <si>
    <t>Mortality</t>
  </si>
  <si>
    <t>Ward Name</t>
  </si>
  <si>
    <t>Ward Name2</t>
  </si>
  <si>
    <t>Bargate</t>
  </si>
  <si>
    <t>Bassett</t>
  </si>
  <si>
    <t>Bevois</t>
  </si>
  <si>
    <t>Bitterne</t>
  </si>
  <si>
    <t>Bitterne Park</t>
  </si>
  <si>
    <t>Coxford</t>
  </si>
  <si>
    <t>Freemantle</t>
  </si>
  <si>
    <t>Harefield</t>
  </si>
  <si>
    <t>Millbrook</t>
  </si>
  <si>
    <t>Peartree</t>
  </si>
  <si>
    <t>Portswood</t>
  </si>
  <si>
    <t>Redbridge</t>
  </si>
  <si>
    <t>Shirley</t>
  </si>
  <si>
    <t>Sholing</t>
  </si>
  <si>
    <t>Swaythling</t>
  </si>
  <si>
    <t>Woolston</t>
  </si>
  <si>
    <t>Ward: (select from drop down menu)</t>
  </si>
  <si>
    <t>Ward Code:</t>
  </si>
  <si>
    <t>Locality:</t>
  </si>
  <si>
    <t>ACTUAL DATA</t>
  </si>
  <si>
    <t>Rescaled data For Scale Min (0) to Scale Max (1) With Aligned National Average (0.5) - Continous Bar</t>
  </si>
  <si>
    <t>Dan's notes</t>
  </si>
  <si>
    <t>Input</t>
  </si>
  <si>
    <t>Calc</t>
  </si>
  <si>
    <t>Ward Number</t>
  </si>
  <si>
    <t>Ward 95% LCL</t>
  </si>
  <si>
    <t>Ward 95% UCL</t>
  </si>
  <si>
    <t>City 25th Percentile</t>
  </si>
  <si>
    <t>City 75th Percentile</t>
  </si>
  <si>
    <t>Best</t>
  </si>
  <si>
    <t>Worst</t>
  </si>
  <si>
    <t>-</t>
  </si>
  <si>
    <t>Scale Minimum</t>
  </si>
  <si>
    <t>Scale Maximum</t>
  </si>
  <si>
    <t>Worst scale</t>
  </si>
  <si>
    <t>Best scale</t>
  </si>
  <si>
    <t>Bottom quartile</t>
  </si>
  <si>
    <t>Top quartile</t>
  </si>
  <si>
    <t>Sig Diff low</t>
  </si>
  <si>
    <t>Sig Diff high</t>
  </si>
  <si>
    <t>Reference</t>
  </si>
  <si>
    <t>Best or worst</t>
  </si>
  <si>
    <t>City Ward Minimum</t>
  </si>
  <si>
    <t>City Ward Maximum</t>
  </si>
  <si>
    <t>Best/Worst key</t>
  </si>
  <si>
    <t>High value = Best</t>
  </si>
  <si>
    <t>Low value = Best</t>
  </si>
  <si>
    <t>n/a</t>
  </si>
  <si>
    <t>Indicator Number</t>
  </si>
  <si>
    <t>Indicator Name</t>
  </si>
  <si>
    <t>Notes</t>
  </si>
  <si>
    <t>Period reported in profile</t>
  </si>
  <si>
    <t>E05002455</t>
  </si>
  <si>
    <t>E05002456</t>
  </si>
  <si>
    <t>E05002457</t>
  </si>
  <si>
    <t>E05002458</t>
  </si>
  <si>
    <t>E05002459</t>
  </si>
  <si>
    <t>E05002460</t>
  </si>
  <si>
    <t>E05002461</t>
  </si>
  <si>
    <t>E05002462</t>
  </si>
  <si>
    <t>E05002463</t>
  </si>
  <si>
    <t>E05002464</t>
  </si>
  <si>
    <t>E05002465</t>
  </si>
  <si>
    <t>E05002466</t>
  </si>
  <si>
    <t>E05002467</t>
  </si>
  <si>
    <t>E05002468</t>
  </si>
  <si>
    <t>E05002469</t>
  </si>
  <si>
    <t>E05002470</t>
  </si>
  <si>
    <t>WD15CD</t>
  </si>
  <si>
    <t>#Southampton</t>
  </si>
  <si>
    <t>FlipBreaks</t>
  </si>
  <si>
    <t>Percentage of children aged 0-4 years in ward</t>
  </si>
  <si>
    <t>Metadata</t>
  </si>
  <si>
    <t>Percentage of children aged 0-15 years in ward</t>
  </si>
  <si>
    <t>Percentage of young people aged 18-24 years in ward</t>
  </si>
  <si>
    <t>Metadata:</t>
  </si>
  <si>
    <t>Percentage of adults aged 16-64 years in ward</t>
  </si>
  <si>
    <t>Percentage of older people aged 65 years and over in ward</t>
  </si>
  <si>
    <t>Resident population aged 65 years and over (Percentage). Source: 2016-based Hampshire County Council ward projections for 2018</t>
  </si>
  <si>
    <t>Forecast percentage change in resident population: 2018 to 2023. Source: 2016-based Hampshire County Council ward projections for 2018 and 2023</t>
  </si>
  <si>
    <t>Percentage change in working age adult (16 to 64 years) forecast population 2018 to 2023</t>
  </si>
  <si>
    <t>Forecast percentage change in resident population aged 16 to 64 years: 2018 to 2023. Source: 2016-based Hampshire County Council ward projections for 2018 and 2023</t>
  </si>
  <si>
    <t>Percentage change in 65 and over forecast population 2018 to 2023</t>
  </si>
  <si>
    <t>Population from minority ethnic groups: 2011 (Percentage).</t>
  </si>
  <si>
    <t>Population from minority ethnic groups: 2011 (Percentage). Percentage of residents from 'Black', 'Asian', and minority ethnic groups other than 'White' Source Table KS201EW Census 2011</t>
  </si>
  <si>
    <t xml:space="preserve">Population born in the UK: 2011 (Percentage). </t>
  </si>
  <si>
    <t>Population born in the UK: 2011 (Percentage). Percentage of resident born in the UK. Source: Table KS204EW Census 2011</t>
  </si>
  <si>
    <t>Main language other than English 2011</t>
  </si>
  <si>
    <t>Percentage of residents aged 3 and over with a main language other than English. Source: ONS NOMIS Census 2011</t>
  </si>
  <si>
    <t xml:space="preserve">Lone parent families: 2011. </t>
  </si>
  <si>
    <t>Lone parent families: 2011. Percentage of households that are lone parents with dependent children Table QS501EW Census 2011</t>
  </si>
  <si>
    <t>Highest Overall IMD Score in ward</t>
  </si>
  <si>
    <t>Lower Super Output Area (LSOA) with the highest Overall IMD Score in ward. Source: Ministry of Housing, Communities and Local Government</t>
  </si>
  <si>
    <t>Lowest Overall IMD Score in ward</t>
  </si>
  <si>
    <t>Ward average of IMD LSOA scores weighted by 2015 LSOA population</t>
  </si>
  <si>
    <t>Ward average of IMD LSOA scores weighted by 2015 LSOA population. For each ward the IMD score was calculated using ((sum of (each LSOA score in ward x that LSOA population in ward)/total population of LSOAs in ward). Source: Ministry of Housing, Communities and Local Government and ONS MYE 2015</t>
  </si>
  <si>
    <t>Highest Overall IDACI Score in ward</t>
  </si>
  <si>
    <t>Lower Super Output Area (LSOA) with the highest Overall IDACI Score in ward. Source: Ministry of Housing, Communities and Local Government</t>
  </si>
  <si>
    <t>Lowest Overall IDACI Score in ward</t>
  </si>
  <si>
    <t>Lower Super Output Area (LSOA) with the lowest Overall IDACI Score in ward.  Source: Ministry of Housing, Communities and Local Government</t>
  </si>
  <si>
    <t>Ward average of IDACI LSOA scores weighted by 2015 LSOA population</t>
  </si>
  <si>
    <t>Ward average of IDACI LSOA scores weighted by 2015 LSOA population. For each ward the IDACI score was calculated using ((sum of (each LSOA score in ward x that LSOA population in ward)/total population of LSOAs in ward). Source: Ministry of Housing, Communities and Local Government and ONS MYE 2015</t>
  </si>
  <si>
    <t>Percentage of children in low income families 2014 (children living in families in receipt of out of work benefits or tax credits where their reported income is less than 60% median income) for under 16s only. Source: HM Revenue and Customs (Personal Tax Credits: Related Statistics - Child Poverty Statistics)</t>
  </si>
  <si>
    <t>Children living in families in receipt of out of work benefits or tax credits where their reported income is less than 60% median income (2014) - for under 16s only. Source: HM Revenue and Customs (Personal Tax Credits: Related Statistics - Child Poverty Statistics)</t>
  </si>
  <si>
    <t>No qualifications (% adults)</t>
  </si>
  <si>
    <t>Population without qualifications: 2011 (Percentage). Percentage of residents aged 16+ without qualifications. Source: Table QS501EW Census 2011</t>
  </si>
  <si>
    <t>Job density (per hectare) 2015</t>
  </si>
  <si>
    <t>Job density by hectare. Source: UK business register and employment survey (BRES) 2016 (provisional). Ward area hectares from 2011 Census Table QS102EW</t>
  </si>
  <si>
    <t>Average house price (median) 2017</t>
  </si>
  <si>
    <t>Median price for all houses (including flats/maisonettes) by ward. Source: ONS House Price Statistics for Small Areas (HPSSAs).</t>
  </si>
  <si>
    <t>Long term unemployed (rate per 1,000) 2017</t>
  </si>
  <si>
    <t>Rate per 1,000 population aged 16-64 years of people claiming Jobseeker's Allowance (JSA) for &gt;12 months. Average monthly claimants of Jobseeker's Allowance who have been claiming for more than 12 months, rate per 1,000 of the working age population, 2017 (The numerator counts provided by NOMIS for each month are all rounded to the nearest 5 and these monthly rounded figures are used to calculate the average number of claimants for the 12 month period, January to  December 2017). Source: Claimant count from NOMIS and ONS Ward working age population (16 to 64yrs) Mid Year Estimates 2016</t>
  </si>
  <si>
    <t>Unemployment (%) 2018</t>
  </si>
  <si>
    <t xml:space="preserve">Percentage of population who are claiming for unemployment benefits aged 16 to 64 years. The Claimant Count measures the number of people claiming benefits principally for the reason of being unemployed. This includes people claiming contribution-based and also means-tested JSA, and people cliaming universal credit and required to actively seek work. Source NOMIS and ONS 2016 Mid year population ward estimates. </t>
  </si>
  <si>
    <t>IMD LSOA scores weighted by population</t>
  </si>
  <si>
    <t>IDACI LSOA scores weighted by population</t>
  </si>
  <si>
    <t>Children in low income families (%)</t>
  </si>
  <si>
    <t>Deprivation and Poverty</t>
  </si>
  <si>
    <t>Household in fuel poverty</t>
  </si>
  <si>
    <t>Households living in fuel poverty (%)</t>
  </si>
  <si>
    <t>The percentage of households that experience fuel poverty based on the "Low income, high cost" methodology. Source:  Department for Business, Energy and Industrial strategy.</t>
  </si>
  <si>
    <t>Adults with no qualifications (%)</t>
  </si>
  <si>
    <t>Job density (per hectare)</t>
  </si>
  <si>
    <t>Estimated households earning less than £15k p.a. (%)</t>
  </si>
  <si>
    <t>Average house price (median)</t>
  </si>
  <si>
    <t>Economy</t>
  </si>
  <si>
    <t>Long term unemployed (rate per 1,000)</t>
  </si>
  <si>
    <t xml:space="preserve">Unemployment (%) </t>
  </si>
  <si>
    <t>Percentage of women (maternities) smoking at time of discharge 2014/15 to 2016/17. Source: NHS Southampton CCG</t>
  </si>
  <si>
    <t>Smoking at time of delivery (%)2014/15 to 2016/17</t>
  </si>
  <si>
    <t>Smoking at time of delivery (%)</t>
  </si>
  <si>
    <t>2014/15 to 2016/17</t>
  </si>
  <si>
    <t xml:space="preserve"> Percentage of children aged 4-5 classified as obese. Validated NCMP national dataset and Southampton Child Health Information System. Data shown is based on the resident postcode of the child rather than school location</t>
  </si>
  <si>
    <t>Year R children obese: 2014/15 to 2016/17 (pooled).</t>
  </si>
  <si>
    <t>Percentage of children aged 10-11 classified as obese. Validated NCMP national dataset and Southampton Child Health Information System. Data shown is based on the resident postcode of the child rather than school location</t>
  </si>
  <si>
    <t xml:space="preserve">Year 6 children obese: 2014/15 to 2016/17 (pooled). </t>
  </si>
  <si>
    <t>General fertility rate: 2014 to 2016 (pooled). Number of live births per 1000 women aged 15-44. ONS Annual Births Extract pro-rated Hampshire County Council small area population forecasts Southampton wards (based for relevant years)</t>
  </si>
  <si>
    <t>General fertility rate: 2014 to 2016 (pooled)</t>
  </si>
  <si>
    <t>Breastfeeding at discharge (%)</t>
  </si>
  <si>
    <t>Year R children obese (%)</t>
  </si>
  <si>
    <t>Year 6 children obese (%)</t>
  </si>
  <si>
    <t>2014 to 2016</t>
  </si>
  <si>
    <t>0.6;1.4;3.29;4.12</t>
  </si>
  <si>
    <t>33.63;39.02;72.1;84.24</t>
  </si>
  <si>
    <t>7.07;10.93;17.18;24.37</t>
  </si>
  <si>
    <t>14.52;18.7;23.3;30.2</t>
  </si>
  <si>
    <t>6.05;7.84;10.77;11.98</t>
  </si>
  <si>
    <t>Sulphur dioxide</t>
  </si>
  <si>
    <t>Open and green spaces (%)</t>
  </si>
  <si>
    <t>Modelled LSOA area weighted Particulate Matter annual mean µgm3. For each ward the mean was calculated using (sum of (each LSOA mean in ward x that LSOA area in ward)/total area of LSOAs in ward)  Source DEFRA 2015 via PHE Shape tool</t>
  </si>
  <si>
    <t>Particulate Matter annual mean µgm3</t>
  </si>
  <si>
    <t>13.43;13.61;14;14.18</t>
  </si>
  <si>
    <t>Nitrogen Oxide annual mean µgm3</t>
  </si>
  <si>
    <t>Modelled LSOA area weighted Nitrogen Oxide annual mean µgm3. For each ward the mean was calculated using (sum of (each LSOA mean in ward x that LSOA area in ward)/total area of LSOAs in ward)  Source DEFRA 2015 via PHE Shape tool</t>
  </si>
  <si>
    <t>Sulphur Dioxide annual mean µgm3</t>
  </si>
  <si>
    <t>Modelled LSOA area weighted Sulphur Dioxide annual mean µgm3. For each ward the mean was calculated using (sum of (each LSOA mean in ward x that LSOA area in ward)/total area of LSOAs in ward)  Source DEFRA 2015 via PHE Shape tool</t>
  </si>
  <si>
    <t>1.41;1.56;2.01;2.25</t>
  </si>
  <si>
    <t>12.94;14.25;16.13;18.91</t>
  </si>
  <si>
    <t>Percentage of open and green spaces. Wider definition of green space to include; Natural and Semi-Natural Urban Green Spaces, Green Corridors; Formal Parks and Gardens; Amenity Green Spaces; Allotments, Community Gardens and Urban Farms, Cemeteries and Churchyards, Civic Spaces and Outdoor Sports Facilities including School Grounds. Source Southampton City Council</t>
  </si>
  <si>
    <t>Percentage of open and green spaces 2013</t>
  </si>
  <si>
    <t>1.86;10.26;28.59;43.33</t>
  </si>
  <si>
    <t xml:space="preserve">Police Recorded Crime, per 1,000 resident population. Total Crimes Reported and Recorded (including Anti Social Behaviour). Source: Hampshire Constabulary. Hampshire County Council's 2016 based Small Area Population Forecasts. </t>
  </si>
  <si>
    <t>Police Recorded Crime, per 1,000 resident population. 2016/17</t>
  </si>
  <si>
    <t>53.1;75.74;134.91;268.38</t>
  </si>
  <si>
    <t>All recorded crime (rate)</t>
  </si>
  <si>
    <t xml:space="preserve">Police Recorded Crime affected by alcohol, per 1,000 resident population. Police recorded crime, with the flag 'substance used: affected by alcohol' flag applied. Source: Hampshire Constabulary. Hampshire County Council's 2016 based Small Area Population Forecasts. </t>
  </si>
  <si>
    <t>Police Recorded Crime affected by alcohol, per 1,000 resident population. 2016/17</t>
  </si>
  <si>
    <t>Police Recorded Violent Crime, per 1,000 resident population. 2016/17</t>
  </si>
  <si>
    <t>Police Recorded Crime categorised as violent, per 1,000 resident population. Police recorded violent crime. Source: Hampshire Constabulary. Hampshire County Council's 2016 based Small Area Population Forecasts.</t>
  </si>
  <si>
    <t>14.32;23.78;46.96;71.03</t>
  </si>
  <si>
    <t>Crime affected by alcohol (rate)</t>
  </si>
  <si>
    <t>Violent crime (rate)</t>
  </si>
  <si>
    <t>0.71;0.99;2.64;9.65</t>
  </si>
  <si>
    <t>Police Recorded Crime categorised as drug offence, per 1,000 resident population. Police recorded possession of a controlled drug, production or being concerned in the production of controlled drugs, supply or offering to supply a controlled drug. Source: Hampshire Constabulary. Hampshire County Council's 2016 based Small Area Population Forecasts.</t>
  </si>
  <si>
    <t>Police recorded possession of a controlled drug, production or being concerned in the production of controlled drugs, supply or offering to supply a controlled drug. Source: Hampshire Constabulary. Hampshire County Council's 2016 based Small Area Population Forecasts.</t>
  </si>
  <si>
    <t xml:space="preserve">Police Recorded Crime categorised as drug offence, per 1,000 resident population. </t>
  </si>
  <si>
    <t>2016/17</t>
  </si>
  <si>
    <t>Police recorded crime for anti-social behaviour, per 1,000 resident population. Police recorded crime for anti-social behaviour. Anti-social behaviour is any aggressive, intimidating or destructive activity that damages or destroys another person's quality of life. Source: Hampshire Constabulary. Hampshire County Council's 2016 based Small Area Population Forecasts.</t>
  </si>
  <si>
    <t>Percentage of fires categorised as accidental cause or unknown cause. Source Hampshire Fire and rescue Service. Note This data is calendar years and includes  'unknowns' and may differ from the numbers published in SafeCity</t>
  </si>
  <si>
    <t>2015 to 2017</t>
  </si>
  <si>
    <t>Drug Offences (rate)</t>
  </si>
  <si>
    <t>12.8;28.69;59.79;94.9</t>
  </si>
  <si>
    <t>Anti-social behaviour offences (rate)</t>
  </si>
  <si>
    <t>2014-16</t>
  </si>
  <si>
    <t>Place</t>
  </si>
  <si>
    <t>Community safety</t>
  </si>
  <si>
    <t>Healthy start</t>
  </si>
  <si>
    <t>KS2 expected standard in reading, writing and maths</t>
  </si>
  <si>
    <t>Early years achieving a good level of development</t>
  </si>
  <si>
    <t>Percentage of Southampton school children with a education health care plan, statement or receving other support in Autumn 2017 . Source: Southampton City Council</t>
  </si>
  <si>
    <t>Autumn term 2017/18</t>
  </si>
  <si>
    <t>Special educational needs (SEN) (% Pupils)</t>
  </si>
  <si>
    <t>English as additional language (% pupils)</t>
  </si>
  <si>
    <t>Free school meals eligibility (% pupils)</t>
  </si>
  <si>
    <t>Pupil attendance (% )</t>
  </si>
  <si>
    <t>.Percentage of present sessions over the total possible sessions and used a mean average of the pupils attendance rates aggregated by ward. Source: Southampton City Council.</t>
  </si>
  <si>
    <t xml:space="preserve">Pupil attendance (%).  Percentage of present sessions over the total possible sessions and used a mean average of the pupils attendance rates aggregated by ward. Source: Southampton City Council. </t>
  </si>
  <si>
    <t>Spring term 2016/17</t>
  </si>
  <si>
    <t>Children achieving good level of development (% age 5 ). Children defined as having reached a good level of development at the end of the Early Years Foundation Stage (EYFS) as a percentage of all eligible children. Source: Southampton City Council</t>
  </si>
  <si>
    <t>Children achieving good level of development (% age 5). Children defined as having reached a good level of development at the end of the Early Years Foundation Stage (EYFS) as a percentage of all eligible children. Source: Southampton City Council</t>
  </si>
  <si>
    <t>Children achieving good level of development (% age 5)</t>
  </si>
  <si>
    <t>Progress 8 KS2 to KS4 (average progress score)</t>
  </si>
  <si>
    <t>KS4 Attainment 8 (provisional)</t>
  </si>
  <si>
    <t>KS4 accountability of Attainment 8 takes a pupils best 8 Performance Table eligible qualifications and calculates an average score. The new, reformed English and Maths GCSEs were first examined and a new grading of 9-1 was introduced, with 9 being the highest grade. All other GCSE subjects were graded A*-G in 2017 and converted to a scale of 9-1 to ensure compatibility with English and Maths when calculating Attainment 8 scores</t>
  </si>
  <si>
    <t>KS4 Attainment 8</t>
  </si>
  <si>
    <t>Attainment 8 KS4 (average score) 2016/17. KS4 accountability of Attainment 8 takes a pupils best 8 Performance Table eligible qualifications and calculates an average score. The new, reformed English and Maths GCSEs were first examined and a new grading of 9-1 was introduced, with 9 being the highest grade. All other GCSE subjects were graded A*-G in 2017 and converted to a scale of 9-1 to ensure compatibility with English and Maths when calculating Attainment 8 scores. Source: Southampton City Council.</t>
  </si>
  <si>
    <t>Attainment 8 KS4 (average score)</t>
  </si>
  <si>
    <t>Progress 8 KS4 (average progress score) 2016/17. Progress 8 calculates the difference between a pupils actual score and what they were estimated to achieve, based on the performance of pupils with similar prior attainment nationally. In 2017, new, reformed English and Maths GCSEs were first examined and a new grading of 9-1 was introduced, with 9 being the highest grade. All other GCSE subjects were graded A*-G in 2017 and converted to a scale of 9-1 to ensure compatibility with English and Maths when calculating Progress 8 scores. Source: Southampton City Council.</t>
  </si>
  <si>
    <t>Children looked after as a rate per 1,000 residents aged 0-17 years, based on the recorded Southampton 'home' postcodes of where of child aged under 18 years before being taken to care and was still a LAC on the evening on the 31st March 2017. Note excludes 5% of the LAC dataset where a childs 'home' post code was outside of Southampton LA including taken into care from Women's Prisons after birth. Source Southampton City Council and Hampshire County Council's 2016 based Small Area Population Forecasts</t>
  </si>
  <si>
    <t>Looked after children (rate per 1k 0-17yrs)</t>
  </si>
  <si>
    <t>Progress 8 KS4 (average progress score)</t>
  </si>
  <si>
    <t>Looked after children (rate)</t>
  </si>
  <si>
    <t>Education</t>
  </si>
  <si>
    <t>3.4;5.65;12.62;19.23</t>
  </si>
  <si>
    <t>3.04;3.74;6.56;8.63</t>
  </si>
  <si>
    <t xml:space="preserve">&lt;b&gt;Percentage of famillies on Famillies Matter Programme 2017&lt;/b&gt;&lt;br&gt;Percentage of famillies on Famillies Matter Programme. Numerator counts of recorded postcodes by ward of 'Famillies' on the Famillies Matter Programme (Note: The list is everyone who has been eligible for the programme and worked with and not just those that Southampton City Council are currently active with). Denominator counts number of famillies receiving child benefit by ward extracted from the Child Benefit small area statistics - August 2017. Sources: Southampton City Council and HM Revenue Customs. Further information on these profiles can be found in the &lt;u&gt;&lt;a href="./Ward_Profiles_FAQs_2018.pdf" target="_blank"&gt;Frequently Asked Questions Document&lt;/a&gt;&lt;/u&gt; </t>
  </si>
  <si>
    <t>Adults Referred for Safeguarding Enquiries per 1,000 popultion aged 18+ Source: PARIS Southampton City Council</t>
  </si>
  <si>
    <t>Safeguarding referrals for adults (rate)</t>
  </si>
  <si>
    <t>Safeguarding referrals for adults (rate per 1k 18+yrs)</t>
  </si>
  <si>
    <t>2.37;4.12;5.84;7.41</t>
  </si>
  <si>
    <t xml:space="preserve">Average number of hours of home care commissioned by SCC social care 2017. Hours of home care per client commissioned by SCC social care. Higher average rates care inicate areas were population requires more intensive support. Source: PARIS Southampton City Council. </t>
  </si>
  <si>
    <t>Average hours of home care (SCC social care)</t>
  </si>
  <si>
    <t>Over 65 years receiving social care support (rate per 1000) as of 31st December 2017. Source PARIS Southampton City Council</t>
  </si>
  <si>
    <t>Rate of over 65yrs receiving social care support 2017</t>
  </si>
  <si>
    <t>21.04;31.63;55.65;62.5</t>
  </si>
  <si>
    <t>Social care support for 65yrs and over (rate)</t>
  </si>
  <si>
    <t>Adults with limiting long term illness or disability: 2011. Percentage of adults aged 16-64 with a long term illness or disability which limits their daily activities a little or a lot. Source: Table QS303EW Census 2011</t>
  </si>
  <si>
    <t>Limiting Long-Term Illness (%)</t>
  </si>
  <si>
    <t xml:space="preserve">Percentage of adults aged 16-64 with a long term illness or disability which limits their daily activities a little or a lot. Source: Table QS303EW Census 2011. </t>
  </si>
  <si>
    <t>8.73;9.15;15.7;17.08</t>
  </si>
  <si>
    <t>Depression recorded prevalence in 15yrs+ (%)</t>
  </si>
  <si>
    <t xml:space="preserve">Prevalence of Depression in GP registered population (15+ yrs). Source ACG Tool </t>
  </si>
  <si>
    <t>Social Care</t>
  </si>
  <si>
    <t>Chronic conditions</t>
  </si>
  <si>
    <t>Inpatient admission rate for mental health disorders per 100,000 population aged 0-17 years. First finished episodes for all persons aged 0 to 17 years with primary diagnosis codes F00 to F99 (Mental and behavioural disorders). Source Hospital Episode Statistics (HES)</t>
  </si>
  <si>
    <t>Under 18 mental health admissions (rate per 100k)</t>
  </si>
  <si>
    <t>Under 18 mental health hospital admissions (rate per 100k)</t>
  </si>
  <si>
    <t>2011/12 to 2016/17</t>
  </si>
  <si>
    <t>Hospital admissions with a primary or secondary diagnosis of drug related mental health and behavioural disorders, DSR per 100,000 population. Sources: Inpatient SUS. Mid-year population estimates, Office for National Statistics (for full metadata see Drugs compendium in JSNA)</t>
  </si>
  <si>
    <t>Hospital admissions with a primary diagnosis of poisoning by illicit drugs DSR per 100,000 population. Sources: Inpatient SUS. Mid-year population estimates, Office for National Statistics (for full metadata see Drugs compendium in JSNA)</t>
  </si>
  <si>
    <t>Poisoning by illicit drugs (DSR per 100k)</t>
  </si>
  <si>
    <t>Drug related mental health and behavioural disorders (DSR per 100k)</t>
  </si>
  <si>
    <t>60.58;102.58;172.83;263.63</t>
  </si>
  <si>
    <t>85.78;105.55;210.72;487.85</t>
  </si>
  <si>
    <t xml:space="preserve">Hospital admissions for alcohol-specific conditions, all ages, directly age standardised rate per 100,000 population 2014/15 to 2016/17. For each admission episode (Day Case, Elective, Non-Elective (Emergency or Maternity or other transfer), Regular Days)  identified, primary diagnosis or any of the secondary diagnoses are identified with an alcohol-specific (wholly attributable) condition. The alcohol specific ICD codes used, replicated from the Public Health England methodology are F10, G312, G621, G721, I426, K292, K70, K852, K860, Q860, R780, T510, T511, T519, X45, X65, Y159, Y919. Directly age standardised rates are calculated by quinary age bands per 100,000 population and standardised to the European Standard Population. Source Hospital Episodes Statistics and Office for National Statistics mid-year population estimates (2014, 2015 and 2016). </t>
  </si>
  <si>
    <t>Alcohol specific admissions (DSR per 100k)</t>
  </si>
  <si>
    <t>Smoking related admissions (DSR per 100k)</t>
  </si>
  <si>
    <t xml:space="preserve">Hospital admissions for alcohol-specific conditions, all ages, directly age standardised rate per 100,000 population 2014/15 to 2016/17 </t>
  </si>
  <si>
    <t xml:space="preserve">For each admission episode (Day Case, Elective, Non-Elective (Emergency or Maternity or other transfer), Regular Days)  identified, primary diagnosis or any of the secondary diagnoses are identified with an alcohol-specific (wholly attributable) condition. The alcohol specific ICD codes used, replicated from the Public Health England methodology are F10, G312, G621, G721, I426, K292, K70, K852, K860, Q860, R780, T510, T511, T519, X45, X65, Y159, Y919. Directly age standardised rates are calculated by quinary age bands per 100,000 population and standardised to the European Standard Population. Source Hospital Epsisodes Satisitca and Office for National Statistics mid-year population estimates (2014, 2015 and 2016). </t>
  </si>
  <si>
    <t>2012/13 to 2016/17</t>
  </si>
  <si>
    <t>438.48;690.21;1150.99;2245.94</t>
  </si>
  <si>
    <t>1219.01;1510.04;1997.47;2410.63</t>
  </si>
  <si>
    <t>97.03;108.99;130.99;162.36</t>
  </si>
  <si>
    <t xml:space="preserve">Crude rate of hospital admissions caused by unintentional and deliberate injuries young people aged 15-24 years per 10,000 resident population aged 15-24 years. Rate calculated using the number of finished emergency admissions (episode number = 1, admission method starts with 2), with one or more codes for injuries and other adverse effects of external causes (ICD 10: S00-T79 and/or V01-Y36) in any diagnostic field position, in children (aged 15-24 years) per 10,000 resident population aged 15-24 years for relevant years. Source: Hospital Episode Statistics (HES) and ONS mid year estimates for relevant years. </t>
  </si>
  <si>
    <t xml:space="preserve">Crude rate of hospital admissions caused by unintentional and deliberate injuries in children aged under 15 years per 10,000 resident population aged under 15 years. Rate calculated using the number of finished emergency admissions (episode number = 1, admission method starts with 2), with one or more codes for injuries and other adverse effects of external causes (ICD 10: S00-T79 and/or V01-Y36) in any diagnostic field position, in children (aged 0-14 years) per 10.000 resident population aged 0-14 years for relevant years. Source: Hospital Episode Statistics (HES) and ONS mid year estimates for relevant years. </t>
  </si>
  <si>
    <t xml:space="preserve">Long term unemployed (rate per 1,000) 2017. Rate per 1,000 population aged 16-64 years of people claiming Jobseeker's Allowance (JSA) for &gt;12 months. Average monthly claimants of Jobseeker's Allowance who have been claiming for more than 12 months, rate per 1,000 of the working age population, 2017 (The numerator counts provided by NOMIS for each month are all rounded to the nearest 5 and these monthly rounded figures are used to calculate the average number of claimants for the 12 month period, January to  December 2017). Source: Claimant count from NOMIS and ONS Ward working age population (16 to 64yrs) Mid Year Estimates 2016. </t>
  </si>
  <si>
    <t xml:space="preserve">Unemployment (%) 2018. Percentage of population who are claiming for unemployment benefits aged 16 to 64 years. The Claimant Count measures the number of people claiming benefits principally for the reason of being unemployed. This includes people claiming contribution-based and also means-tested JSA, and people claiming universal credit and required to actively seek work. Source NOMIS and ONS 2016 Mid year population ward estimates. </t>
  </si>
  <si>
    <t>Hospital admissions</t>
  </si>
  <si>
    <t>Unintentional &amp; deliberate injuries (rate per 10k 0-14 yrs)</t>
  </si>
  <si>
    <t>Unintentional &amp; deliberate injuries (rate per 10k 15-24 yrs)</t>
  </si>
  <si>
    <t>87.33;118.21;199.63;282.16</t>
  </si>
  <si>
    <t xml:space="preserve">Emergency hospital admissions for falls injuries in persons aged 65 and over, directly age standardised rate per 100,000. Falls injuries classified by primary diagnosis code (ICD10 code S00-T98) and external cause (ICD10 code W00-W19) and an emergency admission code (episode order number = 1, admission method starts with 2) . Age at admission 65 and over Source: Hospital Episode Statistics (HES) and ONS mid year estimates for relevant years. </t>
  </si>
  <si>
    <t>201213to201617Falls</t>
  </si>
  <si>
    <t>Under 75 years mortality rate for cancer</t>
  </si>
  <si>
    <t>Under 75 years mortality rate for respiratory</t>
  </si>
  <si>
    <t>Under 75 years mortality rate for CVD</t>
  </si>
  <si>
    <t>Under 75 yrs mortality rate for liver disease considered preventable</t>
  </si>
  <si>
    <t>All age mortality rate for causes considered preventable</t>
  </si>
  <si>
    <t>Male life expectancy (yrs)</t>
  </si>
  <si>
    <t>Female life expectancy (yrs)</t>
  </si>
  <si>
    <t>Excess winter deaths (%)</t>
  </si>
  <si>
    <t>All age all cause mortality rate</t>
  </si>
  <si>
    <t>2533.66;2582.4;3160.47;3757.66</t>
  </si>
  <si>
    <t>Male life expectancy: 2012 to 2016 (pooled )Life expectancy for males at birth - aggregated over 5 years.  ONS Annual Deaths Extract and ONS mid-year population estimates for relevant years</t>
  </si>
  <si>
    <t>Female life expectancy: 2012 to 2016 (pooled )Life expectancy for females at birth - aggregated over 5 years.  ONS Annual Deaths Extract and ONS mid-year population estimates for relevant years</t>
  </si>
  <si>
    <t>2012 to 2016</t>
  </si>
  <si>
    <t>75.28;77.02;79.83;81.59</t>
  </si>
  <si>
    <t>-5.78;1.44;25.6;52.59</t>
  </si>
  <si>
    <t>Excess Winter Deaths Index (EWD Index) all persons  2012/13 to 2016/17. The excess winter deaths measured as the ratio of extra deaths from all causes that occur in the winter months compared with the expected number of deaths, based on the average of the number of non-winter deaths. Source: Primary Care Mortality Database</t>
  </si>
  <si>
    <t>79.9;81.52;84.48;85.2</t>
  </si>
  <si>
    <t>All age all cause mortality rate, 2014-2016.*A higher rate can be seen as 'worse'.  Age-standardised rate of mortality from all causes in persons of all ages per 100,000 population. ONS Annual Deaths Extract and ONS mid-year population estimates for relavent years</t>
  </si>
  <si>
    <t>2014-2016</t>
  </si>
  <si>
    <t>Age-standardised rate of mortality from causes considered preventable per 100,000 population, 2014 to 2016.  Deaths included are thos that that are considered preventable (classified by underlying cause of death recorded as ICD codes A15-A19, (A35, A36, A80, B01 aged under 20 only), A37 (aged under 15 only), B05 (aged 1-14 only), B06 (aged under 15 only), B17.1, B18.2, B20-B24, B90, C00-C16, C18-C22, C33-C34, C43, C45, C50, C53, E10-E14, F10-F16, F18-F19, G31.2, G62.1, I20-I26, I42.6, I71, I80.1-I80.3, I80.9, I82.9, J09-J11, J40-J44, K29.2, K70, K73-K74 (excl. K74.3-K74.5), K86.0, Q05, U50.9, V01-Y34, Y60-Y69, Y83-Y84 registered in the respective calendar years, aggregated into quinary age bands (0-4, 5-9,…, 85-89, 90+). Only deaths aged under 75 from the above causes are included (unless otherwise mentioned) except B20-B24, U50.9, V01-Y34, Y60-Y69, Y83-Y84 (all ages).</t>
  </si>
  <si>
    <t>U75RespConsideredprev</t>
  </si>
  <si>
    <t>U75 Liver disease</t>
  </si>
  <si>
    <t xml:space="preserve">Age-standardised under 75 yrs mortality rate for liver disease considered preventable 2014-16. .*A higher rate can be seen as 'worse'. Deaths inluded in these calculation are those deaths from liver disease (classified by underlying cause of death recorded as ICD codes B15-B19, C22, I81, I85, K70-K77, T86.4) registered in the respective calendar years, in people aged under 75, aggregated into quinary age bands (0-4, 5-9,…, 70-74). Event numerator counts less than 5 have been supressed. Source ONS Annual Deaths Extract and ONS mid-year population estimates for relevant years. </t>
  </si>
  <si>
    <t>48.07;56.96;66.37;78.29</t>
  </si>
  <si>
    <t>9.72;11.19;18.21;21.6</t>
  </si>
  <si>
    <t/>
  </si>
  <si>
    <t>Resident population aged 0 to 15 years (Percentage). Source: 2017-based Hampshire County Council small area population forecasts for Southampton wards for 2017</t>
  </si>
  <si>
    <t>Resident population aged 0 to 4 years (Percentage). Source: 2017-based Hampshire County Council small area population forecasts for Southampton wards for 2017</t>
  </si>
  <si>
    <t>Resident population aged 18 to 24 years (Percentage). Source: 2017-based Hampshire County Council ward projections for 2017</t>
  </si>
  <si>
    <t>Resident population aged 18 to 24 years (Percentage). Source: Hampshire County Council 2017-based Southampton Alternative Small Area Population Forecasts</t>
  </si>
  <si>
    <t>Resident population aged 0 to 15 years (Percentage). Source: Hampshire County Council 2017-based Southampton Alternative Small Area Population Forecasts</t>
  </si>
  <si>
    <t>Resident population aged 0 to 4 years (Percentage). Source: Hampshire County Council 2017-based Southampton Alternative Small Area Population Forecasts</t>
  </si>
  <si>
    <t>Resident population aged 65 years and over (Percentage). Source: Hampshire County Council 2017-based Southampton Alternative Small Area Population Forecasts</t>
  </si>
  <si>
    <t>4.32;4.81;7.46;8.08</t>
  </si>
  <si>
    <t>12.02;14.18;21.12;22.91</t>
  </si>
  <si>
    <t>Resident population aged 16 to 64 years (Percentage). Source: 2017-based Hampshire County Council ward projections for 2017</t>
  </si>
  <si>
    <t>60.97;62.7;74.21;80.41</t>
  </si>
  <si>
    <t>6.28;10.72;16.39;19.46</t>
  </si>
  <si>
    <t>56.87;74.53;103.87;122.01</t>
  </si>
  <si>
    <t>Resident population aged 16 to 64 years (Percentage). Source: Hampshire County Council 2017-based Southampton Alternative Small Area Population Forecasts</t>
  </si>
  <si>
    <t>Rate of fires per 1,000 population categorised as accidental cause or unknown cause. Source: Hampshire Fire and Rescue Service and ONS. Note This data is calendar years and includes  'unknowns' and may differ from the numbers published in Safe City, ONS MYE population denominator uses the  2016 population twice as a proxy for 2017 (2015 + 2x 2016)</t>
  </si>
  <si>
    <t>Rate of fires per 1,000 population of fires categorised as deliberate. Source: Hampshire Fire and Rescue Service and ONS. Note This data is calendar years and includes  'unknowns' and may differ from the numbers published in Safe City, ONS MYE population denominator uses the  2016 population twice as a proxy for 2017 (2015 + 2x 2016)</t>
  </si>
  <si>
    <t xml:space="preserve">Average number of hours of home care commissioned by SCC social care 2017. Hours of home care per client commissioned by SCC social care. Higher average rates care indicate areas were population requires more intensive support. Source: PARIS Southampton City Council. </t>
  </si>
  <si>
    <t xml:space="preserve">Smoking Attributable Admissions in people aged 35 and over, directly age standardised rate per 100,000. Hospital admissions for diseases that are wholly or partially attributed to smoking. This was calculated using the Public Health England's smoking attributable fractions for Southampton were applied to finished admission episodes with smoking attributable defined ICD-10 codes as the primary diagnosis (Disease Category (ICD-10). Age at admission 35 and over Source: Hospital Episode Statistics (HES) and ONS mid year estimates for relevant years. </t>
  </si>
  <si>
    <t xml:space="preserve">Age-standardised under 75 years mortality rate for cardiovascular disease considered preventable. .*A higher rate can be seen as 'worse'. Deaths included in these calculation are those deaths from cardiovascular diseases (classified by underlying cause of death recorded as ICD codes I00-I99) registered in the respective calendar years, in people aged under 75, aggregated into quinary age bands (0-4, 5-9,…, 70-74). Source ONS Annual Deaths Extract and ONS mid-year population estimates for relevant years. </t>
  </si>
  <si>
    <t xml:space="preserve">Age-standardised under 75 years mortality rate for respiratory disease .*A higher rate can be seen as 'worse'. Deaths included in these calculation are those deaths from respiratory diseases (classified by underlying cause of death recorded as ICD codes J00-J99) registered in the respective calendar years, in people aged under 75, aggregated into quinary age bands (0-4, 5-9,…, 70-74). Source ONS Annual Deaths Extract and ONS mid-year population estimates for relevant years. </t>
  </si>
  <si>
    <t xml:space="preserve">Age-standardised under 75 years mortality rate for liver disease considered preventable. .*A higher rate can be seen as 'worse'. Deaths included in these calculation are those deaths from liver disease (classified by underlying cause of death recorded as ICD codes B15-B19, C22, I81, I85, K70-K77, T86.4) registered in the respective calendar years, in people aged under 75, aggregated into quinary age bands (0-4, 5-9,…, 70-74). Source ONS Annual Deaths Extract and ONS mid-year population estimates for relevant years. </t>
  </si>
  <si>
    <t>Male life expectancy (years)</t>
  </si>
  <si>
    <t>Female life expectancy (years)</t>
  </si>
  <si>
    <t>Percentage change in total ward forecast population 2017 to 2024</t>
  </si>
  <si>
    <t>-7.17;-3.88;6.69;40.33</t>
  </si>
  <si>
    <t>Percentage change in child (0 to 15 years) forecast population 2017 to 2024</t>
  </si>
  <si>
    <t>Forecast percentage change in resident population aged 0 to 15 years: 2017 to 2024. Source: 2017-based Hampshire County Council ward projections for 2017 and 2024</t>
  </si>
  <si>
    <t>Forecast percentage change in resident population aged 65 years and over: 2017 to 2024. Source: 2017-based Hampshire County Council ward projections for 2017 and 2024</t>
  </si>
  <si>
    <t>7.64;10.29;29.84;55.44</t>
  </si>
  <si>
    <t>9.46;12.89;24.78;34.29</t>
  </si>
  <si>
    <t>877.19;894.78;1244.34;1341.69</t>
  </si>
  <si>
    <t>0.41;0.7;1.36;2.26</t>
  </si>
  <si>
    <t>49.61;59.06;78.82;82.11</t>
  </si>
  <si>
    <t>16.26;32.36;58.4;107.63</t>
  </si>
  <si>
    <t>100.76;140.86;175.84;190.49</t>
  </si>
  <si>
    <t>2017 and 2024</t>
  </si>
  <si>
    <t>Forecast % change in resident population. Percentage change (%) 2017-2024 using the difference in population between 2017 and 2024 from the total population in 2017. Source: Hampshire County Council 2017-based Southampton Alternative Small Area Population Forecasts.</t>
  </si>
  <si>
    <t>Forecast % change in resident population aged 0-15 years. Percentage change (%) 2017-2024 using the difference in population aged 0-15 years between 2017 and 2024 from the aged 0-15 years population in 2017. Source: Hampshire County Council 2017-based Southampton Alternative Small Area Population Forecasts.</t>
  </si>
  <si>
    <t>Forecast % change in resident population aged 16-64 years. Percentage change (%) 2017-2024 using the difference in population aged 16-64 years between 2017 and 2024 from the aged 16-64 years population in 2017. Source: Hampshire County Council 2017-based Southampton Alternative Small Area Population Forecasts.</t>
  </si>
  <si>
    <t>% Resident population aged 0-4 years</t>
  </si>
  <si>
    <t>% Resident population aged 0-15 years</t>
  </si>
  <si>
    <t>% Resident population aged 18-24 years</t>
  </si>
  <si>
    <t>% Resident population aged 16-64 years</t>
  </si>
  <si>
    <t>% Resident population aged over 65 years</t>
  </si>
  <si>
    <t>Forecast % change in population: 2017-24</t>
  </si>
  <si>
    <t>Forecast % change in 0 to 15 years population: 2017-24</t>
  </si>
  <si>
    <t>Forecast % change in 16 to 64 years population: 2017-24</t>
  </si>
  <si>
    <t>Forecast % change in 65 years and over population: 2017-24</t>
  </si>
  <si>
    <t>% Population non-white British</t>
  </si>
  <si>
    <t>% Population born in the UK</t>
  </si>
  <si>
    <t>% Lone parent households</t>
  </si>
  <si>
    <t>% Main language is not English</t>
  </si>
  <si>
    <t>Population born in the UK: 2011 (Percentage). Percentage of residents born in the UK of total resident population. Source: Table KS204EW 2011 Census. Office for National Statistics licensed under the Open Government Licence v.1.0</t>
  </si>
  <si>
    <t>Population from non-white British ethnic groups (Percentage). Percentage of Black, Asian and other ethnic groups, who are other than White British. Source Table KS201EW Census 2011 Office for National Statistics licensed under the Open Government Licence v.1.0</t>
  </si>
  <si>
    <t>Percentage of residents aged 3 and over with a main language other than English. Source: KS206EW ONS NOMIS Census 2011 Office for National Statistics licensed under the Open Government Licence v.1.0</t>
  </si>
  <si>
    <t>Lone parent families: 2011. Percentage of households that are lone parents with dependent children. Source: Table QS501EW Census 2011 Office for National Statistics licensed under the Open Government Licence v.1.0</t>
  </si>
  <si>
    <t>Most deprived LSOA (score). High scores have greater deprivation. Lower Super Output Area (LSOA) with the highest overall IMD Score in ward. Source: Index of Multiple Deprivation (2015) Ministry of Housing, Communities and Local Government.</t>
  </si>
  <si>
    <t>Least deprived LSOA (score). High scores have greater deprivation. Lower Super Output Area (LSOA) with the lowest overall IMD Score in ward. Source: Index of Multiple Deprivation (2015) Ministry of Housing, Communities and Local Government.</t>
  </si>
  <si>
    <t>Least deprived IDACI LSOA (score). High scores have greater deprivation. Lower Super Output Area (LSOA) with the lowest overall  Income Deprivation Affecting Children Index (IDACI) IMD Score in ward. Source: Index of Multiple Deprivation (2015) Ministry of Housing, Communities and Local Government.</t>
  </si>
  <si>
    <t>Most deprived IDACI LSOA (score). High scores have greater deprivation. Lower Super Output Area (LSOA) with the highest overall Income Deprivation Affecting Children Index (IDACI) IMD Score in ward. Source: Index of Multiple Deprivation (2015) Ministry of Housing, Communities and Local Government.</t>
  </si>
  <si>
    <t>Ward average of IMD LSOA scores weighted by 2015 LSOA population. For each ward the IMD score was calculated using ((sum of (each LSOA score in ward x that LSOA population in ward)/total population of LSOAs in ward). Source: Ministry of Housing, Communities and Local Government and ONS Mid-year Population Estimate 2015</t>
  </si>
  <si>
    <t>Ward average of IDACI LSOA scores weighted by 2015 LSOA population. For each ward the IDACI score was calculated using ((sum of (each LSOA score in ward x that LSOA population in ward)/total population of LSOAs in ward). Source: Ministry of Housing, Communities and Local Government and ONS Mid-year Population Estimate 2015</t>
  </si>
  <si>
    <t>Most deprived IMD LSOA (score)</t>
  </si>
  <si>
    <t>Least deprived IMD LSOA (score)</t>
  </si>
  <si>
    <t>Population weighted IMD score</t>
  </si>
  <si>
    <t>Most deprived IDACI LSOA (score)</t>
  </si>
  <si>
    <t>Least deprived IDACI LSOA (score)</t>
  </si>
  <si>
    <t>Population weighted IDACI (score)</t>
  </si>
  <si>
    <t>% Children living in poverty</t>
  </si>
  <si>
    <t>% Households living in fuel poverty</t>
  </si>
  <si>
    <t>Percentage of children living in poverty: 2014. Percentage of children in low income families (children living in families in receipt of out of work benefits or tax credits where their reported income is less than 60% median income) for under 16s only. Source: Personal Tax Credits: Related Statistics - Child Poverty Statistics from HM Revenue and Customs</t>
  </si>
  <si>
    <t xml:space="preserve">Percentage of households living in fuel poverty: 2015. The percentage of households that experience fuel poverty based on the "Low income, high cost" methodology. Estimated number of 'fuel poor' households of all households. Source:  Department for Business, Energy and Industrial Strategy. </t>
  </si>
  <si>
    <t>% Adults with no qualifications</t>
  </si>
  <si>
    <t>Adults without qualifications: 2011 (Percentage). Percentage of residents aged 16+ without qualifications. Source: Table QS501EW Census 2011 Office for National Statistics licensed under the Open Government Licence v.1.0</t>
  </si>
  <si>
    <t>% Estimated households with income of less than £15,000 p.a.</t>
  </si>
  <si>
    <t>Estimated households earning less than £15k p.a. (%) 2017. Percentage of properties with a household income less than £15,000 per annum (modelled estimated). National percentages for the 58 Southampton Mosaic types applied to number of household at ward level. Source: Experian Mosaic UK.</t>
  </si>
  <si>
    <t>Average house price (median) 2017. Median price (£) for all houses (including flats/maisonettes) by ward. Source: ONS House Price Statistics for Small Areas (HPSSAs). Office for National Statistics licensed under the Open Government Licence v.1.0</t>
  </si>
  <si>
    <t>Long-term unemployed aged 16-64 (rate)</t>
  </si>
  <si>
    <t>% unemployed</t>
  </si>
  <si>
    <t>Sulphur Dioxide (annual mean µg/m3)</t>
  </si>
  <si>
    <t>% Open and green spaces</t>
  </si>
  <si>
    <t>Modelled LSOA area weighted Nitrogen Dioxide annual mean µgm3. The concentration of an air pollutant is given in micrograms (one-millionth of a gram) per cubic meter air or µg/m3. For each ward the mean was calculated using (sum of (each LSOA mean in ward x that LSOA area in ward)/total area of LSOA in ward)  Source DEFRA 2015 via PHE Shape tool</t>
  </si>
  <si>
    <t xml:space="preserve">Modelled LSOA area weighted Sulphur Dioxide annual mean µgm3. For each ward the mean was calculated using (sum of (each LSOA mean in ward x that LSOA area in ward)/total area of LSOA in ward). Source: Department for Environment Food &amp; Rural Affairs via Shape tool from Public Health England </t>
  </si>
  <si>
    <t>Police recorded crime (rate)</t>
  </si>
  <si>
    <t>Police recorded crime, affected by alcohol (rate)</t>
  </si>
  <si>
    <t>Police recorded drug offences (rate)</t>
  </si>
  <si>
    <t>Police recorded violent crime rate (rate)</t>
  </si>
  <si>
    <t>Police recorded anti-social behaviour (rate)</t>
  </si>
  <si>
    <t>Accidental or unknown cause fires (rate)</t>
  </si>
  <si>
    <t>Deliberate fires (rate)</t>
  </si>
  <si>
    <t xml:space="preserve">Police Recorded Crime, per 1,000 resident population. Total crimes reported and recorded (including Anti Social Behaviour) rate per resident population. Source: Hampshire Constabulary. Hampshire County Council's 2016 based Small Area Population Forecasts. </t>
  </si>
  <si>
    <t xml:space="preserve">Police Recorded Crime affected by alcohol, per 1,000 resident population. Police recorded crime, with the flag 'substance used: affected by alcohol' flag applied rate per resident population. Source: Hampshire Constabulary. Hampshire County Council's 2016 based Small Area Population Forecasts. </t>
  </si>
  <si>
    <t>Police Recorded Crime categorised as violent, per 1,000 resident population. Police recorded violent crime rate per resident population. Source: Hampshire Constabulary. Hampshire County Council's 2016 based Small Area Population Forecasts.</t>
  </si>
  <si>
    <t>General fertility rate</t>
  </si>
  <si>
    <t>% Smoking at time of delivery</t>
  </si>
  <si>
    <t>% Breastfeeding at discharge</t>
  </si>
  <si>
    <t>% Reception year obese</t>
  </si>
  <si>
    <t>% Year 6 obese</t>
  </si>
  <si>
    <t>General fertility rate. Number of live births per 1000 women aged 15-44 years. ONS Annual Births Extract pro-rated Hampshire County Council small area population forecasts Southampton wards (based for relevant years)</t>
  </si>
  <si>
    <t>Percentage of women (maternities) smoking at time of discharge. Women known to be smokers at the time of delivery are defined as pregnant women who reported smoking (at all) at the time of delivery. Source: NHS Southampton Clinical Commissioning Group</t>
  </si>
  <si>
    <t xml:space="preserve">Percentage of maternities breastfeeding (fully or partially) at time of discharge of all the maternities recorded as breastfeeding, breastfeeding with formula, or formula. This excludes maternities where breastfeeding status was not known, where the baby was in neonatal unit at the time of the mother's discharge or the mother was transferred out of maternity to another ward. Source: NHS Southampton CCG. </t>
  </si>
  <si>
    <t>Year R children obese: 2014/15 to 2016/17 (pooled). Percentage of children aged 4-5 classified as obese. Data shown is based on the resident postcode of the child rather than school location. Source: Validated NCMP national dataset and Southampton Child Health Information System via NHS Digital</t>
  </si>
  <si>
    <t>Year 6 children obese: 2014/15 to 2016/17 (pooled). Percentage of children aged 10-11 classified as obese. Data shown is based on the resident postcode of the child rather than school location. Source: Validated NCMP national dataset and Southampton Child Health Information System via NHS Digital</t>
  </si>
  <si>
    <t>Spring term 2017/18</t>
  </si>
  <si>
    <t>Percentage of Southampton school children with a education health care plan, statement or receiving other support in Spring 2017 . Source: Southampton City Council</t>
  </si>
  <si>
    <t>Progress 8 KS4 (average score)</t>
  </si>
  <si>
    <t>% Special educational needs (SEN)</t>
  </si>
  <si>
    <t>% English as additional language</t>
  </si>
  <si>
    <t>% Free school meals eligibility</t>
  </si>
  <si>
    <t>% Pupil attendance</t>
  </si>
  <si>
    <t>% Children achieving good level of development (age 5)</t>
  </si>
  <si>
    <t>% KS2 expected standard in reading, writing and maths</t>
  </si>
  <si>
    <t>Percentage of families on Families Matter Programme. Numerator counts of recorded postcodes by ward of 'Families' on the Families Matter Programme. Including all families who have been eligible for the programme and who Southampton city Council has worked with and not just those that Southampton City Council are currently active with. Denominator counts number of families receiving child benefit by ward extracted from the Child Benefit small area statistics - August 2017. Sources: Southampton City Council and HM Revenue Customs.</t>
  </si>
  <si>
    <t>Children looked after as a rate per 1,000 residents aged 0-17 years, based on the recorded Southampton 'home' postcodes of where of child aged under 18 years before being taken to care and was still a LAC on the evening on the 31st March 2017. Note excludes 5% of the LAC dataset where a child's 'home' post code was outside of Southampton LA including taken into care from Women's Prisons after birth. Source: Southampton City Council and Hampshire County Council's 2016 based Small Area Population Forecasts</t>
  </si>
  <si>
    <t>Over 65 years receiving social care support (rate per 1000) as of 31st December 2017. Source: PARIS Southampton City Council and Hampshire County Council's 2016 based Small Area Population Forecasts</t>
  </si>
  <si>
    <t>Safeguarding referrals for adults (rate per 1,000 residents 18+ years) 2017. Adults referred for safeguarding enquiries per 1,000 population aged 18+. Source: PARIS Southampton City Council and Hampshire County Council's 2016 based Small Area Population Forecasts.</t>
  </si>
  <si>
    <t>2012-2016</t>
  </si>
  <si>
    <t>Female life expectancy: 2012 to 2016 (pooled )Life expectancy for females at birth - aggregated over 5 years. Source: ONS Annual Deaths Extract and ONS mid-year population estimates for relevant years</t>
  </si>
  <si>
    <t>Male life expectancy: 2012 to 2016 (pooled )Life expectancy for males at birth - aggregated over 5 years. Source: ONS Annual Deaths Extract and ONS mid-year population estimates for relevant years</t>
  </si>
  <si>
    <t>All age all cause mortality rate.*A higher rate can be seen as 'worse'.  Age-standardised rate of mortality from all causes in persons of all ages per 100,000 population. Source: ONS Annual Deaths Extract and ONS mid-year population estimates for relevant years.</t>
  </si>
  <si>
    <t xml:space="preserve">Excess Winter Deaths Index (EWD Index) all persons. The excess winter deaths index is measured as the ratio of extra deaths from all causes that occur in the winter months compared with the expected number of deaths, based on the average of the number of non-winter deaths. Source: Primary Care Mortality Database </t>
  </si>
  <si>
    <t>Looked after children aged 0-17 years (rate)</t>
  </si>
  <si>
    <t>% Families supported through Families Matter Programme</t>
  </si>
  <si>
    <t>Safeguarding referrals for adults aged 18 and over (rate)</t>
  </si>
  <si>
    <t>Average hours of home care</t>
  </si>
  <si>
    <t>Social care support for 65 years and over (rate)</t>
  </si>
  <si>
    <t>% Adults with limiting long-term illness or disability</t>
  </si>
  <si>
    <t>Alcohol specific admissions (DSR)</t>
  </si>
  <si>
    <t>Smoking related admissions (DSR)</t>
  </si>
  <si>
    <t>Drug related mental health and behavioural disorders (DSR)</t>
  </si>
  <si>
    <t>Poisoning by illicit drugs (DSR)</t>
  </si>
  <si>
    <t>Under 18 mental health admissions (rate)</t>
  </si>
  <si>
    <t>Unintentional and deliberate injuries aged 0-14 years (rate)</t>
  </si>
  <si>
    <t>Unintentional and deliberate injuries aged 15-24 years (rate)</t>
  </si>
  <si>
    <t>Injuries from falls aged 65 and over (rate)</t>
  </si>
  <si>
    <t>Under 75 years mortality rate for cancer (DSR)</t>
  </si>
  <si>
    <t>Under 75 years mortality rate for CVD (DSR)</t>
  </si>
  <si>
    <t>Under 75 years mortality rate for respiratory diseases (DSR)</t>
  </si>
  <si>
    <t>Under 75 years mortality rate for liver disease considered preventable (DSR)</t>
  </si>
  <si>
    <t>All age mortality rate for causes considered preventable (DSR)</t>
  </si>
  <si>
    <t>All age all cause mortality rate (DSR)</t>
  </si>
  <si>
    <t>Excess winter deaths</t>
  </si>
  <si>
    <t xml:space="preserve">Age-standardised under 75 years mortality rate for cancer considered preventable. .*A higher rate can be seen as 'worse'. Deaths included in these calculation are those deaths from cancer (classified by underlying cause of death recorded as ICD codes I00-I99) registered in the respective calendar years, in people aged under 75, aggregated into quinary age bands (0-4, 5-9,…, 70-74). Counts of deaths for years up to and including 2013 have been adjusted where needed to take account of the IRIS ICD-10 coding change introduced in 2014,  further information is in the in the FAQs on the front page tab. Source ONS Annual Deaths Extract and ONS mid-year population estimates for relevant years. </t>
  </si>
  <si>
    <t>Age-standardised rate of mortality from causes considered preventable per 100,000 population, 2014 to 2016.  Deaths included are those that that are considered preventable (classified by underlying cause of death recorded as ICD codes A15-A19, (A35, A36, A80, B01 aged under 20 only), A37 (aged under 15 only), B05 (aged 1-14 only), B06 (aged under 15 only), B17.1, B18.2, B20-B24, B90, C00-C16, C18-C22, C33-C34, C43, C45, C50, C53, E10-E14, F10-F16, F18-F19, G31.2, G62.1, I20-I26, I42.6, I71, I80.1-I80.3, I80.9, I82.9, J09-J11, J40-J44, K29.2, K70, K73-K74 (excl. K74.3-K74.5), K86.0, Q05, U50.9, V01-Y34, Y60-Y69, Y83-Y84 registered in the respective calendar years, aggregated into quinary age bands (0-4, 5-9,…, 85-89, 90+). Only deaths aged under 75 from the above causes are included (unless otherwise mentioned) except B20-B24, U50.9, V01-Y34, Y60-Y69, Y83-Y84 (all ages).  Counts of deaths for years up to and including 2013 have been adjusted where needed to take account of the IRIS ICD-10 coding change introduced in 2014,  further information is in the in the FAQs on the front page tab. Source: ONS Annual Deaths Extract and ONS mid-year population estimates for relevant years.</t>
  </si>
  <si>
    <t>Life expectancy and mortality</t>
  </si>
  <si>
    <t>Percentage of the number of KS2 pupils meeting the expected standard in reading, writing and maths of all eligible pupils. Southampton figure includes children resident outside of Southampton but attending Southampton schools. Source: Southampton City Council.</t>
  </si>
  <si>
    <t>Out of area</t>
  </si>
  <si>
    <t>Grand Total</t>
  </si>
  <si>
    <t>FSM</t>
  </si>
  <si>
    <t>10.01;12.25;23.1;31.89</t>
  </si>
  <si>
    <t>Percentage of Southampton school children living in ward eligible for Free School Meals in Spring 2017. Southampton figure includes children resident outside of Southampton but attending Southampton schools. Source: Southampton City Council</t>
  </si>
  <si>
    <t>Statement &amp; EHCP</t>
  </si>
  <si>
    <t>Other support</t>
  </si>
  <si>
    <t>No SEN</t>
  </si>
  <si>
    <t>Ward</t>
  </si>
  <si>
    <t>City</t>
  </si>
  <si>
    <t>Sen</t>
  </si>
  <si>
    <t>14.73;16.27;22.31;26.05</t>
  </si>
  <si>
    <t>KS2 RWM Expected Standard+</t>
  </si>
  <si>
    <t>Total Pupils</t>
  </si>
  <si>
    <t>% KS2 RWM Expected Standard</t>
  </si>
  <si>
    <t>Not Southampton</t>
  </si>
  <si>
    <t>Percentage of Southampton school children living in ward eligible for Free School Meals in Spring 2018. Source: Southampton City Council</t>
  </si>
  <si>
    <t>Pupils with special educational needs (SEN) Spring 2018 (%)</t>
  </si>
  <si>
    <t>English*</t>
  </si>
  <si>
    <t>EAL</t>
  </si>
  <si>
    <t>out of area</t>
  </si>
  <si>
    <t>Pupils with English as additional language Autumn 2017. Percentage of Southampton school children with English as additional language in Autumn 2017 . Southampton figure includes children resident outside of Southampton but attending Southampton schools. Source: Southampton City Council</t>
  </si>
  <si>
    <t>8.49;13.97;41.73;78.55</t>
  </si>
  <si>
    <t>out of area Total</t>
  </si>
  <si>
    <t>61.68;65.7;74.17;85.21</t>
  </si>
  <si>
    <t>93.8;94.71;95.74;96.12</t>
  </si>
  <si>
    <t>0;0;0;0</t>
  </si>
  <si>
    <t>Wards</t>
  </si>
  <si>
    <t>'1 0to4'!$A$2:$O$25</t>
  </si>
  <si>
    <t>lower</t>
  </si>
  <si>
    <t>none</t>
  </si>
  <si>
    <t>higher</t>
  </si>
  <si>
    <t>CHART Similar (none - Yellow)</t>
  </si>
  <si>
    <t>'2 0to15'!$A$2:$O$25</t>
  </si>
  <si>
    <t>'3 18to24'!$A$2:$O$25</t>
  </si>
  <si>
    <t>'4 16to64'!$A$2:$O$25</t>
  </si>
  <si>
    <t>'6 TtlPopChange'!$A$2:$O$25</t>
  </si>
  <si>
    <t>na</t>
  </si>
  <si>
    <t>CHART Significance not calculated (na - White)</t>
  </si>
  <si>
    <t>CHART Significantly Worse (worse - Red)</t>
  </si>
  <si>
    <t>CHART Significantly Better (better - Green)</t>
  </si>
  <si>
    <t>CHART Significantly Lower (lower - Dark Blue)</t>
  </si>
  <si>
    <t>CHART Significantly Higher (higher - Light Blue)</t>
  </si>
  <si>
    <t>'7 0to15PopChange'!$A$2:$O$25</t>
  </si>
  <si>
    <t>'9 65PopChange'!$A$2:$O$25</t>
  </si>
  <si>
    <t>'10 NWBEthnic'!$A$2:$O$25</t>
  </si>
  <si>
    <t>'11 UKBorn'!$A$2:$O$25</t>
  </si>
  <si>
    <t>'12 MainLang'!$A$2:$O$25</t>
  </si>
  <si>
    <t>'13 LoneParent'!$A$2:$O$25</t>
  </si>
  <si>
    <t>'14 MostIMD'!$A$2:$O$25</t>
  </si>
  <si>
    <t>'15 LeastIMD'!$A$2:$O$25</t>
  </si>
  <si>
    <t>'16 AverageIMD'!$A$2:$O$25</t>
  </si>
  <si>
    <t>'17 MostIDACI'!$A$2:$O$25</t>
  </si>
  <si>
    <t>'18 LeastIDACI'!$A$2:$O$25</t>
  </si>
  <si>
    <t>'19 AveragIDACI'!$A$2:$O$25</t>
  </si>
  <si>
    <t>worse</t>
  </si>
  <si>
    <t>better</t>
  </si>
  <si>
    <t>'20 ChildPov'!$A$2:$O$25</t>
  </si>
  <si>
    <t>'21 FuelPov'!$A$2:$N$26</t>
  </si>
  <si>
    <t>'22 AdultsNoQual'!$A$2:$O$25</t>
  </si>
  <si>
    <t>'23 JobDensity'!$A$2:$O$25</t>
  </si>
  <si>
    <t>'25 avehsprice'!$A$2:$O$25</t>
  </si>
  <si>
    <t>'26 LongUnempl'!$A$2:$O$25</t>
  </si>
  <si>
    <t>'27 Unempl'!$A$2:$O$25</t>
  </si>
  <si>
    <t>'28 AllCrime'!$A$2:$O$25</t>
  </si>
  <si>
    <t>'29 CrimeAlc'!$A$2:$O$25</t>
  </si>
  <si>
    <t>'30 ViolentCrime'!$A$2:$O$25</t>
  </si>
  <si>
    <t>'31 DrugOff'!$A$2:$O$25</t>
  </si>
  <si>
    <t>'32 AntiSoc'!$A$2:$O$25</t>
  </si>
  <si>
    <t>'33 AccFire'!$A$2:$O$25</t>
  </si>
  <si>
    <t>'34 DelFire'!$A$2:$O$25</t>
  </si>
  <si>
    <t>'35 PM10'!$A$2:$O$25</t>
  </si>
  <si>
    <t>'36 NO2'!$A$2:$O$25</t>
  </si>
  <si>
    <t>'37 SO2'!$A$2:$O$25</t>
  </si>
  <si>
    <t>'38 Green'!$A$2:$O$25</t>
  </si>
  <si>
    <t>Best OR highest</t>
  </si>
  <si>
    <t>Worst OR Lowest</t>
  </si>
  <si>
    <t>Best/Worst not applicable</t>
  </si>
  <si>
    <t>'39 Fertility'!$A$2:$O$25</t>
  </si>
  <si>
    <t>'40 SATOD'!$A$2:$O$25</t>
  </si>
  <si>
    <t>'41 Breastfeeding'!$A$2:$O$25</t>
  </si>
  <si>
    <t>'42 YrROb'!$A$2:$O$25</t>
  </si>
  <si>
    <t>'43 Yr6Ob'!$A$2:$O$25</t>
  </si>
  <si>
    <t>'44 SEN'!$A$2:$O$25</t>
  </si>
  <si>
    <t>'45 AddLang'!$A$2:$O$26</t>
  </si>
  <si>
    <t>'46 FSM'!$A$2:$O$27</t>
  </si>
  <si>
    <t>'47 Attendance'!$A$2:$O$28</t>
  </si>
  <si>
    <t>'48 GoodDev'!$A$2:$O$29</t>
  </si>
  <si>
    <t>'49 KS2'!$A$2:$O$30</t>
  </si>
  <si>
    <t>'50 Prog8'!$A$2:$O$31</t>
  </si>
  <si>
    <t>'51 Att8'!$A$2:$O$31</t>
  </si>
  <si>
    <t>'52 LAC'!$A$2:$O$32</t>
  </si>
  <si>
    <t>'53 FM'!$A$2:$O$33</t>
  </si>
  <si>
    <t>'54 Safe'!$A$2:$O$34</t>
  </si>
  <si>
    <t>'55 HomeCare'!$A$2:$O$34</t>
  </si>
  <si>
    <t>'56 ASC'!$A$2:$O$34</t>
  </si>
  <si>
    <t>'57 LLTI'!$A$2:$O$35</t>
  </si>
  <si>
    <t>'58 DepPrev'!$A$2:$O$36</t>
  </si>
  <si>
    <t>'59 COPDPrev'!$A$2:$O$37</t>
  </si>
  <si>
    <t>'60 IHDPrev'!$A$2:$O$38</t>
  </si>
  <si>
    <t>'61 AlcAdms'!$A$2:$O$39</t>
  </si>
  <si>
    <t>'62 SmkAdms'!$A$2:$O$39</t>
  </si>
  <si>
    <t>'63 DrgMHAdms'!$A$2:$O$39</t>
  </si>
  <si>
    <t>'64 PoisAdms'!$A$2:$O$39</t>
  </si>
  <si>
    <t>'65 U18MHAdms'!$A$2:$O$39</t>
  </si>
  <si>
    <t>'66 0to14injAdms'!$A$2:$O$40</t>
  </si>
  <si>
    <t>'67 15to24injAdms'!$A$2:$O$41</t>
  </si>
  <si>
    <t>'68 65fallAdms'!$A$2:$O$42</t>
  </si>
  <si>
    <t>'69 U75CanMort'!$A$2:$O$43</t>
  </si>
  <si>
    <t>'70 U75CvdMort'!$A$2:$O$44</t>
  </si>
  <si>
    <t>'71 U75RespMort'!$A$2:$O$45</t>
  </si>
  <si>
    <t>'72 U75LiverMort'!$A$2:$O$46</t>
  </si>
  <si>
    <t>'73 AAPrevMort'!$A$2:$O$47</t>
  </si>
  <si>
    <t>'74 AAACMort'!$A$2:$O$48</t>
  </si>
  <si>
    <t>'75 EWM'!$A$2:$O$49</t>
  </si>
  <si>
    <t>'76 LEM'!$A$2:$O$50</t>
  </si>
  <si>
    <t>'77 LEF'!$A$2:$O$51</t>
  </si>
  <si>
    <t>Emergency admissions due to falls (rate per 100k aged 65+)</t>
  </si>
  <si>
    <t>Drug related mental health &amp; behavioural disorders (DSR per 100k)</t>
  </si>
  <si>
    <t>14/15 to 16/17</t>
  </si>
  <si>
    <t>Spring 16/17</t>
  </si>
  <si>
    <t>Autumn 17/18</t>
  </si>
  <si>
    <t>Y-value (combined chart)</t>
  </si>
  <si>
    <t>Southampton City Ward Profiles: 2018</t>
  </si>
  <si>
    <t>^ The terms 'best' and 'worst' are not appropriate for these indicators instead the right side of the chart indicates the highest value and the left side the lowest.</t>
  </si>
  <si>
    <t>% Resident Population aged 0-4 years^</t>
  </si>
  <si>
    <t>% Resident Population aged 0-15 years^</t>
  </si>
  <si>
    <t>% Resident Population aged 18-24 years^</t>
  </si>
  <si>
    <t>% Resident Population aged 16-64 years^</t>
  </si>
  <si>
    <t>% Resident Population aged 65 years and over^</t>
  </si>
  <si>
    <t>Forecast % change in all resident population^</t>
  </si>
  <si>
    <t>Forecast % change in 0-15yr population^</t>
  </si>
  <si>
    <t>Forecast % change in 16-64yr population^</t>
  </si>
  <si>
    <t>Forecast % change in 65+yr population^</t>
  </si>
  <si>
    <t>Population non-white British  (%)^</t>
  </si>
  <si>
    <t>Population born in the UK (%)^</t>
  </si>
  <si>
    <t>Main language other than English (%)^</t>
  </si>
  <si>
    <t>Lone Parent Families (% of HHs)^</t>
  </si>
  <si>
    <t>Average house price (median)^</t>
  </si>
  <si>
    <t>General fertility rate (per 1k women 15-44yrs)^</t>
  </si>
  <si>
    <t>Chart interval</t>
  </si>
  <si>
    <t>City 75th Percentile (111th LSOA)</t>
  </si>
  <si>
    <t>City 25th Percentile (37th LSOA)</t>
  </si>
  <si>
    <t>Maximum LSOA</t>
  </si>
  <si>
    <t>Minimum LSOA</t>
  </si>
  <si>
    <t>City Average (Pop weighted)</t>
  </si>
  <si>
    <t>Highest Overall IMD Score in ward*</t>
  </si>
  <si>
    <t>Lowest Overall IMD Score in ward*</t>
  </si>
  <si>
    <t>Highest Overall IDACI Score in ward*</t>
  </si>
  <si>
    <t>Lowest Overall IDACI Score in ward*</t>
  </si>
  <si>
    <t>* These indicators should be interpreted on a continuum of all LSOAs in the city, rather than just the 'most' and 'least' deprived LSOAs in wards</t>
  </si>
  <si>
    <t>Families supported through 'Famillies Matter' (%)^</t>
  </si>
  <si>
    <t xml:space="preserve"> Data Period</t>
  </si>
  <si>
    <t xml:space="preserve"> Ward no.</t>
  </si>
  <si>
    <t xml:space="preserve"> Ward Statistic</t>
  </si>
  <si>
    <t xml:space="preserve"> City Average</t>
  </si>
  <si>
    <t xml:space="preserve"> City Worst / Lowest</t>
  </si>
  <si>
    <t xml:space="preserve"> City Best / Highest</t>
  </si>
  <si>
    <t>Forecast % change in resident population aged 65 years and over. Percentage change (%) 2017-2024 using the difference in population aged 65 years and over between 2017 and 2024 from the aged 65 years and over years population in 2017. Source: Hampshire County Council 2017-based Southampton Alternative Small Area Population Forecasts.</t>
  </si>
  <si>
    <t>Job density (per hectare) 2015. Number of jobs by ward geographical area. Source: UK business register and employment survey (BRES) 2016 (provisional). Ward area hectares from 2011 Census Table QS102EW Office for National Statistics licensed under the Open Government Licence v.1.0</t>
  </si>
  <si>
    <t>Percentage of open and green spaces. Wider definition of green space to include; Natural and Semi-Natural Urban Green Spaces, Green Corridors; Formal Parks and Gardens; Amenity Green Spaces; Allotments, Community Gardens and Urban Farms, Cemeteries and Churchyards, Civic Spaces and Outdoor Sports Facilities including School Grounds (percentage calculate from square metre data. Source: Southampton City Council</t>
  </si>
  <si>
    <t>Click below to change wards</t>
  </si>
  <si>
    <t>'5 65plus'!$A$2:$O$25</t>
  </si>
  <si>
    <t>2017 to 2024</t>
  </si>
  <si>
    <t>63.09;72.38;95.75;112.40</t>
  </si>
  <si>
    <t>Depression recorded prevalence in 15yrs+ (DSR per 1k)</t>
  </si>
  <si>
    <t>Depression recorded prevalence (DSR per 1k)</t>
  </si>
  <si>
    <t xml:space="preserve">Prevalence of Depression in GP registered population (DSR per 1,000 population aged 15+) Source: ACG Tool </t>
  </si>
  <si>
    <t>21.14;26.92;40.35;49.54</t>
  </si>
  <si>
    <t>COPD recorded prevalence (DSR per 1k)</t>
  </si>
  <si>
    <t>Prevalence of Chronic Obstructive Pulmonary Disease (COPD) in GP registered all aged population (DSR per 1,000 population - all ages). Source: ACG Tool.</t>
  </si>
  <si>
    <t>21.66;28.83;35.32;37.74</t>
  </si>
  <si>
    <t>Prevalence of Ischemic Heart Disease in GP registered all aged population (DSR per 1,000 population - all ages). Source: ACG Tool</t>
  </si>
  <si>
    <t>Ischemic Heart Disease recorded prevalence in all ages (DSR per 1k)</t>
  </si>
  <si>
    <t>COPD recorded prevalence in all ages (DSR per 1k)</t>
  </si>
  <si>
    <t>Ischemic Heart Disease recorded prevalence (DSR per 1k)</t>
  </si>
  <si>
    <t>Accidental (or unknown) causes fires (rate)</t>
  </si>
  <si>
    <t>Deliberate cause fires (rate)</t>
  </si>
  <si>
    <t>'24 15klstnhh'!$A$2:$O$25</t>
  </si>
  <si>
    <t>'8 16to64PopChng'!$A$2:$O$25</t>
  </si>
  <si>
    <t>Nitrogen dioxide</t>
  </si>
  <si>
    <t>Nitrogen Dioxide (annual mean µg/m3)</t>
  </si>
  <si>
    <t>Modelled LSOA area weighted Particulate Matter 10 annual mean µgm3. For each ward the mean was calculated using (sum of (each LSOA mean in ward x that LSOA area in ward)/total area of LSOA in ward)  Source DEFRA 2015 via PHE Shape tool</t>
  </si>
  <si>
    <t>Particulate Matter - PM10 (annual mean µg/m3)</t>
  </si>
  <si>
    <t>E05002455 - Bargate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</si>
</sst>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44">
    <font>
      <sz val="11"/>
      <color theme="1"/>
      <name val="Calibri"/>
      <family val="2"/>
      <scheme val="minor"/>
    </font>
    <font>
      <sz val="11"/>
      <color indexed="8"/>
      <name val="Calibri"/>
      <family val="2"/>
    </font>
    <font>
      <sz val="10"/>
      <name val="Arial"/>
      <family val="2"/>
    </font>
    <font>
      <sz val="8"/>
      <name val="Arial"/>
      <family val="2"/>
    </font>
    <font>
      <b/>
      <sz val="8"/>
      <name val="Arial"/>
      <family val="2"/>
    </font>
    <font>
      <sz val="8"/>
      <name val="Arial Unicode MS"/>
      <family val="2"/>
    </font>
    <font>
      <sz val="10"/>
      <name val="Arial"/>
      <family val="2"/>
    </font>
    <font>
      <sz val="10"/>
      <name val="Arial"/>
      <family val="2"/>
    </font>
    <font>
      <b/>
      <sz val="10"/>
      <name val="Arial"/>
      <family val="2"/>
    </font>
    <font>
      <sz val="10"/>
      <color indexed="10"/>
      <name val="Arial"/>
      <family val="2"/>
    </font>
    <font>
      <sz val="10"/>
      <color indexed="22"/>
      <name val="Symbol"/>
      <family val="1"/>
      <charset val="2"/>
    </font>
    <font>
      <sz val="10"/>
      <color indexed="22"/>
      <name val="Arial"/>
      <family val="2"/>
    </font>
    <font>
      <i/>
      <sz val="10"/>
      <color indexed="22"/>
      <name val="Arial"/>
      <family val="2"/>
    </font>
    <font>
      <b/>
      <i/>
      <sz val="10"/>
      <name val="Arial"/>
      <family val="2"/>
    </font>
    <font>
      <b/>
      <i/>
      <sz val="14"/>
      <name val="Arial"/>
      <family val="2"/>
    </font>
    <font>
      <b/>
      <sz val="12"/>
      <name val="Arial"/>
      <family val="2"/>
    </font>
    <font>
      <b/>
      <sz val="16"/>
      <color indexed="12"/>
      <name val="Arial"/>
      <family val="2"/>
    </font>
    <font>
      <b/>
      <sz val="12"/>
      <color indexed="12"/>
      <name val="Arial"/>
      <family val="2"/>
    </font>
    <font>
      <b/>
      <sz val="10"/>
      <color indexed="18"/>
      <name val="Arial"/>
      <family val="2"/>
    </font>
    <font>
      <sz val="8"/>
      <color indexed="18"/>
      <name val="Arial"/>
      <family val="2"/>
    </font>
    <font>
      <sz val="10"/>
      <color indexed="18"/>
      <name val="Arial"/>
      <family val="2"/>
    </font>
    <font>
      <sz val="12"/>
      <color indexed="8"/>
      <name val="Arial"/>
      <family val="2"/>
    </font>
    <font>
      <b/>
      <sz val="14"/>
      <name val="Arial"/>
      <family val="2"/>
    </font>
    <font>
      <sz val="14"/>
      <name val="Arial"/>
      <family val="2"/>
    </font>
    <font>
      <b/>
      <sz val="14"/>
      <color indexed="9"/>
      <name val="Arial"/>
      <family val="2"/>
    </font>
    <font>
      <sz val="11"/>
      <color theme="1"/>
      <name val="Calibri"/>
      <family val="2"/>
      <scheme val="minor"/>
    </font>
    <font>
      <i/>
      <sz val="11"/>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2"/>
      <color rgb="FF222222"/>
      <name val="Arial"/>
      <family val="2"/>
    </font>
    <font>
      <b/>
      <sz val="10"/>
      <color theme="3"/>
      <name val="Arial"/>
      <family val="2"/>
    </font>
    <font>
      <sz val="10"/>
      <color theme="3"/>
      <name val="Arial"/>
      <family val="2"/>
    </font>
    <font>
      <sz val="11"/>
      <color rgb="FF000000"/>
      <name val="Calibri"/>
      <family val="2"/>
    </font>
    <font>
      <sz val="11"/>
      <color rgb="FFFFFFFF"/>
      <name val="Calibri"/>
      <family val="2"/>
    </font>
    <font>
      <b/>
      <sz val="11"/>
      <color theme="0"/>
      <name val="Calibri"/>
      <family val="2"/>
      <scheme val="minor"/>
    </font>
    <font>
      <b/>
      <sz val="10"/>
      <color theme="0"/>
      <name val="Arial"/>
      <family val="2"/>
    </font>
    <font>
      <sz val="10"/>
      <color theme="0"/>
      <name val="Arial"/>
      <family val="2"/>
    </font>
    <font>
      <i/>
      <sz val="8"/>
      <name val="Arial"/>
      <family val="2"/>
    </font>
    <font>
      <b/>
      <i/>
      <sz val="20"/>
      <color rgb="FFD50057"/>
      <name val="Arial"/>
      <family val="2"/>
    </font>
    <font>
      <b/>
      <sz val="18"/>
      <color theme="1" tint="0.499984740745262"/>
      <name val="Arial"/>
      <family val="2"/>
    </font>
    <font>
      <sz val="18"/>
      <color theme="1" tint="0.499984740745262"/>
      <name val="Calibri"/>
      <family val="2"/>
      <scheme val="minor"/>
    </font>
    <font>
      <b/>
      <sz val="10"/>
      <color theme="1" tint="0.499984740745262"/>
      <name val="Arial"/>
      <family val="2"/>
    </font>
    <font>
      <sz val="11"/>
      <name val="Calibri"/>
      <family val="2"/>
      <scheme val="minor"/>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62"/>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002060"/>
        <bgColor indexed="64"/>
      </patternFill>
    </fill>
    <fill>
      <patternFill patternType="solid">
        <fgColor theme="6" tint="0.39997558519241921"/>
        <bgColor indexed="64"/>
      </patternFill>
    </fill>
    <fill>
      <patternFill patternType="solid">
        <fgColor rgb="FF92D050"/>
        <bgColor indexed="64"/>
      </patternFill>
    </fill>
    <fill>
      <patternFill patternType="solid">
        <fgColor rgb="FFD50057"/>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diagonal/>
    </border>
  </borders>
  <cellStyleXfs count="10">
    <xf numFmtId="0" fontId="0" fillId="0" borderId="0"/>
    <xf numFmtId="0" fontId="2" fillId="0" borderId="0"/>
    <xf numFmtId="0" fontId="1" fillId="0" borderId="0"/>
    <xf numFmtId="0" fontId="25" fillId="0" borderId="0"/>
    <xf numFmtId="0" fontId="6" fillId="0" borderId="0"/>
    <xf numFmtId="0" fontId="7" fillId="0" borderId="0"/>
    <xf numFmtId="0" fontId="2" fillId="0" borderId="0"/>
    <xf numFmtId="0" fontId="2" fillId="0" borderId="0"/>
    <xf numFmtId="0" fontId="2" fillId="0" borderId="0"/>
    <xf numFmtId="0" fontId="2" fillId="0" borderId="0"/>
  </cellStyleXfs>
  <cellXfs count="345">
    <xf numFmtId="0" fontId="0" fillId="0" borderId="0" xfId="0"/>
    <xf numFmtId="164" fontId="5" fillId="14" borderId="0" xfId="7" applyNumberFormat="1" applyFont="1" applyFill="1" applyAlignment="1">
      <alignment horizontal="right" vertical="center" wrapText="1"/>
    </xf>
    <xf numFmtId="2" fontId="5" fillId="14" borderId="0" xfId="7" applyNumberFormat="1" applyFont="1" applyFill="1" applyAlignment="1">
      <alignment horizontal="right" vertical="center" wrapText="1"/>
    </xf>
    <xf numFmtId="0" fontId="2" fillId="0" borderId="0" xfId="1"/>
    <xf numFmtId="0" fontId="8" fillId="0" borderId="0" xfId="1" applyFont="1" applyAlignment="1">
      <alignment horizontal="right"/>
    </xf>
    <xf numFmtId="0" fontId="9" fillId="0" borderId="1" xfId="1" applyFont="1" applyBorder="1"/>
    <xf numFmtId="0" fontId="10" fillId="0" borderId="0" xfId="8" applyFont="1" applyAlignment="1">
      <alignment horizontal="right"/>
    </xf>
    <xf numFmtId="2" fontId="11" fillId="0" borderId="0" xfId="8" applyNumberFormat="1" applyFont="1"/>
    <xf numFmtId="9" fontId="9" fillId="0" borderId="1" xfId="1" applyNumberFormat="1" applyFont="1" applyBorder="1"/>
    <xf numFmtId="2" fontId="12" fillId="0" borderId="0" xfId="8" applyNumberFormat="1" applyFont="1"/>
    <xf numFmtId="2" fontId="2" fillId="0" borderId="0" xfId="8" applyNumberFormat="1"/>
    <xf numFmtId="0" fontId="3" fillId="0" borderId="0" xfId="1" applyFont="1"/>
    <xf numFmtId="0" fontId="8" fillId="0" borderId="0" xfId="1" applyFont="1"/>
    <xf numFmtId="0" fontId="8" fillId="0" borderId="0" xfId="1" applyFont="1" applyAlignment="1" applyProtection="1">
      <alignment horizontal="right"/>
      <protection locked="0"/>
    </xf>
    <xf numFmtId="0" fontId="13" fillId="0" borderId="0" xfId="1" applyFont="1" applyAlignment="1" applyProtection="1">
      <alignment horizontal="right"/>
      <protection locked="0"/>
    </xf>
    <xf numFmtId="0" fontId="2" fillId="0" borderId="0" xfId="1" applyAlignment="1" applyProtection="1">
      <alignment horizontal="right"/>
      <protection locked="0"/>
    </xf>
    <xf numFmtId="165" fontId="2" fillId="0" borderId="0" xfId="1" applyNumberFormat="1" applyAlignment="1" applyProtection="1">
      <alignment horizontal="right"/>
      <protection locked="0"/>
    </xf>
    <xf numFmtId="164" fontId="2" fillId="0" borderId="0" xfId="1" applyNumberFormat="1" applyAlignment="1" applyProtection="1">
      <alignment horizontal="right"/>
      <protection locked="0"/>
    </xf>
    <xf numFmtId="2" fontId="2" fillId="0" borderId="0" xfId="1" applyNumberFormat="1"/>
    <xf numFmtId="164" fontId="2" fillId="0" borderId="0" xfId="1" applyNumberFormat="1"/>
    <xf numFmtId="0" fontId="2" fillId="0" borderId="0" xfId="8"/>
    <xf numFmtId="0" fontId="2" fillId="0" borderId="0" xfId="8" applyAlignment="1">
      <alignment horizontal="right"/>
    </xf>
    <xf numFmtId="166" fontId="2" fillId="0" borderId="0" xfId="8" applyNumberFormat="1"/>
    <xf numFmtId="164" fontId="2" fillId="0" borderId="0" xfId="1" applyNumberFormat="1" applyProtection="1">
      <protection locked="0"/>
    </xf>
    <xf numFmtId="0" fontId="2" fillId="15" borderId="0" xfId="1" applyFill="1"/>
    <xf numFmtId="0" fontId="26" fillId="15" borderId="0" xfId="1" applyFont="1" applyFill="1"/>
    <xf numFmtId="0" fontId="2" fillId="0" borderId="0" xfId="1" applyAlignment="1">
      <alignment wrapText="1"/>
    </xf>
    <xf numFmtId="0" fontId="21" fillId="0" borderId="0" xfId="2" applyFont="1"/>
    <xf numFmtId="0" fontId="2" fillId="0" borderId="0" xfId="1" applyAlignment="1">
      <alignment horizontal="center" vertical="top" wrapText="1"/>
    </xf>
    <xf numFmtId="0" fontId="22" fillId="2" borderId="0" xfId="1" applyFont="1" applyFill="1"/>
    <xf numFmtId="0" fontId="2" fillId="2" borderId="0" xfId="1" applyFill="1"/>
    <xf numFmtId="0" fontId="23" fillId="2" borderId="0" xfId="1" applyFont="1" applyFill="1"/>
    <xf numFmtId="0" fontId="2" fillId="4" borderId="0" xfId="1" applyFill="1"/>
    <xf numFmtId="0" fontId="2" fillId="5" borderId="0" xfId="1" applyFill="1"/>
    <xf numFmtId="0" fontId="8" fillId="6" borderId="4" xfId="1" applyFont="1" applyFill="1" applyBorder="1"/>
    <xf numFmtId="0" fontId="8" fillId="6" borderId="5" xfId="1" applyFont="1" applyFill="1" applyBorder="1"/>
    <xf numFmtId="0" fontId="8" fillId="6" borderId="6" xfId="1" applyFont="1" applyFill="1" applyBorder="1"/>
    <xf numFmtId="0" fontId="2" fillId="7" borderId="9" xfId="1" applyFill="1" applyBorder="1"/>
    <xf numFmtId="0" fontId="2" fillId="7" borderId="10" xfId="1" applyFill="1" applyBorder="1"/>
    <xf numFmtId="0" fontId="2" fillId="7" borderId="11" xfId="1" applyFill="1" applyBorder="1"/>
    <xf numFmtId="1" fontId="2" fillId="8" borderId="11" xfId="1" applyNumberFormat="1" applyFill="1" applyBorder="1"/>
    <xf numFmtId="2" fontId="2" fillId="8" borderId="11" xfId="1" applyNumberFormat="1" applyFill="1" applyBorder="1"/>
    <xf numFmtId="0" fontId="2" fillId="9" borderId="8" xfId="1" applyFill="1" applyBorder="1"/>
    <xf numFmtId="2" fontId="2" fillId="8" borderId="10" xfId="1" applyNumberFormat="1" applyFill="1" applyBorder="1"/>
    <xf numFmtId="2" fontId="2" fillId="9" borderId="12" xfId="1" applyNumberFormat="1" applyFill="1" applyBorder="1"/>
    <xf numFmtId="2" fontId="2" fillId="9" borderId="13" xfId="1" applyNumberFormat="1" applyFill="1" applyBorder="1"/>
    <xf numFmtId="0" fontId="2" fillId="0" borderId="8" xfId="1" applyBorder="1"/>
    <xf numFmtId="2" fontId="2" fillId="9" borderId="11" xfId="1" applyNumberFormat="1" applyFill="1" applyBorder="1"/>
    <xf numFmtId="2" fontId="2" fillId="10" borderId="9" xfId="1" applyNumberFormat="1" applyFill="1" applyBorder="1"/>
    <xf numFmtId="2" fontId="2" fillId="10" borderId="11" xfId="1" applyNumberFormat="1" applyFill="1" applyBorder="1"/>
    <xf numFmtId="2" fontId="2" fillId="10" borderId="0" xfId="1" applyNumberFormat="1" applyFill="1"/>
    <xf numFmtId="2" fontId="2" fillId="10" borderId="10" xfId="1" applyNumberFormat="1" applyFill="1" applyBorder="1"/>
    <xf numFmtId="0" fontId="2" fillId="7" borderId="12" xfId="1" applyFill="1" applyBorder="1"/>
    <xf numFmtId="0" fontId="2" fillId="7" borderId="13" xfId="1" applyFill="1" applyBorder="1"/>
    <xf numFmtId="0" fontId="2" fillId="7" borderId="0" xfId="1" quotePrefix="1" applyFill="1"/>
    <xf numFmtId="1" fontId="2" fillId="8" borderId="0" xfId="1" applyNumberFormat="1" applyFill="1"/>
    <xf numFmtId="2" fontId="2" fillId="8" borderId="0" xfId="1" applyNumberFormat="1" applyFill="1"/>
    <xf numFmtId="0" fontId="2" fillId="9" borderId="14" xfId="1" applyFill="1" applyBorder="1"/>
    <xf numFmtId="2" fontId="2" fillId="8" borderId="13" xfId="1" applyNumberFormat="1" applyFill="1" applyBorder="1"/>
    <xf numFmtId="0" fontId="2" fillId="0" borderId="14" xfId="1" applyBorder="1"/>
    <xf numFmtId="2" fontId="2" fillId="9" borderId="0" xfId="1" applyNumberFormat="1" applyFill="1"/>
    <xf numFmtId="2" fontId="2" fillId="10" borderId="12" xfId="1" applyNumberFormat="1" applyFill="1" applyBorder="1"/>
    <xf numFmtId="2" fontId="2" fillId="10" borderId="13" xfId="1" applyNumberFormat="1" applyFill="1" applyBorder="1"/>
    <xf numFmtId="0" fontId="2" fillId="7" borderId="15" xfId="1" applyFill="1" applyBorder="1"/>
    <xf numFmtId="0" fontId="2" fillId="7" borderId="16" xfId="1" applyFill="1" applyBorder="1"/>
    <xf numFmtId="0" fontId="2" fillId="7" borderId="17" xfId="1" quotePrefix="1" applyFill="1" applyBorder="1"/>
    <xf numFmtId="2" fontId="2" fillId="8" borderId="17" xfId="1" applyNumberFormat="1" applyFill="1" applyBorder="1"/>
    <xf numFmtId="0" fontId="2" fillId="9" borderId="18" xfId="1" applyFill="1" applyBorder="1"/>
    <xf numFmtId="2" fontId="2" fillId="8" borderId="16" xfId="1" applyNumberFormat="1" applyFill="1" applyBorder="1"/>
    <xf numFmtId="2" fontId="2" fillId="9" borderId="15" xfId="1" applyNumberFormat="1" applyFill="1" applyBorder="1"/>
    <xf numFmtId="2" fontId="2" fillId="9" borderId="16" xfId="1" applyNumberFormat="1" applyFill="1" applyBorder="1"/>
    <xf numFmtId="2" fontId="2" fillId="9" borderId="17" xfId="1" applyNumberFormat="1" applyFill="1" applyBorder="1"/>
    <xf numFmtId="2" fontId="2" fillId="10" borderId="15" xfId="1" applyNumberFormat="1" applyFill="1" applyBorder="1"/>
    <xf numFmtId="2" fontId="2" fillId="10" borderId="17" xfId="1" applyNumberFormat="1" applyFill="1" applyBorder="1"/>
    <xf numFmtId="0" fontId="2" fillId="0" borderId="18" xfId="1" applyBorder="1"/>
    <xf numFmtId="2" fontId="2" fillId="10" borderId="16" xfId="1" applyNumberFormat="1" applyFill="1" applyBorder="1"/>
    <xf numFmtId="1" fontId="2" fillId="0" borderId="0" xfId="1" applyNumberFormat="1"/>
    <xf numFmtId="0" fontId="2" fillId="0" borderId="0" xfId="1" applyAlignment="1">
      <alignment vertical="top" wrapText="1"/>
    </xf>
    <xf numFmtId="0" fontId="2" fillId="11" borderId="9" xfId="1" applyFill="1" applyBorder="1" applyAlignment="1">
      <alignment horizontal="right" vertical="top" wrapText="1"/>
    </xf>
    <xf numFmtId="0" fontId="2" fillId="11" borderId="11" xfId="1" applyFill="1" applyBorder="1" applyAlignment="1">
      <alignment horizontal="right" vertical="top" wrapText="1"/>
    </xf>
    <xf numFmtId="0" fontId="2" fillId="11" borderId="10" xfId="1" applyFill="1" applyBorder="1" applyAlignment="1">
      <alignment horizontal="center"/>
    </xf>
    <xf numFmtId="0" fontId="2" fillId="11" borderId="15" xfId="1" applyFill="1" applyBorder="1" applyAlignment="1">
      <alignment horizontal="right"/>
    </xf>
    <xf numFmtId="0" fontId="2" fillId="11" borderId="17" xfId="1" applyFill="1" applyBorder="1" applyAlignment="1">
      <alignment horizontal="right"/>
    </xf>
    <xf numFmtId="0" fontId="2" fillId="11" borderId="16" xfId="1" applyFill="1" applyBorder="1" applyAlignment="1">
      <alignment horizontal="center"/>
    </xf>
    <xf numFmtId="0" fontId="2" fillId="0" borderId="0" xfId="1" applyAlignment="1">
      <alignment horizontal="center" wrapText="1"/>
    </xf>
    <xf numFmtId="0" fontId="3" fillId="0" borderId="0" xfId="6" applyFont="1"/>
    <xf numFmtId="0" fontId="4" fillId="0" borderId="0" xfId="6" applyFont="1" applyAlignment="1">
      <alignment wrapText="1"/>
    </xf>
    <xf numFmtId="1" fontId="3" fillId="2" borderId="0" xfId="6" applyNumberFormat="1" applyFont="1" applyFill="1"/>
    <xf numFmtId="1" fontId="3" fillId="13" borderId="0" xfId="6" applyNumberFormat="1" applyFont="1" applyFill="1"/>
    <xf numFmtId="2" fontId="3" fillId="14" borderId="0" xfId="6" applyNumberFormat="1" applyFont="1" applyFill="1"/>
    <xf numFmtId="2" fontId="3" fillId="13" borderId="0" xfId="6" applyNumberFormat="1" applyFont="1" applyFill="1"/>
    <xf numFmtId="0" fontId="27" fillId="0" borderId="0" xfId="0" applyFont="1"/>
    <xf numFmtId="0" fontId="27" fillId="0" borderId="0" xfId="0" applyFont="1" applyAlignment="1">
      <alignment horizontal="left"/>
    </xf>
    <xf numFmtId="0" fontId="27" fillId="0" borderId="0" xfId="0" applyFont="1" applyAlignment="1">
      <alignment wrapText="1"/>
    </xf>
    <xf numFmtId="0" fontId="29" fillId="0" borderId="0" xfId="1" applyFont="1"/>
    <xf numFmtId="0" fontId="0" fillId="0" borderId="0" xfId="0" applyAlignment="1">
      <alignment vertical="top"/>
    </xf>
    <xf numFmtId="2" fontId="0" fillId="0" borderId="0" xfId="0" applyNumberFormat="1"/>
    <xf numFmtId="1" fontId="3" fillId="14" borderId="0" xfId="6" applyNumberFormat="1" applyFont="1" applyFill="1"/>
    <xf numFmtId="0" fontId="30" fillId="0" borderId="0" xfId="0" applyFont="1"/>
    <xf numFmtId="1" fontId="2" fillId="9" borderId="12" xfId="1" applyNumberFormat="1" applyFill="1" applyBorder="1"/>
    <xf numFmtId="1" fontId="2" fillId="0" borderId="14" xfId="1" applyNumberFormat="1" applyBorder="1"/>
    <xf numFmtId="1" fontId="2" fillId="9" borderId="0" xfId="1" applyNumberFormat="1" applyFill="1"/>
    <xf numFmtId="0" fontId="3" fillId="13" borderId="0" xfId="6" applyFont="1" applyFill="1"/>
    <xf numFmtId="0" fontId="3" fillId="13" borderId="0" xfId="6" applyFont="1" applyFill="1" applyAlignment="1">
      <alignment horizontal="right"/>
    </xf>
    <xf numFmtId="1" fontId="0" fillId="0" borderId="0" xfId="0" applyNumberFormat="1"/>
    <xf numFmtId="1" fontId="3" fillId="13" borderId="0" xfId="6" applyNumberFormat="1" applyFont="1" applyFill="1" applyAlignment="1">
      <alignment horizontal="right"/>
    </xf>
    <xf numFmtId="0" fontId="28" fillId="0" borderId="7" xfId="0" applyFont="1" applyBorder="1" applyAlignment="1">
      <alignment horizontal="left" vertical="center" wrapText="1"/>
    </xf>
    <xf numFmtId="0" fontId="28" fillId="0" borderId="24" xfId="0" applyFont="1" applyBorder="1" applyAlignment="1">
      <alignment horizontal="left" vertical="center"/>
    </xf>
    <xf numFmtId="0" fontId="28" fillId="0" borderId="18" xfId="0" applyFont="1" applyBorder="1" applyAlignment="1">
      <alignment vertical="center" wrapText="1"/>
    </xf>
    <xf numFmtId="0" fontId="28" fillId="0" borderId="3" xfId="0" applyFont="1" applyBorder="1" applyAlignment="1">
      <alignment vertical="center" wrapText="1"/>
    </xf>
    <xf numFmtId="0" fontId="28" fillId="0" borderId="0" xfId="0" applyFont="1" applyAlignment="1">
      <alignment vertical="center"/>
    </xf>
    <xf numFmtId="0" fontId="28" fillId="0" borderId="19" xfId="0" applyFont="1" applyBorder="1" applyAlignment="1">
      <alignment horizontal="left" vertical="center"/>
    </xf>
    <xf numFmtId="0" fontId="28" fillId="0" borderId="7" xfId="0" applyFont="1" applyBorder="1" applyAlignment="1">
      <alignment vertical="center" wrapText="1"/>
    </xf>
    <xf numFmtId="0" fontId="28" fillId="0" borderId="20" xfId="0" applyFont="1" applyBorder="1" applyAlignment="1">
      <alignment vertical="center" wrapText="1"/>
    </xf>
    <xf numFmtId="0" fontId="27" fillId="0" borderId="0" xfId="0" applyFont="1" applyAlignment="1">
      <alignment vertical="center"/>
    </xf>
    <xf numFmtId="0" fontId="28" fillId="0" borderId="38" xfId="0" applyFont="1" applyBorder="1" applyAlignment="1">
      <alignment horizontal="left" vertical="center"/>
    </xf>
    <xf numFmtId="0" fontId="28" fillId="0" borderId="40" xfId="0" applyFont="1" applyBorder="1" applyAlignment="1">
      <alignment vertical="center" wrapText="1"/>
    </xf>
    <xf numFmtId="0" fontId="28" fillId="0" borderId="41" xfId="0" applyFont="1" applyBorder="1" applyAlignment="1">
      <alignment vertical="center" wrapText="1"/>
    </xf>
    <xf numFmtId="0" fontId="28" fillId="0" borderId="21" xfId="0" applyFont="1" applyBorder="1" applyAlignment="1">
      <alignment horizontal="left" vertical="center"/>
    </xf>
    <xf numFmtId="0" fontId="28" fillId="0" borderId="22" xfId="0" applyFont="1" applyBorder="1" applyAlignment="1">
      <alignment vertical="center" wrapText="1"/>
    </xf>
    <xf numFmtId="0" fontId="28" fillId="0" borderId="23" xfId="0" applyFont="1" applyBorder="1" applyAlignment="1">
      <alignment vertical="center" wrapText="1"/>
    </xf>
    <xf numFmtId="0" fontId="28" fillId="0" borderId="18" xfId="0" applyFont="1" applyBorder="1" applyAlignment="1">
      <alignment horizontal="left" vertical="center" wrapText="1"/>
    </xf>
    <xf numFmtId="0" fontId="28" fillId="0" borderId="22" xfId="0" applyFont="1" applyBorder="1" applyAlignment="1">
      <alignment horizontal="left" vertical="center" wrapText="1"/>
    </xf>
    <xf numFmtId="0" fontId="28" fillId="0" borderId="40" xfId="0" applyFont="1" applyBorder="1" applyAlignment="1">
      <alignment horizontal="left" vertical="center" wrapText="1"/>
    </xf>
    <xf numFmtId="1" fontId="3" fillId="2" borderId="0" xfId="6" quotePrefix="1" applyNumberFormat="1" applyFont="1" applyFill="1"/>
    <xf numFmtId="0" fontId="28" fillId="0" borderId="7" xfId="0" applyFont="1" applyBorder="1" applyAlignment="1">
      <alignment vertical="center"/>
    </xf>
    <xf numFmtId="0" fontId="28" fillId="0" borderId="7" xfId="0" applyFont="1" applyBorder="1" applyAlignment="1">
      <alignment horizontal="left" vertical="top"/>
    </xf>
    <xf numFmtId="0" fontId="28" fillId="0" borderId="7" xfId="0" applyFont="1" applyBorder="1" applyAlignment="1">
      <alignment vertical="top"/>
    </xf>
    <xf numFmtId="0" fontId="27" fillId="0" borderId="0" xfId="0" applyFont="1" applyAlignment="1">
      <alignment horizontal="left" wrapText="1"/>
    </xf>
    <xf numFmtId="17" fontId="28" fillId="0" borderId="7" xfId="0" quotePrefix="1" applyNumberFormat="1" applyFont="1" applyBorder="1" applyAlignment="1">
      <alignment horizontal="left" vertical="center" wrapText="1"/>
    </xf>
    <xf numFmtId="0" fontId="28" fillId="0" borderId="7" xfId="0" quotePrefix="1" applyFont="1" applyBorder="1" applyAlignment="1">
      <alignment horizontal="left" vertical="center" wrapText="1"/>
    </xf>
    <xf numFmtId="0" fontId="28" fillId="0" borderId="22" xfId="0" quotePrefix="1" applyFont="1" applyBorder="1" applyAlignment="1">
      <alignment horizontal="left" vertical="center" wrapText="1"/>
    </xf>
    <xf numFmtId="0" fontId="28" fillId="0" borderId="4" xfId="0" applyFont="1" applyBorder="1" applyAlignment="1">
      <alignment vertical="center" wrapText="1"/>
    </xf>
    <xf numFmtId="0" fontId="28" fillId="0" borderId="31" xfId="0" applyFont="1" applyBorder="1" applyAlignment="1">
      <alignment vertical="center" wrapText="1"/>
    </xf>
    <xf numFmtId="1" fontId="28" fillId="0" borderId="54" xfId="0" applyNumberFormat="1" applyFont="1" applyBorder="1" applyAlignment="1">
      <alignment horizontal="left" vertical="center" wrapText="1"/>
    </xf>
    <xf numFmtId="1" fontId="28" fillId="0" borderId="4" xfId="0" applyNumberFormat="1" applyFont="1" applyBorder="1" applyAlignment="1">
      <alignment horizontal="left" vertical="center" wrapText="1"/>
    </xf>
    <xf numFmtId="1" fontId="28" fillId="0" borderId="55" xfId="0" applyNumberFormat="1" applyFont="1" applyBorder="1" applyAlignment="1">
      <alignment horizontal="left" vertical="center" wrapText="1"/>
    </xf>
    <xf numFmtId="0" fontId="28" fillId="0" borderId="4" xfId="0" applyFont="1" applyBorder="1" applyAlignment="1">
      <alignment horizontal="left" vertical="center" wrapText="1"/>
    </xf>
    <xf numFmtId="0" fontId="28" fillId="0" borderId="56" xfId="0" applyFont="1" applyBorder="1" applyAlignment="1">
      <alignment vertical="center" wrapText="1"/>
    </xf>
    <xf numFmtId="0" fontId="28" fillId="0" borderId="57" xfId="0" applyFont="1" applyBorder="1" applyAlignment="1">
      <alignment vertical="center" wrapText="1"/>
    </xf>
    <xf numFmtId="0" fontId="28" fillId="0" borderId="58" xfId="0" applyFont="1" applyBorder="1" applyAlignment="1">
      <alignment vertical="center" wrapText="1"/>
    </xf>
    <xf numFmtId="1" fontId="28" fillId="0" borderId="40" xfId="0" applyNumberFormat="1" applyFont="1" applyBorder="1" applyAlignment="1">
      <alignment horizontal="left" vertical="center" wrapText="1"/>
    </xf>
    <xf numFmtId="1" fontId="28" fillId="0" borderId="7" xfId="0" applyNumberFormat="1" applyFont="1" applyBorder="1" applyAlignment="1">
      <alignment horizontal="left" vertical="center" wrapText="1"/>
    </xf>
    <xf numFmtId="1" fontId="28" fillId="0" borderId="22" xfId="0" applyNumberFormat="1" applyFont="1" applyBorder="1" applyAlignment="1">
      <alignment horizontal="left" vertical="center" wrapText="1"/>
    </xf>
    <xf numFmtId="0" fontId="34" fillId="17" borderId="46" xfId="0" applyFont="1" applyFill="1" applyBorder="1" applyAlignment="1">
      <alignment vertical="center"/>
    </xf>
    <xf numFmtId="0" fontId="34" fillId="17" borderId="44" xfId="0" applyFont="1" applyFill="1" applyBorder="1" applyAlignment="1">
      <alignment vertical="center"/>
    </xf>
    <xf numFmtId="0" fontId="34" fillId="17" borderId="25" xfId="0" applyFont="1" applyFill="1" applyBorder="1" applyAlignment="1">
      <alignment vertical="center"/>
    </xf>
    <xf numFmtId="0" fontId="34" fillId="17" borderId="50" xfId="0" applyFont="1" applyFill="1" applyBorder="1" applyAlignment="1">
      <alignment vertical="center"/>
    </xf>
    <xf numFmtId="0" fontId="34" fillId="17" borderId="0" xfId="0" applyFont="1" applyFill="1" applyAlignment="1">
      <alignment vertical="center"/>
    </xf>
    <xf numFmtId="0" fontId="34" fillId="17" borderId="2" xfId="0" applyFont="1" applyFill="1" applyBorder="1" applyAlignment="1">
      <alignment vertical="center"/>
    </xf>
    <xf numFmtId="0" fontId="33" fillId="0" borderId="50" xfId="0" applyFont="1" applyBorder="1" applyAlignment="1">
      <alignment vertical="center"/>
    </xf>
    <xf numFmtId="0" fontId="33" fillId="0" borderId="0" xfId="0" applyFont="1" applyAlignment="1">
      <alignment horizontal="right" vertical="center"/>
    </xf>
    <xf numFmtId="0" fontId="33" fillId="0" borderId="2" xfId="0" applyFont="1" applyBorder="1" applyAlignment="1">
      <alignment horizontal="right" vertical="center"/>
    </xf>
    <xf numFmtId="0" fontId="33" fillId="18" borderId="0" xfId="0" applyFont="1" applyFill="1" applyAlignment="1">
      <alignment horizontal="right" vertical="center"/>
    </xf>
    <xf numFmtId="0" fontId="33" fillId="18" borderId="2" xfId="0" applyFont="1" applyFill="1" applyBorder="1" applyAlignment="1">
      <alignment horizontal="right" vertical="center"/>
    </xf>
    <xf numFmtId="0" fontId="0" fillId="18" borderId="0" xfId="0" applyFill="1"/>
    <xf numFmtId="0" fontId="34" fillId="17" borderId="49" xfId="0" applyFont="1" applyFill="1" applyBorder="1" applyAlignment="1">
      <alignment vertical="center"/>
    </xf>
    <xf numFmtId="0" fontId="34" fillId="17" borderId="59" xfId="0" applyFont="1" applyFill="1" applyBorder="1" applyAlignment="1">
      <alignment horizontal="right" vertical="center"/>
    </xf>
    <xf numFmtId="0" fontId="34" fillId="17" borderId="52" xfId="0" applyFont="1" applyFill="1" applyBorder="1" applyAlignment="1">
      <alignment horizontal="right" vertical="center"/>
    </xf>
    <xf numFmtId="10" fontId="0" fillId="0" borderId="0" xfId="0" applyNumberFormat="1"/>
    <xf numFmtId="0" fontId="2" fillId="0" borderId="7" xfId="1" applyBorder="1" applyAlignment="1">
      <alignment horizontal="center" textRotation="90"/>
    </xf>
    <xf numFmtId="0" fontId="28" fillId="0" borderId="55" xfId="0" applyFont="1" applyBorder="1" applyAlignment="1">
      <alignment horizontal="left" vertical="center" wrapText="1"/>
    </xf>
    <xf numFmtId="0" fontId="28" fillId="0" borderId="20" xfId="0" applyFont="1" applyBorder="1" applyAlignment="1">
      <alignment horizontal="left" vertical="center" wrapText="1"/>
    </xf>
    <xf numFmtId="0" fontId="2" fillId="0" borderId="0" xfId="9"/>
    <xf numFmtId="0" fontId="2" fillId="0" borderId="0" xfId="9" applyAlignment="1">
      <alignment textRotation="90"/>
    </xf>
    <xf numFmtId="164" fontId="2" fillId="0" borderId="0" xfId="9" applyNumberFormat="1"/>
    <xf numFmtId="0" fontId="2" fillId="0" borderId="0" xfId="9" applyAlignment="1">
      <alignment wrapText="1"/>
    </xf>
    <xf numFmtId="0" fontId="2" fillId="0" borderId="0" xfId="9" applyAlignment="1">
      <alignment horizontal="left"/>
    </xf>
    <xf numFmtId="2" fontId="19" fillId="0" borderId="31" xfId="9" applyNumberFormat="1" applyFont="1" applyBorder="1" applyAlignment="1">
      <alignment horizontal="right" vertical="center"/>
    </xf>
    <xf numFmtId="0" fontId="2" fillId="0" borderId="59" xfId="9" applyBorder="1"/>
    <xf numFmtId="0" fontId="2" fillId="0" borderId="59" xfId="9" applyBorder="1" applyAlignment="1">
      <alignment textRotation="90"/>
    </xf>
    <xf numFmtId="2" fontId="19" fillId="0" borderId="55" xfId="9" applyNumberFormat="1" applyFont="1" applyBorder="1" applyAlignment="1">
      <alignment horizontal="right" vertical="center"/>
    </xf>
    <xf numFmtId="2" fontId="19" fillId="0" borderId="32" xfId="9" applyNumberFormat="1" applyFont="1" applyBorder="1" applyAlignment="1">
      <alignment horizontal="right" vertical="center"/>
    </xf>
    <xf numFmtId="1" fontId="19" fillId="0" borderId="21" xfId="9" applyNumberFormat="1" applyFont="1" applyBorder="1" applyAlignment="1">
      <alignment horizontal="right" vertical="center"/>
    </xf>
    <xf numFmtId="1" fontId="19" fillId="0" borderId="31" xfId="9" applyNumberFormat="1" applyFont="1" applyBorder="1" applyAlignment="1">
      <alignment horizontal="center" vertical="center"/>
    </xf>
    <xf numFmtId="164" fontId="19" fillId="0" borderId="31" xfId="9" applyNumberFormat="1" applyFont="1" applyBorder="1" applyAlignment="1">
      <alignment horizontal="left" vertical="center"/>
    </xf>
    <xf numFmtId="0" fontId="8" fillId="0" borderId="31" xfId="9" applyFont="1" applyBorder="1" applyAlignment="1">
      <alignment horizontal="center" vertical="center" wrapText="1"/>
    </xf>
    <xf numFmtId="0" fontId="32" fillId="16" borderId="0" xfId="9" applyFont="1" applyFill="1"/>
    <xf numFmtId="2" fontId="19" fillId="0" borderId="30" xfId="9" applyNumberFormat="1" applyFont="1" applyBorder="1" applyAlignment="1">
      <alignment horizontal="right" vertical="center"/>
    </xf>
    <xf numFmtId="2" fontId="19" fillId="0" borderId="42" xfId="9" applyNumberFormat="1" applyFont="1" applyBorder="1" applyAlignment="1">
      <alignment horizontal="right" vertical="center"/>
    </xf>
    <xf numFmtId="2" fontId="19" fillId="0" borderId="4" xfId="9" applyNumberFormat="1" applyFont="1" applyBorder="1" applyAlignment="1">
      <alignment horizontal="right" vertical="center"/>
    </xf>
    <xf numFmtId="2" fontId="19" fillId="0" borderId="5" xfId="9" applyNumberFormat="1" applyFont="1" applyBorder="1" applyAlignment="1">
      <alignment horizontal="right" vertical="center"/>
    </xf>
    <xf numFmtId="1" fontId="19" fillId="0" borderId="19" xfId="9" applyNumberFormat="1" applyFont="1" applyBorder="1" applyAlignment="1">
      <alignment horizontal="right" vertical="center"/>
    </xf>
    <xf numFmtId="1" fontId="19" fillId="0" borderId="30" xfId="9" applyNumberFormat="1" applyFont="1" applyBorder="1" applyAlignment="1">
      <alignment horizontal="center" vertical="center"/>
    </xf>
    <xf numFmtId="164" fontId="19" fillId="0" borderId="30" xfId="9" applyNumberFormat="1" applyFont="1" applyBorder="1" applyAlignment="1">
      <alignment horizontal="left" vertical="center"/>
    </xf>
    <xf numFmtId="0" fontId="8" fillId="0" borderId="30" xfId="9" applyFont="1" applyBorder="1" applyAlignment="1">
      <alignment horizontal="center" vertical="center" wrapText="1"/>
    </xf>
    <xf numFmtId="2" fontId="19" fillId="0" borderId="37" xfId="9" applyNumberFormat="1" applyFont="1" applyBorder="1" applyAlignment="1">
      <alignment horizontal="right" vertical="center"/>
    </xf>
    <xf numFmtId="0" fontId="2" fillId="0" borderId="44" xfId="9" applyBorder="1"/>
    <xf numFmtId="0" fontId="2" fillId="0" borderId="44" xfId="9" applyBorder="1" applyAlignment="1">
      <alignment textRotation="90"/>
    </xf>
    <xf numFmtId="2" fontId="19" fillId="0" borderId="28" xfId="9" applyNumberFormat="1" applyFont="1" applyBorder="1" applyAlignment="1">
      <alignment horizontal="right" vertical="center"/>
    </xf>
    <xf numFmtId="2" fontId="19" fillId="0" borderId="54" xfId="9" applyNumberFormat="1" applyFont="1" applyBorder="1" applyAlignment="1">
      <alignment horizontal="right" vertical="center"/>
    </xf>
    <xf numFmtId="2" fontId="19" fillId="0" borderId="39" xfId="9" applyNumberFormat="1" applyFont="1" applyBorder="1" applyAlignment="1">
      <alignment horizontal="right" vertical="center"/>
    </xf>
    <xf numFmtId="1" fontId="19" fillId="0" borderId="38" xfId="9" applyNumberFormat="1" applyFont="1" applyBorder="1" applyAlignment="1">
      <alignment horizontal="right" vertical="center"/>
    </xf>
    <xf numFmtId="1" fontId="19" fillId="0" borderId="37" xfId="9" applyNumberFormat="1" applyFont="1" applyBorder="1" applyAlignment="1">
      <alignment horizontal="center" vertical="center"/>
    </xf>
    <xf numFmtId="164" fontId="19" fillId="0" borderId="37" xfId="9" applyNumberFormat="1" applyFont="1" applyBorder="1" applyAlignment="1">
      <alignment horizontal="left" vertical="center"/>
    </xf>
    <xf numFmtId="0" fontId="8" fillId="0" borderId="37" xfId="9" applyFont="1" applyBorder="1" applyAlignment="1">
      <alignment horizontal="center" vertical="center" wrapText="1"/>
    </xf>
    <xf numFmtId="14" fontId="2" fillId="0" borderId="0" xfId="9" applyNumberFormat="1"/>
    <xf numFmtId="164" fontId="19" fillId="0" borderId="53" xfId="9" applyNumberFormat="1" applyFont="1" applyBorder="1" applyAlignment="1">
      <alignment horizontal="center" vertical="center"/>
    </xf>
    <xf numFmtId="164" fontId="19" fillId="0" borderId="48" xfId="9" applyNumberFormat="1" applyFont="1" applyBorder="1" applyAlignment="1">
      <alignment horizontal="center" vertical="center"/>
    </xf>
    <xf numFmtId="1" fontId="19" fillId="0" borderId="48" xfId="9" quotePrefix="1" applyNumberFormat="1" applyFont="1" applyBorder="1" applyAlignment="1">
      <alignment horizontal="center" vertical="center" wrapText="1"/>
    </xf>
    <xf numFmtId="1" fontId="19" fillId="0" borderId="51" xfId="9" quotePrefix="1" applyNumberFormat="1" applyFont="1" applyBorder="1" applyAlignment="1">
      <alignment horizontal="center" vertical="center" wrapText="1"/>
    </xf>
    <xf numFmtId="0" fontId="18" fillId="0" borderId="0" xfId="9" applyFont="1" applyAlignment="1">
      <alignment horizontal="center" vertical="center"/>
    </xf>
    <xf numFmtId="0" fontId="18" fillId="0" borderId="59" xfId="9" applyFont="1" applyBorder="1" applyAlignment="1">
      <alignment vertical="center" wrapText="1"/>
    </xf>
    <xf numFmtId="0" fontId="18" fillId="0" borderId="59" xfId="9" applyFont="1" applyBorder="1" applyAlignment="1">
      <alignment vertical="center"/>
    </xf>
    <xf numFmtId="164" fontId="19" fillId="0" borderId="36" xfId="9" applyNumberFormat="1" applyFont="1" applyBorder="1" applyAlignment="1">
      <alignment horizontal="left" vertical="center"/>
    </xf>
    <xf numFmtId="164" fontId="20" fillId="0" borderId="0" xfId="9" applyNumberFormat="1" applyFont="1" applyAlignment="1">
      <alignment horizontal="center" textRotation="90"/>
    </xf>
    <xf numFmtId="1" fontId="19" fillId="0" borderId="47" xfId="9" applyNumberFormat="1" applyFont="1" applyBorder="1" applyAlignment="1">
      <alignment horizontal="center" vertical="center"/>
    </xf>
    <xf numFmtId="164" fontId="19" fillId="0" borderId="29" xfId="9" applyNumberFormat="1" applyFont="1" applyBorder="1" applyAlignment="1">
      <alignment horizontal="left" vertical="center"/>
    </xf>
    <xf numFmtId="164" fontId="20" fillId="0" borderId="0" xfId="9" applyNumberFormat="1" applyFont="1" applyAlignment="1">
      <alignment horizontal="center" vertical="top" textRotation="90"/>
    </xf>
    <xf numFmtId="1" fontId="19" fillId="0" borderId="30" xfId="9" applyNumberFormat="1" applyFont="1" applyBorder="1" applyAlignment="1">
      <alignment horizontal="right" vertical="center"/>
    </xf>
    <xf numFmtId="1" fontId="19" fillId="0" borderId="4" xfId="9" applyNumberFormat="1" applyFont="1" applyBorder="1" applyAlignment="1">
      <alignment horizontal="right" vertical="center"/>
    </xf>
    <xf numFmtId="1" fontId="19" fillId="0" borderId="5" xfId="9" applyNumberFormat="1" applyFont="1" applyBorder="1" applyAlignment="1">
      <alignment horizontal="right" vertical="center"/>
    </xf>
    <xf numFmtId="0" fontId="18" fillId="0" borderId="44" xfId="9" applyFont="1" applyBorder="1" applyAlignment="1">
      <alignment vertical="center"/>
    </xf>
    <xf numFmtId="1" fontId="19" fillId="0" borderId="51" xfId="9" applyNumberFormat="1" applyFont="1" applyBorder="1" applyAlignment="1">
      <alignment horizontal="center" vertical="center"/>
    </xf>
    <xf numFmtId="0" fontId="2" fillId="3" borderId="59" xfId="9" applyFill="1" applyBorder="1"/>
    <xf numFmtId="0" fontId="2" fillId="3" borderId="59" xfId="9" applyFill="1" applyBorder="1" applyAlignment="1">
      <alignment textRotation="90"/>
    </xf>
    <xf numFmtId="0" fontId="8" fillId="0" borderId="36" xfId="9" applyFont="1" applyBorder="1" applyAlignment="1">
      <alignment horizontal="center" vertical="center" wrapText="1"/>
    </xf>
    <xf numFmtId="0" fontId="31" fillId="16" borderId="0" xfId="9" applyFont="1" applyFill="1" applyAlignment="1">
      <alignment vertical="center" textRotation="90" wrapText="1"/>
    </xf>
    <xf numFmtId="0" fontId="2" fillId="3" borderId="0" xfId="9" applyFill="1"/>
    <xf numFmtId="0" fontId="2" fillId="3" borderId="0" xfId="9" applyFill="1" applyAlignment="1">
      <alignment textRotation="90"/>
    </xf>
    <xf numFmtId="0" fontId="2" fillId="3" borderId="44" xfId="9" applyFill="1" applyBorder="1"/>
    <xf numFmtId="0" fontId="2" fillId="3" borderId="44" xfId="9" applyFill="1" applyBorder="1" applyAlignment="1">
      <alignment textRotation="90"/>
    </xf>
    <xf numFmtId="0" fontId="8" fillId="0" borderId="29" xfId="9" applyFont="1" applyBorder="1" applyAlignment="1">
      <alignment horizontal="center" vertical="center" wrapText="1"/>
    </xf>
    <xf numFmtId="0" fontId="8" fillId="0" borderId="30" xfId="9" applyFont="1" applyBorder="1" applyAlignment="1">
      <alignment horizontal="center" vertical="center"/>
    </xf>
    <xf numFmtId="0" fontId="20" fillId="0" borderId="0" xfId="9" applyFont="1" applyAlignment="1">
      <alignment horizontal="center" vertical="center" textRotation="90" wrapText="1"/>
    </xf>
    <xf numFmtId="0" fontId="18" fillId="0" borderId="0" xfId="9" applyFont="1" applyAlignment="1">
      <alignment horizontal="center" vertical="center" textRotation="90" wrapText="1"/>
    </xf>
    <xf numFmtId="0" fontId="18" fillId="0" borderId="0" xfId="9" applyFont="1" applyAlignment="1">
      <alignment horizontal="center" vertical="center" textRotation="90"/>
    </xf>
    <xf numFmtId="2" fontId="19" fillId="0" borderId="29" xfId="9" applyNumberFormat="1" applyFont="1" applyBorder="1" applyAlignment="1">
      <alignment horizontal="right" vertical="center"/>
    </xf>
    <xf numFmtId="2" fontId="19" fillId="0" borderId="15" xfId="9" applyNumberFormat="1" applyFont="1" applyBorder="1" applyAlignment="1">
      <alignment horizontal="right" vertical="center"/>
    </xf>
    <xf numFmtId="2" fontId="19" fillId="0" borderId="18" xfId="9" applyNumberFormat="1" applyFont="1" applyBorder="1" applyAlignment="1">
      <alignment horizontal="right" vertical="center"/>
    </xf>
    <xf numFmtId="1" fontId="19" fillId="0" borderId="24" xfId="9" applyNumberFormat="1" applyFont="1" applyBorder="1" applyAlignment="1">
      <alignment horizontal="right" vertical="center"/>
    </xf>
    <xf numFmtId="0" fontId="8" fillId="0" borderId="29" xfId="9" applyFont="1" applyBorder="1" applyAlignment="1">
      <alignment horizontal="center" vertical="center"/>
    </xf>
    <xf numFmtId="2" fontId="20" fillId="0" borderId="28" xfId="9" applyNumberFormat="1" applyFont="1" applyBorder="1" applyAlignment="1">
      <alignment horizontal="right" vertical="center"/>
    </xf>
    <xf numFmtId="2" fontId="20" fillId="0" borderId="60" xfId="9" applyNumberFormat="1" applyFont="1" applyBorder="1" applyAlignment="1">
      <alignment horizontal="right" vertical="center"/>
    </xf>
    <xf numFmtId="2" fontId="20" fillId="0" borderId="27" xfId="9" applyNumberFormat="1" applyFont="1" applyBorder="1" applyAlignment="1">
      <alignment horizontal="right" vertical="center"/>
    </xf>
    <xf numFmtId="1" fontId="20" fillId="0" borderId="26" xfId="9" applyNumberFormat="1" applyFont="1" applyBorder="1" applyAlignment="1">
      <alignment horizontal="right" vertical="center"/>
    </xf>
    <xf numFmtId="164" fontId="19" fillId="0" borderId="46" xfId="9" applyNumberFormat="1" applyFont="1" applyBorder="1" applyAlignment="1">
      <alignment horizontal="left" vertical="center"/>
    </xf>
    <xf numFmtId="164" fontId="19" fillId="0" borderId="28" xfId="9" applyNumberFormat="1" applyFont="1" applyBorder="1" applyAlignment="1">
      <alignment horizontal="left" vertical="center"/>
    </xf>
    <xf numFmtId="0" fontId="8" fillId="0" borderId="28" xfId="9" applyFont="1" applyBorder="1" applyAlignment="1">
      <alignment horizontal="center" vertical="center" textRotation="90"/>
    </xf>
    <xf numFmtId="0" fontId="2" fillId="0" borderId="0" xfId="9" applyAlignment="1">
      <alignment horizontal="right"/>
    </xf>
    <xf numFmtId="0" fontId="18" fillId="3" borderId="0" xfId="9" applyFont="1" applyFill="1" applyAlignment="1">
      <alignment vertical="center" wrapText="1"/>
    </xf>
    <xf numFmtId="0" fontId="18" fillId="0" borderId="2" xfId="9" applyFont="1" applyBorder="1" applyAlignment="1">
      <alignment horizontal="center" vertical="center" wrapText="1"/>
    </xf>
    <xf numFmtId="0" fontId="17" fillId="0" borderId="0" xfId="9" applyFont="1"/>
    <xf numFmtId="0" fontId="16" fillId="0" borderId="0" xfId="9" applyFont="1" applyProtection="1">
      <protection locked="0"/>
    </xf>
    <xf numFmtId="0" fontId="15" fillId="0" borderId="0" xfId="9" applyFont="1"/>
    <xf numFmtId="0" fontId="14" fillId="0" borderId="0" xfId="9" applyFont="1"/>
    <xf numFmtId="0" fontId="27" fillId="15" borderId="0" xfId="0" applyFont="1" applyFill="1"/>
    <xf numFmtId="0" fontId="27" fillId="15" borderId="0" xfId="0" applyFont="1" applyFill="1" applyAlignment="1">
      <alignment horizontal="left"/>
    </xf>
    <xf numFmtId="0" fontId="27" fillId="15" borderId="0" xfId="0" applyFont="1" applyFill="1" applyAlignment="1">
      <alignment wrapText="1"/>
    </xf>
    <xf numFmtId="0" fontId="27" fillId="15" borderId="0" xfId="0" applyFont="1" applyFill="1" applyAlignment="1">
      <alignment horizontal="left" wrapText="1"/>
    </xf>
    <xf numFmtId="0" fontId="28" fillId="15" borderId="0" xfId="0" applyFont="1" applyFill="1" applyAlignment="1">
      <alignment vertical="center"/>
    </xf>
    <xf numFmtId="0" fontId="27" fillId="15" borderId="0" xfId="0" applyFont="1" applyFill="1" applyAlignment="1">
      <alignment vertical="center"/>
    </xf>
    <xf numFmtId="0" fontId="8" fillId="6" borderId="4" xfId="1" applyFont="1" applyFill="1" applyBorder="1" applyAlignment="1">
      <alignment horizontal="center" vertical="top" textRotation="90" wrapText="1"/>
    </xf>
    <xf numFmtId="0" fontId="2" fillId="6" borderId="6" xfId="1" applyFill="1" applyBorder="1" applyAlignment="1">
      <alignment horizontal="center" vertical="top" textRotation="90" wrapText="1"/>
    </xf>
    <xf numFmtId="0" fontId="2" fillId="6" borderId="7" xfId="1" applyFill="1" applyBorder="1" applyAlignment="1">
      <alignment horizontal="center" vertical="top" textRotation="90" wrapText="1"/>
    </xf>
    <xf numFmtId="0" fontId="8" fillId="6" borderId="5" xfId="1" applyFont="1" applyFill="1" applyBorder="1" applyAlignment="1">
      <alignment horizontal="center" vertical="top" textRotation="90" wrapText="1"/>
    </xf>
    <xf numFmtId="0" fontId="2" fillId="6" borderId="4" xfId="1" applyFill="1" applyBorder="1" applyAlignment="1">
      <alignment horizontal="center" vertical="top" textRotation="90" wrapText="1"/>
    </xf>
    <xf numFmtId="0" fontId="2" fillId="6" borderId="5" xfId="1" applyFill="1" applyBorder="1" applyAlignment="1">
      <alignment horizontal="center" vertical="top" textRotation="90" wrapText="1"/>
    </xf>
    <xf numFmtId="0" fontId="2" fillId="6" borderId="8" xfId="1" applyFill="1" applyBorder="1" applyAlignment="1">
      <alignment horizontal="center" vertical="top" textRotation="90" wrapText="1"/>
    </xf>
    <xf numFmtId="0" fontId="2" fillId="11" borderId="9" xfId="1" applyFill="1" applyBorder="1" applyAlignment="1">
      <alignment horizontal="right"/>
    </xf>
    <xf numFmtId="0" fontId="2" fillId="11" borderId="11" xfId="1" applyFill="1" applyBorder="1" applyAlignment="1">
      <alignment horizontal="right"/>
    </xf>
    <xf numFmtId="0" fontId="2" fillId="11" borderId="10" xfId="1" applyFill="1" applyBorder="1"/>
    <xf numFmtId="0" fontId="2" fillId="11" borderId="0" xfId="1" applyFill="1" applyAlignment="1">
      <alignment horizontal="right"/>
    </xf>
    <xf numFmtId="0" fontId="2" fillId="11" borderId="12" xfId="1" applyFill="1" applyBorder="1" applyAlignment="1">
      <alignment horizontal="right"/>
    </xf>
    <xf numFmtId="0" fontId="2" fillId="11" borderId="13" xfId="1" applyFill="1" applyBorder="1" applyAlignment="1">
      <alignment horizontal="center"/>
    </xf>
    <xf numFmtId="0" fontId="24" fillId="12" borderId="0" xfId="1" applyFont="1" applyFill="1" applyAlignment="1">
      <alignment horizontal="center" vertical="center" textRotation="90"/>
    </xf>
    <xf numFmtId="0" fontId="24" fillId="14" borderId="0" xfId="1" applyFont="1" applyFill="1" applyAlignment="1">
      <alignment horizontal="center" vertical="center" textRotation="90"/>
    </xf>
    <xf numFmtId="0" fontId="3" fillId="15" borderId="0" xfId="6" applyFont="1" applyFill="1" applyAlignment="1">
      <alignment horizontal="right"/>
    </xf>
    <xf numFmtId="1" fontId="2" fillId="8" borderId="17" xfId="1" applyNumberFormat="1" applyFill="1" applyBorder="1"/>
    <xf numFmtId="2" fontId="2" fillId="9" borderId="9" xfId="1" applyNumberFormat="1" applyFill="1" applyBorder="1"/>
    <xf numFmtId="0" fontId="2" fillId="14" borderId="12" xfId="1" applyFill="1" applyBorder="1"/>
    <xf numFmtId="0" fontId="2" fillId="14" borderId="13" xfId="1" applyFill="1" applyBorder="1"/>
    <xf numFmtId="0" fontId="2" fillId="14" borderId="0" xfId="1" quotePrefix="1" applyFill="1"/>
    <xf numFmtId="1" fontId="2" fillId="14" borderId="0" xfId="1" applyNumberFormat="1" applyFill="1"/>
    <xf numFmtId="2" fontId="2" fillId="14" borderId="0" xfId="1" applyNumberFormat="1" applyFill="1"/>
    <xf numFmtId="0" fontId="2" fillId="14" borderId="14" xfId="1" applyFill="1" applyBorder="1"/>
    <xf numFmtId="2" fontId="2" fillId="14" borderId="13" xfId="1" applyNumberFormat="1" applyFill="1" applyBorder="1"/>
    <xf numFmtId="2" fontId="2" fillId="14" borderId="12" xfId="1" applyNumberFormat="1" applyFill="1" applyBorder="1"/>
    <xf numFmtId="2" fontId="19" fillId="0" borderId="7" xfId="9" applyNumberFormat="1" applyFont="1" applyBorder="1" applyAlignment="1">
      <alignment horizontal="right" vertical="center"/>
    </xf>
    <xf numFmtId="2" fontId="19" fillId="0" borderId="40" xfId="9" applyNumberFormat="1" applyFont="1" applyBorder="1" applyAlignment="1">
      <alignment horizontal="right" vertical="center"/>
    </xf>
    <xf numFmtId="2" fontId="19" fillId="0" borderId="41" xfId="9" applyNumberFormat="1" applyFont="1" applyBorder="1" applyAlignment="1">
      <alignment horizontal="right" vertical="center"/>
    </xf>
    <xf numFmtId="2" fontId="19" fillId="0" borderId="20" xfId="9" applyNumberFormat="1" applyFont="1" applyBorder="1" applyAlignment="1">
      <alignment horizontal="right" vertical="center"/>
    </xf>
    <xf numFmtId="2" fontId="19" fillId="0" borderId="22" xfId="9" applyNumberFormat="1" applyFont="1" applyBorder="1" applyAlignment="1">
      <alignment horizontal="right" vertical="center"/>
    </xf>
    <xf numFmtId="2" fontId="19" fillId="0" borderId="23" xfId="9" applyNumberFormat="1" applyFont="1" applyBorder="1" applyAlignment="1">
      <alignment horizontal="right" vertical="center"/>
    </xf>
    <xf numFmtId="0" fontId="2" fillId="15" borderId="44" xfId="9" applyFill="1" applyBorder="1"/>
    <xf numFmtId="0" fontId="2" fillId="15" borderId="44" xfId="9" applyFill="1" applyBorder="1" applyAlignment="1">
      <alignment textRotation="90"/>
    </xf>
    <xf numFmtId="0" fontId="2" fillId="15" borderId="0" xfId="9" applyFill="1"/>
    <xf numFmtId="0" fontId="2" fillId="15" borderId="0" xfId="9" applyFill="1" applyAlignment="1">
      <alignment textRotation="90"/>
    </xf>
    <xf numFmtId="0" fontId="2" fillId="15" borderId="59" xfId="9" applyFill="1" applyBorder="1"/>
    <xf numFmtId="0" fontId="2" fillId="15" borderId="59" xfId="9" applyFill="1" applyBorder="1" applyAlignment="1">
      <alignment textRotation="90"/>
    </xf>
    <xf numFmtId="0" fontId="16" fillId="0" borderId="0" xfId="9" applyFont="1" applyAlignment="1" applyProtection="1">
      <alignment horizontal="left"/>
      <protection locked="0"/>
    </xf>
    <xf numFmtId="0" fontId="2" fillId="0" borderId="0" xfId="1" applyAlignment="1">
      <alignment horizontal="left" vertical="top"/>
    </xf>
    <xf numFmtId="0" fontId="2" fillId="19" borderId="0" xfId="1" applyFill="1"/>
    <xf numFmtId="0" fontId="36" fillId="20" borderId="28" xfId="9" applyFont="1" applyFill="1" applyBorder="1" applyAlignment="1">
      <alignment vertical="center" textRotation="90"/>
    </xf>
    <xf numFmtId="0" fontId="39" fillId="0" borderId="0" xfId="9" applyFont="1"/>
    <xf numFmtId="0" fontId="35" fillId="20" borderId="33" xfId="0" applyFont="1" applyFill="1" applyBorder="1" applyAlignment="1">
      <alignment horizontal="left" wrapText="1"/>
    </xf>
    <xf numFmtId="0" fontId="35" fillId="20" borderId="34" xfId="0" applyFont="1" applyFill="1" applyBorder="1" applyAlignment="1">
      <alignment wrapText="1"/>
    </xf>
    <xf numFmtId="0" fontId="35" fillId="20" borderId="34" xfId="0" applyFont="1" applyFill="1" applyBorder="1" applyAlignment="1">
      <alignment horizontal="left" wrapText="1"/>
    </xf>
    <xf numFmtId="0" fontId="35" fillId="20" borderId="35" xfId="0" applyFont="1" applyFill="1" applyBorder="1" applyAlignment="1">
      <alignment wrapText="1"/>
    </xf>
    <xf numFmtId="0" fontId="42" fillId="0" borderId="0" xfId="9" applyFont="1"/>
    <xf numFmtId="0" fontId="43" fillId="0" borderId="0" xfId="0" applyFont="1"/>
    <xf numFmtId="0" fontId="18" fillId="3" borderId="0" xfId="9" applyFont="1" applyFill="1" applyAlignment="1">
      <alignment horizontal="center" vertical="center" wrapText="1"/>
    </xf>
    <xf numFmtId="0" fontId="36" fillId="20" borderId="43" xfId="9" applyFont="1" applyFill="1" applyBorder="1" applyAlignment="1">
      <alignment horizontal="center" vertical="center" textRotation="90"/>
    </xf>
    <xf numFmtId="0" fontId="36" fillId="20" borderId="36" xfId="9" applyFont="1" applyFill="1" applyBorder="1" applyAlignment="1">
      <alignment horizontal="center" vertical="center" textRotation="90"/>
    </xf>
    <xf numFmtId="0" fontId="36" fillId="20" borderId="37" xfId="9" applyFont="1" applyFill="1" applyBorder="1" applyAlignment="1">
      <alignment horizontal="center" textRotation="90" wrapText="1"/>
    </xf>
    <xf numFmtId="0" fontId="36" fillId="20" borderId="30" xfId="9" applyFont="1" applyFill="1" applyBorder="1" applyAlignment="1">
      <alignment horizontal="center" textRotation="90"/>
    </xf>
    <xf numFmtId="0" fontId="36" fillId="20" borderId="42" xfId="9" applyFont="1" applyFill="1" applyBorder="1" applyAlignment="1">
      <alignment horizontal="center" textRotation="90"/>
    </xf>
    <xf numFmtId="0" fontId="36" fillId="20" borderId="38" xfId="9" applyFont="1" applyFill="1" applyBorder="1" applyAlignment="1">
      <alignment horizontal="center" textRotation="90" wrapText="1"/>
    </xf>
    <xf numFmtId="0" fontId="36" fillId="20" borderId="19" xfId="9" applyFont="1" applyFill="1" applyBorder="1" applyAlignment="1">
      <alignment horizontal="center"/>
    </xf>
    <xf numFmtId="0" fontId="36" fillId="20" borderId="45" xfId="9" applyFont="1" applyFill="1" applyBorder="1" applyAlignment="1">
      <alignment horizontal="center"/>
    </xf>
    <xf numFmtId="0" fontId="36" fillId="20" borderId="40" xfId="9" applyFont="1" applyFill="1" applyBorder="1" applyAlignment="1">
      <alignment horizontal="center" textRotation="90" wrapText="1"/>
    </xf>
    <xf numFmtId="0" fontId="36" fillId="20" borderId="7" xfId="9" applyFont="1" applyFill="1" applyBorder="1" applyAlignment="1">
      <alignment horizontal="center" textRotation="90"/>
    </xf>
    <xf numFmtId="0" fontId="36" fillId="20" borderId="8" xfId="9" applyFont="1" applyFill="1" applyBorder="1" applyAlignment="1">
      <alignment horizontal="center" textRotation="90"/>
    </xf>
    <xf numFmtId="0" fontId="36" fillId="20" borderId="54" xfId="9" applyFont="1" applyFill="1" applyBorder="1" applyAlignment="1">
      <alignment horizontal="center" textRotation="90" wrapText="1"/>
    </xf>
    <xf numFmtId="0" fontId="36" fillId="20" borderId="4" xfId="9" applyFont="1" applyFill="1" applyBorder="1" applyAlignment="1">
      <alignment horizontal="center" textRotation="90"/>
    </xf>
    <xf numFmtId="0" fontId="36" fillId="20" borderId="9" xfId="9" applyFont="1" applyFill="1" applyBorder="1" applyAlignment="1">
      <alignment horizontal="center" textRotation="90"/>
    </xf>
    <xf numFmtId="0" fontId="36" fillId="20" borderId="37" xfId="1" applyFont="1" applyFill="1" applyBorder="1" applyAlignment="1">
      <alignment horizontal="center" textRotation="90" wrapText="1"/>
    </xf>
    <xf numFmtId="0" fontId="37" fillId="20" borderId="30" xfId="1" applyFont="1" applyFill="1" applyBorder="1" applyAlignment="1">
      <alignment horizontal="center" textRotation="90"/>
    </xf>
    <xf numFmtId="0" fontId="37" fillId="20" borderId="31" xfId="1" applyFont="1" applyFill="1" applyBorder="1" applyAlignment="1">
      <alignment horizontal="center" textRotation="90"/>
    </xf>
    <xf numFmtId="0" fontId="40" fillId="0" borderId="0" xfId="9" applyFont="1" applyAlignment="1" applyProtection="1">
      <alignment horizontal="left"/>
      <protection locked="0"/>
    </xf>
    <xf numFmtId="0" fontId="41" fillId="0" borderId="0" xfId="0" applyFont="1" applyAlignment="1">
      <alignment horizontal="left"/>
    </xf>
    <xf numFmtId="0" fontId="36" fillId="20" borderId="28" xfId="9" applyFont="1" applyFill="1" applyBorder="1" applyAlignment="1">
      <alignment horizontal="center" vertical="center" textRotation="90" wrapText="1"/>
    </xf>
    <xf numFmtId="0" fontId="36" fillId="20" borderId="43" xfId="9" applyFont="1" applyFill="1" applyBorder="1" applyAlignment="1">
      <alignment horizontal="center" vertical="center" textRotation="90" wrapText="1"/>
    </xf>
    <xf numFmtId="0" fontId="36" fillId="20" borderId="36" xfId="9" applyFont="1" applyFill="1" applyBorder="1" applyAlignment="1">
      <alignment horizontal="center" vertical="center" textRotation="90" wrapText="1"/>
    </xf>
    <xf numFmtId="0" fontId="36" fillId="20" borderId="28" xfId="1" applyFont="1" applyFill="1" applyBorder="1" applyAlignment="1">
      <alignment horizontal="center" vertical="center" textRotation="90"/>
    </xf>
    <xf numFmtId="0" fontId="36" fillId="20" borderId="43" xfId="1" applyFont="1" applyFill="1" applyBorder="1" applyAlignment="1">
      <alignment horizontal="center" vertical="center" textRotation="90"/>
    </xf>
    <xf numFmtId="0" fontId="36" fillId="20" borderId="36" xfId="1" applyFont="1" applyFill="1" applyBorder="1" applyAlignment="1">
      <alignment horizontal="center" vertical="center" textRotation="90"/>
    </xf>
    <xf numFmtId="0" fontId="38" fillId="0" borderId="0" xfId="0" applyFont="1" applyAlignment="1">
      <alignment horizontal="left" vertical="center"/>
    </xf>
    <xf numFmtId="0" fontId="0" fillId="0" borderId="0" xfId="0"/>
    <xf numFmtId="0" fontId="36" fillId="20" borderId="28" xfId="1" applyFont="1" applyFill="1" applyBorder="1" applyAlignment="1">
      <alignment horizontal="center" vertical="center" textRotation="90" wrapText="1"/>
    </xf>
    <xf numFmtId="0" fontId="36" fillId="20" borderId="43" xfId="1" applyFont="1" applyFill="1" applyBorder="1" applyAlignment="1">
      <alignment horizontal="center" vertical="center" textRotation="90" wrapText="1"/>
    </xf>
    <xf numFmtId="0" fontId="36" fillId="20" borderId="36" xfId="1" applyFont="1" applyFill="1" applyBorder="1" applyAlignment="1">
      <alignment horizontal="center" vertical="center" textRotation="90" wrapText="1"/>
    </xf>
    <xf numFmtId="0" fontId="18" fillId="0" borderId="59" xfId="9" applyFont="1" applyBorder="1" applyAlignment="1">
      <alignment horizontal="center" vertical="center" wrapText="1"/>
    </xf>
    <xf numFmtId="0" fontId="36" fillId="20" borderId="28" xfId="1" applyFont="1" applyFill="1" applyBorder="1" applyAlignment="1">
      <alignment horizontal="center" textRotation="90" wrapText="1"/>
    </xf>
    <xf numFmtId="0" fontId="37" fillId="20" borderId="43" xfId="1" applyFont="1" applyFill="1" applyBorder="1" applyAlignment="1">
      <alignment horizontal="center" textRotation="90"/>
    </xf>
    <xf numFmtId="0" fontId="37" fillId="20" borderId="36" xfId="1" applyFont="1" applyFill="1" applyBorder="1" applyAlignment="1">
      <alignment horizontal="center" textRotation="90"/>
    </xf>
    <xf numFmtId="0" fontId="36" fillId="20" borderId="46" xfId="9" applyFont="1" applyFill="1" applyBorder="1" applyAlignment="1">
      <alignment horizontal="left" vertical="center" wrapText="1"/>
    </xf>
    <xf numFmtId="0" fontId="37" fillId="20" borderId="44" xfId="9" applyFont="1" applyFill="1" applyBorder="1" applyAlignment="1">
      <alignment vertical="center" wrapText="1"/>
    </xf>
    <xf numFmtId="0" fontId="36" fillId="20" borderId="28" xfId="0" applyFont="1" applyFill="1" applyBorder="1" applyAlignment="1">
      <alignment horizontal="center" vertical="center" textRotation="90"/>
    </xf>
    <xf numFmtId="0" fontId="36" fillId="20" borderId="43" xfId="0" applyFont="1" applyFill="1" applyBorder="1" applyAlignment="1">
      <alignment horizontal="center" vertical="center" textRotation="90"/>
    </xf>
    <xf numFmtId="0" fontId="36" fillId="20" borderId="36" xfId="0" applyFont="1" applyFill="1" applyBorder="1" applyAlignment="1">
      <alignment horizontal="center" vertical="center" textRotation="90"/>
    </xf>
    <xf numFmtId="0" fontId="24" fillId="12" borderId="8" xfId="1" applyFont="1" applyFill="1" applyBorder="1" applyAlignment="1">
      <alignment horizontal="center" vertical="center" textRotation="90"/>
    </xf>
    <xf numFmtId="0" fontId="24" fillId="12" borderId="14" xfId="1" applyFont="1" applyFill="1" applyBorder="1" applyAlignment="1">
      <alignment horizontal="center" vertical="center" textRotation="90"/>
    </xf>
    <xf numFmtId="0" fontId="8" fillId="0" borderId="0" xfId="8" applyFont="1" applyAlignment="1">
      <alignment horizontal="center"/>
    </xf>
    <xf numFmtId="0" fontId="8" fillId="0" borderId="0" xfId="1" applyFont="1" applyAlignment="1">
      <alignment horizontal="center"/>
    </xf>
  </cellXfs>
  <cellStyles count="10">
    <cellStyle name="Normal" xfId="0" builtinId="0"/>
    <cellStyle name="Normal 2" xfId="1" xr:uid="{00000000-0005-0000-0000-000001000000}"/>
    <cellStyle name="Normal 2 2" xfId="2" xr:uid="{00000000-0005-0000-0000-000002000000}"/>
    <cellStyle name="Normal 2 3" xfId="9" xr:uid="{00000000-0005-0000-0000-000003000000}"/>
    <cellStyle name="Normal 3" xfId="3" xr:uid="{00000000-0005-0000-0000-000004000000}"/>
    <cellStyle name="Normal 4" xfId="4" xr:uid="{00000000-0005-0000-0000-000005000000}"/>
    <cellStyle name="Normal 5" xfId="5" xr:uid="{00000000-0005-0000-0000-000006000000}"/>
    <cellStyle name="Normal 5 2" xfId="6" xr:uid="{00000000-0005-0000-0000-000007000000}"/>
    <cellStyle name="Normal_4lifestyle_sec1_HANTS_2006" xfId="7" xr:uid="{00000000-0005-0000-0000-000008000000}"/>
    <cellStyle name="Normal_temp" xfId="8" xr:uid="{00000000-0005-0000-0000-000009000000}"/>
  </cellStyles>
  <dxfs count="0"/>
  <tableStyles count="0" defaultTableStyle="TableStyleMedium2" defaultPivotStyle="PivotStyleLight16"/>
  <colors>
    <mruColors>
      <color rgb="FFFF6B00"/>
      <color rgb="FFD50057"/>
      <color rgb="FF1DCAD3"/>
      <color rgb="FF333399"/>
      <color rgb="FF0070C0"/>
      <color rgb="FF92D050"/>
      <color rgb="FFFF0000"/>
      <color rgb="FFC6D9F1"/>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589967920676585E-2"/>
          <c:y val="0"/>
          <c:w val="0.94412773403324568"/>
          <c:h val="0.99268534101155337"/>
        </c:manualLayout>
      </c:layout>
      <c:barChart>
        <c:barDir val="bar"/>
        <c:grouping val="clustered"/>
        <c:varyColors val="0"/>
        <c:ser>
          <c:idx val="10"/>
          <c:order val="0"/>
          <c:tx>
            <c:strRef>
              <c:f>Calculation!$AB$9</c:f>
              <c:strCache>
                <c:ptCount val="1"/>
                <c:pt idx="0">
                  <c:v>Best</c:v>
                </c:pt>
              </c:strCache>
            </c:strRef>
          </c:tx>
          <c:spPr>
            <a:solidFill>
              <a:srgbClr val="C0C0C0"/>
            </a:solidFill>
            <a:ln w="25400">
              <a:noFill/>
            </a:ln>
          </c:spPr>
          <c:invertIfNegative val="0"/>
          <c:cat>
            <c:numRef>
              <c:f>Calculation!$S$11:$S$87</c:f>
              <c:numCache>
                <c:formatCode>General</c:formatCode>
                <c:ptCount val="77"/>
              </c:numCache>
            </c:numRef>
          </c:cat>
          <c:val>
            <c:numRef>
              <c:f>Calculation!$AB$11:$AB$87</c:f>
              <c:numCache>
                <c:formatCode>0.00</c:formatCode>
                <c:ptCount val="77"/>
                <c:pt idx="0">
                  <c:v>0.98572255388266095</c:v>
                </c:pt>
                <c:pt idx="1">
                  <c:v>0.95183140875692662</c:v>
                </c:pt>
                <c:pt idx="2">
                  <c:v>1</c:v>
                </c:pt>
                <c:pt idx="3">
                  <c:v>1</c:v>
                </c:pt>
                <c:pt idx="4">
                  <c:v>0.88836627039477312</c:v>
                </c:pt>
                <c:pt idx="5">
                  <c:v>1</c:v>
                </c:pt>
                <c:pt idx="6">
                  <c:v>1</c:v>
                </c:pt>
                <c:pt idx="7">
                  <c:v>1</c:v>
                </c:pt>
                <c:pt idx="8">
                  <c:v>1</c:v>
                </c:pt>
                <c:pt idx="9">
                  <c:v>1</c:v>
                </c:pt>
                <c:pt idx="10">
                  <c:v>0.75831746467335781</c:v>
                </c:pt>
                <c:pt idx="11">
                  <c:v>1</c:v>
                </c:pt>
                <c:pt idx="12">
                  <c:v>1</c:v>
                </c:pt>
                <c:pt idx="13">
                  <c:v>0.74839036113225677</c:v>
                </c:pt>
                <c:pt idx="14">
                  <c:v>0.74839036113225677</c:v>
                </c:pt>
                <c:pt idx="15">
                  <c:v>0.94649086330252352</c:v>
                </c:pt>
                <c:pt idx="16">
                  <c:v>0.86346140773554125</c:v>
                </c:pt>
                <c:pt idx="17">
                  <c:v>0.86346140773554125</c:v>
                </c:pt>
                <c:pt idx="18">
                  <c:v>0.83980031063541627</c:v>
                </c:pt>
                <c:pt idx="19">
                  <c:v>0.9339043885006636</c:v>
                </c:pt>
                <c:pt idx="20">
                  <c:v>0.6561439727537336</c:v>
                </c:pt>
                <c:pt idx="21">
                  <c:v>0.8939784761441637</c:v>
                </c:pt>
                <c:pt idx="22">
                  <c:v>1</c:v>
                </c:pt>
                <c:pt idx="23">
                  <c:v>0.85179665990378539</c:v>
                </c:pt>
                <c:pt idx="24">
                  <c:v>1</c:v>
                </c:pt>
                <c:pt idx="25">
                  <c:v>0.94829456902702391</c:v>
                </c:pt>
                <c:pt idx="26">
                  <c:v>0.85005522342346673</c:v>
                </c:pt>
                <c:pt idx="27">
                  <c:v>0.73611342515168598</c:v>
                </c:pt>
                <c:pt idx="28">
                  <c:v>0.70552821284384648</c:v>
                </c:pt>
                <c:pt idx="29">
                  <c:v>0.91477034941149415</c:v>
                </c:pt>
                <c:pt idx="30">
                  <c:v>0.65355921458503285</c:v>
                </c:pt>
                <c:pt idx="31">
                  <c:v>0.80464329497121256</c:v>
                </c:pt>
                <c:pt idx="32">
                  <c:v>0.74122414631789435</c:v>
                </c:pt>
                <c:pt idx="33">
                  <c:v>0.78163813474558308</c:v>
                </c:pt>
                <c:pt idx="34">
                  <c:v>1</c:v>
                </c:pt>
                <c:pt idx="35">
                  <c:v>0.85066346579270979</c:v>
                </c:pt>
                <c:pt idx="36">
                  <c:v>0.8866931029940569</c:v>
                </c:pt>
                <c:pt idx="37">
                  <c:v>1</c:v>
                </c:pt>
                <c:pt idx="38">
                  <c:v>1</c:v>
                </c:pt>
                <c:pt idx="39">
                  <c:v>0.91226372605052297</c:v>
                </c:pt>
                <c:pt idx="40">
                  <c:v>0.90385874566010405</c:v>
                </c:pt>
                <c:pt idx="41">
                  <c:v>1</c:v>
                </c:pt>
                <c:pt idx="42">
                  <c:v>0.94441402802152619</c:v>
                </c:pt>
                <c:pt idx="43">
                  <c:v>0.85828685429224527</c:v>
                </c:pt>
                <c:pt idx="44">
                  <c:v>1</c:v>
                </c:pt>
                <c:pt idx="45">
                  <c:v>0.82131852423166152</c:v>
                </c:pt>
                <c:pt idx="46">
                  <c:v>0.83994199148612469</c:v>
                </c:pt>
                <c:pt idx="47">
                  <c:v>1</c:v>
                </c:pt>
                <c:pt idx="48">
                  <c:v>1</c:v>
                </c:pt>
                <c:pt idx="49">
                  <c:v>1</c:v>
                </c:pt>
                <c:pt idx="50">
                  <c:v>0.96670721294985895</c:v>
                </c:pt>
                <c:pt idx="51">
                  <c:v>0.88462480163121782</c:v>
                </c:pt>
                <c:pt idx="52">
                  <c:v>1</c:v>
                </c:pt>
                <c:pt idx="53">
                  <c:v>1</c:v>
                </c:pt>
                <c:pt idx="54">
                  <c:v>0.92520076680228924</c:v>
                </c:pt>
                <c:pt idx="55">
                  <c:v>1</c:v>
                </c:pt>
                <c:pt idx="56">
                  <c:v>0.86694375171694171</c:v>
                </c:pt>
                <c:pt idx="57">
                  <c:v>0.91265596365683044</c:v>
                </c:pt>
                <c:pt idx="58">
                  <c:v>0.85455085874918857</c:v>
                </c:pt>
                <c:pt idx="59">
                  <c:v>1</c:v>
                </c:pt>
                <c:pt idx="60">
                  <c:v>0.7048879799429717</c:v>
                </c:pt>
                <c:pt idx="61">
                  <c:v>0.95169065139100861</c:v>
                </c:pt>
                <c:pt idx="62">
                  <c:v>0.72950158131169218</c:v>
                </c:pt>
                <c:pt idx="63">
                  <c:v>0.6475185362078838</c:v>
                </c:pt>
                <c:pt idx="64">
                  <c:v>0.81230283031908312</c:v>
                </c:pt>
                <c:pt idx="65">
                  <c:v>0.85502246084763089</c:v>
                </c:pt>
                <c:pt idx="66">
                  <c:v>0.72414327865832251</c:v>
                </c:pt>
                <c:pt idx="67">
                  <c:v>0.8044182758910936</c:v>
                </c:pt>
                <c:pt idx="68">
                  <c:v>1</c:v>
                </c:pt>
                <c:pt idx="69">
                  <c:v>0.98184634557070305</c:v>
                </c:pt>
                <c:pt idx="70">
                  <c:v>0.70506791472292407</c:v>
                </c:pt>
                <c:pt idx="71">
                  <c:v>0.76725988182251015</c:v>
                </c:pt>
                <c:pt idx="72">
                  <c:v>1</c:v>
                </c:pt>
                <c:pt idx="73">
                  <c:v>0.76256793157859326</c:v>
                </c:pt>
                <c:pt idx="74">
                  <c:v>0.78423892366755454</c:v>
                </c:pt>
                <c:pt idx="75">
                  <c:v>1</c:v>
                </c:pt>
                <c:pt idx="76">
                  <c:v>0.94704079856739742</c:v>
                </c:pt>
              </c:numCache>
            </c:numRef>
          </c:val>
          <c:extLst>
            <c:ext xmlns:c16="http://schemas.microsoft.com/office/drawing/2014/chart" uri="{C3380CC4-5D6E-409C-BE32-E72D297353CC}">
              <c16:uniqueId val="{00000000-A9F9-44F5-B373-6963747B816E}"/>
            </c:ext>
          </c:extLst>
        </c:ser>
        <c:ser>
          <c:idx val="8"/>
          <c:order val="1"/>
          <c:tx>
            <c:strRef>
              <c:f>Calculation!$AA$9</c:f>
              <c:strCache>
                <c:ptCount val="1"/>
                <c:pt idx="0">
                  <c:v>Top quartile</c:v>
                </c:pt>
              </c:strCache>
            </c:strRef>
          </c:tx>
          <c:spPr>
            <a:solidFill>
              <a:srgbClr val="969696"/>
            </a:solidFill>
            <a:ln w="25400">
              <a:noFill/>
            </a:ln>
          </c:spPr>
          <c:invertIfNegative val="0"/>
          <c:cat>
            <c:numRef>
              <c:f>Calculation!$S$11:$S$87</c:f>
              <c:numCache>
                <c:formatCode>General</c:formatCode>
                <c:ptCount val="77"/>
              </c:numCache>
            </c:numRef>
          </c:cat>
          <c:val>
            <c:numRef>
              <c:f>Calculation!$AA$11:$AA$87</c:f>
              <c:numCache>
                <c:formatCode>0.00</c:formatCode>
                <c:ptCount val="77"/>
                <c:pt idx="0">
                  <c:v>0.82275682097942437</c:v>
                </c:pt>
                <c:pt idx="1">
                  <c:v>0.79585734686603171</c:v>
                </c:pt>
                <c:pt idx="2">
                  <c:v>0.7545407236860735</c:v>
                </c:pt>
                <c:pt idx="3">
                  <c:v>0.73842839613708999</c:v>
                </c:pt>
                <c:pt idx="4">
                  <c:v>0.68159621973124807</c:v>
                </c:pt>
                <c:pt idx="5">
                  <c:v>0.55299035294757692</c:v>
                </c:pt>
                <c:pt idx="6">
                  <c:v>0.53152318344886607</c:v>
                </c:pt>
                <c:pt idx="7">
                  <c:v>0.53886056137310578</c:v>
                </c:pt>
                <c:pt idx="8">
                  <c:v>0.6302121735350763</c:v>
                </c:pt>
                <c:pt idx="9">
                  <c:v>0.61334916531217365</c:v>
                </c:pt>
                <c:pt idx="10">
                  <c:v>0.70950699781857507</c:v>
                </c:pt>
                <c:pt idx="11">
                  <c:v>0.65815786870589177</c:v>
                </c:pt>
                <c:pt idx="12">
                  <c:v>0.74343044485363841</c:v>
                </c:pt>
                <c:pt idx="13">
                  <c:v>0.62601937599984958</c:v>
                </c:pt>
                <c:pt idx="14">
                  <c:v>0.62601937599984958</c:v>
                </c:pt>
                <c:pt idx="15">
                  <c:v>0.76285044158064286</c:v>
                </c:pt>
                <c:pt idx="16">
                  <c:v>0.71177224151173002</c:v>
                </c:pt>
                <c:pt idx="17">
                  <c:v>0.71177224151173002</c:v>
                </c:pt>
                <c:pt idx="18">
                  <c:v>0.81377238615494252</c:v>
                </c:pt>
                <c:pt idx="19">
                  <c:v>0.84582122876167298</c:v>
                </c:pt>
                <c:pt idx="20">
                  <c:v>0.62472094700272307</c:v>
                </c:pt>
                <c:pt idx="21">
                  <c:v>0.7768182801192195</c:v>
                </c:pt>
                <c:pt idx="22">
                  <c:v>0.59276652149478914</c:v>
                </c:pt>
                <c:pt idx="23">
                  <c:v>0.69954761388580722</c:v>
                </c:pt>
                <c:pt idx="24">
                  <c:v>0.61304347826086958</c:v>
                </c:pt>
                <c:pt idx="25">
                  <c:v>0.7333564925951056</c:v>
                </c:pt>
                <c:pt idx="26">
                  <c:v>0.67291644517834093</c:v>
                </c:pt>
                <c:pt idx="27">
                  <c:v>0.65869314109123622</c:v>
                </c:pt>
                <c:pt idx="28">
                  <c:v>0.64443352944363452</c:v>
                </c:pt>
                <c:pt idx="29">
                  <c:v>0.76213558392428582</c:v>
                </c:pt>
                <c:pt idx="30">
                  <c:v>0.6329745249702684</c:v>
                </c:pt>
                <c:pt idx="31">
                  <c:v>0.64890373206956098</c:v>
                </c:pt>
                <c:pt idx="32">
                  <c:v>0.61841923823955736</c:v>
                </c:pt>
                <c:pt idx="33">
                  <c:v>0.6593565048230301</c:v>
                </c:pt>
                <c:pt idx="34">
                  <c:v>0.7546967510652165</c:v>
                </c:pt>
                <c:pt idx="35">
                  <c:v>0.66348161612735679</c:v>
                </c:pt>
                <c:pt idx="36">
                  <c:v>0.72602935296441562</c:v>
                </c:pt>
                <c:pt idx="37">
                  <c:v>0.66782533060618321</c:v>
                </c:pt>
                <c:pt idx="38">
                  <c:v>0.7755200701214644</c:v>
                </c:pt>
                <c:pt idx="39">
                  <c:v>0.70831866441347957</c:v>
                </c:pt>
                <c:pt idx="40">
                  <c:v>0.81241465125383239</c:v>
                </c:pt>
                <c:pt idx="41">
                  <c:v>0.75351392687510577</c:v>
                </c:pt>
                <c:pt idx="42">
                  <c:v>0.69249678952678717</c:v>
                </c:pt>
                <c:pt idx="43">
                  <c:v>0.74172735092078435</c:v>
                </c:pt>
                <c:pt idx="44">
                  <c:v>0.64247844031920809</c:v>
                </c:pt>
                <c:pt idx="45">
                  <c:v>0.73718675285102808</c:v>
                </c:pt>
                <c:pt idx="46">
                  <c:v>0.70097622979574936</c:v>
                </c:pt>
                <c:pt idx="47">
                  <c:v>0.63442471168740444</c:v>
                </c:pt>
                <c:pt idx="48">
                  <c:v>0.62603618092469249</c:v>
                </c:pt>
                <c:pt idx="49">
                  <c:v>0.82269322542427947</c:v>
                </c:pt>
                <c:pt idx="50">
                  <c:v>0.82486954038448823</c:v>
                </c:pt>
                <c:pt idx="51">
                  <c:v>0.75894492773002986</c:v>
                </c:pt>
                <c:pt idx="52">
                  <c:v>0.68248841172110641</c:v>
                </c:pt>
                <c:pt idx="53">
                  <c:v>0.66767163435630694</c:v>
                </c:pt>
                <c:pt idx="54">
                  <c:v>0.81060057750148429</c:v>
                </c:pt>
                <c:pt idx="55">
                  <c:v>0.78018533997136108</c:v>
                </c:pt>
                <c:pt idx="56">
                  <c:v>0.8235760234202314</c:v>
                </c:pt>
                <c:pt idx="57">
                  <c:v>0.74072279125599017</c:v>
                </c:pt>
                <c:pt idx="58">
                  <c:v>0.68062207025053045</c:v>
                </c:pt>
                <c:pt idx="59">
                  <c:v>0.65268171348382953</c:v>
                </c:pt>
                <c:pt idx="60">
                  <c:v>0.60671387023349921</c:v>
                </c:pt>
                <c:pt idx="61">
                  <c:v>0.71925661130736729</c:v>
                </c:pt>
                <c:pt idx="62">
                  <c:v>0.60096989970467052</c:v>
                </c:pt>
                <c:pt idx="63">
                  <c:v>0.61568647885533601</c:v>
                </c:pt>
                <c:pt idx="64">
                  <c:v>0.64428786801214222</c:v>
                </c:pt>
                <c:pt idx="65">
                  <c:v>0.69848549487423273</c:v>
                </c:pt>
                <c:pt idx="66">
                  <c:v>0.60936523846854906</c:v>
                </c:pt>
                <c:pt idx="67">
                  <c:v>0.7723871772202302</c:v>
                </c:pt>
                <c:pt idx="68">
                  <c:v>0.61664007097928175</c:v>
                </c:pt>
                <c:pt idx="69">
                  <c:v>0.71568661063453876</c:v>
                </c:pt>
                <c:pt idx="70">
                  <c:v>0.59197870064389102</c:v>
                </c:pt>
                <c:pt idx="71">
                  <c:v>0.66124166932749684</c:v>
                </c:pt>
                <c:pt idx="72">
                  <c:v>0.6050281913066542</c:v>
                </c:pt>
                <c:pt idx="73">
                  <c:v>0.73369182839153968</c:v>
                </c:pt>
                <c:pt idx="74">
                  <c:v>0.68732571249468599</c:v>
                </c:pt>
                <c:pt idx="75">
                  <c:v>0.73223131361848592</c:v>
                </c:pt>
                <c:pt idx="76">
                  <c:v>0.81759650199445844</c:v>
                </c:pt>
              </c:numCache>
            </c:numRef>
          </c:val>
          <c:extLst>
            <c:ext xmlns:c16="http://schemas.microsoft.com/office/drawing/2014/chart" uri="{C3380CC4-5D6E-409C-BE32-E72D297353CC}">
              <c16:uniqueId val="{00000001-A9F9-44F5-B373-6963747B816E}"/>
            </c:ext>
          </c:extLst>
        </c:ser>
        <c:ser>
          <c:idx val="6"/>
          <c:order val="3"/>
          <c:tx>
            <c:strRef>
              <c:f>Calculation!$Y$9</c:f>
              <c:strCache>
                <c:ptCount val="1"/>
                <c:pt idx="0">
                  <c:v>Bottom quartile</c:v>
                </c:pt>
              </c:strCache>
            </c:strRef>
          </c:tx>
          <c:spPr>
            <a:solidFill>
              <a:srgbClr val="C0C0C0"/>
            </a:solidFill>
            <a:ln w="25400">
              <a:noFill/>
            </a:ln>
          </c:spPr>
          <c:invertIfNegative val="0"/>
          <c:cat>
            <c:numRef>
              <c:f>Calculation!$S$11:$S$87</c:f>
              <c:numCache>
                <c:formatCode>General</c:formatCode>
                <c:ptCount val="77"/>
              </c:numCache>
            </c:numRef>
          </c:cat>
          <c:val>
            <c:numRef>
              <c:f>Calculation!$Y$11:$Y$87</c:f>
              <c:numCache>
                <c:formatCode>0.00</c:formatCode>
                <c:ptCount val="77"/>
                <c:pt idx="0">
                  <c:v>0.12766692039851957</c:v>
                </c:pt>
                <c:pt idx="1">
                  <c:v>0.18841654010467981</c:v>
                </c:pt>
                <c:pt idx="2">
                  <c:v>0.30280787625634997</c:v>
                </c:pt>
                <c:pt idx="3">
                  <c:v>0.25240569449748373</c:v>
                </c:pt>
                <c:pt idx="4">
                  <c:v>0.29943975035041093</c:v>
                </c:pt>
                <c:pt idx="5">
                  <c:v>0.35298745829262074</c:v>
                </c:pt>
                <c:pt idx="6">
                  <c:v>0.38435296804467572</c:v>
                </c:pt>
                <c:pt idx="7">
                  <c:v>0.32278381640336251</c:v>
                </c:pt>
                <c:pt idx="8">
                  <c:v>0.4230230474157603</c:v>
                </c:pt>
                <c:pt idx="9">
                  <c:v>0.31811506982145293</c:v>
                </c:pt>
                <c:pt idx="10">
                  <c:v>0.33497820300778475</c:v>
                </c:pt>
                <c:pt idx="11">
                  <c:v>0.32568420948378124</c:v>
                </c:pt>
                <c:pt idx="12">
                  <c:v>0.24984796742648191</c:v>
                </c:pt>
                <c:pt idx="13">
                  <c:v>0.40319354531244889</c:v>
                </c:pt>
                <c:pt idx="14">
                  <c:v>0.40319354531244889</c:v>
                </c:pt>
                <c:pt idx="15">
                  <c:v>0.25389307525479743</c:v>
                </c:pt>
                <c:pt idx="16">
                  <c:v>0.37838945860225465</c:v>
                </c:pt>
                <c:pt idx="17">
                  <c:v>0.37838945860225465</c:v>
                </c:pt>
                <c:pt idx="18">
                  <c:v>0.28583874503347734</c:v>
                </c:pt>
                <c:pt idx="19">
                  <c:v>0.26583093758717741</c:v>
                </c:pt>
                <c:pt idx="20">
                  <c:v>0.40222207825190059</c:v>
                </c:pt>
                <c:pt idx="21">
                  <c:v>0.2328913293338522</c:v>
                </c:pt>
                <c:pt idx="22">
                  <c:v>0.38598861013966224</c:v>
                </c:pt>
                <c:pt idx="23">
                  <c:v>0.32687343540083885</c:v>
                </c:pt>
                <c:pt idx="24">
                  <c:v>0.45608695652173914</c:v>
                </c:pt>
                <c:pt idx="25">
                  <c:v>0.22396141470862846</c:v>
                </c:pt>
                <c:pt idx="26">
                  <c:v>0.29756658475228165</c:v>
                </c:pt>
                <c:pt idx="27">
                  <c:v>0.45638384060438619</c:v>
                </c:pt>
                <c:pt idx="28">
                  <c:v>0.52177399084086362</c:v>
                </c:pt>
                <c:pt idx="29">
                  <c:v>0.38834308311287025</c:v>
                </c:pt>
                <c:pt idx="30">
                  <c:v>0.51265574806527592</c:v>
                </c:pt>
                <c:pt idx="31">
                  <c:v>0.34405103001865539</c:v>
                </c:pt>
                <c:pt idx="32">
                  <c:v>0.50707633777830874</c:v>
                </c:pt>
                <c:pt idx="33">
                  <c:v>0.38047559773904477</c:v>
                </c:pt>
                <c:pt idx="34">
                  <c:v>0.24436038382246839</c:v>
                </c:pt>
                <c:pt idx="35">
                  <c:v>0.39641162394375878</c:v>
                </c:pt>
                <c:pt idx="36">
                  <c:v>0.25098811900103557</c:v>
                </c:pt>
                <c:pt idx="37">
                  <c:v>0.25492736073010203</c:v>
                </c:pt>
                <c:pt idx="38">
                  <c:v>0.1636901573941654</c:v>
                </c:pt>
                <c:pt idx="39">
                  <c:v>0.37909249609772494</c:v>
                </c:pt>
                <c:pt idx="40">
                  <c:v>0.26262491750703154</c:v>
                </c:pt>
                <c:pt idx="41">
                  <c:v>0.34877507313300549</c:v>
                </c:pt>
                <c:pt idx="42">
                  <c:v>0.41523024267474268</c:v>
                </c:pt>
                <c:pt idx="43">
                  <c:v>0.28336331233752471</c:v>
                </c:pt>
                <c:pt idx="44">
                  <c:v>0.37293842842062308</c:v>
                </c:pt>
                <c:pt idx="45">
                  <c:v>0.3298167547843906</c:v>
                </c:pt>
                <c:pt idx="46">
                  <c:v>0.32830382950143855</c:v>
                </c:pt>
                <c:pt idx="47">
                  <c:v>0.35376600432961142</c:v>
                </c:pt>
                <c:pt idx="48">
                  <c:v>0.33068103379659397</c:v>
                </c:pt>
                <c:pt idx="49">
                  <c:v>0.17910809544152251</c:v>
                </c:pt>
                <c:pt idx="50">
                  <c:v>0.23078155572591172</c:v>
                </c:pt>
                <c:pt idx="51">
                  <c:v>0.36918785598191611</c:v>
                </c:pt>
                <c:pt idx="52">
                  <c:v>0.25149455556179928</c:v>
                </c:pt>
                <c:pt idx="53">
                  <c:v>0.33975320631428135</c:v>
                </c:pt>
                <c:pt idx="54">
                  <c:v>0.26349108623001949</c:v>
                </c:pt>
                <c:pt idx="55">
                  <c:v>0.2813272456238341</c:v>
                </c:pt>
                <c:pt idx="56">
                  <c:v>0.14359629636558335</c:v>
                </c:pt>
                <c:pt idx="57">
                  <c:v>0.30822171440084073</c:v>
                </c:pt>
                <c:pt idx="58">
                  <c:v>0.27665005981624563</c:v>
                </c:pt>
                <c:pt idx="59">
                  <c:v>0.33860277394145716</c:v>
                </c:pt>
                <c:pt idx="60">
                  <c:v>0.42701681941950265</c:v>
                </c:pt>
                <c:pt idx="61">
                  <c:v>0.32996687493268206</c:v>
                </c:pt>
                <c:pt idx="62">
                  <c:v>0.3930369783100286</c:v>
                </c:pt>
                <c:pt idx="63">
                  <c:v>0.44631139999480146</c:v>
                </c:pt>
                <c:pt idx="64">
                  <c:v>0.36323772025148054</c:v>
                </c:pt>
                <c:pt idx="65">
                  <c:v>0.410495113552515</c:v>
                </c:pt>
                <c:pt idx="66">
                  <c:v>0.30675353159256025</c:v>
                </c:pt>
                <c:pt idx="67">
                  <c:v>0.39247271119794092</c:v>
                </c:pt>
                <c:pt idx="68">
                  <c:v>0.28219200121132471</c:v>
                </c:pt>
                <c:pt idx="69">
                  <c:v>0.27350471187764414</c:v>
                </c:pt>
                <c:pt idx="70">
                  <c:v>0.30912820390184753</c:v>
                </c:pt>
                <c:pt idx="71">
                  <c:v>0.29393774077886159</c:v>
                </c:pt>
                <c:pt idx="72">
                  <c:v>0.30809566141484829</c:v>
                </c:pt>
                <c:pt idx="73">
                  <c:v>0.15981800048454869</c:v>
                </c:pt>
                <c:pt idx="74">
                  <c:v>0.36260881595310668</c:v>
                </c:pt>
                <c:pt idx="75">
                  <c:v>0.30481241414842736</c:v>
                </c:pt>
                <c:pt idx="76">
                  <c:v>0.29022688841666516</c:v>
                </c:pt>
              </c:numCache>
            </c:numRef>
          </c:val>
          <c:extLst>
            <c:ext xmlns:c16="http://schemas.microsoft.com/office/drawing/2014/chart" uri="{C3380CC4-5D6E-409C-BE32-E72D297353CC}">
              <c16:uniqueId val="{00000002-A9F9-44F5-B373-6963747B816E}"/>
            </c:ext>
          </c:extLst>
        </c:ser>
        <c:ser>
          <c:idx val="4"/>
          <c:order val="4"/>
          <c:tx>
            <c:strRef>
              <c:f>Calculation!$X$9</c:f>
              <c:strCache>
                <c:ptCount val="1"/>
                <c:pt idx="0">
                  <c:v>Worst</c:v>
                </c:pt>
              </c:strCache>
            </c:strRef>
          </c:tx>
          <c:spPr>
            <a:solidFill>
              <a:srgbClr val="FFFFFF"/>
            </a:solidFill>
            <a:ln w="25400">
              <a:noFill/>
            </a:ln>
          </c:spPr>
          <c:invertIfNegative val="0"/>
          <c:cat>
            <c:numRef>
              <c:f>Calculation!$S$11:$S$87</c:f>
              <c:numCache>
                <c:formatCode>General</c:formatCode>
                <c:ptCount val="77"/>
              </c:numCache>
            </c:numRef>
          </c:cat>
          <c:val>
            <c:numRef>
              <c:f>Calculation!$X$11:$X$87</c:f>
              <c:numCache>
                <c:formatCode>0.00</c:formatCode>
                <c:ptCount val="77"/>
                <c:pt idx="0">
                  <c:v>0</c:v>
                </c:pt>
                <c:pt idx="1">
                  <c:v>0</c:v>
                </c:pt>
                <c:pt idx="2">
                  <c:v>0.27103771680697686</c:v>
                </c:pt>
                <c:pt idx="3">
                  <c:v>0.17956355640224969</c:v>
                </c:pt>
                <c:pt idx="4">
                  <c:v>0</c:v>
                </c:pt>
                <c:pt idx="5">
                  <c:v>0.31254014366240518</c:v>
                </c:pt>
                <c:pt idx="6">
                  <c:v>0.33847703570363769</c:v>
                </c:pt>
                <c:pt idx="7">
                  <c:v>0.19601473872723327</c:v>
                </c:pt>
                <c:pt idx="8">
                  <c:v>0.34201996751695923</c:v>
                </c:pt>
                <c:pt idx="9">
                  <c:v>0.27813139933076841</c:v>
                </c:pt>
                <c:pt idx="10">
                  <c:v>0</c:v>
                </c:pt>
                <c:pt idx="11">
                  <c:v>0.28435809126846961</c:v>
                </c:pt>
                <c:pt idx="12">
                  <c:v>0.12583643824911059</c:v>
                </c:pt>
                <c:pt idx="13">
                  <c:v>0</c:v>
                </c:pt>
                <c:pt idx="14">
                  <c:v>0</c:v>
                </c:pt>
                <c:pt idx="15">
                  <c:v>0</c:v>
                </c:pt>
                <c:pt idx="16">
                  <c:v>0</c:v>
                </c:pt>
                <c:pt idx="17">
                  <c:v>0</c:v>
                </c:pt>
                <c:pt idx="18">
                  <c:v>0</c:v>
                </c:pt>
                <c:pt idx="19">
                  <c:v>0</c:v>
                </c:pt>
                <c:pt idx="20">
                  <c:v>0</c:v>
                </c:pt>
                <c:pt idx="21">
                  <c:v>0</c:v>
                </c:pt>
                <c:pt idx="22">
                  <c:v>0.38526182850468255</c:v>
                </c:pt>
                <c:pt idx="23">
                  <c:v>0</c:v>
                </c:pt>
                <c:pt idx="24">
                  <c:v>0.32608695652173914</c:v>
                </c:pt>
                <c:pt idx="25">
                  <c:v>0</c:v>
                </c:pt>
                <c:pt idx="26">
                  <c:v>0</c:v>
                </c:pt>
                <c:pt idx="27">
                  <c:v>0</c:v>
                </c:pt>
                <c:pt idx="28">
                  <c:v>0</c:v>
                </c:pt>
                <c:pt idx="29">
                  <c:v>0</c:v>
                </c:pt>
                <c:pt idx="30">
                  <c:v>0</c:v>
                </c:pt>
                <c:pt idx="31">
                  <c:v>0</c:v>
                </c:pt>
                <c:pt idx="32">
                  <c:v>0</c:v>
                </c:pt>
                <c:pt idx="33">
                  <c:v>0</c:v>
                </c:pt>
                <c:pt idx="34">
                  <c:v>6.2791232269619841E-3</c:v>
                </c:pt>
                <c:pt idx="35">
                  <c:v>0</c:v>
                </c:pt>
                <c:pt idx="36">
                  <c:v>0</c:v>
                </c:pt>
                <c:pt idx="37">
                  <c:v>6.570203206291704E-2</c:v>
                </c:pt>
                <c:pt idx="38">
                  <c:v>6.4036587782599616E-2</c:v>
                </c:pt>
                <c:pt idx="39">
                  <c:v>0</c:v>
                </c:pt>
                <c:pt idx="40">
                  <c:v>0</c:v>
                </c:pt>
                <c:pt idx="41">
                  <c:v>0.18291169510826605</c:v>
                </c:pt>
                <c:pt idx="42">
                  <c:v>0</c:v>
                </c:pt>
                <c:pt idx="43">
                  <c:v>0</c:v>
                </c:pt>
                <c:pt idx="44">
                  <c:v>0.31965483452432991</c:v>
                </c:pt>
                <c:pt idx="45">
                  <c:v>0</c:v>
                </c:pt>
                <c:pt idx="46">
                  <c:v>0</c:v>
                </c:pt>
                <c:pt idx="47">
                  <c:v>0.22046048044051997</c:v>
                </c:pt>
                <c:pt idx="48">
                  <c:v>5.1457359581884576E-2</c:v>
                </c:pt>
                <c:pt idx="49">
                  <c:v>2.9025507676893266E-2</c:v>
                </c:pt>
                <c:pt idx="50">
                  <c:v>0</c:v>
                </c:pt>
                <c:pt idx="51">
                  <c:v>0</c:v>
                </c:pt>
                <c:pt idx="52">
                  <c:v>0.14349876561542874</c:v>
                </c:pt>
                <c:pt idx="53">
                  <c:v>4.1931727070165736E-2</c:v>
                </c:pt>
                <c:pt idx="54">
                  <c:v>0</c:v>
                </c:pt>
                <c:pt idx="55">
                  <c:v>0.13904836479870775</c:v>
                </c:pt>
                <c:pt idx="56">
                  <c:v>0</c:v>
                </c:pt>
                <c:pt idx="57">
                  <c:v>0</c:v>
                </c:pt>
                <c:pt idx="58">
                  <c:v>0</c:v>
                </c:pt>
                <c:pt idx="59">
                  <c:v>0.22158926786348851</c:v>
                </c:pt>
                <c:pt idx="60">
                  <c:v>0</c:v>
                </c:pt>
                <c:pt idx="61">
                  <c:v>0</c:v>
                </c:pt>
                <c:pt idx="62">
                  <c:v>0</c:v>
                </c:pt>
                <c:pt idx="63">
                  <c:v>0</c:v>
                </c:pt>
                <c:pt idx="64">
                  <c:v>0</c:v>
                </c:pt>
                <c:pt idx="65">
                  <c:v>0</c:v>
                </c:pt>
                <c:pt idx="66">
                  <c:v>0</c:v>
                </c:pt>
                <c:pt idx="67">
                  <c:v>0</c:v>
                </c:pt>
                <c:pt idx="68">
                  <c:v>0.14210116056445801</c:v>
                </c:pt>
                <c:pt idx="69">
                  <c:v>0</c:v>
                </c:pt>
                <c:pt idx="70">
                  <c:v>0</c:v>
                </c:pt>
                <c:pt idx="71">
                  <c:v>0</c:v>
                </c:pt>
                <c:pt idx="72">
                  <c:v>1.6625656963634768E-2</c:v>
                </c:pt>
                <c:pt idx="73">
                  <c:v>0</c:v>
                </c:pt>
                <c:pt idx="74">
                  <c:v>0</c:v>
                </c:pt>
                <c:pt idx="75">
                  <c:v>4.0431144608852221E-2</c:v>
                </c:pt>
                <c:pt idx="76">
                  <c:v>0</c:v>
                </c:pt>
              </c:numCache>
            </c:numRef>
          </c:val>
          <c:extLst>
            <c:ext xmlns:c16="http://schemas.microsoft.com/office/drawing/2014/chart" uri="{C3380CC4-5D6E-409C-BE32-E72D297353CC}">
              <c16:uniqueId val="{00000003-A9F9-44F5-B373-6963747B816E}"/>
            </c:ext>
          </c:extLst>
        </c:ser>
        <c:dLbls>
          <c:showLegendKey val="0"/>
          <c:showVal val="0"/>
          <c:showCatName val="0"/>
          <c:showSerName val="0"/>
          <c:showPercent val="0"/>
          <c:showBubbleSize val="0"/>
        </c:dLbls>
        <c:gapWidth val="40"/>
        <c:overlap val="100"/>
        <c:axId val="252914848"/>
        <c:axId val="252915240"/>
      </c:barChart>
      <c:scatterChart>
        <c:scatterStyle val="lineMarker"/>
        <c:varyColors val="0"/>
        <c:ser>
          <c:idx val="7"/>
          <c:order val="2"/>
          <c:tx>
            <c:strRef>
              <c:f>Calculation!$Z$9</c:f>
              <c:strCache>
                <c:ptCount val="1"/>
                <c:pt idx="0">
                  <c:v>City Average</c:v>
                </c:pt>
              </c:strCache>
            </c:strRef>
          </c:tx>
          <c:spPr>
            <a:ln w="25400">
              <a:solidFill>
                <a:srgbClr val="FF0000"/>
              </a:solidFill>
              <a:prstDash val="solid"/>
            </a:ln>
          </c:spPr>
          <c:marker>
            <c:symbol val="square"/>
            <c:size val="2"/>
            <c:spPr>
              <a:noFill/>
              <a:ln w="9525">
                <a:noFill/>
              </a:ln>
            </c:spPr>
          </c:marker>
          <c:xVal>
            <c:numRef>
              <c:f>Calculation!$Z$11:$Z$87</c:f>
              <c:numCache>
                <c:formatCode>0.00</c:formatCode>
                <c:ptCount val="77"/>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numCache>
            </c:numRef>
          </c:xVal>
          <c:yVal>
            <c:numRef>
              <c:f>Calculation!$AJ$11:$AJ$87</c:f>
              <c:numCache>
                <c:formatCode>General</c:formatCode>
                <c:ptCount val="77"/>
                <c:pt idx="0">
                  <c:v>0.19</c:v>
                </c:pt>
                <c:pt idx="1">
                  <c:v>0.56659999999999999</c:v>
                </c:pt>
                <c:pt idx="2">
                  <c:v>0.94320000000000004</c:v>
                </c:pt>
                <c:pt idx="3">
                  <c:v>1.3198000000000001</c:v>
                </c:pt>
                <c:pt idx="4">
                  <c:v>1.6964000000000001</c:v>
                </c:pt>
                <c:pt idx="5">
                  <c:v>2.073</c:v>
                </c:pt>
                <c:pt idx="6">
                  <c:v>2.4495999999999998</c:v>
                </c:pt>
                <c:pt idx="7">
                  <c:v>2.8261999999999996</c:v>
                </c:pt>
                <c:pt idx="8">
                  <c:v>3.2027999999999994</c:v>
                </c:pt>
                <c:pt idx="9">
                  <c:v>3.5793999999999992</c:v>
                </c:pt>
                <c:pt idx="10">
                  <c:v>3.9559999999999991</c:v>
                </c:pt>
                <c:pt idx="11">
                  <c:v>4.3325999999999993</c:v>
                </c:pt>
                <c:pt idx="12">
                  <c:v>4.7091999999999992</c:v>
                </c:pt>
                <c:pt idx="13">
                  <c:v>5.085799999999999</c:v>
                </c:pt>
                <c:pt idx="14">
                  <c:v>5.4623999999999988</c:v>
                </c:pt>
                <c:pt idx="15">
                  <c:v>5.8389999999999986</c:v>
                </c:pt>
                <c:pt idx="16">
                  <c:v>6.2155999999999985</c:v>
                </c:pt>
                <c:pt idx="17">
                  <c:v>6.5921999999999983</c:v>
                </c:pt>
                <c:pt idx="18">
                  <c:v>6.9687999999999981</c:v>
                </c:pt>
                <c:pt idx="19">
                  <c:v>7.3453999999999979</c:v>
                </c:pt>
                <c:pt idx="20">
                  <c:v>7.7219999999999978</c:v>
                </c:pt>
                <c:pt idx="21">
                  <c:v>8.0985999999999976</c:v>
                </c:pt>
                <c:pt idx="22">
                  <c:v>8.4751999999999974</c:v>
                </c:pt>
                <c:pt idx="23">
                  <c:v>8.8517999999999972</c:v>
                </c:pt>
                <c:pt idx="24">
                  <c:v>9.228399999999997</c:v>
                </c:pt>
                <c:pt idx="25">
                  <c:v>9.6049999999999969</c:v>
                </c:pt>
                <c:pt idx="26">
                  <c:v>9.9815999999999967</c:v>
                </c:pt>
                <c:pt idx="27">
                  <c:v>10.358199999999997</c:v>
                </c:pt>
                <c:pt idx="28">
                  <c:v>10.734799999999996</c:v>
                </c:pt>
                <c:pt idx="29">
                  <c:v>11.111399999999996</c:v>
                </c:pt>
                <c:pt idx="30">
                  <c:v>11.487999999999996</c:v>
                </c:pt>
                <c:pt idx="31">
                  <c:v>11.864599999999996</c:v>
                </c:pt>
                <c:pt idx="32">
                  <c:v>12.241199999999996</c:v>
                </c:pt>
                <c:pt idx="33">
                  <c:v>12.617799999999995</c:v>
                </c:pt>
                <c:pt idx="34">
                  <c:v>12.994399999999995</c:v>
                </c:pt>
                <c:pt idx="35">
                  <c:v>13.370999999999995</c:v>
                </c:pt>
                <c:pt idx="36">
                  <c:v>13.747599999999995</c:v>
                </c:pt>
                <c:pt idx="37">
                  <c:v>14.124199999999995</c:v>
                </c:pt>
                <c:pt idx="38">
                  <c:v>14.500799999999995</c:v>
                </c:pt>
                <c:pt idx="39">
                  <c:v>14.877399999999994</c:v>
                </c:pt>
                <c:pt idx="40">
                  <c:v>15.253999999999994</c:v>
                </c:pt>
                <c:pt idx="41">
                  <c:v>15.630599999999994</c:v>
                </c:pt>
                <c:pt idx="42">
                  <c:v>16.007199999999994</c:v>
                </c:pt>
                <c:pt idx="43">
                  <c:v>16.383799999999994</c:v>
                </c:pt>
                <c:pt idx="44">
                  <c:v>16.760399999999994</c:v>
                </c:pt>
                <c:pt idx="45">
                  <c:v>17.136999999999993</c:v>
                </c:pt>
                <c:pt idx="46">
                  <c:v>17.513599999999993</c:v>
                </c:pt>
                <c:pt idx="47">
                  <c:v>17.890199999999993</c:v>
                </c:pt>
                <c:pt idx="48">
                  <c:v>18.266799999999993</c:v>
                </c:pt>
                <c:pt idx="49">
                  <c:v>18.643399999999993</c:v>
                </c:pt>
                <c:pt idx="50">
                  <c:v>19.019999999999992</c:v>
                </c:pt>
                <c:pt idx="51">
                  <c:v>19.396599999999992</c:v>
                </c:pt>
                <c:pt idx="52">
                  <c:v>19.773199999999992</c:v>
                </c:pt>
                <c:pt idx="53">
                  <c:v>20.149799999999992</c:v>
                </c:pt>
                <c:pt idx="54">
                  <c:v>20.526399999999992</c:v>
                </c:pt>
                <c:pt idx="55">
                  <c:v>20.902999999999992</c:v>
                </c:pt>
                <c:pt idx="56">
                  <c:v>21.279599999999991</c:v>
                </c:pt>
                <c:pt idx="57">
                  <c:v>21.656199999999991</c:v>
                </c:pt>
                <c:pt idx="58">
                  <c:v>22.032799999999991</c:v>
                </c:pt>
                <c:pt idx="59">
                  <c:v>22.409399999999991</c:v>
                </c:pt>
                <c:pt idx="60">
                  <c:v>22.785999999999991</c:v>
                </c:pt>
                <c:pt idx="61">
                  <c:v>23.162599999999991</c:v>
                </c:pt>
                <c:pt idx="62">
                  <c:v>23.53919999999999</c:v>
                </c:pt>
                <c:pt idx="63">
                  <c:v>23.91579999999999</c:v>
                </c:pt>
                <c:pt idx="64">
                  <c:v>24.29239999999999</c:v>
                </c:pt>
                <c:pt idx="65">
                  <c:v>24.66899999999999</c:v>
                </c:pt>
                <c:pt idx="66">
                  <c:v>25.04559999999999</c:v>
                </c:pt>
                <c:pt idx="67">
                  <c:v>25.422199999999989</c:v>
                </c:pt>
                <c:pt idx="68">
                  <c:v>25.798799999999989</c:v>
                </c:pt>
                <c:pt idx="69">
                  <c:v>26.175399999999989</c:v>
                </c:pt>
                <c:pt idx="70">
                  <c:v>26.551999999999989</c:v>
                </c:pt>
                <c:pt idx="71">
                  <c:v>26.928599999999989</c:v>
                </c:pt>
                <c:pt idx="72">
                  <c:v>27.305199999999989</c:v>
                </c:pt>
                <c:pt idx="73">
                  <c:v>27.681799999999988</c:v>
                </c:pt>
                <c:pt idx="74">
                  <c:v>28.058399999999988</c:v>
                </c:pt>
                <c:pt idx="75">
                  <c:v>28.434999999999988</c:v>
                </c:pt>
                <c:pt idx="76">
                  <c:v>28.811599999999988</c:v>
                </c:pt>
              </c:numCache>
            </c:numRef>
          </c:yVal>
          <c:smooth val="1"/>
          <c:extLst>
            <c:ext xmlns:c16="http://schemas.microsoft.com/office/drawing/2014/chart" uri="{C3380CC4-5D6E-409C-BE32-E72D297353CC}">
              <c16:uniqueId val="{00000004-A9F9-44F5-B373-6963747B816E}"/>
            </c:ext>
          </c:extLst>
        </c:ser>
        <c:ser>
          <c:idx val="0"/>
          <c:order val="5"/>
          <c:tx>
            <c:strRef>
              <c:f>Calculation!$AC$9</c:f>
              <c:strCache>
                <c:ptCount val="1"/>
                <c:pt idx="0">
                  <c:v>CHART Significance not calculated (na - White)</c:v>
                </c:pt>
              </c:strCache>
            </c:strRef>
          </c:tx>
          <c:spPr>
            <a:ln w="28575">
              <a:noFill/>
            </a:ln>
          </c:spPr>
          <c:marker>
            <c:symbol val="circle"/>
            <c:size val="11"/>
            <c:spPr>
              <a:solidFill>
                <a:srgbClr val="FFFFFF"/>
              </a:solidFill>
              <a:ln>
                <a:solidFill>
                  <a:srgbClr val="000000"/>
                </a:solidFill>
                <a:prstDash val="solid"/>
              </a:ln>
            </c:spPr>
          </c:marker>
          <c:xVal>
            <c:numRef>
              <c:f>Calculation!$AC$11:$AC$87</c:f>
              <c:numCache>
                <c:formatCode>0.00</c:formatCode>
                <c:ptCount val="77"/>
                <c:pt idx="0">
                  <c:v>-999</c:v>
                </c:pt>
                <c:pt idx="1">
                  <c:v>-999</c:v>
                </c:pt>
                <c:pt idx="2">
                  <c:v>-999</c:v>
                </c:pt>
                <c:pt idx="3">
                  <c:v>-999</c:v>
                </c:pt>
                <c:pt idx="4">
                  <c:v>-999</c:v>
                </c:pt>
                <c:pt idx="5">
                  <c:v>1</c:v>
                </c:pt>
                <c:pt idx="6">
                  <c:v>1</c:v>
                </c:pt>
                <c:pt idx="7">
                  <c:v>1</c:v>
                </c:pt>
                <c:pt idx="8">
                  <c:v>1</c:v>
                </c:pt>
                <c:pt idx="9">
                  <c:v>-999</c:v>
                </c:pt>
                <c:pt idx="10">
                  <c:v>-999</c:v>
                </c:pt>
                <c:pt idx="11">
                  <c:v>-999</c:v>
                </c:pt>
                <c:pt idx="12">
                  <c:v>-999</c:v>
                </c:pt>
                <c:pt idx="13">
                  <c:v>0</c:v>
                </c:pt>
                <c:pt idx="14">
                  <c:v>0.67235333668200203</c:v>
                </c:pt>
                <c:pt idx="15">
                  <c:v>0.48642968592673103</c:v>
                </c:pt>
                <c:pt idx="16">
                  <c:v>0.31004598810581219</c:v>
                </c:pt>
                <c:pt idx="17">
                  <c:v>0.78011571200817242</c:v>
                </c:pt>
                <c:pt idx="18">
                  <c:v>0.42310636205746427</c:v>
                </c:pt>
                <c:pt idx="19">
                  <c:v>-999</c:v>
                </c:pt>
                <c:pt idx="20">
                  <c:v>-999</c:v>
                </c:pt>
                <c:pt idx="21">
                  <c:v>-999</c:v>
                </c:pt>
                <c:pt idx="22">
                  <c:v>1</c:v>
                </c:pt>
                <c:pt idx="23">
                  <c:v>0.32687343540083885</c:v>
                </c:pt>
                <c:pt idx="24">
                  <c:v>0.34130434782608693</c:v>
                </c:pt>
                <c:pt idx="25">
                  <c:v>-999</c:v>
                </c:pt>
                <c:pt idx="26">
                  <c:v>-999</c:v>
                </c:pt>
                <c:pt idx="27">
                  <c:v>-999</c:v>
                </c:pt>
                <c:pt idx="28">
                  <c:v>-999</c:v>
                </c:pt>
                <c:pt idx="29">
                  <c:v>-999</c:v>
                </c:pt>
                <c:pt idx="30">
                  <c:v>-999</c:v>
                </c:pt>
                <c:pt idx="31">
                  <c:v>-999</c:v>
                </c:pt>
                <c:pt idx="32">
                  <c:v>-999</c:v>
                </c:pt>
                <c:pt idx="33">
                  <c:v>-999</c:v>
                </c:pt>
                <c:pt idx="34">
                  <c:v>0.44503991994890396</c:v>
                </c:pt>
                <c:pt idx="35">
                  <c:v>0</c:v>
                </c:pt>
                <c:pt idx="36">
                  <c:v>0.10547282253921796</c:v>
                </c:pt>
                <c:pt idx="37">
                  <c:v>0.25492736073010203</c:v>
                </c:pt>
                <c:pt idx="38">
                  <c:v>-999</c:v>
                </c:pt>
                <c:pt idx="39">
                  <c:v>-999</c:v>
                </c:pt>
                <c:pt idx="40">
                  <c:v>-999</c:v>
                </c:pt>
                <c:pt idx="41">
                  <c:v>-999</c:v>
                </c:pt>
                <c:pt idx="42">
                  <c:v>-999</c:v>
                </c:pt>
                <c:pt idx="43">
                  <c:v>-999</c:v>
                </c:pt>
                <c:pt idx="44">
                  <c:v>-999</c:v>
                </c:pt>
                <c:pt idx="45">
                  <c:v>-999</c:v>
                </c:pt>
                <c:pt idx="46">
                  <c:v>-999</c:v>
                </c:pt>
                <c:pt idx="47">
                  <c:v>-999</c:v>
                </c:pt>
                <c:pt idx="48">
                  <c:v>-999</c:v>
                </c:pt>
                <c:pt idx="49">
                  <c:v>-999</c:v>
                </c:pt>
                <c:pt idx="50">
                  <c:v>0.29715552228681025</c:v>
                </c:pt>
                <c:pt idx="51">
                  <c:v>-999</c:v>
                </c:pt>
                <c:pt idx="52">
                  <c:v>-999</c:v>
                </c:pt>
                <c:pt idx="53">
                  <c:v>-999</c:v>
                </c:pt>
                <c:pt idx="54">
                  <c:v>0.81060057750148429</c:v>
                </c:pt>
                <c:pt idx="55">
                  <c:v>-999</c:v>
                </c:pt>
                <c:pt idx="56">
                  <c:v>-999</c:v>
                </c:pt>
                <c:pt idx="57">
                  <c:v>-999</c:v>
                </c:pt>
                <c:pt idx="58">
                  <c:v>-999</c:v>
                </c:pt>
                <c:pt idx="59">
                  <c:v>-999</c:v>
                </c:pt>
                <c:pt idx="60">
                  <c:v>-999</c:v>
                </c:pt>
                <c:pt idx="61">
                  <c:v>-999</c:v>
                </c:pt>
                <c:pt idx="62">
                  <c:v>-999</c:v>
                </c:pt>
                <c:pt idx="63">
                  <c:v>-999</c:v>
                </c:pt>
                <c:pt idx="64">
                  <c:v>-999</c:v>
                </c:pt>
                <c:pt idx="65">
                  <c:v>-999</c:v>
                </c:pt>
                <c:pt idx="66">
                  <c:v>-999</c:v>
                </c:pt>
                <c:pt idx="67">
                  <c:v>-999</c:v>
                </c:pt>
                <c:pt idx="68">
                  <c:v>-999</c:v>
                </c:pt>
                <c:pt idx="69">
                  <c:v>-999</c:v>
                </c:pt>
                <c:pt idx="70">
                  <c:v>-999</c:v>
                </c:pt>
                <c:pt idx="71">
                  <c:v>-999</c:v>
                </c:pt>
                <c:pt idx="72">
                  <c:v>-999</c:v>
                </c:pt>
                <c:pt idx="73">
                  <c:v>-999</c:v>
                </c:pt>
                <c:pt idx="74">
                  <c:v>-999</c:v>
                </c:pt>
                <c:pt idx="75">
                  <c:v>-999</c:v>
                </c:pt>
                <c:pt idx="76">
                  <c:v>-999</c:v>
                </c:pt>
              </c:numCache>
            </c:numRef>
          </c:xVal>
          <c:yVal>
            <c:numRef>
              <c:f>Calculation!$AJ$11:$AJ$87</c:f>
              <c:numCache>
                <c:formatCode>General</c:formatCode>
                <c:ptCount val="77"/>
                <c:pt idx="0">
                  <c:v>0.19</c:v>
                </c:pt>
                <c:pt idx="1">
                  <c:v>0.56659999999999999</c:v>
                </c:pt>
                <c:pt idx="2">
                  <c:v>0.94320000000000004</c:v>
                </c:pt>
                <c:pt idx="3">
                  <c:v>1.3198000000000001</c:v>
                </c:pt>
                <c:pt idx="4">
                  <c:v>1.6964000000000001</c:v>
                </c:pt>
                <c:pt idx="5">
                  <c:v>2.073</c:v>
                </c:pt>
                <c:pt idx="6">
                  <c:v>2.4495999999999998</c:v>
                </c:pt>
                <c:pt idx="7">
                  <c:v>2.8261999999999996</c:v>
                </c:pt>
                <c:pt idx="8">
                  <c:v>3.2027999999999994</c:v>
                </c:pt>
                <c:pt idx="9">
                  <c:v>3.5793999999999992</c:v>
                </c:pt>
                <c:pt idx="10">
                  <c:v>3.9559999999999991</c:v>
                </c:pt>
                <c:pt idx="11">
                  <c:v>4.3325999999999993</c:v>
                </c:pt>
                <c:pt idx="12">
                  <c:v>4.7091999999999992</c:v>
                </c:pt>
                <c:pt idx="13">
                  <c:v>5.085799999999999</c:v>
                </c:pt>
                <c:pt idx="14">
                  <c:v>5.4623999999999988</c:v>
                </c:pt>
                <c:pt idx="15">
                  <c:v>5.8389999999999986</c:v>
                </c:pt>
                <c:pt idx="16">
                  <c:v>6.2155999999999985</c:v>
                </c:pt>
                <c:pt idx="17">
                  <c:v>6.5921999999999983</c:v>
                </c:pt>
                <c:pt idx="18">
                  <c:v>6.9687999999999981</c:v>
                </c:pt>
                <c:pt idx="19">
                  <c:v>7.3453999999999979</c:v>
                </c:pt>
                <c:pt idx="20">
                  <c:v>7.7219999999999978</c:v>
                </c:pt>
                <c:pt idx="21">
                  <c:v>8.0985999999999976</c:v>
                </c:pt>
                <c:pt idx="22">
                  <c:v>8.4751999999999974</c:v>
                </c:pt>
                <c:pt idx="23">
                  <c:v>8.8517999999999972</c:v>
                </c:pt>
                <c:pt idx="24">
                  <c:v>9.228399999999997</c:v>
                </c:pt>
                <c:pt idx="25">
                  <c:v>9.6049999999999969</c:v>
                </c:pt>
                <c:pt idx="26">
                  <c:v>9.9815999999999967</c:v>
                </c:pt>
                <c:pt idx="27">
                  <c:v>10.358199999999997</c:v>
                </c:pt>
                <c:pt idx="28">
                  <c:v>10.734799999999996</c:v>
                </c:pt>
                <c:pt idx="29">
                  <c:v>11.111399999999996</c:v>
                </c:pt>
                <c:pt idx="30">
                  <c:v>11.487999999999996</c:v>
                </c:pt>
                <c:pt idx="31">
                  <c:v>11.864599999999996</c:v>
                </c:pt>
                <c:pt idx="32">
                  <c:v>12.241199999999996</c:v>
                </c:pt>
                <c:pt idx="33">
                  <c:v>12.617799999999995</c:v>
                </c:pt>
                <c:pt idx="34">
                  <c:v>12.994399999999995</c:v>
                </c:pt>
                <c:pt idx="35">
                  <c:v>13.370999999999995</c:v>
                </c:pt>
                <c:pt idx="36">
                  <c:v>13.747599999999995</c:v>
                </c:pt>
                <c:pt idx="37">
                  <c:v>14.124199999999995</c:v>
                </c:pt>
                <c:pt idx="38">
                  <c:v>14.500799999999995</c:v>
                </c:pt>
                <c:pt idx="39">
                  <c:v>14.877399999999994</c:v>
                </c:pt>
                <c:pt idx="40">
                  <c:v>15.253999999999994</c:v>
                </c:pt>
                <c:pt idx="41">
                  <c:v>15.630599999999994</c:v>
                </c:pt>
                <c:pt idx="42">
                  <c:v>16.007199999999994</c:v>
                </c:pt>
                <c:pt idx="43">
                  <c:v>16.383799999999994</c:v>
                </c:pt>
                <c:pt idx="44">
                  <c:v>16.760399999999994</c:v>
                </c:pt>
                <c:pt idx="45">
                  <c:v>17.136999999999993</c:v>
                </c:pt>
                <c:pt idx="46">
                  <c:v>17.513599999999993</c:v>
                </c:pt>
                <c:pt idx="47">
                  <c:v>17.890199999999993</c:v>
                </c:pt>
                <c:pt idx="48">
                  <c:v>18.266799999999993</c:v>
                </c:pt>
                <c:pt idx="49">
                  <c:v>18.643399999999993</c:v>
                </c:pt>
                <c:pt idx="50">
                  <c:v>19.019999999999992</c:v>
                </c:pt>
                <c:pt idx="51">
                  <c:v>19.396599999999992</c:v>
                </c:pt>
                <c:pt idx="52">
                  <c:v>19.773199999999992</c:v>
                </c:pt>
                <c:pt idx="53">
                  <c:v>20.149799999999992</c:v>
                </c:pt>
                <c:pt idx="54">
                  <c:v>20.526399999999992</c:v>
                </c:pt>
                <c:pt idx="55">
                  <c:v>20.902999999999992</c:v>
                </c:pt>
                <c:pt idx="56">
                  <c:v>21.279599999999991</c:v>
                </c:pt>
                <c:pt idx="57">
                  <c:v>21.656199999999991</c:v>
                </c:pt>
                <c:pt idx="58">
                  <c:v>22.032799999999991</c:v>
                </c:pt>
                <c:pt idx="59">
                  <c:v>22.409399999999991</c:v>
                </c:pt>
                <c:pt idx="60">
                  <c:v>22.785999999999991</c:v>
                </c:pt>
                <c:pt idx="61">
                  <c:v>23.162599999999991</c:v>
                </c:pt>
                <c:pt idx="62">
                  <c:v>23.53919999999999</c:v>
                </c:pt>
                <c:pt idx="63">
                  <c:v>23.91579999999999</c:v>
                </c:pt>
                <c:pt idx="64">
                  <c:v>24.29239999999999</c:v>
                </c:pt>
                <c:pt idx="65">
                  <c:v>24.66899999999999</c:v>
                </c:pt>
                <c:pt idx="66">
                  <c:v>25.04559999999999</c:v>
                </c:pt>
                <c:pt idx="67">
                  <c:v>25.422199999999989</c:v>
                </c:pt>
                <c:pt idx="68">
                  <c:v>25.798799999999989</c:v>
                </c:pt>
                <c:pt idx="69">
                  <c:v>26.175399999999989</c:v>
                </c:pt>
                <c:pt idx="70">
                  <c:v>26.551999999999989</c:v>
                </c:pt>
                <c:pt idx="71">
                  <c:v>26.928599999999989</c:v>
                </c:pt>
                <c:pt idx="72">
                  <c:v>27.305199999999989</c:v>
                </c:pt>
                <c:pt idx="73">
                  <c:v>27.681799999999988</c:v>
                </c:pt>
                <c:pt idx="74">
                  <c:v>28.058399999999988</c:v>
                </c:pt>
                <c:pt idx="75">
                  <c:v>28.434999999999988</c:v>
                </c:pt>
                <c:pt idx="76">
                  <c:v>28.811599999999988</c:v>
                </c:pt>
              </c:numCache>
            </c:numRef>
          </c:yVal>
          <c:smooth val="0"/>
          <c:extLst>
            <c:ext xmlns:c16="http://schemas.microsoft.com/office/drawing/2014/chart" uri="{C3380CC4-5D6E-409C-BE32-E72D297353CC}">
              <c16:uniqueId val="{00000005-A9F9-44F5-B373-6963747B816E}"/>
            </c:ext>
          </c:extLst>
        </c:ser>
        <c:ser>
          <c:idx val="11"/>
          <c:order val="6"/>
          <c:tx>
            <c:strRef>
              <c:f>Calculation!$AD$9</c:f>
              <c:strCache>
                <c:ptCount val="1"/>
                <c:pt idx="0">
                  <c:v>CHART Similar (none - Yellow)</c:v>
                </c:pt>
              </c:strCache>
            </c:strRef>
          </c:tx>
          <c:spPr>
            <a:ln w="28575">
              <a:noFill/>
            </a:ln>
          </c:spPr>
          <c:marker>
            <c:symbol val="circle"/>
            <c:size val="11"/>
            <c:spPr>
              <a:solidFill>
                <a:srgbClr val="FFFF99"/>
              </a:solidFill>
              <a:ln>
                <a:solidFill>
                  <a:srgbClr val="000000"/>
                </a:solidFill>
                <a:prstDash val="solid"/>
              </a:ln>
            </c:spPr>
          </c:marker>
          <c:xVal>
            <c:numRef>
              <c:f>Calculation!$AD$11:$AD$87</c:f>
              <c:numCache>
                <c:formatCode>0.00</c:formatCode>
                <c:ptCount val="77"/>
                <c:pt idx="0">
                  <c:v>-999</c:v>
                </c:pt>
                <c:pt idx="1">
                  <c:v>-999</c:v>
                </c:pt>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0.50860222125689547</c:v>
                </c:pt>
                <c:pt idx="21">
                  <c:v>-999</c:v>
                </c:pt>
                <c:pt idx="22">
                  <c:v>-999</c:v>
                </c:pt>
                <c:pt idx="23">
                  <c:v>-999</c:v>
                </c:pt>
                <c:pt idx="24">
                  <c:v>-999</c:v>
                </c:pt>
                <c:pt idx="25">
                  <c:v>0.54263119853254438</c:v>
                </c:pt>
                <c:pt idx="26">
                  <c:v>-999</c:v>
                </c:pt>
                <c:pt idx="27">
                  <c:v>-999</c:v>
                </c:pt>
                <c:pt idx="28">
                  <c:v>-999</c:v>
                </c:pt>
                <c:pt idx="29">
                  <c:v>-999</c:v>
                </c:pt>
                <c:pt idx="30">
                  <c:v>-999</c:v>
                </c:pt>
                <c:pt idx="31">
                  <c:v>-999</c:v>
                </c:pt>
                <c:pt idx="32">
                  <c:v>-999</c:v>
                </c:pt>
                <c:pt idx="33">
                  <c:v>0.60525858615819783</c:v>
                </c:pt>
                <c:pt idx="34">
                  <c:v>-999</c:v>
                </c:pt>
                <c:pt idx="35">
                  <c:v>-999</c:v>
                </c:pt>
                <c:pt idx="36">
                  <c:v>-999</c:v>
                </c:pt>
                <c:pt idx="37">
                  <c:v>-999</c:v>
                </c:pt>
                <c:pt idx="38">
                  <c:v>-999</c:v>
                </c:pt>
                <c:pt idx="39">
                  <c:v>-999</c:v>
                </c:pt>
                <c:pt idx="40">
                  <c:v>-999</c:v>
                </c:pt>
                <c:pt idx="41">
                  <c:v>0.22892827988965084</c:v>
                </c:pt>
                <c:pt idx="42">
                  <c:v>-999</c:v>
                </c:pt>
                <c:pt idx="43">
                  <c:v>-999</c:v>
                </c:pt>
                <c:pt idx="44">
                  <c:v>-999</c:v>
                </c:pt>
                <c:pt idx="45">
                  <c:v>-999</c:v>
                </c:pt>
                <c:pt idx="46">
                  <c:v>-999</c:v>
                </c:pt>
                <c:pt idx="47">
                  <c:v>0.67095071261737882</c:v>
                </c:pt>
                <c:pt idx="48">
                  <c:v>0.33068103379659397</c:v>
                </c:pt>
                <c:pt idx="49">
                  <c:v>0.4085819704841579</c:v>
                </c:pt>
                <c:pt idx="50">
                  <c:v>-999</c:v>
                </c:pt>
                <c:pt idx="51">
                  <c:v>0.41397750838720188</c:v>
                </c:pt>
                <c:pt idx="52">
                  <c:v>0.43839839401650299</c:v>
                </c:pt>
                <c:pt idx="53">
                  <c:v>0.58542480642640549</c:v>
                </c:pt>
                <c:pt idx="54">
                  <c:v>-999</c:v>
                </c:pt>
                <c:pt idx="55">
                  <c:v>0.2813272456238341</c:v>
                </c:pt>
                <c:pt idx="56">
                  <c:v>-999</c:v>
                </c:pt>
                <c:pt idx="57">
                  <c:v>-999</c:v>
                </c:pt>
                <c:pt idx="58">
                  <c:v>-999</c:v>
                </c:pt>
                <c:pt idx="59">
                  <c:v>-999</c:v>
                </c:pt>
                <c:pt idx="60">
                  <c:v>-999</c:v>
                </c:pt>
                <c:pt idx="61">
                  <c:v>0.32996687493268206</c:v>
                </c:pt>
                <c:pt idx="62">
                  <c:v>0.23446941167933893</c:v>
                </c:pt>
                <c:pt idx="63">
                  <c:v>-999</c:v>
                </c:pt>
                <c:pt idx="64">
                  <c:v>0.61464543691735862</c:v>
                </c:pt>
                <c:pt idx="65">
                  <c:v>0.55018474907185577</c:v>
                </c:pt>
                <c:pt idx="66">
                  <c:v>-999</c:v>
                </c:pt>
                <c:pt idx="67">
                  <c:v>0.26512916569980621</c:v>
                </c:pt>
                <c:pt idx="68">
                  <c:v>0.31800988161519728</c:v>
                </c:pt>
                <c:pt idx="69">
                  <c:v>8.5581209857224019E-2</c:v>
                </c:pt>
                <c:pt idx="70">
                  <c:v>0.28544417091959057</c:v>
                </c:pt>
                <c:pt idx="71">
                  <c:v>0</c:v>
                </c:pt>
                <c:pt idx="72">
                  <c:v>-999</c:v>
                </c:pt>
                <c:pt idx="73">
                  <c:v>-999</c:v>
                </c:pt>
                <c:pt idx="74">
                  <c:v>0.73844904545307777</c:v>
                </c:pt>
                <c:pt idx="75">
                  <c:v>-999</c:v>
                </c:pt>
                <c:pt idx="76">
                  <c:v>-999</c:v>
                </c:pt>
              </c:numCache>
            </c:numRef>
          </c:xVal>
          <c:yVal>
            <c:numRef>
              <c:f>Calculation!$AJ$11:$AJ$87</c:f>
              <c:numCache>
                <c:formatCode>General</c:formatCode>
                <c:ptCount val="77"/>
                <c:pt idx="0">
                  <c:v>0.19</c:v>
                </c:pt>
                <c:pt idx="1">
                  <c:v>0.56659999999999999</c:v>
                </c:pt>
                <c:pt idx="2">
                  <c:v>0.94320000000000004</c:v>
                </c:pt>
                <c:pt idx="3">
                  <c:v>1.3198000000000001</c:v>
                </c:pt>
                <c:pt idx="4">
                  <c:v>1.6964000000000001</c:v>
                </c:pt>
                <c:pt idx="5">
                  <c:v>2.073</c:v>
                </c:pt>
                <c:pt idx="6">
                  <c:v>2.4495999999999998</c:v>
                </c:pt>
                <c:pt idx="7">
                  <c:v>2.8261999999999996</c:v>
                </c:pt>
                <c:pt idx="8">
                  <c:v>3.2027999999999994</c:v>
                </c:pt>
                <c:pt idx="9">
                  <c:v>3.5793999999999992</c:v>
                </c:pt>
                <c:pt idx="10">
                  <c:v>3.9559999999999991</c:v>
                </c:pt>
                <c:pt idx="11">
                  <c:v>4.3325999999999993</c:v>
                </c:pt>
                <c:pt idx="12">
                  <c:v>4.7091999999999992</c:v>
                </c:pt>
                <c:pt idx="13">
                  <c:v>5.085799999999999</c:v>
                </c:pt>
                <c:pt idx="14">
                  <c:v>5.4623999999999988</c:v>
                </c:pt>
                <c:pt idx="15">
                  <c:v>5.8389999999999986</c:v>
                </c:pt>
                <c:pt idx="16">
                  <c:v>6.2155999999999985</c:v>
                </c:pt>
                <c:pt idx="17">
                  <c:v>6.5921999999999983</c:v>
                </c:pt>
                <c:pt idx="18">
                  <c:v>6.9687999999999981</c:v>
                </c:pt>
                <c:pt idx="19">
                  <c:v>7.3453999999999979</c:v>
                </c:pt>
                <c:pt idx="20">
                  <c:v>7.7219999999999978</c:v>
                </c:pt>
                <c:pt idx="21">
                  <c:v>8.0985999999999976</c:v>
                </c:pt>
                <c:pt idx="22">
                  <c:v>8.4751999999999974</c:v>
                </c:pt>
                <c:pt idx="23">
                  <c:v>8.8517999999999972</c:v>
                </c:pt>
                <c:pt idx="24">
                  <c:v>9.228399999999997</c:v>
                </c:pt>
                <c:pt idx="25">
                  <c:v>9.6049999999999969</c:v>
                </c:pt>
                <c:pt idx="26">
                  <c:v>9.9815999999999967</c:v>
                </c:pt>
                <c:pt idx="27">
                  <c:v>10.358199999999997</c:v>
                </c:pt>
                <c:pt idx="28">
                  <c:v>10.734799999999996</c:v>
                </c:pt>
                <c:pt idx="29">
                  <c:v>11.111399999999996</c:v>
                </c:pt>
                <c:pt idx="30">
                  <c:v>11.487999999999996</c:v>
                </c:pt>
                <c:pt idx="31">
                  <c:v>11.864599999999996</c:v>
                </c:pt>
                <c:pt idx="32">
                  <c:v>12.241199999999996</c:v>
                </c:pt>
                <c:pt idx="33">
                  <c:v>12.617799999999995</c:v>
                </c:pt>
                <c:pt idx="34">
                  <c:v>12.994399999999995</c:v>
                </c:pt>
                <c:pt idx="35">
                  <c:v>13.370999999999995</c:v>
                </c:pt>
                <c:pt idx="36">
                  <c:v>13.747599999999995</c:v>
                </c:pt>
                <c:pt idx="37">
                  <c:v>14.124199999999995</c:v>
                </c:pt>
                <c:pt idx="38">
                  <c:v>14.500799999999995</c:v>
                </c:pt>
                <c:pt idx="39">
                  <c:v>14.877399999999994</c:v>
                </c:pt>
                <c:pt idx="40">
                  <c:v>15.253999999999994</c:v>
                </c:pt>
                <c:pt idx="41">
                  <c:v>15.630599999999994</c:v>
                </c:pt>
                <c:pt idx="42">
                  <c:v>16.007199999999994</c:v>
                </c:pt>
                <c:pt idx="43">
                  <c:v>16.383799999999994</c:v>
                </c:pt>
                <c:pt idx="44">
                  <c:v>16.760399999999994</c:v>
                </c:pt>
                <c:pt idx="45">
                  <c:v>17.136999999999993</c:v>
                </c:pt>
                <c:pt idx="46">
                  <c:v>17.513599999999993</c:v>
                </c:pt>
                <c:pt idx="47">
                  <c:v>17.890199999999993</c:v>
                </c:pt>
                <c:pt idx="48">
                  <c:v>18.266799999999993</c:v>
                </c:pt>
                <c:pt idx="49">
                  <c:v>18.643399999999993</c:v>
                </c:pt>
                <c:pt idx="50">
                  <c:v>19.019999999999992</c:v>
                </c:pt>
                <c:pt idx="51">
                  <c:v>19.396599999999992</c:v>
                </c:pt>
                <c:pt idx="52">
                  <c:v>19.773199999999992</c:v>
                </c:pt>
                <c:pt idx="53">
                  <c:v>20.149799999999992</c:v>
                </c:pt>
                <c:pt idx="54">
                  <c:v>20.526399999999992</c:v>
                </c:pt>
                <c:pt idx="55">
                  <c:v>20.902999999999992</c:v>
                </c:pt>
                <c:pt idx="56">
                  <c:v>21.279599999999991</c:v>
                </c:pt>
                <c:pt idx="57">
                  <c:v>21.656199999999991</c:v>
                </c:pt>
                <c:pt idx="58">
                  <c:v>22.032799999999991</c:v>
                </c:pt>
                <c:pt idx="59">
                  <c:v>22.409399999999991</c:v>
                </c:pt>
                <c:pt idx="60">
                  <c:v>22.785999999999991</c:v>
                </c:pt>
                <c:pt idx="61">
                  <c:v>23.162599999999991</c:v>
                </c:pt>
                <c:pt idx="62">
                  <c:v>23.53919999999999</c:v>
                </c:pt>
                <c:pt idx="63">
                  <c:v>23.91579999999999</c:v>
                </c:pt>
                <c:pt idx="64">
                  <c:v>24.29239999999999</c:v>
                </c:pt>
                <c:pt idx="65">
                  <c:v>24.66899999999999</c:v>
                </c:pt>
                <c:pt idx="66">
                  <c:v>25.04559999999999</c:v>
                </c:pt>
                <c:pt idx="67">
                  <c:v>25.422199999999989</c:v>
                </c:pt>
                <c:pt idx="68">
                  <c:v>25.798799999999989</c:v>
                </c:pt>
                <c:pt idx="69">
                  <c:v>26.175399999999989</c:v>
                </c:pt>
                <c:pt idx="70">
                  <c:v>26.551999999999989</c:v>
                </c:pt>
                <c:pt idx="71">
                  <c:v>26.928599999999989</c:v>
                </c:pt>
                <c:pt idx="72">
                  <c:v>27.305199999999989</c:v>
                </c:pt>
                <c:pt idx="73">
                  <c:v>27.681799999999988</c:v>
                </c:pt>
                <c:pt idx="74">
                  <c:v>28.058399999999988</c:v>
                </c:pt>
                <c:pt idx="75">
                  <c:v>28.434999999999988</c:v>
                </c:pt>
                <c:pt idx="76">
                  <c:v>28.811599999999988</c:v>
                </c:pt>
              </c:numCache>
            </c:numRef>
          </c:yVal>
          <c:smooth val="0"/>
          <c:extLst>
            <c:ext xmlns:c16="http://schemas.microsoft.com/office/drawing/2014/chart" uri="{C3380CC4-5D6E-409C-BE32-E72D297353CC}">
              <c16:uniqueId val="{00000006-A9F9-44F5-B373-6963747B816E}"/>
            </c:ext>
          </c:extLst>
        </c:ser>
        <c:ser>
          <c:idx val="1"/>
          <c:order val="7"/>
          <c:tx>
            <c:strRef>
              <c:f>Calculation!$AE$9</c:f>
              <c:strCache>
                <c:ptCount val="1"/>
                <c:pt idx="0">
                  <c:v>CHART Significantly Worse (worse - Red)</c:v>
                </c:pt>
              </c:strCache>
            </c:strRef>
          </c:tx>
          <c:spPr>
            <a:ln w="28575">
              <a:noFill/>
            </a:ln>
          </c:spPr>
          <c:marker>
            <c:symbol val="circle"/>
            <c:size val="11"/>
            <c:spPr>
              <a:solidFill>
                <a:srgbClr val="FF0000"/>
              </a:solidFill>
              <a:ln>
                <a:solidFill>
                  <a:schemeClr val="tx1"/>
                </a:solidFill>
              </a:ln>
            </c:spPr>
          </c:marker>
          <c:xVal>
            <c:numRef>
              <c:f>Calculation!$AE$11:$AE$87</c:f>
              <c:numCache>
                <c:formatCode>0.00</c:formatCode>
                <c:ptCount val="77"/>
                <c:pt idx="0">
                  <c:v>-999</c:v>
                </c:pt>
                <c:pt idx="1">
                  <c:v>-999</c:v>
                </c:pt>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0.13908693365077288</c:v>
                </c:pt>
                <c:pt idx="20">
                  <c:v>-999</c:v>
                </c:pt>
                <c:pt idx="21">
                  <c:v>-999</c:v>
                </c:pt>
                <c:pt idx="22">
                  <c:v>-999</c:v>
                </c:pt>
                <c:pt idx="23">
                  <c:v>-999</c:v>
                </c:pt>
                <c:pt idx="24">
                  <c:v>-999</c:v>
                </c:pt>
                <c:pt idx="25">
                  <c:v>-999</c:v>
                </c:pt>
                <c:pt idx="26">
                  <c:v>-999</c:v>
                </c:pt>
                <c:pt idx="27">
                  <c:v>0</c:v>
                </c:pt>
                <c:pt idx="28">
                  <c:v>0</c:v>
                </c:pt>
                <c:pt idx="29">
                  <c:v>8.6921115003404575E-2</c:v>
                </c:pt>
                <c:pt idx="30">
                  <c:v>0</c:v>
                </c:pt>
                <c:pt idx="31">
                  <c:v>0</c:v>
                </c:pt>
                <c:pt idx="32">
                  <c:v>0</c:v>
                </c:pt>
                <c:pt idx="33">
                  <c:v>-999</c:v>
                </c:pt>
                <c:pt idx="34">
                  <c:v>-999</c:v>
                </c:pt>
                <c:pt idx="35">
                  <c:v>-999</c:v>
                </c:pt>
                <c:pt idx="36">
                  <c:v>-999</c:v>
                </c:pt>
                <c:pt idx="37">
                  <c:v>-999</c:v>
                </c:pt>
                <c:pt idx="38">
                  <c:v>-999</c:v>
                </c:pt>
                <c:pt idx="39">
                  <c:v>-999</c:v>
                </c:pt>
                <c:pt idx="40">
                  <c:v>-999</c:v>
                </c:pt>
                <c:pt idx="41">
                  <c:v>-999</c:v>
                </c:pt>
                <c:pt idx="42">
                  <c:v>0</c:v>
                </c:pt>
                <c:pt idx="43">
                  <c:v>-999</c:v>
                </c:pt>
                <c:pt idx="44">
                  <c:v>-999</c:v>
                </c:pt>
                <c:pt idx="45">
                  <c:v>0.27817224046989425</c:v>
                </c:pt>
                <c:pt idx="46">
                  <c:v>0.20539585254489343</c:v>
                </c:pt>
                <c:pt idx="47">
                  <c:v>-999</c:v>
                </c:pt>
                <c:pt idx="48">
                  <c:v>-999</c:v>
                </c:pt>
                <c:pt idx="49">
                  <c:v>-999</c:v>
                </c:pt>
                <c:pt idx="50">
                  <c:v>-999</c:v>
                </c:pt>
                <c:pt idx="51">
                  <c:v>-999</c:v>
                </c:pt>
                <c:pt idx="52">
                  <c:v>-999</c:v>
                </c:pt>
                <c:pt idx="53">
                  <c:v>-999</c:v>
                </c:pt>
                <c:pt idx="54">
                  <c:v>-999</c:v>
                </c:pt>
                <c:pt idx="55">
                  <c:v>-999</c:v>
                </c:pt>
                <c:pt idx="56">
                  <c:v>-999</c:v>
                </c:pt>
                <c:pt idx="57">
                  <c:v>0.30822171440084073</c:v>
                </c:pt>
                <c:pt idx="58">
                  <c:v>-999</c:v>
                </c:pt>
                <c:pt idx="59">
                  <c:v>-999</c:v>
                </c:pt>
                <c:pt idx="60">
                  <c:v>0.15229887395281166</c:v>
                </c:pt>
                <c:pt idx="61">
                  <c:v>-999</c:v>
                </c:pt>
                <c:pt idx="62">
                  <c:v>-999</c:v>
                </c:pt>
                <c:pt idx="63">
                  <c:v>0.33023598032441581</c:v>
                </c:pt>
                <c:pt idx="64">
                  <c:v>-999</c:v>
                </c:pt>
                <c:pt idx="65">
                  <c:v>-999</c:v>
                </c:pt>
                <c:pt idx="66">
                  <c:v>-999</c:v>
                </c:pt>
                <c:pt idx="67">
                  <c:v>-999</c:v>
                </c:pt>
                <c:pt idx="68">
                  <c:v>-999</c:v>
                </c:pt>
                <c:pt idx="69">
                  <c:v>-999</c:v>
                </c:pt>
                <c:pt idx="70">
                  <c:v>-999</c:v>
                </c:pt>
                <c:pt idx="71">
                  <c:v>-999</c:v>
                </c:pt>
                <c:pt idx="72">
                  <c:v>0.14921351016674131</c:v>
                </c:pt>
                <c:pt idx="73">
                  <c:v>8.8282563197599178E-3</c:v>
                </c:pt>
                <c:pt idx="74">
                  <c:v>-999</c:v>
                </c:pt>
                <c:pt idx="75">
                  <c:v>0.16597673881050942</c:v>
                </c:pt>
                <c:pt idx="76">
                  <c:v>0</c:v>
                </c:pt>
              </c:numCache>
            </c:numRef>
          </c:xVal>
          <c:yVal>
            <c:numRef>
              <c:f>Calculation!$AJ$11:$AJ$87</c:f>
              <c:numCache>
                <c:formatCode>General</c:formatCode>
                <c:ptCount val="77"/>
                <c:pt idx="0">
                  <c:v>0.19</c:v>
                </c:pt>
                <c:pt idx="1">
                  <c:v>0.56659999999999999</c:v>
                </c:pt>
                <c:pt idx="2">
                  <c:v>0.94320000000000004</c:v>
                </c:pt>
                <c:pt idx="3">
                  <c:v>1.3198000000000001</c:v>
                </c:pt>
                <c:pt idx="4">
                  <c:v>1.6964000000000001</c:v>
                </c:pt>
                <c:pt idx="5">
                  <c:v>2.073</c:v>
                </c:pt>
                <c:pt idx="6">
                  <c:v>2.4495999999999998</c:v>
                </c:pt>
                <c:pt idx="7">
                  <c:v>2.8261999999999996</c:v>
                </c:pt>
                <c:pt idx="8">
                  <c:v>3.2027999999999994</c:v>
                </c:pt>
                <c:pt idx="9">
                  <c:v>3.5793999999999992</c:v>
                </c:pt>
                <c:pt idx="10">
                  <c:v>3.9559999999999991</c:v>
                </c:pt>
                <c:pt idx="11">
                  <c:v>4.3325999999999993</c:v>
                </c:pt>
                <c:pt idx="12">
                  <c:v>4.7091999999999992</c:v>
                </c:pt>
                <c:pt idx="13">
                  <c:v>5.085799999999999</c:v>
                </c:pt>
                <c:pt idx="14">
                  <c:v>5.4623999999999988</c:v>
                </c:pt>
                <c:pt idx="15">
                  <c:v>5.8389999999999986</c:v>
                </c:pt>
                <c:pt idx="16">
                  <c:v>6.2155999999999985</c:v>
                </c:pt>
                <c:pt idx="17">
                  <c:v>6.5921999999999983</c:v>
                </c:pt>
                <c:pt idx="18">
                  <c:v>6.9687999999999981</c:v>
                </c:pt>
                <c:pt idx="19">
                  <c:v>7.3453999999999979</c:v>
                </c:pt>
                <c:pt idx="20">
                  <c:v>7.7219999999999978</c:v>
                </c:pt>
                <c:pt idx="21">
                  <c:v>8.0985999999999976</c:v>
                </c:pt>
                <c:pt idx="22">
                  <c:v>8.4751999999999974</c:v>
                </c:pt>
                <c:pt idx="23">
                  <c:v>8.8517999999999972</c:v>
                </c:pt>
                <c:pt idx="24">
                  <c:v>9.228399999999997</c:v>
                </c:pt>
                <c:pt idx="25">
                  <c:v>9.6049999999999969</c:v>
                </c:pt>
                <c:pt idx="26">
                  <c:v>9.9815999999999967</c:v>
                </c:pt>
                <c:pt idx="27">
                  <c:v>10.358199999999997</c:v>
                </c:pt>
                <c:pt idx="28">
                  <c:v>10.734799999999996</c:v>
                </c:pt>
                <c:pt idx="29">
                  <c:v>11.111399999999996</c:v>
                </c:pt>
                <c:pt idx="30">
                  <c:v>11.487999999999996</c:v>
                </c:pt>
                <c:pt idx="31">
                  <c:v>11.864599999999996</c:v>
                </c:pt>
                <c:pt idx="32">
                  <c:v>12.241199999999996</c:v>
                </c:pt>
                <c:pt idx="33">
                  <c:v>12.617799999999995</c:v>
                </c:pt>
                <c:pt idx="34">
                  <c:v>12.994399999999995</c:v>
                </c:pt>
                <c:pt idx="35">
                  <c:v>13.370999999999995</c:v>
                </c:pt>
                <c:pt idx="36">
                  <c:v>13.747599999999995</c:v>
                </c:pt>
                <c:pt idx="37">
                  <c:v>14.124199999999995</c:v>
                </c:pt>
                <c:pt idx="38">
                  <c:v>14.500799999999995</c:v>
                </c:pt>
                <c:pt idx="39">
                  <c:v>14.877399999999994</c:v>
                </c:pt>
                <c:pt idx="40">
                  <c:v>15.253999999999994</c:v>
                </c:pt>
                <c:pt idx="41">
                  <c:v>15.630599999999994</c:v>
                </c:pt>
                <c:pt idx="42">
                  <c:v>16.007199999999994</c:v>
                </c:pt>
                <c:pt idx="43">
                  <c:v>16.383799999999994</c:v>
                </c:pt>
                <c:pt idx="44">
                  <c:v>16.760399999999994</c:v>
                </c:pt>
                <c:pt idx="45">
                  <c:v>17.136999999999993</c:v>
                </c:pt>
                <c:pt idx="46">
                  <c:v>17.513599999999993</c:v>
                </c:pt>
                <c:pt idx="47">
                  <c:v>17.890199999999993</c:v>
                </c:pt>
                <c:pt idx="48">
                  <c:v>18.266799999999993</c:v>
                </c:pt>
                <c:pt idx="49">
                  <c:v>18.643399999999993</c:v>
                </c:pt>
                <c:pt idx="50">
                  <c:v>19.019999999999992</c:v>
                </c:pt>
                <c:pt idx="51">
                  <c:v>19.396599999999992</c:v>
                </c:pt>
                <c:pt idx="52">
                  <c:v>19.773199999999992</c:v>
                </c:pt>
                <c:pt idx="53">
                  <c:v>20.149799999999992</c:v>
                </c:pt>
                <c:pt idx="54">
                  <c:v>20.526399999999992</c:v>
                </c:pt>
                <c:pt idx="55">
                  <c:v>20.902999999999992</c:v>
                </c:pt>
                <c:pt idx="56">
                  <c:v>21.279599999999991</c:v>
                </c:pt>
                <c:pt idx="57">
                  <c:v>21.656199999999991</c:v>
                </c:pt>
                <c:pt idx="58">
                  <c:v>22.032799999999991</c:v>
                </c:pt>
                <c:pt idx="59">
                  <c:v>22.409399999999991</c:v>
                </c:pt>
                <c:pt idx="60">
                  <c:v>22.785999999999991</c:v>
                </c:pt>
                <c:pt idx="61">
                  <c:v>23.162599999999991</c:v>
                </c:pt>
                <c:pt idx="62">
                  <c:v>23.53919999999999</c:v>
                </c:pt>
                <c:pt idx="63">
                  <c:v>23.91579999999999</c:v>
                </c:pt>
                <c:pt idx="64">
                  <c:v>24.29239999999999</c:v>
                </c:pt>
                <c:pt idx="65">
                  <c:v>24.66899999999999</c:v>
                </c:pt>
                <c:pt idx="66">
                  <c:v>25.04559999999999</c:v>
                </c:pt>
                <c:pt idx="67">
                  <c:v>25.422199999999989</c:v>
                </c:pt>
                <c:pt idx="68">
                  <c:v>25.798799999999989</c:v>
                </c:pt>
                <c:pt idx="69">
                  <c:v>26.175399999999989</c:v>
                </c:pt>
                <c:pt idx="70">
                  <c:v>26.551999999999989</c:v>
                </c:pt>
                <c:pt idx="71">
                  <c:v>26.928599999999989</c:v>
                </c:pt>
                <c:pt idx="72">
                  <c:v>27.305199999999989</c:v>
                </c:pt>
                <c:pt idx="73">
                  <c:v>27.681799999999988</c:v>
                </c:pt>
                <c:pt idx="74">
                  <c:v>28.058399999999988</c:v>
                </c:pt>
                <c:pt idx="75">
                  <c:v>28.434999999999988</c:v>
                </c:pt>
                <c:pt idx="76">
                  <c:v>28.811599999999988</c:v>
                </c:pt>
              </c:numCache>
            </c:numRef>
          </c:yVal>
          <c:smooth val="0"/>
          <c:extLst>
            <c:ext xmlns:c16="http://schemas.microsoft.com/office/drawing/2014/chart" uri="{C3380CC4-5D6E-409C-BE32-E72D297353CC}">
              <c16:uniqueId val="{00000007-A9F9-44F5-B373-6963747B816E}"/>
            </c:ext>
          </c:extLst>
        </c:ser>
        <c:ser>
          <c:idx val="3"/>
          <c:order val="8"/>
          <c:tx>
            <c:strRef>
              <c:f>Calculation!$AF$9</c:f>
              <c:strCache>
                <c:ptCount val="1"/>
                <c:pt idx="0">
                  <c:v>CHART Significantly Better (better - Green)</c:v>
                </c:pt>
              </c:strCache>
            </c:strRef>
          </c:tx>
          <c:spPr>
            <a:ln w="28575">
              <a:noFill/>
            </a:ln>
          </c:spPr>
          <c:marker>
            <c:symbol val="circle"/>
            <c:size val="11"/>
            <c:spPr>
              <a:solidFill>
                <a:srgbClr val="92D050"/>
              </a:solidFill>
              <a:ln>
                <a:solidFill>
                  <a:schemeClr val="tx1"/>
                </a:solidFill>
              </a:ln>
            </c:spPr>
          </c:marker>
          <c:xVal>
            <c:numRef>
              <c:f>Calculation!$AF$11:$AF$87</c:f>
              <c:numCache>
                <c:formatCode>0.00</c:formatCode>
                <c:ptCount val="77"/>
                <c:pt idx="0">
                  <c:v>-999</c:v>
                </c:pt>
                <c:pt idx="1">
                  <c:v>-999</c:v>
                </c:pt>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0.8939784761441637</c:v>
                </c:pt>
                <c:pt idx="22">
                  <c:v>-999</c:v>
                </c:pt>
                <c:pt idx="23">
                  <c:v>-999</c:v>
                </c:pt>
                <c:pt idx="24">
                  <c:v>-999</c:v>
                </c:pt>
                <c:pt idx="25">
                  <c:v>-999</c:v>
                </c:pt>
                <c:pt idx="26">
                  <c:v>0.6543261046368456</c:v>
                </c:pt>
                <c:pt idx="27">
                  <c:v>-999</c:v>
                </c:pt>
                <c:pt idx="28">
                  <c:v>-999</c:v>
                </c:pt>
                <c:pt idx="29">
                  <c:v>-999</c:v>
                </c:pt>
                <c:pt idx="30">
                  <c:v>-999</c:v>
                </c:pt>
                <c:pt idx="31">
                  <c:v>-999</c:v>
                </c:pt>
                <c:pt idx="32">
                  <c:v>-999</c:v>
                </c:pt>
                <c:pt idx="33">
                  <c:v>-999</c:v>
                </c:pt>
                <c:pt idx="34">
                  <c:v>-999</c:v>
                </c:pt>
                <c:pt idx="35">
                  <c:v>-999</c:v>
                </c:pt>
                <c:pt idx="36">
                  <c:v>-999</c:v>
                </c:pt>
                <c:pt idx="37">
                  <c:v>-999</c:v>
                </c:pt>
                <c:pt idx="38">
                  <c:v>-999</c:v>
                </c:pt>
                <c:pt idx="39">
                  <c:v>0.91226372605052297</c:v>
                </c:pt>
                <c:pt idx="40">
                  <c:v>0.80516477559247002</c:v>
                </c:pt>
                <c:pt idx="41">
                  <c:v>-999</c:v>
                </c:pt>
                <c:pt idx="42">
                  <c:v>-999</c:v>
                </c:pt>
                <c:pt idx="43">
                  <c:v>0.76249716605145712</c:v>
                </c:pt>
                <c:pt idx="44">
                  <c:v>-999</c:v>
                </c:pt>
                <c:pt idx="45">
                  <c:v>-999</c:v>
                </c:pt>
                <c:pt idx="46">
                  <c:v>-999</c:v>
                </c:pt>
                <c:pt idx="47">
                  <c:v>-999</c:v>
                </c:pt>
                <c:pt idx="48">
                  <c:v>-999</c:v>
                </c:pt>
                <c:pt idx="49">
                  <c:v>-999</c:v>
                </c:pt>
                <c:pt idx="50">
                  <c:v>-999</c:v>
                </c:pt>
                <c:pt idx="51">
                  <c:v>-999</c:v>
                </c:pt>
                <c:pt idx="52">
                  <c:v>-999</c:v>
                </c:pt>
                <c:pt idx="53">
                  <c:v>-999</c:v>
                </c:pt>
                <c:pt idx="54">
                  <c:v>-999</c:v>
                </c:pt>
                <c:pt idx="55">
                  <c:v>-999</c:v>
                </c:pt>
                <c:pt idx="56">
                  <c:v>0.86694375171694171</c:v>
                </c:pt>
                <c:pt idx="57">
                  <c:v>-999</c:v>
                </c:pt>
                <c:pt idx="58">
                  <c:v>0.67505391417250937</c:v>
                </c:pt>
                <c:pt idx="59">
                  <c:v>0.85497010053738898</c:v>
                </c:pt>
                <c:pt idx="60">
                  <c:v>-999</c:v>
                </c:pt>
                <c:pt idx="61">
                  <c:v>-999</c:v>
                </c:pt>
                <c:pt idx="62">
                  <c:v>-999</c:v>
                </c:pt>
                <c:pt idx="63">
                  <c:v>-999</c:v>
                </c:pt>
                <c:pt idx="64">
                  <c:v>-999</c:v>
                </c:pt>
                <c:pt idx="65">
                  <c:v>-999</c:v>
                </c:pt>
                <c:pt idx="66">
                  <c:v>0.70717516625261756</c:v>
                </c:pt>
                <c:pt idx="67">
                  <c:v>-999</c:v>
                </c:pt>
                <c:pt idx="68">
                  <c:v>-999</c:v>
                </c:pt>
                <c:pt idx="69">
                  <c:v>-999</c:v>
                </c:pt>
                <c:pt idx="70">
                  <c:v>-999</c:v>
                </c:pt>
                <c:pt idx="71">
                  <c:v>-999</c:v>
                </c:pt>
                <c:pt idx="72">
                  <c:v>-999</c:v>
                </c:pt>
                <c:pt idx="73">
                  <c:v>-999</c:v>
                </c:pt>
                <c:pt idx="74">
                  <c:v>-999</c:v>
                </c:pt>
                <c:pt idx="75">
                  <c:v>-999</c:v>
                </c:pt>
                <c:pt idx="76">
                  <c:v>-999</c:v>
                </c:pt>
              </c:numCache>
            </c:numRef>
          </c:xVal>
          <c:yVal>
            <c:numRef>
              <c:f>Calculation!$AJ$11:$AJ$87</c:f>
              <c:numCache>
                <c:formatCode>General</c:formatCode>
                <c:ptCount val="77"/>
                <c:pt idx="0">
                  <c:v>0.19</c:v>
                </c:pt>
                <c:pt idx="1">
                  <c:v>0.56659999999999999</c:v>
                </c:pt>
                <c:pt idx="2">
                  <c:v>0.94320000000000004</c:v>
                </c:pt>
                <c:pt idx="3">
                  <c:v>1.3198000000000001</c:v>
                </c:pt>
                <c:pt idx="4">
                  <c:v>1.6964000000000001</c:v>
                </c:pt>
                <c:pt idx="5">
                  <c:v>2.073</c:v>
                </c:pt>
                <c:pt idx="6">
                  <c:v>2.4495999999999998</c:v>
                </c:pt>
                <c:pt idx="7">
                  <c:v>2.8261999999999996</c:v>
                </c:pt>
                <c:pt idx="8">
                  <c:v>3.2027999999999994</c:v>
                </c:pt>
                <c:pt idx="9">
                  <c:v>3.5793999999999992</c:v>
                </c:pt>
                <c:pt idx="10">
                  <c:v>3.9559999999999991</c:v>
                </c:pt>
                <c:pt idx="11">
                  <c:v>4.3325999999999993</c:v>
                </c:pt>
                <c:pt idx="12">
                  <c:v>4.7091999999999992</c:v>
                </c:pt>
                <c:pt idx="13">
                  <c:v>5.085799999999999</c:v>
                </c:pt>
                <c:pt idx="14">
                  <c:v>5.4623999999999988</c:v>
                </c:pt>
                <c:pt idx="15">
                  <c:v>5.8389999999999986</c:v>
                </c:pt>
                <c:pt idx="16">
                  <c:v>6.2155999999999985</c:v>
                </c:pt>
                <c:pt idx="17">
                  <c:v>6.5921999999999983</c:v>
                </c:pt>
                <c:pt idx="18">
                  <c:v>6.9687999999999981</c:v>
                </c:pt>
                <c:pt idx="19">
                  <c:v>7.3453999999999979</c:v>
                </c:pt>
                <c:pt idx="20">
                  <c:v>7.7219999999999978</c:v>
                </c:pt>
                <c:pt idx="21">
                  <c:v>8.0985999999999976</c:v>
                </c:pt>
                <c:pt idx="22">
                  <c:v>8.4751999999999974</c:v>
                </c:pt>
                <c:pt idx="23">
                  <c:v>8.8517999999999972</c:v>
                </c:pt>
                <c:pt idx="24">
                  <c:v>9.228399999999997</c:v>
                </c:pt>
                <c:pt idx="25">
                  <c:v>9.6049999999999969</c:v>
                </c:pt>
                <c:pt idx="26">
                  <c:v>9.9815999999999967</c:v>
                </c:pt>
                <c:pt idx="27">
                  <c:v>10.358199999999997</c:v>
                </c:pt>
                <c:pt idx="28">
                  <c:v>10.734799999999996</c:v>
                </c:pt>
                <c:pt idx="29">
                  <c:v>11.111399999999996</c:v>
                </c:pt>
                <c:pt idx="30">
                  <c:v>11.487999999999996</c:v>
                </c:pt>
                <c:pt idx="31">
                  <c:v>11.864599999999996</c:v>
                </c:pt>
                <c:pt idx="32">
                  <c:v>12.241199999999996</c:v>
                </c:pt>
                <c:pt idx="33">
                  <c:v>12.617799999999995</c:v>
                </c:pt>
                <c:pt idx="34">
                  <c:v>12.994399999999995</c:v>
                </c:pt>
                <c:pt idx="35">
                  <c:v>13.370999999999995</c:v>
                </c:pt>
                <c:pt idx="36">
                  <c:v>13.747599999999995</c:v>
                </c:pt>
                <c:pt idx="37">
                  <c:v>14.124199999999995</c:v>
                </c:pt>
                <c:pt idx="38">
                  <c:v>14.500799999999995</c:v>
                </c:pt>
                <c:pt idx="39">
                  <c:v>14.877399999999994</c:v>
                </c:pt>
                <c:pt idx="40">
                  <c:v>15.253999999999994</c:v>
                </c:pt>
                <c:pt idx="41">
                  <c:v>15.630599999999994</c:v>
                </c:pt>
                <c:pt idx="42">
                  <c:v>16.007199999999994</c:v>
                </c:pt>
                <c:pt idx="43">
                  <c:v>16.383799999999994</c:v>
                </c:pt>
                <c:pt idx="44">
                  <c:v>16.760399999999994</c:v>
                </c:pt>
                <c:pt idx="45">
                  <c:v>17.136999999999993</c:v>
                </c:pt>
                <c:pt idx="46">
                  <c:v>17.513599999999993</c:v>
                </c:pt>
                <c:pt idx="47">
                  <c:v>17.890199999999993</c:v>
                </c:pt>
                <c:pt idx="48">
                  <c:v>18.266799999999993</c:v>
                </c:pt>
                <c:pt idx="49">
                  <c:v>18.643399999999993</c:v>
                </c:pt>
                <c:pt idx="50">
                  <c:v>19.019999999999992</c:v>
                </c:pt>
                <c:pt idx="51">
                  <c:v>19.396599999999992</c:v>
                </c:pt>
                <c:pt idx="52">
                  <c:v>19.773199999999992</c:v>
                </c:pt>
                <c:pt idx="53">
                  <c:v>20.149799999999992</c:v>
                </c:pt>
                <c:pt idx="54">
                  <c:v>20.526399999999992</c:v>
                </c:pt>
                <c:pt idx="55">
                  <c:v>20.902999999999992</c:v>
                </c:pt>
                <c:pt idx="56">
                  <c:v>21.279599999999991</c:v>
                </c:pt>
                <c:pt idx="57">
                  <c:v>21.656199999999991</c:v>
                </c:pt>
                <c:pt idx="58">
                  <c:v>22.032799999999991</c:v>
                </c:pt>
                <c:pt idx="59">
                  <c:v>22.409399999999991</c:v>
                </c:pt>
                <c:pt idx="60">
                  <c:v>22.785999999999991</c:v>
                </c:pt>
                <c:pt idx="61">
                  <c:v>23.162599999999991</c:v>
                </c:pt>
                <c:pt idx="62">
                  <c:v>23.53919999999999</c:v>
                </c:pt>
                <c:pt idx="63">
                  <c:v>23.91579999999999</c:v>
                </c:pt>
                <c:pt idx="64">
                  <c:v>24.29239999999999</c:v>
                </c:pt>
                <c:pt idx="65">
                  <c:v>24.66899999999999</c:v>
                </c:pt>
                <c:pt idx="66">
                  <c:v>25.04559999999999</c:v>
                </c:pt>
                <c:pt idx="67">
                  <c:v>25.422199999999989</c:v>
                </c:pt>
                <c:pt idx="68">
                  <c:v>25.798799999999989</c:v>
                </c:pt>
                <c:pt idx="69">
                  <c:v>26.175399999999989</c:v>
                </c:pt>
                <c:pt idx="70">
                  <c:v>26.551999999999989</c:v>
                </c:pt>
                <c:pt idx="71">
                  <c:v>26.928599999999989</c:v>
                </c:pt>
                <c:pt idx="72">
                  <c:v>27.305199999999989</c:v>
                </c:pt>
                <c:pt idx="73">
                  <c:v>27.681799999999988</c:v>
                </c:pt>
                <c:pt idx="74">
                  <c:v>28.058399999999988</c:v>
                </c:pt>
                <c:pt idx="75">
                  <c:v>28.434999999999988</c:v>
                </c:pt>
                <c:pt idx="76">
                  <c:v>28.811599999999988</c:v>
                </c:pt>
              </c:numCache>
            </c:numRef>
          </c:yVal>
          <c:smooth val="0"/>
          <c:extLst>
            <c:ext xmlns:c16="http://schemas.microsoft.com/office/drawing/2014/chart" uri="{C3380CC4-5D6E-409C-BE32-E72D297353CC}">
              <c16:uniqueId val="{00000008-A9F9-44F5-B373-6963747B816E}"/>
            </c:ext>
          </c:extLst>
        </c:ser>
        <c:ser>
          <c:idx val="5"/>
          <c:order val="9"/>
          <c:tx>
            <c:strRef>
              <c:f>Calculation!$AH$9</c:f>
              <c:strCache>
                <c:ptCount val="1"/>
                <c:pt idx="0">
                  <c:v>CHART Significantly Higher (higher - Light Blue)</c:v>
                </c:pt>
              </c:strCache>
            </c:strRef>
          </c:tx>
          <c:spPr>
            <a:ln w="28575">
              <a:noFill/>
            </a:ln>
          </c:spPr>
          <c:marker>
            <c:symbol val="circle"/>
            <c:size val="11"/>
            <c:spPr>
              <a:solidFill>
                <a:srgbClr val="C6D9F1"/>
              </a:solidFill>
              <a:ln>
                <a:solidFill>
                  <a:schemeClr val="tx1"/>
                </a:solidFill>
              </a:ln>
            </c:spPr>
          </c:marker>
          <c:xVal>
            <c:numRef>
              <c:f>Calculation!$AH$11:$AH$87</c:f>
              <c:numCache>
                <c:formatCode>0.00</c:formatCode>
                <c:ptCount val="77"/>
                <c:pt idx="0">
                  <c:v>-999</c:v>
                </c:pt>
                <c:pt idx="1">
                  <c:v>-999</c:v>
                </c:pt>
                <c:pt idx="2">
                  <c:v>1</c:v>
                </c:pt>
                <c:pt idx="3">
                  <c:v>1</c:v>
                </c:pt>
                <c:pt idx="4">
                  <c:v>-999</c:v>
                </c:pt>
                <c:pt idx="5">
                  <c:v>-999</c:v>
                </c:pt>
                <c:pt idx="6">
                  <c:v>-999</c:v>
                </c:pt>
                <c:pt idx="7">
                  <c:v>-999</c:v>
                </c:pt>
                <c:pt idx="8">
                  <c:v>-999</c:v>
                </c:pt>
                <c:pt idx="9">
                  <c:v>0.69898964500776462</c:v>
                </c:pt>
                <c:pt idx="10">
                  <c:v>-999</c:v>
                </c:pt>
                <c:pt idx="11">
                  <c:v>0.70219452004664429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pt idx="27">
                  <c:v>-999</c:v>
                </c:pt>
                <c:pt idx="28">
                  <c:v>-999</c:v>
                </c:pt>
                <c:pt idx="29">
                  <c:v>-999</c:v>
                </c:pt>
                <c:pt idx="30">
                  <c:v>-999</c:v>
                </c:pt>
                <c:pt idx="31">
                  <c:v>-999</c:v>
                </c:pt>
                <c:pt idx="32">
                  <c:v>-999</c:v>
                </c:pt>
                <c:pt idx="33">
                  <c:v>-999</c:v>
                </c:pt>
                <c:pt idx="34">
                  <c:v>-999</c:v>
                </c:pt>
                <c:pt idx="35">
                  <c:v>-999</c:v>
                </c:pt>
                <c:pt idx="36">
                  <c:v>-999</c:v>
                </c:pt>
                <c:pt idx="37">
                  <c:v>-999</c:v>
                </c:pt>
                <c:pt idx="38">
                  <c:v>-999</c:v>
                </c:pt>
                <c:pt idx="39">
                  <c:v>-999</c:v>
                </c:pt>
                <c:pt idx="40">
                  <c:v>-999</c:v>
                </c:pt>
                <c:pt idx="41">
                  <c:v>-999</c:v>
                </c:pt>
                <c:pt idx="42">
                  <c:v>-999</c:v>
                </c:pt>
                <c:pt idx="43">
                  <c:v>-999</c:v>
                </c:pt>
                <c:pt idx="44">
                  <c:v>0.86940211239356535</c:v>
                </c:pt>
                <c:pt idx="45">
                  <c:v>-999</c:v>
                </c:pt>
                <c:pt idx="46">
                  <c:v>-999</c:v>
                </c:pt>
                <c:pt idx="47">
                  <c:v>-999</c:v>
                </c:pt>
                <c:pt idx="48">
                  <c:v>-999</c:v>
                </c:pt>
                <c:pt idx="49">
                  <c:v>-999</c:v>
                </c:pt>
                <c:pt idx="50">
                  <c:v>-999</c:v>
                </c:pt>
                <c:pt idx="51">
                  <c:v>-999</c:v>
                </c:pt>
                <c:pt idx="52">
                  <c:v>-999</c:v>
                </c:pt>
                <c:pt idx="53">
                  <c:v>-999</c:v>
                </c:pt>
                <c:pt idx="54">
                  <c:v>-999</c:v>
                </c:pt>
                <c:pt idx="55">
                  <c:v>-999</c:v>
                </c:pt>
                <c:pt idx="56">
                  <c:v>-999</c:v>
                </c:pt>
                <c:pt idx="57">
                  <c:v>-999</c:v>
                </c:pt>
                <c:pt idx="58">
                  <c:v>-999</c:v>
                </c:pt>
                <c:pt idx="59">
                  <c:v>-999</c:v>
                </c:pt>
                <c:pt idx="60">
                  <c:v>-999</c:v>
                </c:pt>
                <c:pt idx="61">
                  <c:v>-999</c:v>
                </c:pt>
                <c:pt idx="62">
                  <c:v>-999</c:v>
                </c:pt>
                <c:pt idx="63">
                  <c:v>-999</c:v>
                </c:pt>
                <c:pt idx="64">
                  <c:v>-999</c:v>
                </c:pt>
                <c:pt idx="65">
                  <c:v>-999</c:v>
                </c:pt>
                <c:pt idx="66">
                  <c:v>-999</c:v>
                </c:pt>
                <c:pt idx="67">
                  <c:v>-999</c:v>
                </c:pt>
                <c:pt idx="68">
                  <c:v>-999</c:v>
                </c:pt>
                <c:pt idx="69">
                  <c:v>-999</c:v>
                </c:pt>
                <c:pt idx="70">
                  <c:v>-999</c:v>
                </c:pt>
                <c:pt idx="71">
                  <c:v>-999</c:v>
                </c:pt>
                <c:pt idx="72">
                  <c:v>-999</c:v>
                </c:pt>
                <c:pt idx="73">
                  <c:v>-999</c:v>
                </c:pt>
                <c:pt idx="74">
                  <c:v>-999</c:v>
                </c:pt>
                <c:pt idx="75">
                  <c:v>-999</c:v>
                </c:pt>
                <c:pt idx="76">
                  <c:v>-999</c:v>
                </c:pt>
              </c:numCache>
            </c:numRef>
          </c:xVal>
          <c:yVal>
            <c:numRef>
              <c:f>Calculation!$AJ$11:$AJ$87</c:f>
              <c:numCache>
                <c:formatCode>General</c:formatCode>
                <c:ptCount val="77"/>
                <c:pt idx="0">
                  <c:v>0.19</c:v>
                </c:pt>
                <c:pt idx="1">
                  <c:v>0.56659999999999999</c:v>
                </c:pt>
                <c:pt idx="2">
                  <c:v>0.94320000000000004</c:v>
                </c:pt>
                <c:pt idx="3">
                  <c:v>1.3198000000000001</c:v>
                </c:pt>
                <c:pt idx="4">
                  <c:v>1.6964000000000001</c:v>
                </c:pt>
                <c:pt idx="5">
                  <c:v>2.073</c:v>
                </c:pt>
                <c:pt idx="6">
                  <c:v>2.4495999999999998</c:v>
                </c:pt>
                <c:pt idx="7">
                  <c:v>2.8261999999999996</c:v>
                </c:pt>
                <c:pt idx="8">
                  <c:v>3.2027999999999994</c:v>
                </c:pt>
                <c:pt idx="9">
                  <c:v>3.5793999999999992</c:v>
                </c:pt>
                <c:pt idx="10">
                  <c:v>3.9559999999999991</c:v>
                </c:pt>
                <c:pt idx="11">
                  <c:v>4.3325999999999993</c:v>
                </c:pt>
                <c:pt idx="12">
                  <c:v>4.7091999999999992</c:v>
                </c:pt>
                <c:pt idx="13">
                  <c:v>5.085799999999999</c:v>
                </c:pt>
                <c:pt idx="14">
                  <c:v>5.4623999999999988</c:v>
                </c:pt>
                <c:pt idx="15">
                  <c:v>5.8389999999999986</c:v>
                </c:pt>
                <c:pt idx="16">
                  <c:v>6.2155999999999985</c:v>
                </c:pt>
                <c:pt idx="17">
                  <c:v>6.5921999999999983</c:v>
                </c:pt>
                <c:pt idx="18">
                  <c:v>6.9687999999999981</c:v>
                </c:pt>
                <c:pt idx="19">
                  <c:v>7.3453999999999979</c:v>
                </c:pt>
                <c:pt idx="20">
                  <c:v>7.7219999999999978</c:v>
                </c:pt>
                <c:pt idx="21">
                  <c:v>8.0985999999999976</c:v>
                </c:pt>
                <c:pt idx="22">
                  <c:v>8.4751999999999974</c:v>
                </c:pt>
                <c:pt idx="23">
                  <c:v>8.8517999999999972</c:v>
                </c:pt>
                <c:pt idx="24">
                  <c:v>9.228399999999997</c:v>
                </c:pt>
                <c:pt idx="25">
                  <c:v>9.6049999999999969</c:v>
                </c:pt>
                <c:pt idx="26">
                  <c:v>9.9815999999999967</c:v>
                </c:pt>
                <c:pt idx="27">
                  <c:v>10.358199999999997</c:v>
                </c:pt>
                <c:pt idx="28">
                  <c:v>10.734799999999996</c:v>
                </c:pt>
                <c:pt idx="29">
                  <c:v>11.111399999999996</c:v>
                </c:pt>
                <c:pt idx="30">
                  <c:v>11.487999999999996</c:v>
                </c:pt>
                <c:pt idx="31">
                  <c:v>11.864599999999996</c:v>
                </c:pt>
                <c:pt idx="32">
                  <c:v>12.241199999999996</c:v>
                </c:pt>
                <c:pt idx="33">
                  <c:v>12.617799999999995</c:v>
                </c:pt>
                <c:pt idx="34">
                  <c:v>12.994399999999995</c:v>
                </c:pt>
                <c:pt idx="35">
                  <c:v>13.370999999999995</c:v>
                </c:pt>
                <c:pt idx="36">
                  <c:v>13.747599999999995</c:v>
                </c:pt>
                <c:pt idx="37">
                  <c:v>14.124199999999995</c:v>
                </c:pt>
                <c:pt idx="38">
                  <c:v>14.500799999999995</c:v>
                </c:pt>
                <c:pt idx="39">
                  <c:v>14.877399999999994</c:v>
                </c:pt>
                <c:pt idx="40">
                  <c:v>15.253999999999994</c:v>
                </c:pt>
                <c:pt idx="41">
                  <c:v>15.630599999999994</c:v>
                </c:pt>
                <c:pt idx="42">
                  <c:v>16.007199999999994</c:v>
                </c:pt>
                <c:pt idx="43">
                  <c:v>16.383799999999994</c:v>
                </c:pt>
                <c:pt idx="44">
                  <c:v>16.760399999999994</c:v>
                </c:pt>
                <c:pt idx="45">
                  <c:v>17.136999999999993</c:v>
                </c:pt>
                <c:pt idx="46">
                  <c:v>17.513599999999993</c:v>
                </c:pt>
                <c:pt idx="47">
                  <c:v>17.890199999999993</c:v>
                </c:pt>
                <c:pt idx="48">
                  <c:v>18.266799999999993</c:v>
                </c:pt>
                <c:pt idx="49">
                  <c:v>18.643399999999993</c:v>
                </c:pt>
                <c:pt idx="50">
                  <c:v>19.019999999999992</c:v>
                </c:pt>
                <c:pt idx="51">
                  <c:v>19.396599999999992</c:v>
                </c:pt>
                <c:pt idx="52">
                  <c:v>19.773199999999992</c:v>
                </c:pt>
                <c:pt idx="53">
                  <c:v>20.149799999999992</c:v>
                </c:pt>
                <c:pt idx="54">
                  <c:v>20.526399999999992</c:v>
                </c:pt>
                <c:pt idx="55">
                  <c:v>20.902999999999992</c:v>
                </c:pt>
                <c:pt idx="56">
                  <c:v>21.279599999999991</c:v>
                </c:pt>
                <c:pt idx="57">
                  <c:v>21.656199999999991</c:v>
                </c:pt>
                <c:pt idx="58">
                  <c:v>22.032799999999991</c:v>
                </c:pt>
                <c:pt idx="59">
                  <c:v>22.409399999999991</c:v>
                </c:pt>
                <c:pt idx="60">
                  <c:v>22.785999999999991</c:v>
                </c:pt>
                <c:pt idx="61">
                  <c:v>23.162599999999991</c:v>
                </c:pt>
                <c:pt idx="62">
                  <c:v>23.53919999999999</c:v>
                </c:pt>
                <c:pt idx="63">
                  <c:v>23.91579999999999</c:v>
                </c:pt>
                <c:pt idx="64">
                  <c:v>24.29239999999999</c:v>
                </c:pt>
                <c:pt idx="65">
                  <c:v>24.66899999999999</c:v>
                </c:pt>
                <c:pt idx="66">
                  <c:v>25.04559999999999</c:v>
                </c:pt>
                <c:pt idx="67">
                  <c:v>25.422199999999989</c:v>
                </c:pt>
                <c:pt idx="68">
                  <c:v>25.798799999999989</c:v>
                </c:pt>
                <c:pt idx="69">
                  <c:v>26.175399999999989</c:v>
                </c:pt>
                <c:pt idx="70">
                  <c:v>26.551999999999989</c:v>
                </c:pt>
                <c:pt idx="71">
                  <c:v>26.928599999999989</c:v>
                </c:pt>
                <c:pt idx="72">
                  <c:v>27.305199999999989</c:v>
                </c:pt>
                <c:pt idx="73">
                  <c:v>27.681799999999988</c:v>
                </c:pt>
                <c:pt idx="74">
                  <c:v>28.058399999999988</c:v>
                </c:pt>
                <c:pt idx="75">
                  <c:v>28.434999999999988</c:v>
                </c:pt>
                <c:pt idx="76">
                  <c:v>28.811599999999988</c:v>
                </c:pt>
              </c:numCache>
            </c:numRef>
          </c:yVal>
          <c:smooth val="0"/>
          <c:extLst>
            <c:ext xmlns:c16="http://schemas.microsoft.com/office/drawing/2014/chart" uri="{C3380CC4-5D6E-409C-BE32-E72D297353CC}">
              <c16:uniqueId val="{00000009-A9F9-44F5-B373-6963747B816E}"/>
            </c:ext>
          </c:extLst>
        </c:ser>
        <c:ser>
          <c:idx val="9"/>
          <c:order val="10"/>
          <c:tx>
            <c:strRef>
              <c:f>Calculation!$AG$9</c:f>
              <c:strCache>
                <c:ptCount val="1"/>
                <c:pt idx="0">
                  <c:v>CHART Significantly Lower (lower - Dark Blue)</c:v>
                </c:pt>
              </c:strCache>
            </c:strRef>
          </c:tx>
          <c:spPr>
            <a:ln w="28575">
              <a:noFill/>
            </a:ln>
          </c:spPr>
          <c:marker>
            <c:symbol val="circle"/>
            <c:size val="11"/>
            <c:spPr>
              <a:solidFill>
                <a:srgbClr val="0070C0"/>
              </a:solidFill>
              <a:ln>
                <a:solidFill>
                  <a:schemeClr val="tx1"/>
                </a:solidFill>
              </a:ln>
            </c:spPr>
          </c:marker>
          <c:xVal>
            <c:numRef>
              <c:f>Calculation!$AG$11:$AG$87</c:f>
              <c:numCache>
                <c:formatCode>0.00</c:formatCode>
                <c:ptCount val="77"/>
                <c:pt idx="0">
                  <c:v>2.2182215926985809E-2</c:v>
                </c:pt>
                <c:pt idx="1">
                  <c:v>0</c:v>
                </c:pt>
                <c:pt idx="2">
                  <c:v>-999</c:v>
                </c:pt>
                <c:pt idx="3">
                  <c:v>-999</c:v>
                </c:pt>
                <c:pt idx="4">
                  <c:v>8.7227751802675696E-2</c:v>
                </c:pt>
                <c:pt idx="5">
                  <c:v>-999</c:v>
                </c:pt>
                <c:pt idx="6">
                  <c:v>-999</c:v>
                </c:pt>
                <c:pt idx="7">
                  <c:v>-999</c:v>
                </c:pt>
                <c:pt idx="8">
                  <c:v>-999</c:v>
                </c:pt>
                <c:pt idx="9">
                  <c:v>-999</c:v>
                </c:pt>
                <c:pt idx="10">
                  <c:v>0.26427860025920796</c:v>
                </c:pt>
                <c:pt idx="11">
                  <c:v>-999</c:v>
                </c:pt>
                <c:pt idx="12">
                  <c:v>0.12583643824911059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pt idx="27">
                  <c:v>-999</c:v>
                </c:pt>
                <c:pt idx="28">
                  <c:v>-999</c:v>
                </c:pt>
                <c:pt idx="29">
                  <c:v>-999</c:v>
                </c:pt>
                <c:pt idx="30">
                  <c:v>-999</c:v>
                </c:pt>
                <c:pt idx="31">
                  <c:v>-999</c:v>
                </c:pt>
                <c:pt idx="32">
                  <c:v>-999</c:v>
                </c:pt>
                <c:pt idx="33">
                  <c:v>-999</c:v>
                </c:pt>
                <c:pt idx="34">
                  <c:v>-999</c:v>
                </c:pt>
                <c:pt idx="35">
                  <c:v>-999</c:v>
                </c:pt>
                <c:pt idx="36">
                  <c:v>-999</c:v>
                </c:pt>
                <c:pt idx="37">
                  <c:v>-999</c:v>
                </c:pt>
                <c:pt idx="38">
                  <c:v>6.4036587782599616E-2</c:v>
                </c:pt>
                <c:pt idx="39">
                  <c:v>-999</c:v>
                </c:pt>
                <c:pt idx="40">
                  <c:v>-999</c:v>
                </c:pt>
                <c:pt idx="41">
                  <c:v>-999</c:v>
                </c:pt>
                <c:pt idx="42">
                  <c:v>-999</c:v>
                </c:pt>
                <c:pt idx="43">
                  <c:v>-999</c:v>
                </c:pt>
                <c:pt idx="44">
                  <c:v>-999</c:v>
                </c:pt>
                <c:pt idx="45">
                  <c:v>-999</c:v>
                </c:pt>
                <c:pt idx="46">
                  <c:v>-999</c:v>
                </c:pt>
                <c:pt idx="47">
                  <c:v>-999</c:v>
                </c:pt>
                <c:pt idx="48">
                  <c:v>-999</c:v>
                </c:pt>
                <c:pt idx="49">
                  <c:v>-999</c:v>
                </c:pt>
                <c:pt idx="50">
                  <c:v>-999</c:v>
                </c:pt>
                <c:pt idx="51">
                  <c:v>-999</c:v>
                </c:pt>
                <c:pt idx="52">
                  <c:v>-999</c:v>
                </c:pt>
                <c:pt idx="53">
                  <c:v>-999</c:v>
                </c:pt>
                <c:pt idx="54">
                  <c:v>-999</c:v>
                </c:pt>
                <c:pt idx="55">
                  <c:v>-999</c:v>
                </c:pt>
                <c:pt idx="56">
                  <c:v>-999</c:v>
                </c:pt>
                <c:pt idx="57">
                  <c:v>-999</c:v>
                </c:pt>
                <c:pt idx="58">
                  <c:v>-999</c:v>
                </c:pt>
                <c:pt idx="59">
                  <c:v>-999</c:v>
                </c:pt>
                <c:pt idx="60">
                  <c:v>-999</c:v>
                </c:pt>
                <c:pt idx="61">
                  <c:v>-999</c:v>
                </c:pt>
                <c:pt idx="62">
                  <c:v>-999</c:v>
                </c:pt>
                <c:pt idx="63">
                  <c:v>-999</c:v>
                </c:pt>
                <c:pt idx="64">
                  <c:v>-999</c:v>
                </c:pt>
                <c:pt idx="65">
                  <c:v>-999</c:v>
                </c:pt>
                <c:pt idx="66">
                  <c:v>-999</c:v>
                </c:pt>
                <c:pt idx="67">
                  <c:v>-999</c:v>
                </c:pt>
                <c:pt idx="68">
                  <c:v>-999</c:v>
                </c:pt>
                <c:pt idx="69">
                  <c:v>-999</c:v>
                </c:pt>
                <c:pt idx="70">
                  <c:v>-999</c:v>
                </c:pt>
                <c:pt idx="71">
                  <c:v>-999</c:v>
                </c:pt>
                <c:pt idx="72">
                  <c:v>-999</c:v>
                </c:pt>
                <c:pt idx="73">
                  <c:v>-999</c:v>
                </c:pt>
                <c:pt idx="74">
                  <c:v>-999</c:v>
                </c:pt>
                <c:pt idx="75">
                  <c:v>-999</c:v>
                </c:pt>
                <c:pt idx="76">
                  <c:v>-999</c:v>
                </c:pt>
              </c:numCache>
            </c:numRef>
          </c:xVal>
          <c:yVal>
            <c:numRef>
              <c:f>Calculation!$AJ$11:$AJ$87</c:f>
              <c:numCache>
                <c:formatCode>General</c:formatCode>
                <c:ptCount val="77"/>
                <c:pt idx="0">
                  <c:v>0.19</c:v>
                </c:pt>
                <c:pt idx="1">
                  <c:v>0.56659999999999999</c:v>
                </c:pt>
                <c:pt idx="2">
                  <c:v>0.94320000000000004</c:v>
                </c:pt>
                <c:pt idx="3">
                  <c:v>1.3198000000000001</c:v>
                </c:pt>
                <c:pt idx="4">
                  <c:v>1.6964000000000001</c:v>
                </c:pt>
                <c:pt idx="5">
                  <c:v>2.073</c:v>
                </c:pt>
                <c:pt idx="6">
                  <c:v>2.4495999999999998</c:v>
                </c:pt>
                <c:pt idx="7">
                  <c:v>2.8261999999999996</c:v>
                </c:pt>
                <c:pt idx="8">
                  <c:v>3.2027999999999994</c:v>
                </c:pt>
                <c:pt idx="9">
                  <c:v>3.5793999999999992</c:v>
                </c:pt>
                <c:pt idx="10">
                  <c:v>3.9559999999999991</c:v>
                </c:pt>
                <c:pt idx="11">
                  <c:v>4.3325999999999993</c:v>
                </c:pt>
                <c:pt idx="12">
                  <c:v>4.7091999999999992</c:v>
                </c:pt>
                <c:pt idx="13">
                  <c:v>5.085799999999999</c:v>
                </c:pt>
                <c:pt idx="14">
                  <c:v>5.4623999999999988</c:v>
                </c:pt>
                <c:pt idx="15">
                  <c:v>5.8389999999999986</c:v>
                </c:pt>
                <c:pt idx="16">
                  <c:v>6.2155999999999985</c:v>
                </c:pt>
                <c:pt idx="17">
                  <c:v>6.5921999999999983</c:v>
                </c:pt>
                <c:pt idx="18">
                  <c:v>6.9687999999999981</c:v>
                </c:pt>
                <c:pt idx="19">
                  <c:v>7.3453999999999979</c:v>
                </c:pt>
                <c:pt idx="20">
                  <c:v>7.7219999999999978</c:v>
                </c:pt>
                <c:pt idx="21">
                  <c:v>8.0985999999999976</c:v>
                </c:pt>
                <c:pt idx="22">
                  <c:v>8.4751999999999974</c:v>
                </c:pt>
                <c:pt idx="23">
                  <c:v>8.8517999999999972</c:v>
                </c:pt>
                <c:pt idx="24">
                  <c:v>9.228399999999997</c:v>
                </c:pt>
                <c:pt idx="25">
                  <c:v>9.6049999999999969</c:v>
                </c:pt>
                <c:pt idx="26">
                  <c:v>9.9815999999999967</c:v>
                </c:pt>
                <c:pt idx="27">
                  <c:v>10.358199999999997</c:v>
                </c:pt>
                <c:pt idx="28">
                  <c:v>10.734799999999996</c:v>
                </c:pt>
                <c:pt idx="29">
                  <c:v>11.111399999999996</c:v>
                </c:pt>
                <c:pt idx="30">
                  <c:v>11.487999999999996</c:v>
                </c:pt>
                <c:pt idx="31">
                  <c:v>11.864599999999996</c:v>
                </c:pt>
                <c:pt idx="32">
                  <c:v>12.241199999999996</c:v>
                </c:pt>
                <c:pt idx="33">
                  <c:v>12.617799999999995</c:v>
                </c:pt>
                <c:pt idx="34">
                  <c:v>12.994399999999995</c:v>
                </c:pt>
                <c:pt idx="35">
                  <c:v>13.370999999999995</c:v>
                </c:pt>
                <c:pt idx="36">
                  <c:v>13.747599999999995</c:v>
                </c:pt>
                <c:pt idx="37">
                  <c:v>14.124199999999995</c:v>
                </c:pt>
                <c:pt idx="38">
                  <c:v>14.500799999999995</c:v>
                </c:pt>
                <c:pt idx="39">
                  <c:v>14.877399999999994</c:v>
                </c:pt>
                <c:pt idx="40">
                  <c:v>15.253999999999994</c:v>
                </c:pt>
                <c:pt idx="41">
                  <c:v>15.630599999999994</c:v>
                </c:pt>
                <c:pt idx="42">
                  <c:v>16.007199999999994</c:v>
                </c:pt>
                <c:pt idx="43">
                  <c:v>16.383799999999994</c:v>
                </c:pt>
                <c:pt idx="44">
                  <c:v>16.760399999999994</c:v>
                </c:pt>
                <c:pt idx="45">
                  <c:v>17.136999999999993</c:v>
                </c:pt>
                <c:pt idx="46">
                  <c:v>17.513599999999993</c:v>
                </c:pt>
                <c:pt idx="47">
                  <c:v>17.890199999999993</c:v>
                </c:pt>
                <c:pt idx="48">
                  <c:v>18.266799999999993</c:v>
                </c:pt>
                <c:pt idx="49">
                  <c:v>18.643399999999993</c:v>
                </c:pt>
                <c:pt idx="50">
                  <c:v>19.019999999999992</c:v>
                </c:pt>
                <c:pt idx="51">
                  <c:v>19.396599999999992</c:v>
                </c:pt>
                <c:pt idx="52">
                  <c:v>19.773199999999992</c:v>
                </c:pt>
                <c:pt idx="53">
                  <c:v>20.149799999999992</c:v>
                </c:pt>
                <c:pt idx="54">
                  <c:v>20.526399999999992</c:v>
                </c:pt>
                <c:pt idx="55">
                  <c:v>20.902999999999992</c:v>
                </c:pt>
                <c:pt idx="56">
                  <c:v>21.279599999999991</c:v>
                </c:pt>
                <c:pt idx="57">
                  <c:v>21.656199999999991</c:v>
                </c:pt>
                <c:pt idx="58">
                  <c:v>22.032799999999991</c:v>
                </c:pt>
                <c:pt idx="59">
                  <c:v>22.409399999999991</c:v>
                </c:pt>
                <c:pt idx="60">
                  <c:v>22.785999999999991</c:v>
                </c:pt>
                <c:pt idx="61">
                  <c:v>23.162599999999991</c:v>
                </c:pt>
                <c:pt idx="62">
                  <c:v>23.53919999999999</c:v>
                </c:pt>
                <c:pt idx="63">
                  <c:v>23.91579999999999</c:v>
                </c:pt>
                <c:pt idx="64">
                  <c:v>24.29239999999999</c:v>
                </c:pt>
                <c:pt idx="65">
                  <c:v>24.66899999999999</c:v>
                </c:pt>
                <c:pt idx="66">
                  <c:v>25.04559999999999</c:v>
                </c:pt>
                <c:pt idx="67">
                  <c:v>25.422199999999989</c:v>
                </c:pt>
                <c:pt idx="68">
                  <c:v>25.798799999999989</c:v>
                </c:pt>
                <c:pt idx="69">
                  <c:v>26.175399999999989</c:v>
                </c:pt>
                <c:pt idx="70">
                  <c:v>26.551999999999989</c:v>
                </c:pt>
                <c:pt idx="71">
                  <c:v>26.928599999999989</c:v>
                </c:pt>
                <c:pt idx="72">
                  <c:v>27.305199999999989</c:v>
                </c:pt>
                <c:pt idx="73">
                  <c:v>27.681799999999988</c:v>
                </c:pt>
                <c:pt idx="74">
                  <c:v>28.058399999999988</c:v>
                </c:pt>
                <c:pt idx="75">
                  <c:v>28.434999999999988</c:v>
                </c:pt>
                <c:pt idx="76">
                  <c:v>28.811599999999988</c:v>
                </c:pt>
              </c:numCache>
            </c:numRef>
          </c:yVal>
          <c:smooth val="0"/>
          <c:extLst>
            <c:ext xmlns:c16="http://schemas.microsoft.com/office/drawing/2014/chart" uri="{C3380CC4-5D6E-409C-BE32-E72D297353CC}">
              <c16:uniqueId val="{0000000A-A9F9-44F5-B373-6963747B816E}"/>
            </c:ext>
          </c:extLst>
        </c:ser>
        <c:dLbls>
          <c:showLegendKey val="0"/>
          <c:showVal val="0"/>
          <c:showCatName val="0"/>
          <c:showSerName val="0"/>
          <c:showPercent val="0"/>
          <c:showBubbleSize val="0"/>
        </c:dLbls>
        <c:axId val="252915632"/>
        <c:axId val="457255904"/>
      </c:scatterChart>
      <c:catAx>
        <c:axId val="252914848"/>
        <c:scaling>
          <c:orientation val="maxMin"/>
        </c:scaling>
        <c:delete val="0"/>
        <c:axPos val="l"/>
        <c:numFmt formatCode="General" sourceLinked="1"/>
        <c:majorTickMark val="out"/>
        <c:minorTickMark val="none"/>
        <c:tickLblPos val="none"/>
        <c:spPr>
          <a:ln w="9525">
            <a:noFill/>
          </a:ln>
        </c:spPr>
        <c:crossAx val="252915240"/>
        <c:crosses val="autoZero"/>
        <c:auto val="1"/>
        <c:lblAlgn val="ctr"/>
        <c:lblOffset val="100"/>
        <c:tickMarkSkip val="1"/>
        <c:noMultiLvlLbl val="0"/>
      </c:catAx>
      <c:valAx>
        <c:axId val="252915240"/>
        <c:scaling>
          <c:orientation val="minMax"/>
          <c:max val="1"/>
          <c:min val="0"/>
        </c:scaling>
        <c:delete val="0"/>
        <c:axPos val="t"/>
        <c:numFmt formatCode="0.00" sourceLinked="1"/>
        <c:majorTickMark val="none"/>
        <c:minorTickMark val="none"/>
        <c:tickLblPos val="none"/>
        <c:spPr>
          <a:ln w="9525">
            <a:noFill/>
          </a:ln>
        </c:spPr>
        <c:crossAx val="252914848"/>
        <c:crosses val="autoZero"/>
        <c:crossBetween val="between"/>
        <c:majorUnit val="1"/>
      </c:valAx>
      <c:valAx>
        <c:axId val="252915632"/>
        <c:scaling>
          <c:orientation val="minMax"/>
          <c:max val="1"/>
          <c:min val="0"/>
        </c:scaling>
        <c:delete val="0"/>
        <c:axPos val="b"/>
        <c:numFmt formatCode="0.00" sourceLinked="1"/>
        <c:majorTickMark val="none"/>
        <c:minorTickMark val="none"/>
        <c:tickLblPos val="none"/>
        <c:spPr>
          <a:ln w="9525">
            <a:noFill/>
          </a:ln>
        </c:spPr>
        <c:crossAx val="457255904"/>
        <c:crosses val="max"/>
        <c:crossBetween val="midCat"/>
        <c:majorUnit val="0.1"/>
        <c:minorUnit val="2.0000000000000004E-2"/>
      </c:valAx>
      <c:valAx>
        <c:axId val="457255904"/>
        <c:scaling>
          <c:orientation val="maxMin"/>
          <c:max val="29"/>
          <c:min val="0"/>
        </c:scaling>
        <c:delete val="0"/>
        <c:axPos val="r"/>
        <c:numFmt formatCode="General" sourceLinked="1"/>
        <c:majorTickMark val="none"/>
        <c:minorTickMark val="none"/>
        <c:tickLblPos val="none"/>
        <c:spPr>
          <a:ln w="9525">
            <a:noFill/>
          </a:ln>
        </c:spPr>
        <c:crossAx val="252915632"/>
        <c:crosses val="max"/>
        <c:crossBetween val="midCat"/>
      </c:valAx>
      <c:spPr>
        <a:noFill/>
        <a:ln w="25400">
          <a:noFill/>
        </a:ln>
      </c:spPr>
    </c:plotArea>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0"/>
          <c:order val="0"/>
          <c:tx>
            <c:v>National Maximum</c:v>
          </c:tx>
          <c:spPr>
            <a:pattFill prst="pct25">
              <a:fgClr>
                <a:srgbClr val="C0C0C0"/>
              </a:fgClr>
              <a:bgClr>
                <a:srgbClr val="FFFFFF"/>
              </a:bgClr>
            </a:pattFill>
            <a:ln w="25400">
              <a:noFill/>
            </a:ln>
          </c:spPr>
          <c:invertIfNegative val="0"/>
          <c:val>
            <c:numLit>
              <c:formatCode>General</c:formatCode>
              <c:ptCount val="7"/>
              <c:pt idx="0">
                <c:v>0.92857142857142805</c:v>
              </c:pt>
              <c:pt idx="1">
                <c:v>0.85714285714285599</c:v>
              </c:pt>
              <c:pt idx="2">
                <c:v>1</c:v>
              </c:pt>
              <c:pt idx="3">
                <c:v>1</c:v>
              </c:pt>
              <c:pt idx="4">
                <c:v>1</c:v>
              </c:pt>
              <c:pt idx="5">
                <c:v>1</c:v>
              </c:pt>
              <c:pt idx="6">
                <c:v>0.875</c:v>
              </c:pt>
            </c:numLit>
          </c:val>
          <c:extLst>
            <c:ext xmlns:c16="http://schemas.microsoft.com/office/drawing/2014/chart" uri="{C3380CC4-5D6E-409C-BE32-E72D297353CC}">
              <c16:uniqueId val="{00000000-156E-42DA-87AA-776F0276FCA8}"/>
            </c:ext>
          </c:extLst>
        </c:ser>
        <c:ser>
          <c:idx val="9"/>
          <c:order val="1"/>
          <c:tx>
            <c:v>#REF!</c:v>
          </c:tx>
          <c:spPr>
            <a:pattFill prst="pct50">
              <a:fgClr>
                <a:srgbClr val="C0C0C0"/>
              </a:fgClr>
              <a:bgClr>
                <a:srgbClr val="FFFFFF"/>
              </a:bgClr>
            </a:pattFill>
            <a:ln w="25400">
              <a:noFill/>
            </a:ln>
          </c:spPr>
          <c:invertIfNegative val="0"/>
          <c:val>
            <c:numLit>
              <c:formatCode>General</c:formatCode>
              <c:ptCount val="1"/>
              <c:pt idx="0">
                <c:v>1</c:v>
              </c:pt>
            </c:numLit>
          </c:val>
          <c:extLst>
            <c:ext xmlns:c16="http://schemas.microsoft.com/office/drawing/2014/chart" uri="{C3380CC4-5D6E-409C-BE32-E72D297353CC}">
              <c16:uniqueId val="{00000001-156E-42DA-87AA-776F0276FCA8}"/>
            </c:ext>
          </c:extLst>
        </c:ser>
        <c:ser>
          <c:idx val="8"/>
          <c:order val="2"/>
          <c:tx>
            <c:v>National 75th Percentile</c:v>
          </c:tx>
          <c:spPr>
            <a:solidFill>
              <a:srgbClr val="C0C0C0"/>
            </a:solidFill>
            <a:ln w="25400">
              <a:noFill/>
            </a:ln>
          </c:spPr>
          <c:invertIfNegative val="0"/>
          <c:val>
            <c:numLit>
              <c:formatCode>General</c:formatCode>
              <c:ptCount val="7"/>
              <c:pt idx="0">
                <c:v>0.71428571428571297</c:v>
              </c:pt>
              <c:pt idx="1">
                <c:v>0.64285714285714202</c:v>
              </c:pt>
              <c:pt idx="2">
                <c:v>0.68181818181817999</c:v>
              </c:pt>
              <c:pt idx="3">
                <c:v>0.75</c:v>
              </c:pt>
              <c:pt idx="4">
                <c:v>0.71428571428571297</c:v>
              </c:pt>
              <c:pt idx="5">
                <c:v>0.66666666666666496</c:v>
              </c:pt>
              <c:pt idx="6">
                <c:v>0.6875</c:v>
              </c:pt>
            </c:numLit>
          </c:val>
          <c:extLst>
            <c:ext xmlns:c16="http://schemas.microsoft.com/office/drawing/2014/chart" uri="{C3380CC4-5D6E-409C-BE32-E72D297353CC}">
              <c16:uniqueId val="{00000002-156E-42DA-87AA-776F0276FCA8}"/>
            </c:ext>
          </c:extLst>
        </c:ser>
        <c:ser>
          <c:idx val="6"/>
          <c:order val="4"/>
          <c:tx>
            <c:v>National 25th Percentile</c:v>
          </c:tx>
          <c:spPr>
            <a:pattFill prst="pct50">
              <a:fgClr>
                <a:srgbClr val="C0C0C0"/>
              </a:fgClr>
              <a:bgClr>
                <a:srgbClr val="FFFFFF"/>
              </a:bgClr>
            </a:pattFill>
            <a:ln w="25400">
              <a:noFill/>
            </a:ln>
          </c:spPr>
          <c:invertIfNegative val="0"/>
          <c:val>
            <c:numLit>
              <c:formatCode>General</c:formatCode>
              <c:ptCount val="7"/>
              <c:pt idx="0">
                <c:v>0.28571428571428398</c:v>
              </c:pt>
              <c:pt idx="1">
                <c:v>0.28571428571428398</c:v>
              </c:pt>
              <c:pt idx="2">
                <c:v>0.31818181818181801</c:v>
              </c:pt>
              <c:pt idx="3">
                <c:v>0.35</c:v>
              </c:pt>
              <c:pt idx="4">
                <c:v>0.35714285714285599</c:v>
              </c:pt>
              <c:pt idx="5">
                <c:v>0.29166666666666602</c:v>
              </c:pt>
              <c:pt idx="6">
                <c:v>0.15625</c:v>
              </c:pt>
            </c:numLit>
          </c:val>
          <c:extLst>
            <c:ext xmlns:c16="http://schemas.microsoft.com/office/drawing/2014/chart" uri="{C3380CC4-5D6E-409C-BE32-E72D297353CC}">
              <c16:uniqueId val="{00000003-156E-42DA-87AA-776F0276FCA8}"/>
            </c:ext>
          </c:extLst>
        </c:ser>
        <c:ser>
          <c:idx val="5"/>
          <c:order val="5"/>
          <c:tx>
            <c:v>#REF!</c:v>
          </c:tx>
          <c:spPr>
            <a:pattFill prst="pct25">
              <a:fgClr>
                <a:srgbClr val="C0C0C0"/>
              </a:fgClr>
              <a:bgClr>
                <a:srgbClr val="FFFFFF"/>
              </a:bgClr>
            </a:pattFill>
            <a:ln w="25400">
              <a:noFill/>
            </a:ln>
          </c:spPr>
          <c:invertIfNegative val="0"/>
          <c:val>
            <c:numLit>
              <c:formatCode>General</c:formatCode>
              <c:ptCount val="1"/>
              <c:pt idx="0">
                <c:v>1</c:v>
              </c:pt>
            </c:numLit>
          </c:val>
          <c:extLst>
            <c:ext xmlns:c16="http://schemas.microsoft.com/office/drawing/2014/chart" uri="{C3380CC4-5D6E-409C-BE32-E72D297353CC}">
              <c16:uniqueId val="{00000004-156E-42DA-87AA-776F0276FCA8}"/>
            </c:ext>
          </c:extLst>
        </c:ser>
        <c:dLbls>
          <c:showLegendKey val="0"/>
          <c:showVal val="0"/>
          <c:showCatName val="0"/>
          <c:showSerName val="0"/>
          <c:showPercent val="0"/>
          <c:showBubbleSize val="0"/>
        </c:dLbls>
        <c:gapWidth val="400"/>
        <c:overlap val="100"/>
        <c:axId val="457257080"/>
        <c:axId val="457257472"/>
      </c:barChart>
      <c:lineChart>
        <c:grouping val="standard"/>
        <c:varyColors val="0"/>
        <c:ser>
          <c:idx val="7"/>
          <c:order val="3"/>
          <c:tx>
            <c:v>National Average</c:v>
          </c:tx>
          <c:spPr>
            <a:ln w="28575">
              <a:noFill/>
            </a:ln>
          </c:spPr>
          <c:marker>
            <c:symbol val="dash"/>
            <c:size val="2"/>
            <c:spPr>
              <a:noFill/>
              <a:ln>
                <a:solidFill>
                  <a:srgbClr val="808080"/>
                </a:solidFill>
                <a:prstDash val="solid"/>
              </a:ln>
            </c:spPr>
          </c:marker>
          <c:errBars>
            <c:errDir val="y"/>
            <c:errBarType val="both"/>
            <c:errValType val="percentage"/>
            <c:noEndCap val="0"/>
            <c:val val="0.1"/>
            <c:spPr>
              <a:ln w="12700">
                <a:solidFill>
                  <a:srgbClr val="808080"/>
                </a:solidFill>
                <a:prstDash val="solid"/>
              </a:ln>
            </c:spPr>
          </c:errBars>
          <c:val>
            <c:numLit>
              <c:formatCode>General</c:formatCode>
              <c:ptCount val="7"/>
              <c:pt idx="0">
                <c:v>0.5</c:v>
              </c:pt>
              <c:pt idx="1">
                <c:v>0.5</c:v>
              </c:pt>
              <c:pt idx="2">
                <c:v>0.5</c:v>
              </c:pt>
              <c:pt idx="3">
                <c:v>0.5</c:v>
              </c:pt>
              <c:pt idx="4">
                <c:v>0.5</c:v>
              </c:pt>
              <c:pt idx="5">
                <c:v>0.5</c:v>
              </c:pt>
              <c:pt idx="6">
                <c:v>0.5</c:v>
              </c:pt>
            </c:numLit>
          </c:val>
          <c:smooth val="0"/>
          <c:extLst>
            <c:ext xmlns:c16="http://schemas.microsoft.com/office/drawing/2014/chart" uri="{C3380CC4-5D6E-409C-BE32-E72D297353CC}">
              <c16:uniqueId val="{00000005-156E-42DA-87AA-776F0276FCA8}"/>
            </c:ext>
          </c:extLst>
        </c:ser>
        <c:ser>
          <c:idx val="4"/>
          <c:order val="6"/>
          <c:tx>
            <c:v>National Minimum</c:v>
          </c:tx>
          <c:spPr>
            <a:ln w="28575">
              <a:noFill/>
            </a:ln>
          </c:spPr>
          <c:marker>
            <c:symbol val="none"/>
          </c:marker>
          <c:val>
            <c:numLit>
              <c:formatCode>General</c:formatCode>
              <c:ptCount val="7"/>
              <c:pt idx="0">
                <c:v>0</c:v>
              </c:pt>
              <c:pt idx="1">
                <c:v>0</c:v>
              </c:pt>
              <c:pt idx="2">
                <c:v>9.0909090909090801E-2</c:v>
              </c:pt>
              <c:pt idx="3">
                <c:v>0.1</c:v>
              </c:pt>
              <c:pt idx="4">
                <c:v>0.14285714285714099</c:v>
              </c:pt>
              <c:pt idx="5">
                <c:v>0.16666666666666499</c:v>
              </c:pt>
              <c:pt idx="6">
                <c:v>0</c:v>
              </c:pt>
            </c:numLit>
          </c:val>
          <c:smooth val="0"/>
          <c:extLst>
            <c:ext xmlns:c16="http://schemas.microsoft.com/office/drawing/2014/chart" uri="{C3380CC4-5D6E-409C-BE32-E72D297353CC}">
              <c16:uniqueId val="{00000006-156E-42DA-87AA-776F0276FCA8}"/>
            </c:ext>
          </c:extLst>
        </c:ser>
        <c:ser>
          <c:idx val="0"/>
          <c:order val="7"/>
          <c:tx>
            <c:v>Statistic</c:v>
          </c:tx>
          <c:spPr>
            <a:ln w="28575">
              <a:noFill/>
            </a:ln>
          </c:spPr>
          <c:marker>
            <c:symbol val="circle"/>
            <c:size val="6"/>
            <c:spPr>
              <a:solidFill>
                <a:srgbClr val="000000"/>
              </a:solidFill>
              <a:ln>
                <a:solidFill>
                  <a:srgbClr val="000000"/>
                </a:solidFill>
                <a:prstDash val="solid"/>
              </a:ln>
            </c:spPr>
          </c:marker>
          <c:errBars>
            <c:errDir val="y"/>
            <c:errBarType val="both"/>
            <c:errValType val="percentage"/>
            <c:noEndCap val="0"/>
            <c:val val="0.1"/>
            <c:spPr>
              <a:ln w="12700">
                <a:solidFill>
                  <a:srgbClr val="333333"/>
                </a:solidFill>
                <a:prstDash val="solid"/>
              </a:ln>
            </c:spPr>
          </c:errBars>
          <c:val>
            <c:numLit>
              <c:formatCode>General</c:formatCode>
              <c:ptCount val="7"/>
              <c:pt idx="0">
                <c:v>0.64999999999999902</c:v>
              </c:pt>
              <c:pt idx="1">
                <c:v>0.64285714285714202</c:v>
              </c:pt>
              <c:pt idx="2">
                <c:v>0.62636363636363601</c:v>
              </c:pt>
              <c:pt idx="3">
                <c:v>0.53099999999999903</c:v>
              </c:pt>
              <c:pt idx="4">
                <c:v>0.56999999999999795</c:v>
              </c:pt>
              <c:pt idx="5">
                <c:v>0.36666666666666498</c:v>
              </c:pt>
              <c:pt idx="6">
                <c:v>0.26250000000000001</c:v>
              </c:pt>
            </c:numLit>
          </c:val>
          <c:smooth val="0"/>
          <c:extLst>
            <c:ext xmlns:c16="http://schemas.microsoft.com/office/drawing/2014/chart" uri="{C3380CC4-5D6E-409C-BE32-E72D297353CC}">
              <c16:uniqueId val="{00000007-156E-42DA-87AA-776F0276FCA8}"/>
            </c:ext>
          </c:extLst>
        </c:ser>
        <c:ser>
          <c:idx val="11"/>
          <c:order val="8"/>
          <c:tx>
            <c:v>Statistically Significantly Low</c:v>
          </c:tx>
          <c:spPr>
            <a:ln w="28575">
              <a:noFill/>
            </a:ln>
          </c:spPr>
          <c:marker>
            <c:symbol val="circle"/>
            <c:size val="6"/>
            <c:spPr>
              <a:solidFill>
                <a:srgbClr val="800080"/>
              </a:solidFill>
              <a:ln>
                <a:solidFill>
                  <a:srgbClr val="800080"/>
                </a:solidFill>
                <a:prstDash val="solid"/>
              </a:ln>
            </c:spPr>
          </c:marker>
          <c:errBars>
            <c:errDir val="y"/>
            <c:errBarType val="both"/>
            <c:errValType val="percentage"/>
            <c:noEndCap val="0"/>
            <c:val val="0.1"/>
            <c:spPr>
              <a:ln w="12700">
                <a:solidFill>
                  <a:srgbClr val="800080"/>
                </a:solidFill>
                <a:prstDash val="solid"/>
              </a:ln>
            </c:spPr>
          </c:errBars>
          <c:val>
            <c:numLit>
              <c:formatCode>General</c:formatCode>
              <c:ptCount val="7"/>
              <c:pt idx="0">
                <c:v>-999</c:v>
              </c:pt>
              <c:pt idx="1">
                <c:v>-999</c:v>
              </c:pt>
              <c:pt idx="2">
                <c:v>-999</c:v>
              </c:pt>
              <c:pt idx="3">
                <c:v>-999</c:v>
              </c:pt>
              <c:pt idx="4">
                <c:v>-999</c:v>
              </c:pt>
              <c:pt idx="5">
                <c:v>-999</c:v>
              </c:pt>
              <c:pt idx="6">
                <c:v>0.26250000000000001</c:v>
              </c:pt>
            </c:numLit>
          </c:val>
          <c:smooth val="0"/>
          <c:extLst>
            <c:ext xmlns:c16="http://schemas.microsoft.com/office/drawing/2014/chart" uri="{C3380CC4-5D6E-409C-BE32-E72D297353CC}">
              <c16:uniqueId val="{00000008-156E-42DA-87AA-776F0276FCA8}"/>
            </c:ext>
          </c:extLst>
        </c:ser>
        <c:ser>
          <c:idx val="12"/>
          <c:order val="9"/>
          <c:tx>
            <c:v>Statistically Significantly High</c:v>
          </c:tx>
          <c:spPr>
            <a:ln w="28575">
              <a:noFill/>
            </a:ln>
          </c:spPr>
          <c:marker>
            <c:symbol val="circle"/>
            <c:size val="6"/>
            <c:spPr>
              <a:solidFill>
                <a:srgbClr val="0000FF"/>
              </a:solidFill>
              <a:ln>
                <a:solidFill>
                  <a:srgbClr val="0000FF"/>
                </a:solidFill>
                <a:prstDash val="solid"/>
              </a:ln>
            </c:spPr>
          </c:marker>
          <c:errBars>
            <c:errDir val="y"/>
            <c:errBarType val="both"/>
            <c:errValType val="percentage"/>
            <c:noEndCap val="0"/>
            <c:val val="0.1"/>
            <c:spPr>
              <a:ln w="12700">
                <a:solidFill>
                  <a:srgbClr val="000080"/>
                </a:solidFill>
                <a:prstDash val="solid"/>
              </a:ln>
            </c:spPr>
          </c:errBars>
          <c:val>
            <c:numLit>
              <c:formatCode>General</c:formatCode>
              <c:ptCount val="7"/>
              <c:pt idx="0">
                <c:v>0.64999999999999902</c:v>
              </c:pt>
              <c:pt idx="1">
                <c:v>0.64285714285714202</c:v>
              </c:pt>
              <c:pt idx="2">
                <c:v>0.62636363636363601</c:v>
              </c:pt>
              <c:pt idx="3">
                <c:v>-999</c:v>
              </c:pt>
              <c:pt idx="4">
                <c:v>0.56999999999999795</c:v>
              </c:pt>
              <c:pt idx="5">
                <c:v>-999</c:v>
              </c:pt>
              <c:pt idx="6">
                <c:v>-999</c:v>
              </c:pt>
            </c:numLit>
          </c:val>
          <c:smooth val="0"/>
          <c:extLst>
            <c:ext xmlns:c16="http://schemas.microsoft.com/office/drawing/2014/chart" uri="{C3380CC4-5D6E-409C-BE32-E72D297353CC}">
              <c16:uniqueId val="{00000009-156E-42DA-87AA-776F0276FCA8}"/>
            </c:ext>
          </c:extLst>
        </c:ser>
        <c:dLbls>
          <c:showLegendKey val="0"/>
          <c:showVal val="0"/>
          <c:showCatName val="0"/>
          <c:showSerName val="0"/>
          <c:showPercent val="0"/>
          <c:showBubbleSize val="0"/>
        </c:dLbls>
        <c:marker val="1"/>
        <c:smooth val="0"/>
        <c:axId val="457257080"/>
        <c:axId val="457257472"/>
      </c:lineChart>
      <c:catAx>
        <c:axId val="457257080"/>
        <c:scaling>
          <c:orientation val="maxMin"/>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457257472"/>
        <c:crosses val="autoZero"/>
        <c:auto val="1"/>
        <c:lblAlgn val="ctr"/>
        <c:lblOffset val="100"/>
        <c:tickLblSkip val="1"/>
        <c:tickMarkSkip val="1"/>
        <c:noMultiLvlLbl val="0"/>
      </c:catAx>
      <c:valAx>
        <c:axId val="457257472"/>
        <c:scaling>
          <c:orientation val="minMax"/>
          <c:max val="1"/>
          <c:min val="0"/>
        </c:scaling>
        <c:delete val="0"/>
        <c:axPos val="r"/>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FFFFFF"/>
                </a:solidFill>
                <a:latin typeface="Arial"/>
                <a:ea typeface="Arial"/>
                <a:cs typeface="Arial"/>
              </a:defRPr>
            </a:pPr>
            <a:endParaRPr lang="en-US"/>
          </a:p>
        </c:txPr>
        <c:crossAx val="457257080"/>
        <c:crosses val="autoZero"/>
        <c:crossBetween val="between"/>
        <c:majorUnit val="1"/>
      </c:valAx>
      <c:spPr>
        <a:noFill/>
        <a:ln w="3175">
          <a:solidFill>
            <a:srgbClr val="000000"/>
          </a:solidFill>
          <a:prstDash val="solid"/>
        </a:ln>
      </c:spPr>
    </c:plotArea>
    <c:plotVisOnly val="1"/>
    <c:dispBlanksAs val="gap"/>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Spine Chart'!A1"/><Relationship Id="rId2" Type="http://schemas.openxmlformats.org/officeDocument/2006/relationships/hyperlink" Target="#Metadata!A1"/><Relationship Id="rId1" Type="http://schemas.openxmlformats.org/officeDocument/2006/relationships/image" Target="../media/image1.jpeg"/><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jpeg"/><Relationship Id="rId4" Type="http://schemas.openxmlformats.org/officeDocument/2006/relationships/hyperlink" Target="#Metadata!A1"/></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Spine Chart'!A1"/><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0</xdr:col>
      <xdr:colOff>38100</xdr:colOff>
      <xdr:row>7</xdr:row>
      <xdr:rowOff>38100</xdr:rowOff>
    </xdr:from>
    <xdr:to>
      <xdr:col>9</xdr:col>
      <xdr:colOff>542925</xdr:colOff>
      <xdr:row>27</xdr:row>
      <xdr:rowOff>123825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 y="1009650"/>
          <a:ext cx="5991225" cy="3324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000" b="1" u="sng">
              <a:solidFill>
                <a:sysClr val="windowText" lastClr="000000"/>
              </a:solidFill>
              <a:latin typeface="+mn-lt"/>
              <a:ea typeface="+mn-ea"/>
              <a:cs typeface="+mn-cs"/>
            </a:rPr>
            <a:t>Introduction</a:t>
          </a:r>
          <a:endParaRPr lang="en-GB" sz="1000">
            <a:solidFill>
              <a:sysClr val="windowText" lastClr="000000"/>
            </a:solidFill>
            <a:latin typeface="+mn-lt"/>
            <a:ea typeface="+mn-ea"/>
            <a:cs typeface="+mn-cs"/>
          </a:endParaRPr>
        </a:p>
        <a:p>
          <a:endParaRPr lang="en-GB" sz="1000">
            <a:solidFill>
              <a:sysClr val="windowText" lastClr="000000"/>
            </a:solidFill>
            <a:latin typeface="+mn-lt"/>
            <a:ea typeface="+mn-ea"/>
            <a:cs typeface="+mn-cs"/>
          </a:endParaRPr>
        </a:p>
        <a:p>
          <a:pPr algn="just"/>
          <a:r>
            <a:rPr lang="en-GB" sz="1000">
              <a:solidFill>
                <a:sysClr val="windowText" lastClr="000000"/>
              </a:solidFill>
              <a:latin typeface="+mn-lt"/>
              <a:ea typeface="+mn-ea"/>
              <a:cs typeface="+mn-cs"/>
            </a:rPr>
            <a:t>Ward profiles have been produced as spine charts in order to summarise a great deal of information into a relatively succinct format. Spine charts have been used for the health profiles produced by Public Health England (PHE) for a number of years. The profiles have been produced for Southampton’s wards in order to meet a need for more information at these levels. </a:t>
          </a:r>
        </a:p>
        <a:p>
          <a:pPr algn="just"/>
          <a:r>
            <a:rPr lang="en-GB" sz="1000">
              <a:solidFill>
                <a:sysClr val="windowText" lastClr="000000"/>
              </a:solidFill>
              <a:latin typeface="+mn-lt"/>
              <a:ea typeface="+mn-ea"/>
              <a:cs typeface="+mn-cs"/>
            </a:rPr>
            <a:t> </a:t>
          </a:r>
        </a:p>
        <a:p>
          <a:pPr algn="just"/>
          <a:r>
            <a:rPr lang="en-GB" sz="1000">
              <a:solidFill>
                <a:sysClr val="windowText" lastClr="000000"/>
              </a:solidFill>
              <a:latin typeface="+mn-lt"/>
              <a:ea typeface="+mn-ea"/>
              <a:cs typeface="+mn-cs"/>
            </a:rPr>
            <a:t>The Southampton profiles include data for 77 indicators grouped into 11 topics: </a:t>
          </a:r>
        </a:p>
        <a:p>
          <a:pPr algn="just"/>
          <a:endParaRPr lang="en-GB" sz="400">
            <a:solidFill>
              <a:sysClr val="windowText" lastClr="000000"/>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GB" sz="1000">
              <a:solidFill>
                <a:schemeClr val="tx1"/>
              </a:solidFill>
              <a:latin typeface="+mn-lt"/>
              <a:ea typeface="+mn-ea"/>
              <a:cs typeface="+mn-cs"/>
            </a:rPr>
            <a:t>1. Demography  		</a:t>
          </a:r>
          <a:r>
            <a:rPr lang="en-GB" sz="1000">
              <a:solidFill>
                <a:schemeClr val="tx1"/>
              </a:solidFill>
              <a:effectLst/>
              <a:latin typeface="+mn-lt"/>
              <a:ea typeface="+mn-ea"/>
              <a:cs typeface="+mn-cs"/>
            </a:rPr>
            <a:t>6. Healthy</a:t>
          </a:r>
          <a:r>
            <a:rPr lang="en-GB" sz="1000" baseline="0">
              <a:solidFill>
                <a:schemeClr val="tx1"/>
              </a:solidFill>
              <a:effectLst/>
              <a:latin typeface="+mn-lt"/>
              <a:ea typeface="+mn-ea"/>
              <a:cs typeface="+mn-cs"/>
            </a:rPr>
            <a:t> Start</a:t>
          </a:r>
          <a:endParaRPr lang="en-GB" sz="1000">
            <a:solidFill>
              <a:schemeClr val="tx1"/>
            </a:solidFill>
            <a:effectLst/>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GB" sz="1000">
              <a:solidFill>
                <a:schemeClr val="tx1"/>
              </a:solidFill>
              <a:latin typeface="+mn-lt"/>
              <a:ea typeface="+mn-ea"/>
              <a:cs typeface="+mn-cs"/>
            </a:rPr>
            <a:t>2. Deprivation and Poverty	</a:t>
          </a:r>
          <a:r>
            <a:rPr lang="en-GB" sz="1000">
              <a:solidFill>
                <a:schemeClr val="tx1"/>
              </a:solidFill>
              <a:effectLst/>
              <a:latin typeface="+mn-lt"/>
              <a:ea typeface="+mn-ea"/>
              <a:cs typeface="+mn-cs"/>
            </a:rPr>
            <a:t>7. Education</a:t>
          </a:r>
        </a:p>
        <a:p>
          <a:pPr marL="0" marR="0" lvl="0" indent="0" algn="just" defTabSz="914400" eaLnBrk="1" fontAlgn="auto" latinLnBrk="0" hangingPunct="1">
            <a:lnSpc>
              <a:spcPct val="100000"/>
            </a:lnSpc>
            <a:spcBef>
              <a:spcPts val="0"/>
            </a:spcBef>
            <a:spcAft>
              <a:spcPts val="0"/>
            </a:spcAft>
            <a:buClrTx/>
            <a:buSzTx/>
            <a:buFontTx/>
            <a:buNone/>
            <a:tabLst/>
            <a:defRPr/>
          </a:pPr>
          <a:r>
            <a:rPr lang="en-GB" sz="1000">
              <a:solidFill>
                <a:schemeClr val="tx1"/>
              </a:solidFill>
              <a:latin typeface="+mn-lt"/>
              <a:ea typeface="+mn-ea"/>
              <a:cs typeface="+mn-cs"/>
            </a:rPr>
            <a:t>3. Economy		</a:t>
          </a:r>
          <a:r>
            <a:rPr kumimoji="0" lang="en-GB" sz="1000" b="0" i="0" u="none" strike="noStrike" kern="0" cap="none" spc="0" normalizeH="0" baseline="0" noProof="0">
              <a:ln>
                <a:noFill/>
              </a:ln>
              <a:solidFill>
                <a:schemeClr val="tx1"/>
              </a:solidFill>
              <a:effectLst/>
              <a:uLnTx/>
              <a:uFillTx/>
              <a:latin typeface="+mn-lt"/>
              <a:ea typeface="+mn-ea"/>
              <a:cs typeface="+mn-cs"/>
            </a:rPr>
            <a:t>8. Social care</a:t>
          </a:r>
        </a:p>
        <a:p>
          <a:pPr marL="0" marR="0" lvl="0" indent="0" algn="just" defTabSz="914400" eaLnBrk="1" fontAlgn="auto" latinLnBrk="0" hangingPunct="1">
            <a:lnSpc>
              <a:spcPct val="100000"/>
            </a:lnSpc>
            <a:spcBef>
              <a:spcPts val="0"/>
            </a:spcBef>
            <a:spcAft>
              <a:spcPts val="0"/>
            </a:spcAft>
            <a:buClrTx/>
            <a:buSzTx/>
            <a:buFontTx/>
            <a:buNone/>
            <a:tabLst/>
            <a:defRPr/>
          </a:pPr>
          <a:r>
            <a:rPr lang="en-GB" sz="1000">
              <a:solidFill>
                <a:schemeClr val="tx1"/>
              </a:solidFill>
              <a:latin typeface="+mn-lt"/>
              <a:ea typeface="+mn-ea"/>
              <a:cs typeface="+mn-cs"/>
            </a:rPr>
            <a:t>4. Community Safety	</a:t>
          </a:r>
          <a:r>
            <a:rPr kumimoji="0" lang="en-GB" sz="1000" b="0" i="0" u="none" strike="noStrike" kern="0" cap="none" spc="0" normalizeH="0" baseline="0" noProof="0">
              <a:ln>
                <a:noFill/>
              </a:ln>
              <a:solidFill>
                <a:schemeClr val="tx1"/>
              </a:solidFill>
              <a:effectLst/>
              <a:uLnTx/>
              <a:uFillTx/>
              <a:latin typeface="+mn-lt"/>
              <a:ea typeface="+mn-ea"/>
              <a:cs typeface="+mn-cs"/>
            </a:rPr>
            <a:t>9. Chronic Conditions</a:t>
          </a:r>
        </a:p>
        <a:p>
          <a:pPr marL="0" marR="0" lvl="0" indent="0" algn="just" defTabSz="914400" eaLnBrk="1" fontAlgn="auto" latinLnBrk="0" hangingPunct="1">
            <a:lnSpc>
              <a:spcPct val="100000"/>
            </a:lnSpc>
            <a:spcBef>
              <a:spcPts val="0"/>
            </a:spcBef>
            <a:spcAft>
              <a:spcPts val="0"/>
            </a:spcAft>
            <a:buClrTx/>
            <a:buSzTx/>
            <a:buFontTx/>
            <a:buNone/>
            <a:tabLst/>
            <a:defRPr/>
          </a:pPr>
          <a:r>
            <a:rPr lang="en-GB" sz="1000">
              <a:solidFill>
                <a:schemeClr val="tx1"/>
              </a:solidFill>
              <a:latin typeface="+mn-lt"/>
              <a:ea typeface="+mn-ea"/>
              <a:cs typeface="+mn-cs"/>
            </a:rPr>
            <a:t>5. Place		</a:t>
          </a:r>
          <a:r>
            <a:rPr kumimoji="0" lang="en-GB" sz="1000" b="0" i="0" u="none" strike="noStrike" kern="0" cap="none" spc="0" normalizeH="0" baseline="0" noProof="0">
              <a:ln>
                <a:noFill/>
              </a:ln>
              <a:solidFill>
                <a:schemeClr val="tx1"/>
              </a:solidFill>
              <a:effectLst/>
              <a:uLnTx/>
              <a:uFillTx/>
              <a:latin typeface="+mn-lt"/>
              <a:ea typeface="+mn-ea"/>
              <a:cs typeface="+mn-cs"/>
            </a:rPr>
            <a:t>10. Hospital admissions</a:t>
          </a:r>
        </a:p>
        <a:p>
          <a:pPr lvl="0" algn="just"/>
          <a:r>
            <a:rPr lang="en-GB" sz="1000">
              <a:solidFill>
                <a:schemeClr val="tx1"/>
              </a:solidFill>
              <a:latin typeface="+mn-lt"/>
              <a:ea typeface="+mn-ea"/>
              <a:cs typeface="+mn-cs"/>
            </a:rPr>
            <a:t>		11. Mortality</a:t>
          </a:r>
        </a:p>
        <a:p>
          <a:pPr lvl="0" algn="just"/>
          <a:r>
            <a:rPr lang="en-GB" sz="1000">
              <a:solidFill>
                <a:srgbClr val="C00000"/>
              </a:solidFill>
              <a:latin typeface="+mn-lt"/>
              <a:ea typeface="+mn-ea"/>
              <a:cs typeface="+mn-cs"/>
            </a:rPr>
            <a:t> </a:t>
          </a:r>
          <a:r>
            <a:rPr lang="en-GB" sz="1000">
              <a:solidFill>
                <a:sysClr val="windowText" lastClr="000000"/>
              </a:solidFill>
              <a:latin typeface="+mn-lt"/>
              <a:ea typeface="+mn-ea"/>
              <a:cs typeface="+mn-cs"/>
            </a:rPr>
            <a:t> </a:t>
          </a:r>
        </a:p>
        <a:p>
          <a:pPr algn="just"/>
          <a:r>
            <a:rPr lang="en-GB" sz="1000">
              <a:solidFill>
                <a:sysClr val="windowText" lastClr="000000"/>
              </a:solidFill>
              <a:latin typeface="+mn-lt"/>
              <a:ea typeface="+mn-ea"/>
              <a:cs typeface="+mn-cs"/>
            </a:rPr>
            <a:t>Please note that the profiles are attempting to provide information about the population of the ward to better understand population need rather than being a performance monitoring tool. The profiles for</a:t>
          </a:r>
          <a:r>
            <a:rPr lang="en-GB" sz="1000" baseline="0">
              <a:solidFill>
                <a:sysClr val="windowText" lastClr="000000"/>
              </a:solidFill>
              <a:latin typeface="+mn-lt"/>
              <a:ea typeface="+mn-ea"/>
              <a:cs typeface="+mn-cs"/>
            </a:rPr>
            <a:t> wards can be accessed via the icons below, whilst indicator definitions and data sources can be accessed via the metadata icon. Guidance on how to interpret the spine charts and some Frequently Asked Questions are provided further down the page.</a:t>
          </a:r>
        </a:p>
        <a:p>
          <a:pPr algn="just"/>
          <a:r>
            <a:rPr lang="en-GB" sz="1000" baseline="0">
              <a:solidFill>
                <a:srgbClr val="FF0000"/>
              </a:solidFill>
              <a:latin typeface="+mn-lt"/>
              <a:ea typeface="+mn-ea"/>
              <a:cs typeface="+mn-cs"/>
            </a:rPr>
            <a:t> </a:t>
          </a:r>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a:p>
          <a:pPr algn="just"/>
          <a:endParaRPr lang="en-GB" sz="1000">
            <a:solidFill>
              <a:srgbClr val="FF0000"/>
            </a:solidFill>
            <a:latin typeface="+mn-lt"/>
            <a:ea typeface="+mn-ea"/>
            <a:cs typeface="+mn-cs"/>
          </a:endParaRPr>
        </a:p>
      </xdr:txBody>
    </xdr:sp>
    <xdr:clientData/>
  </xdr:twoCellAnchor>
  <xdr:twoCellAnchor>
    <xdr:from>
      <xdr:col>0</xdr:col>
      <xdr:colOff>57150</xdr:colOff>
      <xdr:row>31</xdr:row>
      <xdr:rowOff>0</xdr:rowOff>
    </xdr:from>
    <xdr:to>
      <xdr:col>9</xdr:col>
      <xdr:colOff>561975</xdr:colOff>
      <xdr:row>86</xdr:row>
      <xdr:rowOff>104775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7150" y="6648450"/>
          <a:ext cx="5991225" cy="9058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just"/>
          <a:r>
            <a:rPr lang="en-GB" sz="1000" b="1" u="sng">
              <a:solidFill>
                <a:sysClr val="windowText" lastClr="000000"/>
              </a:solidFill>
              <a:latin typeface="+mn-lt"/>
              <a:ea typeface="+mn-ea"/>
              <a:cs typeface="+mn-cs"/>
            </a:rPr>
            <a:t>How to interpret the ward level spine charts</a:t>
          </a:r>
          <a:endParaRPr lang="en-GB" sz="1000">
            <a:solidFill>
              <a:sysClr val="windowText" lastClr="000000"/>
            </a:solidFill>
            <a:latin typeface="+mn-lt"/>
            <a:ea typeface="+mn-ea"/>
            <a:cs typeface="+mn-cs"/>
          </a:endParaRPr>
        </a:p>
        <a:p>
          <a:pPr algn="just"/>
          <a:r>
            <a:rPr lang="en-GB" sz="1000" b="1" u="none" strike="noStrike">
              <a:solidFill>
                <a:sysClr val="windowText" lastClr="000000"/>
              </a:solidFill>
              <a:latin typeface="+mn-lt"/>
              <a:ea typeface="+mn-ea"/>
              <a:cs typeface="+mn-cs"/>
            </a:rPr>
            <a:t> </a:t>
          </a:r>
          <a:endParaRPr lang="en-GB" sz="1000">
            <a:solidFill>
              <a:sysClr val="windowText" lastClr="000000"/>
            </a:solidFill>
            <a:latin typeface="+mn-lt"/>
            <a:ea typeface="+mn-ea"/>
            <a:cs typeface="+mn-cs"/>
          </a:endParaRPr>
        </a:p>
        <a:p>
          <a:pPr lvl="0" algn="just">
            <a:buFont typeface="Wingdings" pitchFamily="2" charset="2"/>
            <a:buChar char="§"/>
          </a:pPr>
          <a:r>
            <a:rPr lang="en-GB" sz="1000">
              <a:solidFill>
                <a:sysClr val="windowText" lastClr="000000"/>
              </a:solidFill>
              <a:latin typeface="+mn-lt"/>
              <a:ea typeface="+mn-ea"/>
              <a:cs typeface="+mn-cs"/>
            </a:rPr>
            <a:t> The red line down the centre of the chart represents the Southampton City average value for each indicator. The data has been normalised which means that values to the left of the red line are ‘worse’ or 'lower' than the City average and those to the right are ‘better’ or 'higher' depending on</a:t>
          </a:r>
          <a:r>
            <a:rPr lang="en-GB" sz="1000" baseline="0">
              <a:solidFill>
                <a:sysClr val="windowText" lastClr="000000"/>
              </a:solidFill>
              <a:latin typeface="+mn-lt"/>
              <a:ea typeface="+mn-ea"/>
              <a:cs typeface="+mn-cs"/>
            </a:rPr>
            <a:t> the type of indicator</a:t>
          </a:r>
          <a:r>
            <a:rPr lang="en-GB" sz="1000">
              <a:solidFill>
                <a:sysClr val="windowText" lastClr="000000"/>
              </a:solidFill>
              <a:latin typeface="+mn-lt"/>
              <a:ea typeface="+mn-ea"/>
              <a:cs typeface="+mn-cs"/>
            </a:rPr>
            <a:t>.</a:t>
          </a:r>
        </a:p>
        <a:p>
          <a:pPr lvl="0" algn="just">
            <a:buFont typeface="Wingdings" pitchFamily="2" charset="2"/>
            <a:buChar char="§"/>
          </a:pPr>
          <a:r>
            <a:rPr lang="en-GB" sz="1000">
              <a:solidFill>
                <a:sysClr val="windowText" lastClr="000000"/>
              </a:solidFill>
              <a:latin typeface="+mn-lt"/>
              <a:ea typeface="+mn-ea"/>
              <a:cs typeface="+mn-cs"/>
            </a:rPr>
            <a:t> The circles on the chart are the ward values. Circles coloured green or red indicate that the ward value is statistically significantly 'better' or 'worse' than the city average.</a:t>
          </a:r>
          <a:r>
            <a:rPr lang="en-GB" sz="1000" baseline="0">
              <a:solidFill>
                <a:sysClr val="windowText" lastClr="000000"/>
              </a:solidFill>
              <a:latin typeface="+mn-lt"/>
              <a:ea typeface="+mn-ea"/>
              <a:cs typeface="+mn-cs"/>
            </a:rPr>
            <a:t> For some indicators</a:t>
          </a:r>
          <a:r>
            <a:rPr lang="en-GB" sz="1000">
              <a:solidFill>
                <a:sysClr val="windowText" lastClr="000000"/>
              </a:solidFill>
              <a:latin typeface="+mn-lt"/>
              <a:ea typeface="+mn-ea"/>
              <a:cs typeface="+mn-cs"/>
            </a:rPr>
            <a:t>, the terms 'better' or 'worse' do not apply; where this is the case, circles coloured light blue and dark blue are used to indicate</a:t>
          </a:r>
          <a:r>
            <a:rPr lang="en-GB" sz="1000" baseline="0">
              <a:solidFill>
                <a:sysClr val="windowText" lastClr="000000"/>
              </a:solidFill>
              <a:latin typeface="+mn-lt"/>
              <a:ea typeface="+mn-ea"/>
              <a:cs typeface="+mn-cs"/>
            </a:rPr>
            <a:t> where a ward is statistically significantly 'higher' or 'lower' than the city average respectively. Y</a:t>
          </a:r>
          <a:r>
            <a:rPr lang="en-GB" sz="1000">
              <a:solidFill>
                <a:sysClr val="windowText" lastClr="000000"/>
              </a:solidFill>
              <a:latin typeface="+mn-lt"/>
              <a:ea typeface="+mn-ea"/>
              <a:cs typeface="+mn-cs"/>
            </a:rPr>
            <a:t>ellow circles indicate that any difference is not significant, whilst white circles indicate that significance could not be calculated.</a:t>
          </a:r>
        </a:p>
        <a:p>
          <a:pPr lvl="0" algn="just">
            <a:buFont typeface="Wingdings" pitchFamily="2" charset="2"/>
            <a:buChar char="§"/>
          </a:pPr>
          <a:r>
            <a:rPr lang="en-GB" sz="1000">
              <a:solidFill>
                <a:sysClr val="windowText" lastClr="000000"/>
              </a:solidFill>
              <a:latin typeface="+mn-lt"/>
              <a:ea typeface="+mn-ea"/>
              <a:cs typeface="+mn-cs"/>
            </a:rPr>
            <a:t>  The light grey bar for each indicator shows the range of values for the wards in the city (i.e. it stretches from the value for the ‘worst’ or 'lowest' ward to the value for the ‘best’ or 'highest'</a:t>
          </a:r>
          <a:r>
            <a:rPr lang="en-GB" sz="1000" baseline="0">
              <a:solidFill>
                <a:sysClr val="windowText" lastClr="000000"/>
              </a:solidFill>
              <a:latin typeface="+mn-lt"/>
              <a:ea typeface="+mn-ea"/>
              <a:cs typeface="+mn-cs"/>
            </a:rPr>
            <a:t> </a:t>
          </a:r>
          <a:r>
            <a:rPr lang="en-GB" sz="1000">
              <a:solidFill>
                <a:sysClr val="windowText" lastClr="000000"/>
              </a:solidFill>
              <a:latin typeface="+mn-lt"/>
              <a:ea typeface="+mn-ea"/>
              <a:cs typeface="+mn-cs"/>
            </a:rPr>
            <a:t>ward).</a:t>
          </a:r>
        </a:p>
        <a:p>
          <a:pPr lvl="0" algn="just">
            <a:buFont typeface="Wingdings" pitchFamily="2" charset="2"/>
            <a:buChar char="§"/>
          </a:pPr>
          <a:r>
            <a:rPr lang="en-GB" sz="1000">
              <a:solidFill>
                <a:sysClr val="windowText" lastClr="000000"/>
              </a:solidFill>
              <a:latin typeface="+mn-lt"/>
              <a:ea typeface="+mn-ea"/>
              <a:cs typeface="+mn-cs"/>
            </a:rPr>
            <a:t> The darker grey shading shows the range of values for the middle 50% of wards. </a:t>
          </a:r>
        </a:p>
        <a:p>
          <a:pPr algn="just"/>
          <a:r>
            <a:rPr lang="en-GB" sz="1000">
              <a:solidFill>
                <a:srgbClr val="FF0000"/>
              </a:solidFill>
              <a:latin typeface="+mn-lt"/>
              <a:ea typeface="+mn-ea"/>
              <a:cs typeface="+mn-cs"/>
            </a:rPr>
            <a:t> </a:t>
          </a:r>
        </a:p>
        <a:p>
          <a:pPr algn="just"/>
          <a:r>
            <a:rPr lang="en-GB" sz="1000" b="1" u="sng">
              <a:solidFill>
                <a:sysClr val="windowText" lastClr="000000"/>
              </a:solidFill>
              <a:latin typeface="+mn-lt"/>
              <a:ea typeface="+mn-ea"/>
              <a:cs typeface="+mn-cs"/>
            </a:rPr>
            <a:t>Frequently asked questions</a:t>
          </a:r>
          <a:endParaRPr lang="en-GB" sz="1000">
            <a:solidFill>
              <a:sysClr val="windowText" lastClr="000000"/>
            </a:solidFill>
            <a:latin typeface="+mn-lt"/>
            <a:ea typeface="+mn-ea"/>
            <a:cs typeface="+mn-cs"/>
          </a:endParaRPr>
        </a:p>
        <a:p>
          <a:pPr algn="just"/>
          <a:r>
            <a:rPr lang="en-GB" sz="1000" b="1">
              <a:solidFill>
                <a:srgbClr val="FF0000"/>
              </a:solidFill>
              <a:latin typeface="+mn-lt"/>
              <a:ea typeface="+mn-ea"/>
              <a:cs typeface="+mn-cs"/>
            </a:rPr>
            <a:t> </a:t>
          </a:r>
          <a:endParaRPr lang="en-GB" sz="1000">
            <a:solidFill>
              <a:srgbClr val="FF0000"/>
            </a:solidFill>
            <a:latin typeface="+mn-lt"/>
            <a:ea typeface="+mn-ea"/>
            <a:cs typeface="+mn-cs"/>
          </a:endParaRPr>
        </a:p>
        <a:p>
          <a:pPr algn="just"/>
          <a:r>
            <a:rPr lang="en-GB" sz="1000" b="1">
              <a:solidFill>
                <a:sysClr val="windowText" lastClr="000000"/>
              </a:solidFill>
              <a:latin typeface="+mn-lt"/>
              <a:ea typeface="+mn-ea"/>
              <a:cs typeface="+mn-cs"/>
            </a:rPr>
            <a:t>Q. Why have you used the terms ‘best’ and ‘worst’? </a:t>
          </a:r>
          <a:endParaRPr lang="en-GB" sz="1000">
            <a:solidFill>
              <a:sysClr val="windowText" lastClr="000000"/>
            </a:solidFill>
            <a:latin typeface="+mn-lt"/>
            <a:ea typeface="+mn-ea"/>
            <a:cs typeface="+mn-cs"/>
          </a:endParaRPr>
        </a:p>
        <a:p>
          <a:pPr algn="just"/>
          <a:r>
            <a:rPr lang="en-GB" sz="1000" b="1">
              <a:solidFill>
                <a:sysClr val="windowText" lastClr="000000"/>
              </a:solidFill>
              <a:latin typeface="+mn-lt"/>
              <a:ea typeface="+mn-ea"/>
              <a:cs typeface="+mn-cs"/>
            </a:rPr>
            <a:t>A.</a:t>
          </a:r>
          <a:r>
            <a:rPr lang="en-GB" sz="1000">
              <a:solidFill>
                <a:sysClr val="windowText" lastClr="000000"/>
              </a:solidFill>
              <a:latin typeface="+mn-lt"/>
              <a:ea typeface="+mn-ea"/>
              <a:cs typeface="+mn-cs"/>
            </a:rPr>
            <a:t> These are the same terms as used in the Public Health England Health Profiles and we have used the same template for our Profiles. However, we do acknowledge that for some indicators these terms are not appropriate (e.g. population age group, ethnicity and country of birth indicators)</a:t>
          </a:r>
          <a:r>
            <a:rPr lang="en-GB" sz="1000" baseline="0">
              <a:solidFill>
                <a:sysClr val="windowText" lastClr="000000"/>
              </a:solidFill>
              <a:latin typeface="+mn-lt"/>
              <a:ea typeface="+mn-ea"/>
              <a:cs typeface="+mn-cs"/>
            </a:rPr>
            <a:t> and in these instances the terms 'higher' and 'lower' have been used instead.</a:t>
          </a:r>
          <a:endParaRPr lang="en-GB" sz="1000">
            <a:solidFill>
              <a:sysClr val="windowText" lastClr="000000"/>
            </a:solidFill>
            <a:latin typeface="+mn-lt"/>
            <a:ea typeface="+mn-ea"/>
            <a:cs typeface="+mn-cs"/>
          </a:endParaRPr>
        </a:p>
        <a:p>
          <a:pPr algn="just"/>
          <a:r>
            <a:rPr lang="en-GB" sz="1000">
              <a:solidFill>
                <a:srgbClr val="FF0000"/>
              </a:solidFill>
              <a:latin typeface="+mn-lt"/>
              <a:ea typeface="+mn-ea"/>
              <a:cs typeface="+mn-cs"/>
            </a:rPr>
            <a:t> </a:t>
          </a:r>
        </a:p>
        <a:p>
          <a:pPr algn="just"/>
          <a:r>
            <a:rPr lang="en-GB" sz="1000" b="1">
              <a:solidFill>
                <a:sysClr val="windowText" lastClr="000000"/>
              </a:solidFill>
              <a:latin typeface="+mn-lt"/>
              <a:ea typeface="+mn-ea"/>
              <a:cs typeface="+mn-cs"/>
            </a:rPr>
            <a:t>Q. How do you calculate a statistically significant difference?</a:t>
          </a:r>
          <a:endParaRPr lang="en-GB" sz="1000">
            <a:solidFill>
              <a:sysClr val="windowText" lastClr="000000"/>
            </a:solidFill>
            <a:latin typeface="+mn-lt"/>
            <a:ea typeface="+mn-ea"/>
            <a:cs typeface="+mn-cs"/>
          </a:endParaRPr>
        </a:p>
        <a:p>
          <a:pPr algn="just"/>
          <a:r>
            <a:rPr lang="en-GB" sz="1000" b="1">
              <a:solidFill>
                <a:sysClr val="windowText" lastClr="000000"/>
              </a:solidFill>
              <a:latin typeface="+mn-lt"/>
              <a:ea typeface="+mn-ea"/>
              <a:cs typeface="+mn-cs"/>
            </a:rPr>
            <a:t>A.</a:t>
          </a:r>
          <a:r>
            <a:rPr lang="en-GB" sz="1000">
              <a:solidFill>
                <a:sysClr val="windowText" lastClr="000000"/>
              </a:solidFill>
              <a:latin typeface="+mn-lt"/>
              <a:ea typeface="+mn-ea"/>
              <a:cs typeface="+mn-cs"/>
            </a:rPr>
            <a:t> Statistical significance has been measured by calculating 95% confidence intervals around the indicator values. A confidence interval is a range of values that is used to quantify the imprecision in the estimate of a particular  value. The width of the confidence interval depends on three things:-</a:t>
          </a:r>
        </a:p>
        <a:p>
          <a:pPr lvl="0" algn="just"/>
          <a:endParaRPr lang="en-GB" sz="400">
            <a:solidFill>
              <a:sysClr val="windowText" lastClr="000000"/>
            </a:solidFill>
            <a:latin typeface="+mn-lt"/>
            <a:ea typeface="+mn-ea"/>
            <a:cs typeface="+mn-cs"/>
          </a:endParaRPr>
        </a:p>
        <a:p>
          <a:pPr lvl="0" algn="just"/>
          <a:r>
            <a:rPr lang="en-GB" sz="1000">
              <a:solidFill>
                <a:sysClr val="windowText" lastClr="000000"/>
              </a:solidFill>
              <a:latin typeface="+mn-lt"/>
              <a:ea typeface="+mn-ea"/>
              <a:cs typeface="+mn-cs"/>
            </a:rPr>
            <a:t>1. The size of the sample from which the estimate is derived (or population size if from a complete dataset). A larger sample means a more precise estimate and, therefore, smaller confidence interval.</a:t>
          </a:r>
        </a:p>
        <a:p>
          <a:pPr lvl="0" algn="just"/>
          <a:endParaRPr lang="en-GB" sz="400">
            <a:solidFill>
              <a:sysClr val="windowText" lastClr="000000"/>
            </a:solidFill>
            <a:latin typeface="+mn-lt"/>
            <a:ea typeface="+mn-ea"/>
            <a:cs typeface="+mn-cs"/>
          </a:endParaRPr>
        </a:p>
        <a:p>
          <a:pPr lvl="0" algn="just"/>
          <a:r>
            <a:rPr lang="en-GB" sz="1000">
              <a:solidFill>
                <a:sysClr val="windowText" lastClr="000000"/>
              </a:solidFill>
              <a:latin typeface="+mn-lt"/>
              <a:ea typeface="+mn-ea"/>
              <a:cs typeface="+mn-cs"/>
            </a:rPr>
            <a:t>2. The degree of variability in the phenomenon being measured. This is often known (or assumed) to follow a certain probability distribution which means that the amount of variability can be built into the confidence interval calculation.</a:t>
          </a:r>
        </a:p>
        <a:p>
          <a:pPr lvl="0" algn="just"/>
          <a:endParaRPr lang="en-GB" sz="400">
            <a:solidFill>
              <a:sysClr val="windowText" lastClr="000000"/>
            </a:solidFill>
            <a:latin typeface="+mn-lt"/>
            <a:ea typeface="+mn-ea"/>
            <a:cs typeface="+mn-cs"/>
          </a:endParaRPr>
        </a:p>
        <a:p>
          <a:pPr lvl="0" algn="just"/>
          <a:r>
            <a:rPr lang="en-GB" sz="1000">
              <a:solidFill>
                <a:sysClr val="windowText" lastClr="000000"/>
              </a:solidFill>
              <a:latin typeface="+mn-lt"/>
              <a:ea typeface="+mn-ea"/>
              <a:cs typeface="+mn-cs"/>
            </a:rPr>
            <a:t>3. The required level of confidence – this is an arbitrary value set by the analyst giving the desired probability that the interval includes the true value. These profiles use 95% confidence intervals which are conventionally used in public health.       </a:t>
          </a:r>
        </a:p>
        <a:p>
          <a:pPr algn="just"/>
          <a:endParaRPr lang="en-GB" sz="1000">
            <a:solidFill>
              <a:sysClr val="windowText" lastClr="000000"/>
            </a:solidFill>
            <a:latin typeface="+mn-lt"/>
            <a:ea typeface="+mn-ea"/>
            <a:cs typeface="+mn-cs"/>
          </a:endParaRPr>
        </a:p>
        <a:p>
          <a:pPr algn="just"/>
          <a:r>
            <a:rPr lang="en-GB" sz="1000">
              <a:solidFill>
                <a:sysClr val="windowText" lastClr="000000"/>
              </a:solidFill>
              <a:latin typeface="+mn-lt"/>
              <a:ea typeface="+mn-ea"/>
              <a:cs typeface="+mn-cs"/>
            </a:rPr>
            <a:t>The wider the confidence interval, the greater the level of uncertainty of the estimate. When comparing the estimates from two areas, if the confidence intervals do not overlap you can assume a statistically significant difference. However, more caution is needed in interpreting overlapping confidence intervals as this does not always mean no statistically significant difference.</a:t>
          </a:r>
        </a:p>
        <a:p>
          <a:pPr algn="just"/>
          <a:r>
            <a:rPr lang="en-GB" sz="1000">
              <a:solidFill>
                <a:sysClr val="windowText" lastClr="000000"/>
              </a:solidFill>
              <a:latin typeface="+mn-lt"/>
              <a:ea typeface="+mn-ea"/>
              <a:cs typeface="+mn-cs"/>
            </a:rPr>
            <a:t> </a:t>
          </a:r>
        </a:p>
        <a:p>
          <a:pPr algn="just"/>
          <a:r>
            <a:rPr lang="en-GB" sz="1000" b="1">
              <a:solidFill>
                <a:sysClr val="windowText" lastClr="000000"/>
              </a:solidFill>
              <a:latin typeface="+mn-lt"/>
              <a:ea typeface="+mn-ea"/>
              <a:cs typeface="+mn-cs"/>
            </a:rPr>
            <a:t>Q. Does the size and demographic breakdown of the population impact on the indicators?</a:t>
          </a:r>
          <a:endParaRPr lang="en-GB" sz="1000">
            <a:solidFill>
              <a:sysClr val="windowText" lastClr="000000"/>
            </a:solidFill>
            <a:latin typeface="+mn-lt"/>
            <a:ea typeface="+mn-ea"/>
            <a:cs typeface="+mn-cs"/>
          </a:endParaRPr>
        </a:p>
        <a:p>
          <a:pPr algn="just"/>
          <a:r>
            <a:rPr lang="en-GB" sz="1000" b="1">
              <a:solidFill>
                <a:sysClr val="windowText" lastClr="000000"/>
              </a:solidFill>
              <a:latin typeface="+mn-lt"/>
              <a:ea typeface="+mn-ea"/>
              <a:cs typeface="+mn-cs"/>
            </a:rPr>
            <a:t>A.</a:t>
          </a:r>
          <a:r>
            <a:rPr lang="en-GB" sz="1000">
              <a:solidFill>
                <a:sysClr val="windowText" lastClr="000000"/>
              </a:solidFill>
              <a:latin typeface="+mn-lt"/>
              <a:ea typeface="+mn-ea"/>
              <a:cs typeface="+mn-cs"/>
            </a:rPr>
            <a:t>  The mortality and hospital activity indicators are calculated as Directly Standardised Rates which means that the age and sex breakdown of the population has been taking into account. However, most of the other indicators are calculated as a percentage of the population or a rate per 'x'</a:t>
          </a:r>
          <a:r>
            <a:rPr lang="en-GB" sz="1000" baseline="0">
              <a:solidFill>
                <a:sysClr val="windowText" lastClr="000000"/>
              </a:solidFill>
              <a:latin typeface="+mn-lt"/>
              <a:ea typeface="+mn-ea"/>
              <a:cs typeface="+mn-cs"/>
            </a:rPr>
            <a:t> population</a:t>
          </a:r>
          <a:r>
            <a:rPr lang="en-GB" sz="1000">
              <a:solidFill>
                <a:sysClr val="windowText" lastClr="000000"/>
              </a:solidFill>
              <a:latin typeface="+mn-lt"/>
              <a:ea typeface="+mn-ea"/>
              <a:cs typeface="+mn-cs"/>
            </a:rPr>
            <a:t>. This takes into account the number of people resident but not their age breakdown. For instance, a ward which has a younger population will have a much lower percentage of age-related conditions such as heart disease. </a:t>
          </a:r>
        </a:p>
        <a:p>
          <a:pPr algn="just"/>
          <a:r>
            <a:rPr lang="en-GB" sz="1000">
              <a:solidFill>
                <a:sysClr val="windowText" lastClr="000000"/>
              </a:solidFill>
              <a:latin typeface="+mn-lt"/>
              <a:ea typeface="+mn-ea"/>
              <a:cs typeface="+mn-cs"/>
            </a:rPr>
            <a:t>Any ward which has an extreme demographic profile (e.g. those wards which have a large number of students resident) will have rather skewed indicator values when age standardisation is not possible. This should be remembered when interpreting the spine chart. </a:t>
          </a:r>
        </a:p>
        <a:p>
          <a:pPr algn="just"/>
          <a:r>
            <a:rPr lang="en-GB" sz="1000">
              <a:solidFill>
                <a:srgbClr val="FF0000"/>
              </a:solidFill>
              <a:latin typeface="+mn-lt"/>
              <a:ea typeface="+mn-ea"/>
              <a:cs typeface="+mn-cs"/>
            </a:rPr>
            <a:t> </a:t>
          </a:r>
          <a:endParaRPr lang="en-GB" sz="1000" b="1">
            <a:solidFill>
              <a:sysClr val="windowText" lastClr="000000"/>
            </a:solidFill>
            <a:latin typeface="+mn-lt"/>
            <a:ea typeface="+mn-ea"/>
            <a:cs typeface="+mn-cs"/>
          </a:endParaRPr>
        </a:p>
        <a:p>
          <a:pPr algn="just"/>
          <a:r>
            <a:rPr lang="en-GB" sz="1000" b="1">
              <a:solidFill>
                <a:sysClr val="windowText" lastClr="000000"/>
              </a:solidFill>
              <a:latin typeface="+mn-lt"/>
              <a:ea typeface="+mn-ea"/>
              <a:cs typeface="+mn-cs"/>
            </a:rPr>
            <a:t>Q. How can the deprivation indicators be interpreted?</a:t>
          </a:r>
        </a:p>
        <a:p>
          <a:pPr algn="just"/>
          <a:r>
            <a:rPr lang="en-GB" sz="1000" b="1">
              <a:solidFill>
                <a:sysClr val="windowText" lastClr="000000"/>
              </a:solidFill>
              <a:latin typeface="+mn-lt"/>
              <a:ea typeface="+mn-ea"/>
              <a:cs typeface="+mn-cs"/>
            </a:rPr>
            <a:t>A. </a:t>
          </a:r>
          <a:r>
            <a:rPr lang="en-GB" sz="1000" b="0">
              <a:solidFill>
                <a:sysClr val="windowText" lastClr="000000"/>
              </a:solidFill>
              <a:latin typeface="+mn-lt"/>
              <a:ea typeface="+mn-ea"/>
              <a:cs typeface="+mn-cs"/>
            </a:rPr>
            <a:t>The 'Least Deprived LSOA in</a:t>
          </a:r>
          <a:r>
            <a:rPr lang="en-GB" sz="1000" b="0" baseline="0">
              <a:solidFill>
                <a:sysClr val="windowText" lastClr="000000"/>
              </a:solidFill>
              <a:latin typeface="+mn-lt"/>
              <a:ea typeface="+mn-ea"/>
              <a:cs typeface="+mn-cs"/>
            </a:rPr>
            <a:t> ward' and 'Most Deprived LSOA in ward' indicators can be read together to show the range of deprivation within a ward.  The grey bar represents all LSOA's (Lower Super Output Areas) in the city from the most deprived to the least., whilst the white circle shows the relative position of that wards most/least deprived LSOA.  Therefore, the difference between these two circles represents the range of deprivation experienced within that ward.</a:t>
          </a:r>
          <a:endParaRPr lang="en-GB" sz="1000" b="1">
            <a:solidFill>
              <a:sysClr val="windowText" lastClr="000000"/>
            </a:solidFill>
            <a:latin typeface="+mn-lt"/>
            <a:ea typeface="+mn-ea"/>
            <a:cs typeface="+mn-cs"/>
          </a:endParaRPr>
        </a:p>
        <a:p>
          <a:pPr algn="just"/>
          <a:endParaRPr lang="en-GB" sz="1000" b="1">
            <a:solidFill>
              <a:sysClr val="windowText" lastClr="000000"/>
            </a:solidFill>
            <a:latin typeface="+mn-lt"/>
            <a:ea typeface="+mn-ea"/>
            <a:cs typeface="+mn-cs"/>
          </a:endParaRPr>
        </a:p>
        <a:p>
          <a:pPr algn="just"/>
          <a:endParaRPr lang="en-GB" sz="1000">
            <a:solidFill>
              <a:sysClr val="windowText" lastClr="000000"/>
            </a:solidFill>
            <a:latin typeface="+mn-lt"/>
            <a:ea typeface="+mn-ea"/>
            <a:cs typeface="+mn-cs"/>
          </a:endParaRPr>
        </a:p>
      </xdr:txBody>
    </xdr:sp>
    <xdr:clientData/>
  </xdr:twoCellAnchor>
  <xdr:twoCellAnchor editAs="oneCell">
    <xdr:from>
      <xdr:col>0</xdr:col>
      <xdr:colOff>195944</xdr:colOff>
      <xdr:row>1</xdr:row>
      <xdr:rowOff>12248</xdr:rowOff>
    </xdr:from>
    <xdr:to>
      <xdr:col>3</xdr:col>
      <xdr:colOff>560093</xdr:colOff>
      <xdr:row>3</xdr:row>
      <xdr:rowOff>152400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944" y="174173"/>
          <a:ext cx="2192949" cy="464002"/>
        </a:xfrm>
        <a:prstGeom prst="rect">
          <a:avLst/>
        </a:prstGeom>
      </xdr:spPr>
    </xdr:pic>
    <xdr:clientData/>
  </xdr:twoCellAnchor>
  <xdr:twoCellAnchor>
    <xdr:from>
      <xdr:col>2</xdr:col>
      <xdr:colOff>85725</xdr:colOff>
      <xdr:row>5</xdr:row>
      <xdr:rowOff>66675</xdr:rowOff>
    </xdr:from>
    <xdr:to>
      <xdr:col>7</xdr:col>
      <xdr:colOff>390525</xdr:colOff>
      <xdr:row>7</xdr:row>
      <xdr:rowOff>66675</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1304925" y="876300"/>
          <a:ext cx="3352800" cy="323850"/>
        </a:xfrm>
        <a:prstGeom prst="rect">
          <a:avLst/>
        </a:prstGeom>
        <a:solidFill>
          <a:srgbClr val="1DCAD3"/>
        </a:solidFill>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n-GB" sz="1200" b="1" i="0" u="none" strike="noStrike" baseline="0">
              <a:solidFill>
                <a:schemeClr val="bg1"/>
              </a:solidFill>
              <a:latin typeface="Arial" panose="020B0604020202020204" pitchFamily="34" charset="0"/>
              <a:ea typeface="+mn-ea"/>
              <a:cs typeface="Arial" panose="020B0604020202020204" pitchFamily="34" charset="0"/>
            </a:rPr>
            <a:t>Southampton Ward Profiles Tool</a:t>
          </a:r>
        </a:p>
      </xdr:txBody>
    </xdr:sp>
    <xdr:clientData/>
  </xdr:twoCellAnchor>
  <xdr:twoCellAnchor>
    <xdr:from>
      <xdr:col>5</xdr:col>
      <xdr:colOff>219075</xdr:colOff>
      <xdr:row>27</xdr:row>
      <xdr:rowOff>104775</xdr:rowOff>
    </xdr:from>
    <xdr:to>
      <xdr:col>8</xdr:col>
      <xdr:colOff>46275</xdr:colOff>
      <xdr:row>29</xdr:row>
      <xdr:rowOff>104775</xdr:rowOff>
    </xdr:to>
    <xdr:sp macro="" textlink="">
      <xdr:nvSpPr>
        <xdr:cNvPr id="19" name="Rectangle 18">
          <a:hlinkClick xmlns:r="http://schemas.openxmlformats.org/officeDocument/2006/relationships" r:id="rId2"/>
          <a:extLst>
            <a:ext uri="{FF2B5EF4-FFF2-40B4-BE49-F238E27FC236}">
              <a16:creationId xmlns:a16="http://schemas.microsoft.com/office/drawing/2014/main" id="{00000000-0008-0000-0000-000013000000}"/>
            </a:ext>
          </a:extLst>
        </xdr:cNvPr>
        <xdr:cNvSpPr/>
      </xdr:nvSpPr>
      <xdr:spPr>
        <a:xfrm>
          <a:off x="3267075" y="4476750"/>
          <a:ext cx="1656000" cy="323850"/>
        </a:xfrm>
        <a:prstGeom prst="rect">
          <a:avLst/>
        </a:prstGeom>
        <a:solidFill>
          <a:srgbClr val="FF6B00"/>
        </a:solidFill>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n-GB" sz="1200" b="1" i="0" u="none" strike="noStrike" baseline="0">
              <a:solidFill>
                <a:schemeClr val="bg1"/>
              </a:solidFill>
              <a:latin typeface="Arial" panose="020B0604020202020204" pitchFamily="34" charset="0"/>
              <a:ea typeface="+mn-ea"/>
              <a:cs typeface="Arial" panose="020B0604020202020204" pitchFamily="34" charset="0"/>
            </a:rPr>
            <a:t>Go to Metadata</a:t>
          </a:r>
        </a:p>
      </xdr:txBody>
    </xdr:sp>
    <xdr:clientData/>
  </xdr:twoCellAnchor>
  <xdr:twoCellAnchor>
    <xdr:from>
      <xdr:col>1</xdr:col>
      <xdr:colOff>231775</xdr:colOff>
      <xdr:row>27</xdr:row>
      <xdr:rowOff>104775</xdr:rowOff>
    </xdr:from>
    <xdr:to>
      <xdr:col>4</xdr:col>
      <xdr:colOff>58975</xdr:colOff>
      <xdr:row>29</xdr:row>
      <xdr:rowOff>104775</xdr:rowOff>
    </xdr:to>
    <xdr:sp macro="" textlink="">
      <xdr:nvSpPr>
        <xdr:cNvPr id="22" name="Rectangle 21">
          <a:hlinkClick xmlns:r="http://schemas.openxmlformats.org/officeDocument/2006/relationships" r:id="rId3"/>
          <a:extLst>
            <a:ext uri="{FF2B5EF4-FFF2-40B4-BE49-F238E27FC236}">
              <a16:creationId xmlns:a16="http://schemas.microsoft.com/office/drawing/2014/main" id="{00000000-0008-0000-0000-000016000000}"/>
            </a:ext>
          </a:extLst>
        </xdr:cNvPr>
        <xdr:cNvSpPr/>
      </xdr:nvSpPr>
      <xdr:spPr>
        <a:xfrm>
          <a:off x="841375" y="4476750"/>
          <a:ext cx="1656000" cy="323850"/>
        </a:xfrm>
        <a:prstGeom prst="rect">
          <a:avLst/>
        </a:prstGeom>
        <a:solidFill>
          <a:srgbClr val="FF6B00"/>
        </a:solidFill>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n-GB" sz="1200" b="1" i="0" u="none" strike="noStrike" baseline="0">
              <a:solidFill>
                <a:schemeClr val="bg1"/>
              </a:solidFill>
              <a:latin typeface="Arial" panose="020B0604020202020204" pitchFamily="34" charset="0"/>
              <a:ea typeface="+mn-ea"/>
              <a:cs typeface="Arial" panose="020B0604020202020204" pitchFamily="34" charset="0"/>
            </a:rPr>
            <a:t>Go to Ward Profiles</a:t>
          </a:r>
        </a:p>
      </xdr:txBody>
    </xdr:sp>
    <xdr:clientData/>
  </xdr:twoCellAnchor>
  <xdr:twoCellAnchor editAs="oneCell">
    <xdr:from>
      <xdr:col>8</xdr:col>
      <xdr:colOff>276225</xdr:colOff>
      <xdr:row>0</xdr:row>
      <xdr:rowOff>114300</xdr:rowOff>
    </xdr:from>
    <xdr:to>
      <xdr:col>9</xdr:col>
      <xdr:colOff>529209</xdr:colOff>
      <xdr:row>5</xdr:row>
      <xdr:rowOff>69723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53025" y="114300"/>
          <a:ext cx="862584" cy="765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88900</xdr:colOff>
      <xdr:row>9</xdr:row>
      <xdr:rowOff>47624</xdr:rowOff>
    </xdr:from>
    <xdr:to>
      <xdr:col>21</xdr:col>
      <xdr:colOff>317500</xdr:colOff>
      <xdr:row>88</xdr:row>
      <xdr:rowOff>28576</xdr:rowOff>
    </xdr:to>
    <xdr:graphicFrame macro="">
      <xdr:nvGraphicFramePr>
        <xdr:cNvPr id="2" name="Chart 2">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0</xdr:row>
      <xdr:rowOff>0</xdr:rowOff>
    </xdr:from>
    <xdr:to>
      <xdr:col>14</xdr:col>
      <xdr:colOff>85725</xdr:colOff>
      <xdr:row>0</xdr:row>
      <xdr:rowOff>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9</xdr:col>
      <xdr:colOff>123825</xdr:colOff>
      <xdr:row>8</xdr:row>
      <xdr:rowOff>314330</xdr:rowOff>
    </xdr:from>
    <xdr:ext cx="3525416" cy="464564"/>
    <xdr:grpSp>
      <xdr:nvGrpSpPr>
        <xdr:cNvPr id="5" name="Group 4">
          <a:extLst>
            <a:ext uri="{FF2B5EF4-FFF2-40B4-BE49-F238E27FC236}">
              <a16:creationId xmlns:a16="http://schemas.microsoft.com/office/drawing/2014/main" id="{00000000-0008-0000-0100-000005000000}"/>
            </a:ext>
          </a:extLst>
        </xdr:cNvPr>
        <xdr:cNvGrpSpPr>
          <a:grpSpLocks/>
        </xdr:cNvGrpSpPr>
      </xdr:nvGrpSpPr>
      <xdr:grpSpPr bwMode="auto">
        <a:xfrm>
          <a:off x="7248525" y="1838330"/>
          <a:ext cx="3525416" cy="464564"/>
          <a:chOff x="651" y="884"/>
          <a:chExt cx="360" cy="46"/>
        </a:xfrm>
      </xdr:grpSpPr>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895" y="915"/>
            <a:ext cx="19" cy="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defRPr sz="1000"/>
            </a:pPr>
            <a:r>
              <a:rPr lang="en-GB" sz="700" b="1" i="0" u="none" strike="noStrike" baseline="0">
                <a:solidFill>
                  <a:srgbClr val="000080"/>
                </a:solidFill>
                <a:latin typeface="Arial"/>
                <a:cs typeface="Arial"/>
              </a:rPr>
              <a:t>75th</a:t>
            </a:r>
            <a:endParaRPr lang="en-GB"/>
          </a:p>
        </xdr:txBody>
      </xdr:sp>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816" y="915"/>
            <a:ext cx="41" cy="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defRPr sz="1000"/>
            </a:pPr>
            <a:r>
              <a:rPr lang="en-GB" sz="700" b="1" i="0" u="none" strike="noStrike" baseline="0">
                <a:solidFill>
                  <a:srgbClr val="000080"/>
                </a:solidFill>
                <a:latin typeface="Arial"/>
                <a:cs typeface="Arial"/>
              </a:rPr>
              <a:t>Percentile</a:t>
            </a:r>
            <a:endParaRPr lang="en-GB"/>
          </a:p>
        </xdr:txBody>
      </xdr:sp>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761" y="915"/>
            <a:ext cx="19" cy="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defRPr sz="1000"/>
            </a:pPr>
            <a:r>
              <a:rPr lang="en-GB" sz="700" b="1" i="0" u="none" strike="noStrike" baseline="0">
                <a:solidFill>
                  <a:srgbClr val="000080"/>
                </a:solidFill>
                <a:latin typeface="Arial"/>
                <a:cs typeface="Arial"/>
              </a:rPr>
              <a:t>25th</a:t>
            </a:r>
            <a:endParaRPr lang="en-GB"/>
          </a:p>
        </xdr:txBody>
      </xdr:sp>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809" y="884"/>
            <a:ext cx="55"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18288" anchor="ctr" upright="1">
            <a:spAutoFit/>
          </a:bodyPr>
          <a:lstStyle/>
          <a:p>
            <a:pPr algn="r" rtl="0">
              <a:defRPr sz="1000"/>
            </a:pPr>
            <a:r>
              <a:rPr lang="en-GB" sz="700" b="1" i="0" u="none" strike="noStrike" baseline="0">
                <a:solidFill>
                  <a:srgbClr val="000080"/>
                </a:solidFill>
                <a:latin typeface="Arial"/>
                <a:cs typeface="Arial"/>
              </a:rPr>
              <a:t>City average</a:t>
            </a:r>
            <a:endParaRPr lang="en-GB" b="1"/>
          </a:p>
        </xdr:txBody>
      </xdr:sp>
      <xdr:sp macro="" textlink="">
        <xdr:nvSpPr>
          <xdr:cNvPr id="10" name="Rectangle 10">
            <a:extLst>
              <a:ext uri="{FF2B5EF4-FFF2-40B4-BE49-F238E27FC236}">
                <a16:creationId xmlns:a16="http://schemas.microsoft.com/office/drawing/2014/main" id="{00000000-0008-0000-0100-00000A000000}"/>
              </a:ext>
            </a:extLst>
          </xdr:cNvPr>
          <xdr:cNvSpPr>
            <a:spLocks noChangeArrowheads="1"/>
          </xdr:cNvSpPr>
        </xdr:nvSpPr>
        <xdr:spPr bwMode="auto">
          <a:xfrm rot="5400000">
            <a:off x="834" y="739"/>
            <a:ext cx="12" cy="332"/>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1" name="Rectangle 11">
            <a:extLst>
              <a:ext uri="{FF2B5EF4-FFF2-40B4-BE49-F238E27FC236}">
                <a16:creationId xmlns:a16="http://schemas.microsoft.com/office/drawing/2014/main" id="{00000000-0008-0000-0100-00000B000000}"/>
              </a:ext>
            </a:extLst>
          </xdr:cNvPr>
          <xdr:cNvSpPr>
            <a:spLocks noChangeArrowheads="1"/>
          </xdr:cNvSpPr>
        </xdr:nvSpPr>
        <xdr:spPr bwMode="auto">
          <a:xfrm rot="5400000">
            <a:off x="833" y="836"/>
            <a:ext cx="11" cy="138"/>
          </a:xfrm>
          <a:prstGeom prst="rect">
            <a:avLst/>
          </a:prstGeom>
          <a:solidFill>
            <a:srgbClr val="96969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2" name="Line 12">
            <a:extLst>
              <a:ext uri="{FF2B5EF4-FFF2-40B4-BE49-F238E27FC236}">
                <a16:creationId xmlns:a16="http://schemas.microsoft.com/office/drawing/2014/main" id="{00000000-0008-0000-0100-00000C000000}"/>
              </a:ext>
            </a:extLst>
          </xdr:cNvPr>
          <xdr:cNvSpPr>
            <a:spLocks noChangeShapeType="1"/>
          </xdr:cNvSpPr>
        </xdr:nvSpPr>
        <xdr:spPr bwMode="auto">
          <a:xfrm rot="5400000">
            <a:off x="829" y="905"/>
            <a:ext cx="16" cy="0"/>
          </a:xfrm>
          <a:prstGeom prst="line">
            <a:avLst/>
          </a:prstGeom>
          <a:noFill/>
          <a:ln w="254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13" name="Text Box 14">
            <a:extLst>
              <a:ext uri="{FF2B5EF4-FFF2-40B4-BE49-F238E27FC236}">
                <a16:creationId xmlns:a16="http://schemas.microsoft.com/office/drawing/2014/main" id="{00000000-0008-0000-0100-00000D000000}"/>
              </a:ext>
            </a:extLst>
          </xdr:cNvPr>
          <xdr:cNvSpPr txBox="1">
            <a:spLocks noChangeArrowheads="1"/>
          </xdr:cNvSpPr>
        </xdr:nvSpPr>
        <xdr:spPr bwMode="auto">
          <a:xfrm>
            <a:off x="651" y="914"/>
            <a:ext cx="96"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700" b="1" i="0" u="none" strike="noStrike" baseline="0">
                <a:solidFill>
                  <a:srgbClr val="000080"/>
                </a:solidFill>
                <a:latin typeface="Arial"/>
                <a:cs typeface="Arial"/>
              </a:rPr>
              <a:t>Worst / Lowest</a:t>
            </a:r>
            <a:endParaRPr lang="en-GB" sz="700"/>
          </a:p>
        </xdr:txBody>
      </xdr:sp>
      <xdr:sp macro="" textlink="">
        <xdr:nvSpPr>
          <xdr:cNvPr id="14" name="Text Box 15">
            <a:extLst>
              <a:ext uri="{FF2B5EF4-FFF2-40B4-BE49-F238E27FC236}">
                <a16:creationId xmlns:a16="http://schemas.microsoft.com/office/drawing/2014/main" id="{00000000-0008-0000-0100-00000E000000}"/>
              </a:ext>
            </a:extLst>
          </xdr:cNvPr>
          <xdr:cNvSpPr txBox="1">
            <a:spLocks noChangeArrowheads="1"/>
          </xdr:cNvSpPr>
        </xdr:nvSpPr>
        <xdr:spPr bwMode="auto">
          <a:xfrm>
            <a:off x="929" y="915"/>
            <a:ext cx="82"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700" b="1" i="0" u="none" strike="noStrike" baseline="0">
                <a:solidFill>
                  <a:srgbClr val="000080"/>
                </a:solidFill>
                <a:latin typeface="Arial"/>
                <a:cs typeface="Arial"/>
              </a:rPr>
              <a:t>Best / Highest</a:t>
            </a:r>
            <a:endParaRPr lang="en-GB" sz="700"/>
          </a:p>
        </xdr:txBody>
      </xdr:sp>
    </xdr:grpSp>
    <xdr:clientData fLocksWithSheet="0"/>
  </xdr:oneCellAnchor>
  <xdr:twoCellAnchor>
    <xdr:from>
      <xdr:col>4</xdr:col>
      <xdr:colOff>238125</xdr:colOff>
      <xdr:row>2</xdr:row>
      <xdr:rowOff>152400</xdr:rowOff>
    </xdr:from>
    <xdr:to>
      <xdr:col>6</xdr:col>
      <xdr:colOff>12700</xdr:colOff>
      <xdr:row>4</xdr:row>
      <xdr:rowOff>171450</xdr:rowOff>
    </xdr:to>
    <xdr:sp macro="" textlink="">
      <xdr:nvSpPr>
        <xdr:cNvPr id="16" name="Rectangle 15">
          <a:hlinkClick xmlns:r="http://schemas.openxmlformats.org/officeDocument/2006/relationships" r:id="rId3"/>
          <a:extLst>
            <a:ext uri="{FF2B5EF4-FFF2-40B4-BE49-F238E27FC236}">
              <a16:creationId xmlns:a16="http://schemas.microsoft.com/office/drawing/2014/main" id="{00000000-0008-0000-0100-000010000000}"/>
            </a:ext>
          </a:extLst>
        </xdr:cNvPr>
        <xdr:cNvSpPr/>
      </xdr:nvSpPr>
      <xdr:spPr>
        <a:xfrm>
          <a:off x="4248150" y="619125"/>
          <a:ext cx="1098550" cy="323850"/>
        </a:xfrm>
        <a:prstGeom prst="rect">
          <a:avLst/>
        </a:prstGeom>
        <a:solidFill>
          <a:srgbClr val="FF6B00"/>
        </a:solidFill>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n-GB" sz="1200" b="1" i="0" u="none" strike="noStrike" baseline="0">
              <a:solidFill>
                <a:schemeClr val="bg1"/>
              </a:solidFill>
              <a:latin typeface="Arial" panose="020B0604020202020204" pitchFamily="34" charset="0"/>
              <a:ea typeface="+mn-ea"/>
              <a:cs typeface="Arial" panose="020B0604020202020204" pitchFamily="34" charset="0"/>
            </a:rPr>
            <a:t>Main</a:t>
          </a:r>
          <a:r>
            <a:rPr lang="en-GB" sz="1200" b="1" baseline="0">
              <a:solidFill>
                <a:schemeClr val="bg1"/>
              </a:solidFill>
              <a:latin typeface="Arial" panose="020B0604020202020204" pitchFamily="34" charset="0"/>
              <a:cs typeface="Arial" panose="020B0604020202020204" pitchFamily="34" charset="0"/>
            </a:rPr>
            <a:t> </a:t>
          </a:r>
          <a:r>
            <a:rPr lang="en-GB" sz="1200" b="1" i="0" u="none" strike="noStrike" baseline="0">
              <a:solidFill>
                <a:schemeClr val="bg1"/>
              </a:solidFill>
              <a:latin typeface="Arial" panose="020B0604020202020204" pitchFamily="34" charset="0"/>
              <a:ea typeface="+mn-ea"/>
              <a:cs typeface="Arial" panose="020B0604020202020204" pitchFamily="34" charset="0"/>
            </a:rPr>
            <a:t>Menu</a:t>
          </a:r>
        </a:p>
      </xdr:txBody>
    </xdr:sp>
    <xdr:clientData/>
  </xdr:twoCellAnchor>
  <xdr:twoCellAnchor>
    <xdr:from>
      <xdr:col>6</xdr:col>
      <xdr:colOff>263525</xdr:colOff>
      <xdr:row>2</xdr:row>
      <xdr:rowOff>152400</xdr:rowOff>
    </xdr:from>
    <xdr:to>
      <xdr:col>8</xdr:col>
      <xdr:colOff>279400</xdr:colOff>
      <xdr:row>4</xdr:row>
      <xdr:rowOff>171450</xdr:rowOff>
    </xdr:to>
    <xdr:sp macro="" textlink="">
      <xdr:nvSpPr>
        <xdr:cNvPr id="18" name="Rectangle 17">
          <a:hlinkClick xmlns:r="http://schemas.openxmlformats.org/officeDocument/2006/relationships" r:id="rId4"/>
          <a:extLst>
            <a:ext uri="{FF2B5EF4-FFF2-40B4-BE49-F238E27FC236}">
              <a16:creationId xmlns:a16="http://schemas.microsoft.com/office/drawing/2014/main" id="{00000000-0008-0000-0100-000012000000}"/>
            </a:ext>
          </a:extLst>
        </xdr:cNvPr>
        <xdr:cNvSpPr/>
      </xdr:nvSpPr>
      <xdr:spPr>
        <a:xfrm>
          <a:off x="5597525" y="619125"/>
          <a:ext cx="1082675" cy="323850"/>
        </a:xfrm>
        <a:prstGeom prst="rect">
          <a:avLst/>
        </a:prstGeom>
        <a:solidFill>
          <a:srgbClr val="FF6B00"/>
        </a:solidFill>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n-GB" sz="1200" b="1" i="0" u="none" strike="noStrike" baseline="0">
              <a:solidFill>
                <a:schemeClr val="bg1"/>
              </a:solidFill>
              <a:latin typeface="Arial" panose="020B0604020202020204" pitchFamily="34" charset="0"/>
              <a:ea typeface="+mn-ea"/>
              <a:cs typeface="Arial" panose="020B0604020202020204" pitchFamily="34" charset="0"/>
            </a:rPr>
            <a:t>Metadata</a:t>
          </a:r>
        </a:p>
      </xdr:txBody>
    </xdr:sp>
    <xdr:clientData/>
  </xdr:twoCellAnchor>
  <xdr:twoCellAnchor>
    <xdr:from>
      <xdr:col>11</xdr:col>
      <xdr:colOff>94714</xdr:colOff>
      <xdr:row>6</xdr:row>
      <xdr:rowOff>85725</xdr:rowOff>
    </xdr:from>
    <xdr:to>
      <xdr:col>20</xdr:col>
      <xdr:colOff>142338</xdr:colOff>
      <xdr:row>8</xdr:row>
      <xdr:rowOff>276226</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7813774" y="1236345"/>
          <a:ext cx="2585084" cy="563881"/>
          <a:chOff x="7619464" y="10782300"/>
          <a:chExt cx="2533649" cy="571501"/>
        </a:xfrm>
      </xdr:grpSpPr>
      <xdr:grpSp>
        <xdr:nvGrpSpPr>
          <xdr:cNvPr id="19" name="Group 18">
            <a:extLst>
              <a:ext uri="{FF2B5EF4-FFF2-40B4-BE49-F238E27FC236}">
                <a16:creationId xmlns:a16="http://schemas.microsoft.com/office/drawing/2014/main" id="{00000000-0008-0000-0100-000013000000}"/>
              </a:ext>
            </a:extLst>
          </xdr:cNvPr>
          <xdr:cNvGrpSpPr/>
        </xdr:nvGrpSpPr>
        <xdr:grpSpPr>
          <a:xfrm>
            <a:off x="7619464" y="10991850"/>
            <a:ext cx="2533649" cy="361951"/>
            <a:chOff x="2533650" y="15201900"/>
            <a:chExt cx="2533649" cy="361951"/>
          </a:xfrm>
        </xdr:grpSpPr>
        <xdr:sp macro="" textlink="">
          <xdr:nvSpPr>
            <xdr:cNvPr id="20" name="Oval 14">
              <a:extLst>
                <a:ext uri="{FF2B5EF4-FFF2-40B4-BE49-F238E27FC236}">
                  <a16:creationId xmlns:a16="http://schemas.microsoft.com/office/drawing/2014/main" id="{00000000-0008-0000-0100-000014000000}"/>
                </a:ext>
              </a:extLst>
            </xdr:cNvPr>
            <xdr:cNvSpPr>
              <a:spLocks noChangeArrowheads="1"/>
            </xdr:cNvSpPr>
          </xdr:nvSpPr>
          <xdr:spPr bwMode="auto">
            <a:xfrm rot="5400000">
              <a:off x="2862957" y="15404970"/>
              <a:ext cx="111600" cy="112871"/>
            </a:xfrm>
            <a:prstGeom prst="ellipse">
              <a:avLst/>
            </a:prstGeom>
            <a:solidFill>
              <a:srgbClr val="FFFF99"/>
            </a:solidFill>
            <a:ln w="9525">
              <a:solidFill>
                <a:srgbClr val="000000"/>
              </a:solidFill>
              <a:round/>
              <a:headEnd/>
              <a:tailEnd/>
            </a:ln>
          </xdr:spPr>
        </xdr:sp>
        <xdr:sp macro="" textlink="">
          <xdr:nvSpPr>
            <xdr:cNvPr id="21" name="Oval 19">
              <a:extLst>
                <a:ext uri="{FF2B5EF4-FFF2-40B4-BE49-F238E27FC236}">
                  <a16:creationId xmlns:a16="http://schemas.microsoft.com/office/drawing/2014/main" id="{00000000-0008-0000-0100-000015000000}"/>
                </a:ext>
              </a:extLst>
            </xdr:cNvPr>
            <xdr:cNvSpPr>
              <a:spLocks noChangeArrowheads="1"/>
            </xdr:cNvSpPr>
          </xdr:nvSpPr>
          <xdr:spPr bwMode="auto">
            <a:xfrm rot="5400000">
              <a:off x="3472557" y="15404970"/>
              <a:ext cx="111600" cy="112871"/>
            </a:xfrm>
            <a:prstGeom prst="ellipse">
              <a:avLst/>
            </a:prstGeom>
            <a:solidFill>
              <a:srgbClr val="FFFFFF"/>
            </a:solidFill>
            <a:ln w="9525">
              <a:solidFill>
                <a:srgbClr val="000000"/>
              </a:solidFill>
              <a:round/>
              <a:headEnd/>
              <a:tailEnd/>
            </a:ln>
          </xdr:spPr>
        </xdr:sp>
        <xdr:sp macro="" textlink="">
          <xdr:nvSpPr>
            <xdr:cNvPr id="22" name="Text Box 16">
              <a:extLst>
                <a:ext uri="{FF2B5EF4-FFF2-40B4-BE49-F238E27FC236}">
                  <a16:creationId xmlns:a16="http://schemas.microsoft.com/office/drawing/2014/main" id="{00000000-0008-0000-0100-000016000000}"/>
                </a:ext>
              </a:extLst>
            </xdr:cNvPr>
            <xdr:cNvSpPr txBox="1">
              <a:spLocks noChangeArrowheads="1"/>
            </xdr:cNvSpPr>
          </xdr:nvSpPr>
          <xdr:spPr bwMode="auto">
            <a:xfrm>
              <a:off x="2657475" y="15201900"/>
              <a:ext cx="561975"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900" b="0" i="0" u="none" strike="noStrike" baseline="0">
                  <a:solidFill>
                    <a:srgbClr val="000080"/>
                  </a:solidFill>
                  <a:latin typeface="Arial"/>
                  <a:cs typeface="Arial"/>
                </a:rPr>
                <a:t>Better</a:t>
              </a:r>
            </a:p>
          </xdr:txBody>
        </xdr:sp>
        <xdr:sp macro="" textlink="">
          <xdr:nvSpPr>
            <xdr:cNvPr id="23" name="Oval 15">
              <a:extLst>
                <a:ext uri="{FF2B5EF4-FFF2-40B4-BE49-F238E27FC236}">
                  <a16:creationId xmlns:a16="http://schemas.microsoft.com/office/drawing/2014/main" id="{00000000-0008-0000-0100-000017000000}"/>
                </a:ext>
              </a:extLst>
            </xdr:cNvPr>
            <xdr:cNvSpPr>
              <a:spLocks noChangeArrowheads="1"/>
            </xdr:cNvSpPr>
          </xdr:nvSpPr>
          <xdr:spPr bwMode="auto">
            <a:xfrm rot="5400000">
              <a:off x="2534286" y="15220315"/>
              <a:ext cx="111600" cy="112871"/>
            </a:xfrm>
            <a:prstGeom prst="ellipse">
              <a:avLst/>
            </a:prstGeom>
            <a:solidFill>
              <a:srgbClr val="92D050"/>
            </a:solidFill>
            <a:ln w="9525">
              <a:solidFill>
                <a:srgbClr val="000000"/>
              </a:solidFill>
              <a:round/>
              <a:headEnd/>
              <a:tailEnd/>
            </a:ln>
          </xdr:spPr>
        </xdr:sp>
        <xdr:sp macro="" textlink="">
          <xdr:nvSpPr>
            <xdr:cNvPr id="24" name="Oval 15">
              <a:extLst>
                <a:ext uri="{FF2B5EF4-FFF2-40B4-BE49-F238E27FC236}">
                  <a16:creationId xmlns:a16="http://schemas.microsoft.com/office/drawing/2014/main" id="{00000000-0008-0000-0100-000018000000}"/>
                </a:ext>
              </a:extLst>
            </xdr:cNvPr>
            <xdr:cNvSpPr>
              <a:spLocks noChangeArrowheads="1"/>
            </xdr:cNvSpPr>
          </xdr:nvSpPr>
          <xdr:spPr bwMode="auto">
            <a:xfrm rot="5400000">
              <a:off x="3058161" y="15220315"/>
              <a:ext cx="111600" cy="112871"/>
            </a:xfrm>
            <a:prstGeom prst="ellipse">
              <a:avLst/>
            </a:prstGeom>
            <a:solidFill>
              <a:srgbClr val="FF0000"/>
            </a:solidFill>
            <a:ln w="9525">
              <a:solidFill>
                <a:srgbClr val="000000"/>
              </a:solidFill>
              <a:round/>
              <a:headEnd/>
              <a:tailEnd/>
            </a:ln>
          </xdr:spPr>
        </xdr:sp>
        <xdr:sp macro="" textlink="">
          <xdr:nvSpPr>
            <xdr:cNvPr id="25" name="Text Box 16">
              <a:extLst>
                <a:ext uri="{FF2B5EF4-FFF2-40B4-BE49-F238E27FC236}">
                  <a16:creationId xmlns:a16="http://schemas.microsoft.com/office/drawing/2014/main" id="{00000000-0008-0000-0100-000019000000}"/>
                </a:ext>
              </a:extLst>
            </xdr:cNvPr>
            <xdr:cNvSpPr txBox="1">
              <a:spLocks noChangeArrowheads="1"/>
            </xdr:cNvSpPr>
          </xdr:nvSpPr>
          <xdr:spPr bwMode="auto">
            <a:xfrm>
              <a:off x="3190875" y="15201900"/>
              <a:ext cx="561975"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900" b="0" i="0" u="none" strike="noStrike" baseline="0">
                  <a:solidFill>
                    <a:srgbClr val="000080"/>
                  </a:solidFill>
                  <a:latin typeface="Arial"/>
                  <a:cs typeface="Arial"/>
                </a:rPr>
                <a:t>Worse</a:t>
              </a:r>
            </a:p>
          </xdr:txBody>
        </xdr:sp>
        <xdr:sp macro="" textlink="">
          <xdr:nvSpPr>
            <xdr:cNvPr id="26" name="Oval 15">
              <a:extLst>
                <a:ext uri="{FF2B5EF4-FFF2-40B4-BE49-F238E27FC236}">
                  <a16:creationId xmlns:a16="http://schemas.microsoft.com/office/drawing/2014/main" id="{00000000-0008-0000-0100-00001A000000}"/>
                </a:ext>
              </a:extLst>
            </xdr:cNvPr>
            <xdr:cNvSpPr>
              <a:spLocks noChangeArrowheads="1"/>
            </xdr:cNvSpPr>
          </xdr:nvSpPr>
          <xdr:spPr bwMode="auto">
            <a:xfrm rot="5400000">
              <a:off x="3629661" y="15220315"/>
              <a:ext cx="111600" cy="112871"/>
            </a:xfrm>
            <a:prstGeom prst="ellipse">
              <a:avLst/>
            </a:prstGeom>
            <a:solidFill>
              <a:schemeClr val="tx2">
                <a:lumMod val="20000"/>
                <a:lumOff val="80000"/>
              </a:schemeClr>
            </a:solidFill>
            <a:ln w="9525">
              <a:solidFill>
                <a:srgbClr val="000000"/>
              </a:solidFill>
              <a:round/>
              <a:headEnd/>
              <a:tailEnd/>
            </a:ln>
          </xdr:spPr>
        </xdr:sp>
        <xdr:sp macro="" textlink="">
          <xdr:nvSpPr>
            <xdr:cNvPr id="27" name="Text Box 16">
              <a:extLst>
                <a:ext uri="{FF2B5EF4-FFF2-40B4-BE49-F238E27FC236}">
                  <a16:creationId xmlns:a16="http://schemas.microsoft.com/office/drawing/2014/main" id="{00000000-0008-0000-0100-00001B000000}"/>
                </a:ext>
              </a:extLst>
            </xdr:cNvPr>
            <xdr:cNvSpPr txBox="1">
              <a:spLocks noChangeArrowheads="1"/>
            </xdr:cNvSpPr>
          </xdr:nvSpPr>
          <xdr:spPr bwMode="auto">
            <a:xfrm>
              <a:off x="3762375" y="15201900"/>
              <a:ext cx="561975"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900" b="0" i="0" u="none" strike="noStrike" baseline="0">
                  <a:solidFill>
                    <a:srgbClr val="000080"/>
                  </a:solidFill>
                  <a:latin typeface="Arial"/>
                  <a:cs typeface="Arial"/>
                </a:rPr>
                <a:t>Higher</a:t>
              </a:r>
            </a:p>
          </xdr:txBody>
        </xdr:sp>
        <xdr:sp macro="" textlink="">
          <xdr:nvSpPr>
            <xdr:cNvPr id="28" name="Oval 15">
              <a:extLst>
                <a:ext uri="{FF2B5EF4-FFF2-40B4-BE49-F238E27FC236}">
                  <a16:creationId xmlns:a16="http://schemas.microsoft.com/office/drawing/2014/main" id="{00000000-0008-0000-0100-00001C000000}"/>
                </a:ext>
              </a:extLst>
            </xdr:cNvPr>
            <xdr:cNvSpPr>
              <a:spLocks noChangeArrowheads="1"/>
            </xdr:cNvSpPr>
          </xdr:nvSpPr>
          <xdr:spPr bwMode="auto">
            <a:xfrm rot="5400000">
              <a:off x="4210686" y="15220315"/>
              <a:ext cx="111600" cy="112871"/>
            </a:xfrm>
            <a:prstGeom prst="ellipse">
              <a:avLst/>
            </a:prstGeom>
            <a:solidFill>
              <a:srgbClr val="0070C0"/>
            </a:solidFill>
            <a:ln w="9525">
              <a:solidFill>
                <a:srgbClr val="000000"/>
              </a:solidFill>
              <a:round/>
              <a:headEnd/>
              <a:tailEnd/>
            </a:ln>
          </xdr:spPr>
        </xdr:sp>
        <xdr:sp macro="" textlink="">
          <xdr:nvSpPr>
            <xdr:cNvPr id="29" name="Text Box 16">
              <a:extLst>
                <a:ext uri="{FF2B5EF4-FFF2-40B4-BE49-F238E27FC236}">
                  <a16:creationId xmlns:a16="http://schemas.microsoft.com/office/drawing/2014/main" id="{00000000-0008-0000-0100-00001D000000}"/>
                </a:ext>
              </a:extLst>
            </xdr:cNvPr>
            <xdr:cNvSpPr txBox="1">
              <a:spLocks noChangeArrowheads="1"/>
            </xdr:cNvSpPr>
          </xdr:nvSpPr>
          <xdr:spPr bwMode="auto">
            <a:xfrm>
              <a:off x="4343400" y="15201900"/>
              <a:ext cx="561975"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900" b="0" i="0" u="none" strike="noStrike" baseline="0">
                  <a:solidFill>
                    <a:srgbClr val="000080"/>
                  </a:solidFill>
                  <a:latin typeface="Arial"/>
                  <a:cs typeface="Arial"/>
                </a:rPr>
                <a:t>Lower</a:t>
              </a:r>
            </a:p>
          </xdr:txBody>
        </xdr:sp>
        <xdr:sp macro="" textlink="">
          <xdr:nvSpPr>
            <xdr:cNvPr id="30" name="Text Box 16">
              <a:extLst>
                <a:ext uri="{FF2B5EF4-FFF2-40B4-BE49-F238E27FC236}">
                  <a16:creationId xmlns:a16="http://schemas.microsoft.com/office/drawing/2014/main" id="{00000000-0008-0000-0100-00001E000000}"/>
                </a:ext>
              </a:extLst>
            </xdr:cNvPr>
            <xdr:cNvSpPr txBox="1">
              <a:spLocks noChangeArrowheads="1"/>
            </xdr:cNvSpPr>
          </xdr:nvSpPr>
          <xdr:spPr bwMode="auto">
            <a:xfrm>
              <a:off x="2990850" y="15373351"/>
              <a:ext cx="410111" cy="1905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900" b="0" i="0" u="none" strike="noStrike" baseline="0">
                  <a:solidFill>
                    <a:srgbClr val="000080"/>
                  </a:solidFill>
                  <a:latin typeface="Arial"/>
                  <a:cs typeface="Arial"/>
                </a:rPr>
                <a:t>Similar</a:t>
              </a:r>
            </a:p>
          </xdr:txBody>
        </xdr:sp>
        <xdr:sp macro="" textlink="">
          <xdr:nvSpPr>
            <xdr:cNvPr id="31" name="Text Box 16">
              <a:extLst>
                <a:ext uri="{FF2B5EF4-FFF2-40B4-BE49-F238E27FC236}">
                  <a16:creationId xmlns:a16="http://schemas.microsoft.com/office/drawing/2014/main" id="{00000000-0008-0000-0100-00001F000000}"/>
                </a:ext>
              </a:extLst>
            </xdr:cNvPr>
            <xdr:cNvSpPr txBox="1">
              <a:spLocks noChangeArrowheads="1"/>
            </xdr:cNvSpPr>
          </xdr:nvSpPr>
          <xdr:spPr bwMode="auto">
            <a:xfrm>
              <a:off x="3590924" y="15382874"/>
              <a:ext cx="1476375"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900" b="0" i="0" u="none" strike="noStrike" baseline="0">
                  <a:solidFill>
                    <a:srgbClr val="000080"/>
                  </a:solidFill>
                  <a:latin typeface="Arial"/>
                  <a:cs typeface="Arial"/>
                </a:rPr>
                <a:t>Significance not measured</a:t>
              </a:r>
            </a:p>
          </xdr:txBody>
        </xdr:sp>
      </xdr:grpSp>
      <xdr:sp macro="" textlink="">
        <xdr:nvSpPr>
          <xdr:cNvPr id="32" name="Text Box 16">
            <a:extLst>
              <a:ext uri="{FF2B5EF4-FFF2-40B4-BE49-F238E27FC236}">
                <a16:creationId xmlns:a16="http://schemas.microsoft.com/office/drawing/2014/main" id="{00000000-0008-0000-0100-000020000000}"/>
              </a:ext>
            </a:extLst>
          </xdr:cNvPr>
          <xdr:cNvSpPr txBox="1">
            <a:spLocks noChangeArrowheads="1"/>
          </xdr:cNvSpPr>
        </xdr:nvSpPr>
        <xdr:spPr bwMode="auto">
          <a:xfrm>
            <a:off x="7661254" y="10782300"/>
            <a:ext cx="2450069" cy="219075"/>
          </a:xfrm>
          <a:prstGeom prst="rect">
            <a:avLst/>
          </a:prstGeom>
          <a:noFill/>
          <a:ln w="9525">
            <a:noFill/>
            <a:miter lim="800000"/>
            <a:headEnd/>
            <a:tailEnd/>
          </a:ln>
        </xdr:spPr>
        <xdr:txBody>
          <a:bodyPr vertOverflow="clip" wrap="square" lIns="27432" tIns="22860" rIns="0" bIns="0" anchor="t" upright="1"/>
          <a:lstStyle/>
          <a:p>
            <a:pPr algn="ctr" rtl="0">
              <a:defRPr sz="1000"/>
            </a:pPr>
            <a:r>
              <a:rPr lang="en-GB" sz="900" b="1" i="0" u="sng" strike="noStrike" baseline="0">
                <a:solidFill>
                  <a:srgbClr val="000080"/>
                </a:solidFill>
                <a:latin typeface="Arial"/>
                <a:cs typeface="Arial"/>
              </a:rPr>
              <a:t>Difference compared with city average</a:t>
            </a:r>
          </a:p>
        </xdr:txBody>
      </xdr:sp>
    </xdr:grpSp>
    <xdr:clientData/>
  </xdr:twoCellAnchor>
  <xdr:twoCellAnchor editAs="oneCell">
    <xdr:from>
      <xdr:col>13</xdr:col>
      <xdr:colOff>114300</xdr:colOff>
      <xdr:row>1</xdr:row>
      <xdr:rowOff>123825</xdr:rowOff>
    </xdr:from>
    <xdr:to>
      <xdr:col>22</xdr:col>
      <xdr:colOff>161417</xdr:colOff>
      <xdr:row>4</xdr:row>
      <xdr:rowOff>57150</xdr:rowOff>
    </xdr:to>
    <xdr:pic>
      <xdr:nvPicPr>
        <xdr:cNvPr id="33" name="Picture 32">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172450" y="266700"/>
          <a:ext cx="2685542" cy="571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3152775</xdr:colOff>
      <xdr:row>1</xdr:row>
      <xdr:rowOff>19050</xdr:rowOff>
    </xdr:from>
    <xdr:to>
      <xdr:col>4</xdr:col>
      <xdr:colOff>4251325</xdr:colOff>
      <xdr:row>2</xdr:row>
      <xdr:rowOff>152400</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00000000-0008-0000-0200-000007000000}"/>
            </a:ext>
          </a:extLst>
        </xdr:cNvPr>
        <xdr:cNvSpPr/>
      </xdr:nvSpPr>
      <xdr:spPr>
        <a:xfrm>
          <a:off x="7200900" y="209550"/>
          <a:ext cx="1098550" cy="323850"/>
        </a:xfrm>
        <a:prstGeom prst="rect">
          <a:avLst/>
        </a:prstGeom>
        <a:solidFill>
          <a:srgbClr val="FF6B00"/>
        </a:solidFill>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n-GB" sz="1200" b="1" i="0" u="none" strike="noStrike" baseline="0">
              <a:solidFill>
                <a:schemeClr val="bg1"/>
              </a:solidFill>
              <a:latin typeface="Arial" panose="020B0604020202020204" pitchFamily="34" charset="0"/>
              <a:ea typeface="+mn-ea"/>
              <a:cs typeface="Arial" panose="020B0604020202020204" pitchFamily="34" charset="0"/>
            </a:rPr>
            <a:t>Main</a:t>
          </a:r>
          <a:r>
            <a:rPr lang="en-GB" sz="1200" b="1" baseline="0">
              <a:solidFill>
                <a:schemeClr val="bg1"/>
              </a:solidFill>
              <a:latin typeface="Arial" panose="020B0604020202020204" pitchFamily="34" charset="0"/>
              <a:cs typeface="Arial" panose="020B0604020202020204" pitchFamily="34" charset="0"/>
            </a:rPr>
            <a:t> </a:t>
          </a:r>
          <a:r>
            <a:rPr lang="en-GB" sz="1200" b="1" i="0" u="none" strike="noStrike" baseline="0">
              <a:solidFill>
                <a:schemeClr val="bg1"/>
              </a:solidFill>
              <a:latin typeface="Arial" panose="020B0604020202020204" pitchFamily="34" charset="0"/>
              <a:ea typeface="+mn-ea"/>
              <a:cs typeface="Arial" panose="020B0604020202020204" pitchFamily="34" charset="0"/>
            </a:rPr>
            <a:t>Menu</a:t>
          </a:r>
        </a:p>
      </xdr:txBody>
    </xdr:sp>
    <xdr:clientData/>
  </xdr:twoCellAnchor>
  <xdr:twoCellAnchor>
    <xdr:from>
      <xdr:col>4</xdr:col>
      <xdr:colOff>4413250</xdr:colOff>
      <xdr:row>1</xdr:row>
      <xdr:rowOff>19050</xdr:rowOff>
    </xdr:from>
    <xdr:to>
      <xdr:col>4</xdr:col>
      <xdr:colOff>5915025</xdr:colOff>
      <xdr:row>2</xdr:row>
      <xdr:rowOff>152400</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8461375" y="209550"/>
          <a:ext cx="1501775" cy="323850"/>
        </a:xfrm>
        <a:prstGeom prst="rect">
          <a:avLst/>
        </a:prstGeom>
        <a:solidFill>
          <a:srgbClr val="FF6B00"/>
        </a:solidFill>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n-GB" sz="1200" b="1" i="0" u="none" strike="noStrike" baseline="0">
              <a:solidFill>
                <a:schemeClr val="bg1"/>
              </a:solidFill>
              <a:latin typeface="Arial" panose="020B0604020202020204" pitchFamily="34" charset="0"/>
              <a:ea typeface="+mn-ea"/>
              <a:cs typeface="Arial" panose="020B0604020202020204" pitchFamily="34" charset="0"/>
            </a:rPr>
            <a:t>Ward Profiles</a:t>
          </a:r>
        </a:p>
      </xdr:txBody>
    </xdr:sp>
    <xdr:clientData/>
  </xdr:twoCellAnchor>
  <xdr:twoCellAnchor editAs="oneCell">
    <xdr:from>
      <xdr:col>1</xdr:col>
      <xdr:colOff>95250</xdr:colOff>
      <xdr:row>0</xdr:row>
      <xdr:rowOff>152400</xdr:rowOff>
    </xdr:from>
    <xdr:to>
      <xdr:col>2</xdr:col>
      <xdr:colOff>1560738</xdr:colOff>
      <xdr:row>3</xdr:row>
      <xdr:rowOff>44788</xdr:rowOff>
    </xdr:to>
    <xdr:pic>
      <xdr:nvPicPr>
        <xdr:cNvPr id="12" name="Pictur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4825" y="152400"/>
          <a:ext cx="2179863" cy="463888"/>
        </a:xfrm>
        <a:prstGeom prst="rect">
          <a:avLst/>
        </a:prstGeom>
      </xdr:spPr>
    </xdr:pic>
    <xdr:clientData/>
  </xdr:twoCellAnchor>
  <xdr:twoCellAnchor>
    <xdr:from>
      <xdr:col>3</xdr:col>
      <xdr:colOff>838200</xdr:colOff>
      <xdr:row>1</xdr:row>
      <xdr:rowOff>19050</xdr:rowOff>
    </xdr:from>
    <xdr:to>
      <xdr:col>4</xdr:col>
      <xdr:colOff>1485900</xdr:colOff>
      <xdr:row>2</xdr:row>
      <xdr:rowOff>152400</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3771900" y="209550"/>
          <a:ext cx="1762125" cy="323850"/>
        </a:xfrm>
        <a:prstGeom prst="rect">
          <a:avLst/>
        </a:prstGeom>
        <a:solidFill>
          <a:srgbClr val="1DCAD3"/>
        </a:solidFill>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n-GB" sz="1200" b="1" i="0" u="none" strike="noStrike" baseline="0">
              <a:solidFill>
                <a:schemeClr val="bg1"/>
              </a:solidFill>
              <a:latin typeface="Arial" panose="020B0604020202020204" pitchFamily="34" charset="0"/>
              <a:ea typeface="+mn-ea"/>
              <a:cs typeface="Arial" panose="020B0604020202020204" pitchFamily="34" charset="0"/>
            </a:rPr>
            <a:t>Metadata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erkshire%20Work\Methods\Templates\Final\DSR-LA_general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1DCAD3"/>
    <pageSetUpPr fitToPage="1"/>
  </sheetPr>
  <dimension ref="A1:J97"/>
  <sheetViews>
    <sheetView tabSelected="1" zoomScaleNormal="100" workbookViewId="0">
      <selection activeCell="L14" sqref="L14"/>
    </sheetView>
  </sheetViews>
  <sheetFormatPr defaultColWidth="9.109375" defaultRowHeight="13.2"/>
  <cols>
    <col min="1" max="16384" width="9.109375" style="3"/>
  </cols>
  <sheetData>
    <row r="1" spans="1:10">
      <c r="A1" s="24"/>
      <c r="B1" s="24"/>
      <c r="C1" s="24"/>
      <c r="D1" s="24"/>
      <c r="E1" s="24"/>
      <c r="F1" s="24"/>
      <c r="G1" s="24"/>
      <c r="H1" s="24"/>
      <c r="I1" s="24"/>
      <c r="J1" s="24"/>
    </row>
    <row r="2" spans="1:10">
      <c r="A2" s="24"/>
      <c r="B2" s="24"/>
      <c r="C2" s="24"/>
      <c r="D2" s="24"/>
      <c r="E2" s="24"/>
      <c r="F2" s="24"/>
      <c r="G2" s="24"/>
      <c r="H2" s="24"/>
      <c r="I2" s="24"/>
      <c r="J2" s="24"/>
    </row>
    <row r="3" spans="1:10">
      <c r="A3" s="24"/>
      <c r="B3" s="24"/>
      <c r="C3" s="24"/>
      <c r="D3" s="24"/>
      <c r="E3" s="24"/>
      <c r="F3" s="24"/>
      <c r="G3" s="24"/>
      <c r="H3" s="24"/>
      <c r="I3" s="24"/>
      <c r="J3" s="24"/>
    </row>
    <row r="4" spans="1:10">
      <c r="A4" s="24"/>
      <c r="B4" s="24"/>
      <c r="C4" s="24"/>
      <c r="D4" s="24"/>
      <c r="E4" s="24"/>
      <c r="F4" s="24"/>
      <c r="G4" s="24"/>
      <c r="H4" s="24"/>
      <c r="I4" s="24"/>
      <c r="J4" s="24"/>
    </row>
    <row r="5" spans="1:10">
      <c r="A5" s="24"/>
      <c r="B5" s="24"/>
      <c r="C5" s="24"/>
      <c r="D5" s="24"/>
      <c r="E5" s="24"/>
      <c r="F5" s="24"/>
      <c r="G5" s="24"/>
      <c r="H5" s="24"/>
      <c r="I5" s="24"/>
      <c r="J5" s="24"/>
    </row>
    <row r="6" spans="1:10">
      <c r="A6" s="24"/>
      <c r="B6" s="24"/>
      <c r="C6" s="24"/>
      <c r="D6" s="24"/>
      <c r="E6" s="24"/>
      <c r="F6" s="24"/>
      <c r="G6" s="24"/>
      <c r="H6" s="24"/>
      <c r="I6" s="24"/>
      <c r="J6" s="24"/>
    </row>
    <row r="7" spans="1:10">
      <c r="A7" s="24"/>
      <c r="B7" s="24"/>
      <c r="C7" s="24"/>
      <c r="D7" s="24"/>
      <c r="E7" s="24"/>
      <c r="F7" s="24"/>
      <c r="G7" s="24"/>
      <c r="H7" s="24"/>
      <c r="I7" s="24"/>
      <c r="J7" s="24"/>
    </row>
    <row r="8" spans="1:10">
      <c r="A8" s="24"/>
      <c r="B8" s="24"/>
      <c r="C8" s="24"/>
      <c r="D8" s="24"/>
      <c r="E8" s="24"/>
      <c r="F8" s="24"/>
      <c r="G8" s="24"/>
      <c r="H8" s="24"/>
      <c r="I8" s="24"/>
      <c r="J8" s="24"/>
    </row>
    <row r="9" spans="1:10">
      <c r="A9" s="24"/>
      <c r="B9" s="24"/>
      <c r="C9" s="24"/>
      <c r="D9" s="24"/>
      <c r="E9" s="24"/>
      <c r="F9" s="24"/>
      <c r="G9" s="24"/>
      <c r="H9" s="24"/>
      <c r="I9" s="24"/>
      <c r="J9" s="24"/>
    </row>
    <row r="10" spans="1:10">
      <c r="A10" s="24"/>
      <c r="B10" s="24"/>
      <c r="C10" s="24"/>
      <c r="D10" s="24"/>
      <c r="E10" s="24"/>
      <c r="F10" s="24"/>
      <c r="G10" s="24"/>
      <c r="H10" s="24"/>
      <c r="I10" s="24"/>
      <c r="J10" s="24"/>
    </row>
    <row r="11" spans="1:10">
      <c r="A11" s="24"/>
      <c r="B11" s="24"/>
      <c r="C11" s="24"/>
      <c r="D11" s="24"/>
      <c r="E11" s="24"/>
      <c r="F11" s="24"/>
      <c r="G11" s="24"/>
      <c r="H11" s="24"/>
      <c r="I11" s="24"/>
      <c r="J11" s="24"/>
    </row>
    <row r="12" spans="1:10">
      <c r="A12" s="24"/>
      <c r="B12" s="24"/>
      <c r="C12" s="24"/>
      <c r="D12" s="24"/>
      <c r="E12" s="24"/>
      <c r="F12" s="24"/>
      <c r="G12" s="24"/>
      <c r="H12" s="24"/>
      <c r="I12" s="24"/>
      <c r="J12" s="24"/>
    </row>
    <row r="13" spans="1:10">
      <c r="A13" s="24"/>
      <c r="B13" s="24"/>
      <c r="C13" s="24"/>
      <c r="D13" s="24"/>
      <c r="E13" s="24"/>
      <c r="F13" s="24"/>
      <c r="G13" s="24"/>
      <c r="H13" s="24"/>
      <c r="I13" s="24"/>
      <c r="J13" s="24"/>
    </row>
    <row r="14" spans="1:10">
      <c r="A14" s="24"/>
      <c r="B14" s="24"/>
      <c r="C14" s="24"/>
      <c r="D14" s="24"/>
      <c r="E14" s="24"/>
      <c r="F14" s="24"/>
      <c r="G14" s="24"/>
      <c r="H14" s="24"/>
      <c r="I14" s="24"/>
      <c r="J14" s="24"/>
    </row>
    <row r="15" spans="1:10">
      <c r="A15" s="24"/>
      <c r="B15" s="24"/>
      <c r="C15" s="24"/>
      <c r="D15" s="24"/>
      <c r="E15" s="24"/>
      <c r="F15" s="24"/>
      <c r="G15" s="24"/>
      <c r="H15" s="24"/>
      <c r="I15" s="24"/>
      <c r="J15" s="24"/>
    </row>
    <row r="16" spans="1:10">
      <c r="A16" s="24"/>
      <c r="B16" s="24"/>
      <c r="C16" s="24"/>
      <c r="D16" s="24"/>
      <c r="E16" s="24"/>
      <c r="F16" s="24"/>
      <c r="G16" s="24"/>
      <c r="H16" s="24"/>
      <c r="I16" s="24"/>
      <c r="J16" s="24"/>
    </row>
    <row r="17" spans="1:10">
      <c r="A17" s="24"/>
      <c r="B17" s="24"/>
      <c r="C17" s="24"/>
      <c r="D17" s="24"/>
      <c r="E17" s="24"/>
      <c r="F17" s="24"/>
      <c r="G17" s="24"/>
      <c r="H17" s="24"/>
      <c r="I17" s="24"/>
      <c r="J17" s="24"/>
    </row>
    <row r="18" spans="1:10">
      <c r="A18" s="24"/>
      <c r="B18" s="24"/>
      <c r="C18" s="24"/>
      <c r="D18" s="24"/>
      <c r="E18" s="24"/>
      <c r="F18" s="24"/>
      <c r="G18" s="24"/>
      <c r="H18" s="24"/>
      <c r="I18" s="24"/>
      <c r="J18" s="24"/>
    </row>
    <row r="19" spans="1:10">
      <c r="A19" s="24"/>
      <c r="B19" s="24"/>
      <c r="C19" s="24"/>
      <c r="D19" s="24"/>
      <c r="E19" s="24"/>
      <c r="F19" s="24"/>
      <c r="G19" s="24"/>
      <c r="H19" s="24"/>
      <c r="I19" s="24"/>
      <c r="J19" s="24"/>
    </row>
    <row r="20" spans="1:10">
      <c r="A20" s="24"/>
      <c r="B20" s="24"/>
      <c r="C20" s="24"/>
      <c r="D20" s="24"/>
      <c r="E20" s="24"/>
      <c r="F20" s="24"/>
      <c r="G20" s="24"/>
      <c r="H20" s="24"/>
      <c r="I20" s="24"/>
      <c r="J20" s="24"/>
    </row>
    <row r="21" spans="1:10">
      <c r="A21" s="24"/>
      <c r="B21" s="24"/>
      <c r="C21" s="24"/>
      <c r="D21" s="24"/>
      <c r="E21" s="24"/>
      <c r="F21" s="24"/>
      <c r="G21" s="24"/>
      <c r="H21" s="24"/>
      <c r="I21" s="24"/>
      <c r="J21" s="24"/>
    </row>
    <row r="22" spans="1:10">
      <c r="A22" s="24"/>
      <c r="B22" s="24"/>
      <c r="C22" s="24"/>
      <c r="D22" s="24"/>
      <c r="E22" s="24"/>
      <c r="F22" s="24"/>
      <c r="G22" s="24"/>
      <c r="H22" s="24"/>
      <c r="I22" s="24"/>
      <c r="J22" s="24"/>
    </row>
    <row r="23" spans="1:10">
      <c r="A23" s="24"/>
      <c r="B23" s="24"/>
      <c r="C23" s="24"/>
      <c r="D23" s="24"/>
      <c r="E23" s="24"/>
      <c r="F23" s="24"/>
      <c r="G23" s="24"/>
      <c r="H23" s="24"/>
      <c r="I23" s="24"/>
      <c r="J23" s="24"/>
    </row>
    <row r="24" spans="1:10">
      <c r="A24" s="24"/>
      <c r="B24" s="24"/>
      <c r="C24" s="24"/>
      <c r="D24" s="24"/>
      <c r="E24" s="24"/>
      <c r="F24" s="24"/>
      <c r="G24" s="24"/>
      <c r="H24" s="24"/>
      <c r="I24" s="24"/>
      <c r="J24" s="24"/>
    </row>
    <row r="25" spans="1:10">
      <c r="A25" s="24"/>
      <c r="B25" s="24"/>
      <c r="C25" s="24"/>
      <c r="D25" s="24"/>
      <c r="E25" s="24"/>
      <c r="F25" s="24"/>
      <c r="G25" s="24"/>
      <c r="H25" s="24"/>
      <c r="I25" s="24"/>
      <c r="J25" s="24"/>
    </row>
    <row r="26" spans="1:10">
      <c r="A26" s="24"/>
      <c r="B26" s="24"/>
      <c r="C26" s="24"/>
      <c r="D26" s="24"/>
      <c r="E26" s="24"/>
      <c r="F26" s="24"/>
      <c r="G26" s="24"/>
      <c r="H26" s="24"/>
      <c r="I26" s="24"/>
      <c r="J26" s="24"/>
    </row>
    <row r="27" spans="1:10">
      <c r="A27" s="24"/>
      <c r="B27" s="24"/>
      <c r="C27" s="24"/>
      <c r="D27" s="24"/>
      <c r="E27" s="24"/>
      <c r="F27" s="24"/>
      <c r="G27" s="24"/>
      <c r="H27" s="24"/>
      <c r="I27" s="24"/>
      <c r="J27" s="24"/>
    </row>
    <row r="28" spans="1:10">
      <c r="A28" s="24"/>
      <c r="B28" s="24"/>
      <c r="C28" s="24"/>
      <c r="D28" s="24"/>
      <c r="E28" s="24"/>
      <c r="F28" s="24"/>
      <c r="G28" s="24"/>
      <c r="H28" s="24"/>
      <c r="I28" s="24"/>
      <c r="J28" s="24"/>
    </row>
    <row r="29" spans="1:10">
      <c r="A29" s="24"/>
      <c r="B29" s="24"/>
      <c r="C29" s="24"/>
      <c r="D29" s="24"/>
      <c r="E29" s="24"/>
      <c r="F29" s="24"/>
      <c r="G29" s="24"/>
      <c r="H29" s="24"/>
      <c r="I29" s="24"/>
      <c r="J29" s="24"/>
    </row>
    <row r="30" spans="1:10">
      <c r="A30" s="24"/>
      <c r="B30" s="24"/>
      <c r="C30" s="24"/>
      <c r="D30" s="24"/>
      <c r="E30" s="24"/>
      <c r="F30" s="24"/>
      <c r="G30" s="24"/>
      <c r="H30" s="24"/>
      <c r="I30" s="24"/>
      <c r="J30" s="24"/>
    </row>
    <row r="31" spans="1:10">
      <c r="A31" s="24"/>
      <c r="B31" s="24"/>
      <c r="C31" s="24"/>
      <c r="D31" s="24"/>
      <c r="E31" s="24"/>
      <c r="F31" s="24"/>
      <c r="G31" s="24"/>
      <c r="H31" s="24"/>
      <c r="I31" s="24"/>
      <c r="J31" s="24"/>
    </row>
    <row r="32" spans="1:10" ht="14.4">
      <c r="A32" s="25"/>
      <c r="B32" s="24"/>
      <c r="C32" s="24"/>
      <c r="D32" s="24"/>
      <c r="E32" s="24"/>
      <c r="F32" s="24"/>
      <c r="G32" s="24"/>
      <c r="H32" s="24"/>
      <c r="I32" s="24"/>
      <c r="J32" s="24"/>
    </row>
    <row r="33" spans="1:10">
      <c r="A33" s="24"/>
      <c r="B33" s="24"/>
      <c r="C33" s="24"/>
      <c r="D33" s="24"/>
      <c r="E33" s="24"/>
      <c r="F33" s="24"/>
      <c r="G33" s="24"/>
      <c r="H33" s="24"/>
      <c r="I33" s="24"/>
      <c r="J33" s="24"/>
    </row>
    <row r="34" spans="1:10">
      <c r="A34" s="24"/>
      <c r="B34" s="24"/>
      <c r="C34" s="24"/>
      <c r="D34" s="24"/>
      <c r="E34" s="24"/>
      <c r="F34" s="24"/>
      <c r="G34" s="24"/>
      <c r="H34" s="24"/>
      <c r="I34" s="24"/>
      <c r="J34" s="24"/>
    </row>
    <row r="35" spans="1:10">
      <c r="A35" s="24"/>
      <c r="B35" s="24"/>
      <c r="C35" s="24"/>
      <c r="D35" s="24"/>
      <c r="E35" s="24"/>
      <c r="F35" s="24"/>
      <c r="G35" s="24"/>
      <c r="H35" s="24"/>
      <c r="I35" s="24"/>
      <c r="J35" s="24"/>
    </row>
    <row r="36" spans="1:10">
      <c r="A36" s="24"/>
      <c r="B36" s="24"/>
      <c r="C36" s="24"/>
      <c r="D36" s="24"/>
      <c r="E36" s="24"/>
      <c r="F36" s="24"/>
      <c r="G36" s="24"/>
      <c r="H36" s="24"/>
      <c r="I36" s="24"/>
      <c r="J36" s="24"/>
    </row>
    <row r="37" spans="1:10">
      <c r="A37" s="24"/>
      <c r="B37" s="24"/>
      <c r="C37" s="24"/>
      <c r="D37" s="24"/>
      <c r="E37" s="24"/>
      <c r="F37" s="24"/>
      <c r="G37" s="24"/>
      <c r="H37" s="24"/>
      <c r="I37" s="24"/>
      <c r="J37" s="24"/>
    </row>
    <row r="38" spans="1:10">
      <c r="A38" s="24"/>
      <c r="B38" s="24"/>
      <c r="C38" s="24"/>
      <c r="D38" s="24"/>
      <c r="E38" s="24"/>
      <c r="F38" s="24"/>
      <c r="G38" s="24"/>
      <c r="H38" s="24"/>
      <c r="I38" s="24"/>
      <c r="J38" s="24"/>
    </row>
    <row r="39" spans="1:10">
      <c r="A39" s="24"/>
      <c r="B39" s="24"/>
      <c r="C39" s="24"/>
      <c r="D39" s="24"/>
      <c r="E39" s="24"/>
      <c r="F39" s="24"/>
      <c r="G39" s="24"/>
      <c r="H39" s="24"/>
      <c r="I39" s="24"/>
      <c r="J39" s="24"/>
    </row>
    <row r="40" spans="1:10">
      <c r="A40" s="24"/>
      <c r="B40" s="24"/>
      <c r="C40" s="24"/>
      <c r="D40" s="24"/>
      <c r="E40" s="24"/>
      <c r="F40" s="24"/>
      <c r="G40" s="24"/>
      <c r="H40" s="24"/>
      <c r="I40" s="24"/>
      <c r="J40" s="24"/>
    </row>
    <row r="41" spans="1:10">
      <c r="A41" s="24"/>
      <c r="B41" s="24"/>
      <c r="C41" s="24"/>
      <c r="D41" s="24"/>
      <c r="E41" s="24"/>
      <c r="F41" s="24"/>
      <c r="G41" s="24"/>
      <c r="H41" s="24"/>
      <c r="I41" s="24"/>
      <c r="J41" s="24"/>
    </row>
    <row r="42" spans="1:10">
      <c r="A42" s="24"/>
      <c r="B42" s="24"/>
      <c r="C42" s="24"/>
      <c r="D42" s="24"/>
      <c r="E42" s="24"/>
      <c r="F42" s="24"/>
      <c r="G42" s="24"/>
      <c r="H42" s="24"/>
      <c r="I42" s="24"/>
      <c r="J42" s="24"/>
    </row>
    <row r="43" spans="1:10">
      <c r="A43" s="24"/>
      <c r="B43" s="24"/>
      <c r="C43" s="24"/>
      <c r="D43" s="24"/>
      <c r="E43" s="24"/>
      <c r="F43" s="24"/>
      <c r="G43" s="24"/>
      <c r="H43" s="24"/>
      <c r="I43" s="24"/>
      <c r="J43" s="24"/>
    </row>
    <row r="44" spans="1:10">
      <c r="A44" s="24"/>
      <c r="B44" s="24"/>
      <c r="C44" s="24"/>
      <c r="D44" s="24"/>
      <c r="E44" s="24"/>
      <c r="F44" s="24"/>
      <c r="G44" s="24"/>
      <c r="H44" s="24"/>
      <c r="I44" s="24"/>
      <c r="J44" s="24"/>
    </row>
    <row r="45" spans="1:10">
      <c r="A45" s="24"/>
      <c r="B45" s="24"/>
      <c r="C45" s="24"/>
      <c r="D45" s="24"/>
      <c r="E45" s="24"/>
      <c r="F45" s="24"/>
      <c r="G45" s="24"/>
      <c r="H45" s="24"/>
      <c r="I45" s="24"/>
      <c r="J45" s="24"/>
    </row>
    <row r="46" spans="1:10">
      <c r="A46" s="24"/>
      <c r="B46" s="24"/>
      <c r="C46" s="24"/>
      <c r="D46" s="24"/>
      <c r="E46" s="24"/>
      <c r="F46" s="24"/>
      <c r="G46" s="24"/>
      <c r="H46" s="24"/>
      <c r="I46" s="24"/>
      <c r="J46" s="24"/>
    </row>
    <row r="47" spans="1:10">
      <c r="A47" s="24"/>
      <c r="B47" s="24"/>
      <c r="C47" s="24"/>
      <c r="D47" s="24"/>
      <c r="E47" s="24"/>
      <c r="F47" s="24"/>
      <c r="G47" s="24"/>
      <c r="H47" s="24"/>
      <c r="I47" s="24"/>
      <c r="J47" s="24"/>
    </row>
    <row r="48" spans="1:10">
      <c r="A48" s="24"/>
      <c r="B48" s="24"/>
      <c r="C48" s="24"/>
      <c r="D48" s="24"/>
      <c r="E48" s="24"/>
      <c r="F48" s="24"/>
      <c r="G48" s="24"/>
      <c r="H48" s="24"/>
      <c r="I48" s="24"/>
      <c r="J48" s="24"/>
    </row>
    <row r="49" spans="1:10">
      <c r="A49" s="24"/>
      <c r="B49" s="24"/>
      <c r="C49" s="24"/>
      <c r="D49" s="24"/>
      <c r="E49" s="24"/>
      <c r="F49" s="24"/>
      <c r="G49" s="24"/>
      <c r="H49" s="24"/>
      <c r="I49" s="24"/>
      <c r="J49" s="24"/>
    </row>
    <row r="50" spans="1:10">
      <c r="A50" s="24"/>
      <c r="B50" s="24"/>
      <c r="C50" s="24"/>
      <c r="D50" s="24"/>
      <c r="E50" s="24"/>
      <c r="F50" s="24"/>
      <c r="G50" s="24"/>
      <c r="H50" s="24"/>
      <c r="I50" s="24"/>
      <c r="J50" s="24"/>
    </row>
    <row r="51" spans="1:10">
      <c r="A51" s="24"/>
      <c r="B51" s="24"/>
      <c r="C51" s="24"/>
      <c r="D51" s="24"/>
      <c r="E51" s="24"/>
      <c r="F51" s="24"/>
      <c r="G51" s="24"/>
      <c r="H51" s="24"/>
      <c r="I51" s="24"/>
      <c r="J51" s="24"/>
    </row>
    <row r="52" spans="1:10">
      <c r="A52" s="24"/>
      <c r="B52" s="24"/>
      <c r="C52" s="24"/>
      <c r="D52" s="24"/>
      <c r="E52" s="24"/>
      <c r="F52" s="24"/>
      <c r="G52" s="24"/>
      <c r="H52" s="24"/>
      <c r="I52" s="24"/>
      <c r="J52" s="24"/>
    </row>
    <row r="53" spans="1:10">
      <c r="A53" s="24"/>
      <c r="B53" s="24"/>
      <c r="C53" s="24"/>
      <c r="D53" s="24"/>
      <c r="E53" s="24"/>
      <c r="F53" s="24"/>
      <c r="G53" s="24"/>
      <c r="H53" s="24"/>
      <c r="I53" s="24"/>
      <c r="J53" s="24"/>
    </row>
    <row r="54" spans="1:10">
      <c r="A54" s="24"/>
      <c r="B54" s="24"/>
      <c r="C54" s="24"/>
      <c r="D54" s="24"/>
      <c r="E54" s="24"/>
      <c r="F54" s="24"/>
      <c r="G54" s="24"/>
      <c r="H54" s="24"/>
      <c r="I54" s="24"/>
      <c r="J54" s="24"/>
    </row>
    <row r="55" spans="1:10">
      <c r="A55" s="24"/>
      <c r="B55" s="24"/>
      <c r="C55" s="24"/>
      <c r="D55" s="24"/>
      <c r="E55" s="24"/>
      <c r="F55" s="24"/>
      <c r="G55" s="24"/>
      <c r="H55" s="24"/>
      <c r="I55" s="24"/>
      <c r="J55" s="24"/>
    </row>
    <row r="56" spans="1:10">
      <c r="A56" s="24"/>
      <c r="B56" s="24"/>
      <c r="C56" s="24"/>
      <c r="D56" s="24"/>
      <c r="E56" s="24"/>
      <c r="F56" s="24"/>
      <c r="G56" s="24"/>
      <c r="H56" s="24"/>
      <c r="I56" s="24"/>
      <c r="J56" s="24"/>
    </row>
    <row r="57" spans="1:10">
      <c r="A57" s="24"/>
      <c r="B57" s="24"/>
      <c r="C57" s="24"/>
      <c r="D57" s="24"/>
      <c r="E57" s="24"/>
      <c r="F57" s="24"/>
      <c r="G57" s="24"/>
      <c r="H57" s="24"/>
      <c r="I57" s="24"/>
      <c r="J57" s="24"/>
    </row>
    <row r="58" spans="1:10">
      <c r="A58" s="24"/>
      <c r="B58" s="24"/>
      <c r="C58" s="24"/>
      <c r="D58" s="24"/>
      <c r="E58" s="24"/>
      <c r="F58" s="24"/>
      <c r="G58" s="24"/>
      <c r="H58" s="24"/>
      <c r="I58" s="24"/>
      <c r="J58" s="24"/>
    </row>
    <row r="59" spans="1:10">
      <c r="A59" s="24"/>
      <c r="B59" s="24"/>
      <c r="C59" s="24"/>
      <c r="D59" s="24"/>
      <c r="E59" s="24"/>
      <c r="F59" s="24"/>
      <c r="G59" s="24"/>
      <c r="H59" s="24"/>
      <c r="I59" s="24"/>
      <c r="J59" s="24"/>
    </row>
    <row r="60" spans="1:10">
      <c r="A60" s="24"/>
      <c r="B60" s="24"/>
      <c r="C60" s="24"/>
      <c r="D60" s="24"/>
      <c r="E60" s="24"/>
      <c r="F60" s="24"/>
      <c r="G60" s="24"/>
      <c r="H60" s="24"/>
      <c r="I60" s="24"/>
      <c r="J60" s="24"/>
    </row>
    <row r="61" spans="1:10">
      <c r="A61" s="24"/>
      <c r="B61" s="24"/>
      <c r="C61" s="24"/>
      <c r="D61" s="24"/>
      <c r="E61" s="24"/>
      <c r="F61" s="24"/>
      <c r="G61" s="24"/>
      <c r="H61" s="24"/>
      <c r="I61" s="24"/>
      <c r="J61" s="24"/>
    </row>
    <row r="62" spans="1:10">
      <c r="A62" s="24"/>
      <c r="B62" s="24"/>
      <c r="C62" s="24"/>
      <c r="D62" s="24"/>
      <c r="E62" s="24"/>
      <c r="F62" s="24"/>
      <c r="G62" s="24"/>
      <c r="H62" s="24"/>
      <c r="I62" s="24"/>
      <c r="J62" s="24"/>
    </row>
    <row r="63" spans="1:10">
      <c r="A63" s="24"/>
      <c r="B63" s="24"/>
      <c r="C63" s="24"/>
      <c r="D63" s="24"/>
      <c r="E63" s="24"/>
      <c r="F63" s="24"/>
      <c r="G63" s="24"/>
      <c r="H63" s="24"/>
      <c r="I63" s="24"/>
      <c r="J63" s="24"/>
    </row>
    <row r="64" spans="1:10">
      <c r="A64" s="24"/>
      <c r="B64" s="24"/>
      <c r="C64" s="24"/>
      <c r="D64" s="24"/>
      <c r="E64" s="24"/>
      <c r="F64" s="24"/>
      <c r="G64" s="24"/>
      <c r="H64" s="24"/>
      <c r="I64" s="24"/>
      <c r="J64" s="24"/>
    </row>
    <row r="65" spans="1:10">
      <c r="A65" s="24"/>
      <c r="B65" s="24"/>
      <c r="C65" s="24"/>
      <c r="D65" s="24"/>
      <c r="E65" s="24"/>
      <c r="F65" s="24"/>
      <c r="G65" s="24"/>
      <c r="H65" s="24"/>
      <c r="I65" s="24"/>
      <c r="J65" s="24"/>
    </row>
    <row r="66" spans="1:10">
      <c r="A66" s="24"/>
      <c r="B66" s="24"/>
      <c r="C66" s="24"/>
      <c r="D66" s="24"/>
      <c r="E66" s="24"/>
      <c r="F66" s="24"/>
      <c r="G66" s="24"/>
      <c r="H66" s="24"/>
      <c r="I66" s="24"/>
      <c r="J66" s="24"/>
    </row>
    <row r="67" spans="1:10">
      <c r="A67" s="24"/>
      <c r="B67" s="24"/>
      <c r="C67" s="24"/>
      <c r="D67" s="24"/>
      <c r="E67" s="24"/>
      <c r="F67" s="24"/>
      <c r="G67" s="24"/>
      <c r="H67" s="24"/>
      <c r="I67" s="24"/>
      <c r="J67" s="24"/>
    </row>
    <row r="68" spans="1:10">
      <c r="A68" s="24"/>
      <c r="B68" s="24"/>
      <c r="C68" s="24"/>
      <c r="D68" s="24"/>
      <c r="E68" s="24"/>
      <c r="F68" s="24"/>
      <c r="G68" s="24"/>
      <c r="H68" s="24"/>
      <c r="I68" s="24"/>
      <c r="J68" s="24"/>
    </row>
    <row r="69" spans="1:10">
      <c r="A69" s="24"/>
      <c r="B69" s="24"/>
      <c r="C69" s="24"/>
      <c r="D69" s="24"/>
      <c r="E69" s="24"/>
      <c r="F69" s="24"/>
      <c r="G69" s="24"/>
      <c r="H69" s="24"/>
      <c r="I69" s="24"/>
      <c r="J69" s="24"/>
    </row>
    <row r="70" spans="1:10">
      <c r="A70" s="24"/>
      <c r="B70" s="24"/>
      <c r="C70" s="24"/>
      <c r="D70" s="24"/>
      <c r="E70" s="24"/>
      <c r="F70" s="24"/>
      <c r="G70" s="24"/>
      <c r="H70" s="24"/>
      <c r="I70" s="24"/>
      <c r="J70" s="24"/>
    </row>
    <row r="71" spans="1:10">
      <c r="A71" s="24"/>
      <c r="B71" s="24"/>
      <c r="C71" s="24"/>
      <c r="D71" s="24"/>
      <c r="E71" s="24"/>
      <c r="F71" s="24"/>
      <c r="G71" s="24"/>
      <c r="H71" s="24"/>
      <c r="I71" s="24"/>
      <c r="J71" s="24"/>
    </row>
    <row r="72" spans="1:10">
      <c r="A72" s="24"/>
      <c r="B72" s="24"/>
      <c r="C72" s="24"/>
      <c r="D72" s="24"/>
      <c r="E72" s="24"/>
      <c r="F72" s="24"/>
      <c r="G72" s="24"/>
      <c r="H72" s="24"/>
      <c r="I72" s="24"/>
      <c r="J72" s="24"/>
    </row>
    <row r="73" spans="1:10">
      <c r="A73" s="24"/>
      <c r="B73" s="24"/>
      <c r="C73" s="24"/>
      <c r="D73" s="24"/>
      <c r="E73" s="24"/>
      <c r="F73" s="24"/>
      <c r="G73" s="24"/>
      <c r="H73" s="24"/>
      <c r="I73" s="24"/>
      <c r="J73" s="24"/>
    </row>
    <row r="74" spans="1:10">
      <c r="A74" s="24"/>
      <c r="B74" s="24"/>
      <c r="C74" s="24"/>
      <c r="D74" s="24"/>
      <c r="E74" s="24"/>
      <c r="F74" s="24"/>
      <c r="G74" s="24"/>
      <c r="H74" s="24"/>
      <c r="I74" s="24"/>
      <c r="J74" s="24"/>
    </row>
    <row r="75" spans="1:10">
      <c r="A75" s="24"/>
      <c r="B75" s="24"/>
      <c r="C75" s="24"/>
      <c r="D75" s="24"/>
      <c r="E75" s="24"/>
      <c r="F75" s="24"/>
      <c r="G75" s="24"/>
      <c r="H75" s="24"/>
      <c r="I75" s="24"/>
      <c r="J75" s="24"/>
    </row>
    <row r="76" spans="1:10">
      <c r="A76" s="24"/>
      <c r="B76" s="24"/>
      <c r="C76" s="24"/>
      <c r="D76" s="24"/>
      <c r="E76" s="24"/>
      <c r="F76" s="24"/>
      <c r="G76" s="24"/>
      <c r="H76" s="24"/>
      <c r="I76" s="24"/>
      <c r="J76" s="24"/>
    </row>
    <row r="77" spans="1:10">
      <c r="A77" s="24"/>
      <c r="B77" s="24"/>
      <c r="C77" s="24"/>
      <c r="D77" s="24"/>
      <c r="E77" s="24"/>
      <c r="F77" s="24"/>
      <c r="G77" s="24"/>
      <c r="H77" s="24"/>
      <c r="I77" s="24"/>
      <c r="J77" s="24"/>
    </row>
    <row r="78" spans="1:10">
      <c r="A78" s="24"/>
      <c r="B78" s="24"/>
      <c r="C78" s="24"/>
      <c r="D78" s="24"/>
      <c r="E78" s="24"/>
      <c r="F78" s="24"/>
      <c r="G78" s="24"/>
      <c r="H78" s="24"/>
      <c r="I78" s="24"/>
      <c r="J78" s="24"/>
    </row>
    <row r="79" spans="1:10">
      <c r="A79" s="24"/>
      <c r="B79" s="24"/>
      <c r="C79" s="24"/>
      <c r="D79" s="24"/>
      <c r="E79" s="24"/>
      <c r="F79" s="24"/>
      <c r="G79" s="24"/>
      <c r="H79" s="24"/>
      <c r="I79" s="24"/>
      <c r="J79" s="24"/>
    </row>
    <row r="80" spans="1:10">
      <c r="A80" s="24"/>
      <c r="B80" s="24"/>
      <c r="C80" s="24"/>
      <c r="D80" s="24"/>
      <c r="E80" s="24"/>
      <c r="F80" s="24"/>
      <c r="G80" s="24"/>
      <c r="H80" s="24"/>
      <c r="I80" s="24"/>
      <c r="J80" s="24"/>
    </row>
    <row r="81" spans="1:10">
      <c r="A81" s="24"/>
      <c r="B81" s="24"/>
      <c r="C81" s="24"/>
      <c r="D81" s="24"/>
      <c r="E81" s="24"/>
      <c r="F81" s="24"/>
      <c r="G81" s="24"/>
      <c r="H81" s="24"/>
      <c r="I81" s="24"/>
      <c r="J81" s="24"/>
    </row>
    <row r="82" spans="1:10">
      <c r="A82" s="24"/>
      <c r="B82" s="24"/>
      <c r="C82" s="24"/>
      <c r="D82" s="24"/>
      <c r="E82" s="24"/>
      <c r="F82" s="24"/>
      <c r="G82" s="24"/>
      <c r="H82" s="24"/>
      <c r="I82" s="24"/>
      <c r="J82" s="24"/>
    </row>
    <row r="83" spans="1:10">
      <c r="A83" s="24"/>
      <c r="B83" s="24"/>
      <c r="C83" s="24"/>
      <c r="D83" s="24"/>
      <c r="E83" s="24"/>
      <c r="F83" s="24"/>
      <c r="G83" s="24"/>
      <c r="H83" s="24"/>
      <c r="I83" s="24"/>
      <c r="J83" s="24"/>
    </row>
    <row r="84" spans="1:10">
      <c r="A84" s="24"/>
      <c r="B84" s="24"/>
      <c r="C84" s="24"/>
      <c r="D84" s="24"/>
      <c r="E84" s="24"/>
      <c r="F84" s="24"/>
      <c r="G84" s="24"/>
      <c r="H84" s="24"/>
      <c r="I84" s="24"/>
      <c r="J84" s="24"/>
    </row>
    <row r="85" spans="1:10">
      <c r="A85" s="24"/>
      <c r="B85" s="24"/>
      <c r="C85" s="24"/>
      <c r="D85" s="24"/>
      <c r="E85" s="24"/>
      <c r="F85" s="24"/>
      <c r="G85" s="24"/>
      <c r="H85" s="24"/>
      <c r="I85" s="24"/>
      <c r="J85" s="24"/>
    </row>
    <row r="86" spans="1:10">
      <c r="A86" s="24"/>
      <c r="B86" s="24"/>
      <c r="C86" s="24"/>
      <c r="D86" s="24"/>
      <c r="E86" s="24"/>
      <c r="F86" s="24"/>
      <c r="G86" s="24"/>
      <c r="H86" s="24"/>
      <c r="I86" s="24"/>
      <c r="J86" s="24"/>
    </row>
    <row r="87" spans="1:10">
      <c r="A87" s="24"/>
      <c r="B87" s="24"/>
      <c r="C87" s="24"/>
      <c r="D87" s="24"/>
      <c r="E87" s="24"/>
      <c r="F87" s="24"/>
      <c r="G87" s="24"/>
      <c r="H87" s="24"/>
      <c r="I87" s="24"/>
      <c r="J87" s="24"/>
    </row>
    <row r="88" spans="1:10" ht="13.8">
      <c r="B88" s="94"/>
    </row>
    <row r="89" spans="1:10" ht="13.8">
      <c r="B89" s="94"/>
    </row>
    <row r="90" spans="1:10" ht="13.8">
      <c r="B90" s="94"/>
    </row>
    <row r="97" s="3" customFormat="1"/>
  </sheetData>
  <sheetProtection algorithmName="SHA-512" hashValue="S+JYB7WFCGn4VMHWX52S6UHb6YuWhEETeRxJ9Al+UXieD8L/2rKIsT1l93PymlJYQdG1QrpbQm2frf+AJez5mQ==" saltValue="090RYuVHHQwZdhEKqimD8A==" spinCount="100000" sheet="1" objects="1" scenarios="1"/>
  <pageMargins left="0.70866141732283472" right="0.70866141732283472" top="0.74803149606299213" bottom="0.74803149606299213" header="0.31496062992125984" footer="0.31496062992125984"/>
  <pageSetup paperSize="9" scale="86" fitToHeight="1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row>
    <row r="2" spans="1:15">
      <c r="A2" s="85" t="s">
        <v>98</v>
      </c>
      <c r="B2" s="87">
        <v>4626</v>
      </c>
      <c r="C2" s="88">
        <f>RANK(D2,$D$2:$D$17,1)</f>
        <v>16</v>
      </c>
      <c r="D2" s="89">
        <v>19.707749329016316</v>
      </c>
      <c r="E2" s="1" t="s">
        <v>93</v>
      </c>
      <c r="F2" s="1" t="s">
        <v>93</v>
      </c>
      <c r="G2" s="88" t="s">
        <v>518</v>
      </c>
      <c r="H2" s="90">
        <f>MIN($D$2:$D$17)</f>
        <v>-0.73262490924691448</v>
      </c>
      <c r="I2" s="90">
        <f>VLOOKUP(4,$C$2:$D$17,2,FALSE)</f>
        <v>0.47000276472214542</v>
      </c>
      <c r="J2" s="90">
        <f>$D$18</f>
        <v>4.841154538188662</v>
      </c>
      <c r="K2" s="90" t="s">
        <v>93</v>
      </c>
      <c r="L2" s="90" t="s">
        <v>93</v>
      </c>
      <c r="M2" s="90">
        <f>VLOOKUP(13,$C$2:$D$17,2,FALSE)</f>
        <v>6.4167267483777941</v>
      </c>
      <c r="N2" s="90">
        <f>MAX($D$2:D$17)</f>
        <v>19.707749329016316</v>
      </c>
      <c r="O2" s="88">
        <f>C2</f>
        <v>16</v>
      </c>
    </row>
    <row r="3" spans="1:15">
      <c r="A3" s="85" t="s">
        <v>99</v>
      </c>
      <c r="B3" s="87">
        <v>262</v>
      </c>
      <c r="C3" s="88">
        <f t="shared" ref="C3:C17" si="0">RANK(D3,$D$2:$D$17,1)</f>
        <v>7</v>
      </c>
      <c r="D3" s="89">
        <v>1.6565503287809813</v>
      </c>
      <c r="E3" s="1" t="s">
        <v>93</v>
      </c>
      <c r="F3" s="1" t="s">
        <v>93</v>
      </c>
      <c r="G3" s="88" t="s">
        <v>518</v>
      </c>
      <c r="H3" s="90">
        <f t="shared" ref="H3:H17" si="1">MIN($D$2:$D$17)</f>
        <v>-0.73262490924691448</v>
      </c>
      <c r="I3" s="90">
        <f t="shared" ref="I3:I17" si="2">VLOOKUP(4,$C$2:$D$17,2,FALSE)</f>
        <v>0.47000276472214542</v>
      </c>
      <c r="J3" s="90">
        <f t="shared" ref="J3:J17" si="3">$D$18</f>
        <v>4.841154538188662</v>
      </c>
      <c r="K3" s="90" t="s">
        <v>93</v>
      </c>
      <c r="L3" s="90" t="s">
        <v>93</v>
      </c>
      <c r="M3" s="90">
        <f t="shared" ref="M3:M17" si="4">VLOOKUP(13,$C$2:$D$17,2,FALSE)</f>
        <v>6.4167267483777941</v>
      </c>
      <c r="N3" s="90">
        <f>MAX($D$2:D$17)</f>
        <v>19.707749329016316</v>
      </c>
      <c r="O3" s="88">
        <f t="shared" ref="O3:O17" si="5">C3</f>
        <v>7</v>
      </c>
    </row>
    <row r="4" spans="1:15">
      <c r="A4" s="85" t="s">
        <v>100</v>
      </c>
      <c r="B4" s="87">
        <v>1501</v>
      </c>
      <c r="C4" s="88">
        <f t="shared" si="0"/>
        <v>14</v>
      </c>
      <c r="D4" s="89">
        <v>7.916666666666667</v>
      </c>
      <c r="E4" s="1" t="s">
        <v>93</v>
      </c>
      <c r="F4" s="1" t="s">
        <v>93</v>
      </c>
      <c r="G4" s="88" t="s">
        <v>518</v>
      </c>
      <c r="H4" s="90">
        <f t="shared" si="1"/>
        <v>-0.73262490924691448</v>
      </c>
      <c r="I4" s="90">
        <f t="shared" si="2"/>
        <v>0.47000276472214542</v>
      </c>
      <c r="J4" s="90">
        <f t="shared" si="3"/>
        <v>4.841154538188662</v>
      </c>
      <c r="K4" s="90" t="s">
        <v>93</v>
      </c>
      <c r="L4" s="90" t="s">
        <v>93</v>
      </c>
      <c r="M4" s="90">
        <f t="shared" si="4"/>
        <v>6.4167267483777941</v>
      </c>
      <c r="N4" s="90">
        <f>MAX($D$2:D$17)</f>
        <v>19.707749329016316</v>
      </c>
      <c r="O4" s="88">
        <f t="shared" si="5"/>
        <v>14</v>
      </c>
    </row>
    <row r="5" spans="1:15">
      <c r="A5" s="85" t="s">
        <v>101</v>
      </c>
      <c r="B5" s="87">
        <v>38</v>
      </c>
      <c r="C5" s="88">
        <f>RANK(D5,$D$2:$D$17,1)</f>
        <v>3</v>
      </c>
      <c r="D5" s="89">
        <v>0.26228602981778026</v>
      </c>
      <c r="E5" s="1" t="s">
        <v>93</v>
      </c>
      <c r="F5" s="1" t="s">
        <v>93</v>
      </c>
      <c r="G5" s="88" t="s">
        <v>518</v>
      </c>
      <c r="H5" s="90">
        <f t="shared" si="1"/>
        <v>-0.73262490924691448</v>
      </c>
      <c r="I5" s="90">
        <f t="shared" si="2"/>
        <v>0.47000276472214542</v>
      </c>
      <c r="J5" s="90">
        <f t="shared" si="3"/>
        <v>4.841154538188662</v>
      </c>
      <c r="K5" s="90" t="s">
        <v>93</v>
      </c>
      <c r="L5" s="90" t="s">
        <v>93</v>
      </c>
      <c r="M5" s="90">
        <f t="shared" si="4"/>
        <v>6.4167267483777941</v>
      </c>
      <c r="N5" s="90">
        <f>MAX($D$2:D$17)</f>
        <v>19.707749329016316</v>
      </c>
      <c r="O5" s="88">
        <f>C6</f>
        <v>4</v>
      </c>
    </row>
    <row r="6" spans="1:15">
      <c r="A6" s="85" t="s">
        <v>102</v>
      </c>
      <c r="B6" s="87">
        <v>68</v>
      </c>
      <c r="C6" s="88">
        <f>RANK(D6,$D$2:$D$17,1)</f>
        <v>4</v>
      </c>
      <c r="D6" s="89">
        <v>0.47000276472214542</v>
      </c>
      <c r="E6" s="1" t="s">
        <v>93</v>
      </c>
      <c r="F6" s="1" t="s">
        <v>93</v>
      </c>
      <c r="G6" s="88" t="s">
        <v>518</v>
      </c>
      <c r="H6" s="90">
        <f t="shared" si="1"/>
        <v>-0.73262490924691448</v>
      </c>
      <c r="I6" s="90">
        <f t="shared" si="2"/>
        <v>0.47000276472214542</v>
      </c>
      <c r="J6" s="90">
        <f t="shared" si="3"/>
        <v>4.841154538188662</v>
      </c>
      <c r="K6" s="90" t="s">
        <v>93</v>
      </c>
      <c r="L6" s="90" t="s">
        <v>93</v>
      </c>
      <c r="M6" s="90">
        <f t="shared" si="4"/>
        <v>6.4167267483777941</v>
      </c>
      <c r="N6" s="90">
        <f>MAX($D$2:D$17)</f>
        <v>19.707749329016316</v>
      </c>
      <c r="O6" s="88">
        <f>C5</f>
        <v>3</v>
      </c>
    </row>
    <row r="7" spans="1:15">
      <c r="A7" s="85" t="s">
        <v>103</v>
      </c>
      <c r="B7" s="87">
        <v>160</v>
      </c>
      <c r="C7" s="88">
        <f t="shared" si="0"/>
        <v>6</v>
      </c>
      <c r="D7" s="89">
        <v>1.1273162826745577</v>
      </c>
      <c r="E7" s="1" t="s">
        <v>93</v>
      </c>
      <c r="F7" s="1" t="s">
        <v>93</v>
      </c>
      <c r="G7" s="88" t="s">
        <v>518</v>
      </c>
      <c r="H7" s="90">
        <f t="shared" si="1"/>
        <v>-0.73262490924691448</v>
      </c>
      <c r="I7" s="90">
        <f t="shared" si="2"/>
        <v>0.47000276472214542</v>
      </c>
      <c r="J7" s="90">
        <f t="shared" si="3"/>
        <v>4.841154538188662</v>
      </c>
      <c r="K7" s="90" t="s">
        <v>93</v>
      </c>
      <c r="L7" s="90" t="s">
        <v>93</v>
      </c>
      <c r="M7" s="90">
        <f t="shared" si="4"/>
        <v>6.4167267483777941</v>
      </c>
      <c r="N7" s="90">
        <f>MAX($D$2:D$17)</f>
        <v>19.707749329016316</v>
      </c>
      <c r="O7" s="88">
        <f t="shared" si="5"/>
        <v>6</v>
      </c>
    </row>
    <row r="8" spans="1:15">
      <c r="A8" s="85" t="s">
        <v>104</v>
      </c>
      <c r="B8" s="87">
        <v>1068</v>
      </c>
      <c r="C8" s="88">
        <f t="shared" si="0"/>
        <v>13</v>
      </c>
      <c r="D8" s="89">
        <v>6.4167267483777941</v>
      </c>
      <c r="E8" s="1" t="s">
        <v>93</v>
      </c>
      <c r="F8" s="1" t="s">
        <v>93</v>
      </c>
      <c r="G8" s="88" t="s">
        <v>518</v>
      </c>
      <c r="H8" s="90">
        <f t="shared" si="1"/>
        <v>-0.73262490924691448</v>
      </c>
      <c r="I8" s="90">
        <f t="shared" si="2"/>
        <v>0.47000276472214542</v>
      </c>
      <c r="J8" s="90">
        <f t="shared" si="3"/>
        <v>4.841154538188662</v>
      </c>
      <c r="K8" s="90" t="s">
        <v>93</v>
      </c>
      <c r="L8" s="90" t="s">
        <v>93</v>
      </c>
      <c r="M8" s="90">
        <f t="shared" si="4"/>
        <v>6.4167267483777941</v>
      </c>
      <c r="N8" s="90">
        <f>MAX($D$2:D$17)</f>
        <v>19.707749329016316</v>
      </c>
      <c r="O8" s="88">
        <f t="shared" si="5"/>
        <v>13</v>
      </c>
    </row>
    <row r="9" spans="1:15">
      <c r="A9" s="85" t="s">
        <v>105</v>
      </c>
      <c r="B9" s="87">
        <v>567</v>
      </c>
      <c r="C9" s="88">
        <f t="shared" si="0"/>
        <v>11</v>
      </c>
      <c r="D9" s="89">
        <v>4.0422043202395379</v>
      </c>
      <c r="E9" s="1" t="s">
        <v>93</v>
      </c>
      <c r="F9" s="1" t="s">
        <v>93</v>
      </c>
      <c r="G9" s="88" t="s">
        <v>518</v>
      </c>
      <c r="H9" s="90">
        <f t="shared" si="1"/>
        <v>-0.73262490924691448</v>
      </c>
      <c r="I9" s="90">
        <f t="shared" si="2"/>
        <v>0.47000276472214542</v>
      </c>
      <c r="J9" s="90">
        <f t="shared" si="3"/>
        <v>4.841154538188662</v>
      </c>
      <c r="K9" s="90" t="s">
        <v>93</v>
      </c>
      <c r="L9" s="90" t="s">
        <v>93</v>
      </c>
      <c r="M9" s="90">
        <f t="shared" si="4"/>
        <v>6.4167267483777941</v>
      </c>
      <c r="N9" s="90">
        <f>MAX($D$2:D$17)</f>
        <v>19.707749329016316</v>
      </c>
      <c r="O9" s="88">
        <f t="shared" si="5"/>
        <v>11</v>
      </c>
    </row>
    <row r="10" spans="1:15">
      <c r="A10" s="85" t="s">
        <v>106</v>
      </c>
      <c r="B10" s="87">
        <v>337</v>
      </c>
      <c r="C10" s="88">
        <f t="shared" si="0"/>
        <v>9</v>
      </c>
      <c r="D10" s="89">
        <v>2.0834621329211744</v>
      </c>
      <c r="E10" s="1" t="s">
        <v>93</v>
      </c>
      <c r="F10" s="1" t="s">
        <v>93</v>
      </c>
      <c r="G10" s="88" t="s">
        <v>518</v>
      </c>
      <c r="H10" s="90">
        <f t="shared" si="1"/>
        <v>-0.73262490924691448</v>
      </c>
      <c r="I10" s="90">
        <f t="shared" si="2"/>
        <v>0.47000276472214542</v>
      </c>
      <c r="J10" s="90">
        <f t="shared" si="3"/>
        <v>4.841154538188662</v>
      </c>
      <c r="K10" s="90" t="s">
        <v>93</v>
      </c>
      <c r="L10" s="90" t="s">
        <v>93</v>
      </c>
      <c r="M10" s="90">
        <f t="shared" si="4"/>
        <v>6.4167267483777941</v>
      </c>
      <c r="N10" s="90">
        <f>MAX($D$2:D$17)</f>
        <v>19.707749329016316</v>
      </c>
      <c r="O10" s="88">
        <f t="shared" si="5"/>
        <v>9</v>
      </c>
    </row>
    <row r="11" spans="1:15">
      <c r="A11" s="85" t="s">
        <v>107</v>
      </c>
      <c r="B11" s="87">
        <v>0</v>
      </c>
      <c r="C11" s="88">
        <f t="shared" si="0"/>
        <v>2</v>
      </c>
      <c r="D11" s="89">
        <v>0</v>
      </c>
      <c r="E11" s="1" t="s">
        <v>93</v>
      </c>
      <c r="F11" s="1" t="s">
        <v>93</v>
      </c>
      <c r="G11" s="88" t="s">
        <v>518</v>
      </c>
      <c r="H11" s="90">
        <f t="shared" si="1"/>
        <v>-0.73262490924691448</v>
      </c>
      <c r="I11" s="90">
        <f t="shared" si="2"/>
        <v>0.47000276472214542</v>
      </c>
      <c r="J11" s="90">
        <f t="shared" si="3"/>
        <v>4.841154538188662</v>
      </c>
      <c r="K11" s="90" t="s">
        <v>93</v>
      </c>
      <c r="L11" s="90" t="s">
        <v>93</v>
      </c>
      <c r="M11" s="90">
        <f t="shared" si="4"/>
        <v>6.4167267483777941</v>
      </c>
      <c r="N11" s="90">
        <f>MAX($D$2:D$17)</f>
        <v>19.707749329016316</v>
      </c>
      <c r="O11" s="88">
        <f t="shared" si="5"/>
        <v>2</v>
      </c>
    </row>
    <row r="12" spans="1:15">
      <c r="A12" s="85" t="s">
        <v>108</v>
      </c>
      <c r="B12" s="87">
        <v>397</v>
      </c>
      <c r="C12" s="88">
        <f>RANK(D12,$D$2:$D$17,1)</f>
        <v>10</v>
      </c>
      <c r="D12" s="89">
        <v>2.6352472618652505</v>
      </c>
      <c r="E12" s="1" t="s">
        <v>93</v>
      </c>
      <c r="F12" s="1" t="s">
        <v>93</v>
      </c>
      <c r="G12" s="88" t="s">
        <v>518</v>
      </c>
      <c r="H12" s="90">
        <f t="shared" si="1"/>
        <v>-0.73262490924691448</v>
      </c>
      <c r="I12" s="90">
        <f t="shared" si="2"/>
        <v>0.47000276472214542</v>
      </c>
      <c r="J12" s="90">
        <f t="shared" si="3"/>
        <v>4.841154538188662</v>
      </c>
      <c r="K12" s="90" t="s">
        <v>93</v>
      </c>
      <c r="L12" s="90" t="s">
        <v>93</v>
      </c>
      <c r="M12" s="90">
        <f t="shared" si="4"/>
        <v>6.4167267483777941</v>
      </c>
      <c r="N12" s="90">
        <f>MAX($D$2:D$17)</f>
        <v>19.707749329016316</v>
      </c>
      <c r="O12" s="88">
        <f t="shared" si="5"/>
        <v>10</v>
      </c>
    </row>
    <row r="13" spans="1:15">
      <c r="A13" s="85" t="s">
        <v>109</v>
      </c>
      <c r="B13" s="87">
        <v>694</v>
      </c>
      <c r="C13" s="88">
        <f t="shared" si="0"/>
        <v>12</v>
      </c>
      <c r="D13" s="89">
        <v>4.406908813817628</v>
      </c>
      <c r="E13" s="1" t="s">
        <v>93</v>
      </c>
      <c r="F13" s="1" t="s">
        <v>93</v>
      </c>
      <c r="G13" s="88" t="s">
        <v>518</v>
      </c>
      <c r="H13" s="90">
        <f t="shared" si="1"/>
        <v>-0.73262490924691448</v>
      </c>
      <c r="I13" s="90">
        <f t="shared" si="2"/>
        <v>0.47000276472214542</v>
      </c>
      <c r="J13" s="90">
        <f t="shared" si="3"/>
        <v>4.841154538188662</v>
      </c>
      <c r="K13" s="90" t="s">
        <v>93</v>
      </c>
      <c r="L13" s="90" t="s">
        <v>93</v>
      </c>
      <c r="M13" s="90">
        <f t="shared" si="4"/>
        <v>6.4167267483777941</v>
      </c>
      <c r="N13" s="90">
        <f>MAX($D$2:D$17)</f>
        <v>19.707749329016316</v>
      </c>
      <c r="O13" s="88">
        <f t="shared" si="5"/>
        <v>12</v>
      </c>
    </row>
    <row r="14" spans="1:15">
      <c r="A14" s="85" t="s">
        <v>110</v>
      </c>
      <c r="B14" s="87">
        <v>311</v>
      </c>
      <c r="C14" s="88">
        <f t="shared" si="0"/>
        <v>8</v>
      </c>
      <c r="D14" s="89">
        <v>2.0609675281643471</v>
      </c>
      <c r="E14" s="1" t="s">
        <v>93</v>
      </c>
      <c r="F14" s="1" t="s">
        <v>93</v>
      </c>
      <c r="G14" s="88" t="s">
        <v>518</v>
      </c>
      <c r="H14" s="90">
        <f t="shared" si="1"/>
        <v>-0.73262490924691448</v>
      </c>
      <c r="I14" s="90">
        <f t="shared" si="2"/>
        <v>0.47000276472214542</v>
      </c>
      <c r="J14" s="90">
        <f t="shared" si="3"/>
        <v>4.841154538188662</v>
      </c>
      <c r="K14" s="90" t="s">
        <v>93</v>
      </c>
      <c r="L14" s="90" t="s">
        <v>93</v>
      </c>
      <c r="M14" s="90">
        <f t="shared" si="4"/>
        <v>6.4167267483777941</v>
      </c>
      <c r="N14" s="90">
        <f>MAX($D$2:D$17)</f>
        <v>19.707749329016316</v>
      </c>
      <c r="O14" s="88">
        <f t="shared" si="5"/>
        <v>8</v>
      </c>
    </row>
    <row r="15" spans="1:15">
      <c r="A15" s="85" t="s">
        <v>111</v>
      </c>
      <c r="B15" s="87">
        <v>130</v>
      </c>
      <c r="C15" s="88">
        <f t="shared" si="0"/>
        <v>5</v>
      </c>
      <c r="D15" s="89">
        <v>0.91983301492959735</v>
      </c>
      <c r="E15" s="1" t="s">
        <v>93</v>
      </c>
      <c r="F15" s="1" t="s">
        <v>93</v>
      </c>
      <c r="G15" s="88" t="s">
        <v>518</v>
      </c>
      <c r="H15" s="90">
        <f t="shared" si="1"/>
        <v>-0.73262490924691448</v>
      </c>
      <c r="I15" s="90">
        <f t="shared" si="2"/>
        <v>0.47000276472214542</v>
      </c>
      <c r="J15" s="90">
        <f t="shared" si="3"/>
        <v>4.841154538188662</v>
      </c>
      <c r="K15" s="90" t="s">
        <v>93</v>
      </c>
      <c r="L15" s="90" t="s">
        <v>93</v>
      </c>
      <c r="M15" s="90">
        <f t="shared" si="4"/>
        <v>6.4167267483777941</v>
      </c>
      <c r="N15" s="90">
        <f>MAX($D$2:D$17)</f>
        <v>19.707749329016316</v>
      </c>
      <c r="O15" s="88">
        <f t="shared" si="5"/>
        <v>5</v>
      </c>
    </row>
    <row r="16" spans="1:15">
      <c r="A16" s="85" t="s">
        <v>112</v>
      </c>
      <c r="B16" s="87">
        <v>-111</v>
      </c>
      <c r="C16" s="88">
        <f t="shared" si="0"/>
        <v>1</v>
      </c>
      <c r="D16" s="89">
        <v>-0.73262490924691448</v>
      </c>
      <c r="E16" s="1" t="s">
        <v>93</v>
      </c>
      <c r="F16" s="1" t="s">
        <v>93</v>
      </c>
      <c r="G16" s="88" t="s">
        <v>518</v>
      </c>
      <c r="H16" s="90">
        <f t="shared" si="1"/>
        <v>-0.73262490924691448</v>
      </c>
      <c r="I16" s="90">
        <f t="shared" si="2"/>
        <v>0.47000276472214542</v>
      </c>
      <c r="J16" s="90">
        <f t="shared" si="3"/>
        <v>4.841154538188662</v>
      </c>
      <c r="K16" s="90" t="s">
        <v>93</v>
      </c>
      <c r="L16" s="90" t="s">
        <v>93</v>
      </c>
      <c r="M16" s="90">
        <f t="shared" si="4"/>
        <v>6.4167267483777941</v>
      </c>
      <c r="N16" s="90">
        <f>MAX($D$2:D$17)</f>
        <v>19.707749329016316</v>
      </c>
      <c r="O16" s="88">
        <f t="shared" si="5"/>
        <v>1</v>
      </c>
    </row>
    <row r="17" spans="1:15">
      <c r="A17" s="85" t="s">
        <v>113</v>
      </c>
      <c r="B17" s="87">
        <v>2248</v>
      </c>
      <c r="C17" s="88">
        <f t="shared" si="0"/>
        <v>15</v>
      </c>
      <c r="D17" s="89">
        <v>14.252203131934319</v>
      </c>
      <c r="E17" s="1" t="s">
        <v>93</v>
      </c>
      <c r="F17" s="1" t="s">
        <v>93</v>
      </c>
      <c r="G17" s="88" t="s">
        <v>518</v>
      </c>
      <c r="H17" s="90">
        <f t="shared" si="1"/>
        <v>-0.73262490924691448</v>
      </c>
      <c r="I17" s="90">
        <f t="shared" si="2"/>
        <v>0.47000276472214542</v>
      </c>
      <c r="J17" s="90">
        <f t="shared" si="3"/>
        <v>4.841154538188662</v>
      </c>
      <c r="K17" s="90" t="s">
        <v>93</v>
      </c>
      <c r="L17" s="90" t="s">
        <v>93</v>
      </c>
      <c r="M17" s="90">
        <f t="shared" si="4"/>
        <v>6.4167267483777941</v>
      </c>
      <c r="N17" s="90">
        <f>MAX($D$2:D$17)</f>
        <v>19.707749329016316</v>
      </c>
      <c r="O17" s="88">
        <f t="shared" si="5"/>
        <v>15</v>
      </c>
    </row>
    <row r="18" spans="1:15">
      <c r="A18" s="85" t="s">
        <v>115</v>
      </c>
      <c r="B18">
        <v>12296</v>
      </c>
      <c r="D18" s="89">
        <v>4.841154538188662</v>
      </c>
      <c r="E18" s="89"/>
      <c r="F18" s="89"/>
    </row>
    <row r="20" spans="1:15">
      <c r="A20" s="85" t="s">
        <v>116</v>
      </c>
      <c r="C20" t="str">
        <f>CONCATENATE(ROUND(H2,2),";",ROUND(I2,2),";",ROUND(M2,2),";",ROUND(N2,2))</f>
        <v>-0.73;0.47;6.42;19.71</v>
      </c>
    </row>
    <row r="21" spans="1:15">
      <c r="A21" t="s">
        <v>358</v>
      </c>
    </row>
    <row r="22" spans="1:15">
      <c r="A22" t="s">
        <v>121</v>
      </c>
    </row>
    <row r="23" spans="1:15">
      <c r="A23" t="s">
        <v>125</v>
      </c>
    </row>
  </sheetData>
  <sheetProtection algorithmName="SHA-512" hashValue="Oo7nd5AdN+fl/oUcBEREbu+eKAAcKRACat7VN0g6WDnlFv2BFo42/fHoDOr/J0+Rsj6LZKKLOPj5KJ7xaV3+2A==" saltValue="TDM21E6fHE6m9i4dIKaApA=="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00B0F0"/>
  </sheetPr>
  <dimension ref="A1:O23"/>
  <sheetViews>
    <sheetView workbookViewId="0">
      <selection activeCell="D25" sqref="D2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row>
    <row r="2" spans="1:15">
      <c r="A2" s="85" t="s">
        <v>98</v>
      </c>
      <c r="B2" s="87">
        <v>1138</v>
      </c>
      <c r="C2" s="88">
        <v>16</v>
      </c>
      <c r="D2" s="89">
        <v>40.326009922041109</v>
      </c>
      <c r="E2" s="1" t="s">
        <v>93</v>
      </c>
      <c r="F2" s="1" t="s">
        <v>93</v>
      </c>
      <c r="G2" s="103" t="s">
        <v>518</v>
      </c>
      <c r="H2" s="90">
        <v>-7.1694599627560516</v>
      </c>
      <c r="I2" s="90">
        <v>-3.8756983240223462</v>
      </c>
      <c r="J2" s="90">
        <v>4.427430093209054</v>
      </c>
      <c r="K2" s="90" t="s">
        <v>93</v>
      </c>
      <c r="L2" s="90" t="s">
        <v>93</v>
      </c>
      <c r="M2" s="90">
        <v>6.6907051282051277</v>
      </c>
      <c r="N2" s="90">
        <v>40.326009922041109</v>
      </c>
      <c r="O2" s="88">
        <v>16</v>
      </c>
    </row>
    <row r="3" spans="1:15">
      <c r="A3" s="85" t="s">
        <v>99</v>
      </c>
      <c r="B3" s="87">
        <v>71</v>
      </c>
      <c r="C3" s="88">
        <v>10</v>
      </c>
      <c r="D3" s="89">
        <v>3.5931174089068825</v>
      </c>
      <c r="E3" s="1" t="s">
        <v>93</v>
      </c>
      <c r="F3" s="1" t="s">
        <v>93</v>
      </c>
      <c r="G3" s="103" t="s">
        <v>518</v>
      </c>
      <c r="H3" s="90">
        <v>-7.1694599627560516</v>
      </c>
      <c r="I3" s="90">
        <v>-3.8756983240223462</v>
      </c>
      <c r="J3" s="90">
        <v>4.427430093209054</v>
      </c>
      <c r="K3" s="90" t="s">
        <v>93</v>
      </c>
      <c r="L3" s="90" t="s">
        <v>93</v>
      </c>
      <c r="M3" s="90">
        <v>6.6907051282051277</v>
      </c>
      <c r="N3" s="90">
        <v>40.326009922041109</v>
      </c>
      <c r="O3" s="88">
        <v>10</v>
      </c>
    </row>
    <row r="4" spans="1:15">
      <c r="A4" s="85" t="s">
        <v>100</v>
      </c>
      <c r="B4" s="87">
        <v>188</v>
      </c>
      <c r="C4" s="88">
        <v>12</v>
      </c>
      <c r="D4" s="89">
        <v>5.8258444375581027</v>
      </c>
      <c r="E4" s="1" t="s">
        <v>93</v>
      </c>
      <c r="F4" s="1" t="s">
        <v>93</v>
      </c>
      <c r="G4" s="103" t="s">
        <v>518</v>
      </c>
      <c r="H4" s="90">
        <v>-7.1694599627560516</v>
      </c>
      <c r="I4" s="90">
        <v>-3.8756983240223462</v>
      </c>
      <c r="J4" s="90">
        <v>4.427430093209054</v>
      </c>
      <c r="K4" s="90" t="s">
        <v>93</v>
      </c>
      <c r="L4" s="90" t="s">
        <v>93</v>
      </c>
      <c r="M4" s="90">
        <v>6.6907051282051277</v>
      </c>
      <c r="N4" s="90">
        <v>40.326009922041109</v>
      </c>
      <c r="O4" s="88">
        <v>12</v>
      </c>
    </row>
    <row r="5" spans="1:15">
      <c r="A5" s="85" t="s">
        <v>101</v>
      </c>
      <c r="B5" s="87">
        <v>-225</v>
      </c>
      <c r="C5" s="88">
        <v>2</v>
      </c>
      <c r="D5" s="89">
        <v>-6.7791503464899074</v>
      </c>
      <c r="E5" s="1" t="s">
        <v>93</v>
      </c>
      <c r="F5" s="1" t="s">
        <v>93</v>
      </c>
      <c r="G5" s="103" t="s">
        <v>518</v>
      </c>
      <c r="H5" s="90">
        <v>-7.1694599627560516</v>
      </c>
      <c r="I5" s="90">
        <v>-3.8756983240223462</v>
      </c>
      <c r="J5" s="90">
        <v>4.427430093209054</v>
      </c>
      <c r="K5" s="90" t="s">
        <v>93</v>
      </c>
      <c r="L5" s="90" t="s">
        <v>93</v>
      </c>
      <c r="M5" s="90">
        <v>6.6907051282051277</v>
      </c>
      <c r="N5" s="90">
        <v>40.326009922041109</v>
      </c>
      <c r="O5" s="88">
        <v>5</v>
      </c>
    </row>
    <row r="6" spans="1:15">
      <c r="A6" s="85" t="s">
        <v>102</v>
      </c>
      <c r="B6" s="87">
        <v>-62</v>
      </c>
      <c r="C6" s="88">
        <v>5</v>
      </c>
      <c r="D6" s="89">
        <v>-2.3682200152788386</v>
      </c>
      <c r="E6" s="1" t="s">
        <v>93</v>
      </c>
      <c r="F6" s="1" t="s">
        <v>93</v>
      </c>
      <c r="G6" s="103" t="s">
        <v>518</v>
      </c>
      <c r="H6" s="90">
        <v>-7.1694599627560516</v>
      </c>
      <c r="I6" s="90">
        <v>-3.8756983240223462</v>
      </c>
      <c r="J6" s="90">
        <v>4.427430093209054</v>
      </c>
      <c r="K6" s="90" t="s">
        <v>93</v>
      </c>
      <c r="L6" s="90" t="s">
        <v>93</v>
      </c>
      <c r="M6" s="90">
        <v>6.6907051282051277</v>
      </c>
      <c r="N6" s="90">
        <v>40.326009922041109</v>
      </c>
      <c r="O6" s="88">
        <v>2</v>
      </c>
    </row>
    <row r="7" spans="1:15">
      <c r="A7" s="85" t="s">
        <v>103</v>
      </c>
      <c r="B7" s="87">
        <v>155</v>
      </c>
      <c r="C7" s="88">
        <v>11</v>
      </c>
      <c r="D7" s="89">
        <v>5.8008982035928147</v>
      </c>
      <c r="E7" s="1" t="s">
        <v>93</v>
      </c>
      <c r="F7" s="1" t="s">
        <v>93</v>
      </c>
      <c r="G7" s="103" t="s">
        <v>518</v>
      </c>
      <c r="H7" s="90">
        <v>-7.1694599627560516</v>
      </c>
      <c r="I7" s="90">
        <v>-3.8756983240223462</v>
      </c>
      <c r="J7" s="90">
        <v>4.427430093209054</v>
      </c>
      <c r="K7" s="90" t="s">
        <v>93</v>
      </c>
      <c r="L7" s="90" t="s">
        <v>93</v>
      </c>
      <c r="M7" s="90">
        <v>6.6907051282051277</v>
      </c>
      <c r="N7" s="90">
        <v>40.326009922041109</v>
      </c>
      <c r="O7" s="88">
        <v>11</v>
      </c>
    </row>
    <row r="8" spans="1:15">
      <c r="A8" s="85" t="s">
        <v>104</v>
      </c>
      <c r="B8" s="87">
        <v>431</v>
      </c>
      <c r="C8" s="88">
        <v>15</v>
      </c>
      <c r="D8" s="89">
        <v>14.991304347826087</v>
      </c>
      <c r="E8" s="1" t="s">
        <v>93</v>
      </c>
      <c r="F8" s="1" t="s">
        <v>93</v>
      </c>
      <c r="G8" s="103" t="s">
        <v>518</v>
      </c>
      <c r="H8" s="90">
        <v>-7.1694599627560516</v>
      </c>
      <c r="I8" s="90">
        <v>-3.8756983240223462</v>
      </c>
      <c r="J8" s="90">
        <v>4.427430093209054</v>
      </c>
      <c r="K8" s="90" t="s">
        <v>93</v>
      </c>
      <c r="L8" s="90" t="s">
        <v>93</v>
      </c>
      <c r="M8" s="90">
        <v>6.6907051282051277</v>
      </c>
      <c r="N8" s="90">
        <v>40.326009922041109</v>
      </c>
      <c r="O8" s="88">
        <v>15</v>
      </c>
    </row>
    <row r="9" spans="1:15">
      <c r="A9" s="85" t="s">
        <v>105</v>
      </c>
      <c r="B9" s="87">
        <v>46</v>
      </c>
      <c r="C9" s="88">
        <v>9</v>
      </c>
      <c r="D9" s="89">
        <v>1.7437452615617892</v>
      </c>
      <c r="E9" s="1" t="s">
        <v>93</v>
      </c>
      <c r="F9" s="1" t="s">
        <v>93</v>
      </c>
      <c r="G9" s="103" t="s">
        <v>518</v>
      </c>
      <c r="H9" s="90">
        <v>-7.1694599627560516</v>
      </c>
      <c r="I9" s="90">
        <v>-3.8756983240223462</v>
      </c>
      <c r="J9" s="90">
        <v>4.427430093209054</v>
      </c>
      <c r="K9" s="90" t="s">
        <v>93</v>
      </c>
      <c r="L9" s="90" t="s">
        <v>93</v>
      </c>
      <c r="M9" s="90">
        <v>6.6907051282051277</v>
      </c>
      <c r="N9" s="90">
        <v>40.326009922041109</v>
      </c>
      <c r="O9" s="88">
        <v>9</v>
      </c>
    </row>
    <row r="10" spans="1:15">
      <c r="A10" s="85" t="s">
        <v>106</v>
      </c>
      <c r="B10" s="87">
        <v>-31</v>
      </c>
      <c r="C10" s="88">
        <v>6</v>
      </c>
      <c r="D10" s="89">
        <v>-0.899854862119013</v>
      </c>
      <c r="E10" s="1" t="s">
        <v>93</v>
      </c>
      <c r="F10" s="1" t="s">
        <v>93</v>
      </c>
      <c r="G10" s="103" t="s">
        <v>518</v>
      </c>
      <c r="H10" s="90">
        <v>-7.1694599627560516</v>
      </c>
      <c r="I10" s="90">
        <v>-3.8756983240223462</v>
      </c>
      <c r="J10" s="90">
        <v>4.427430093209054</v>
      </c>
      <c r="K10" s="90" t="s">
        <v>93</v>
      </c>
      <c r="L10" s="90" t="s">
        <v>93</v>
      </c>
      <c r="M10" s="90">
        <v>6.6907051282051277</v>
      </c>
      <c r="N10" s="90">
        <v>40.326009922041109</v>
      </c>
      <c r="O10" s="88">
        <v>6</v>
      </c>
    </row>
    <row r="11" spans="1:15">
      <c r="A11" s="85" t="s">
        <v>107</v>
      </c>
      <c r="B11" s="87">
        <v>-111</v>
      </c>
      <c r="C11" s="88">
        <v>4</v>
      </c>
      <c r="D11" s="89">
        <v>-3.8756983240223462</v>
      </c>
      <c r="E11" s="1" t="s">
        <v>93</v>
      </c>
      <c r="F11" s="1" t="s">
        <v>93</v>
      </c>
      <c r="G11" s="103" t="s">
        <v>518</v>
      </c>
      <c r="H11" s="90">
        <v>-7.1694599627560516</v>
      </c>
      <c r="I11" s="90">
        <v>-3.8756983240223462</v>
      </c>
      <c r="J11" s="90">
        <v>4.427430093209054</v>
      </c>
      <c r="K11" s="90" t="s">
        <v>93</v>
      </c>
      <c r="L11" s="90" t="s">
        <v>93</v>
      </c>
      <c r="M11" s="90">
        <v>6.6907051282051277</v>
      </c>
      <c r="N11" s="90">
        <v>40.326009922041109</v>
      </c>
      <c r="O11" s="88">
        <v>4</v>
      </c>
    </row>
    <row r="12" spans="1:15">
      <c r="A12" s="85" t="s">
        <v>108</v>
      </c>
      <c r="B12" s="87">
        <v>30</v>
      </c>
      <c r="C12" s="88">
        <v>7</v>
      </c>
      <c r="D12" s="89">
        <v>1.5479876160990713</v>
      </c>
      <c r="E12" s="1" t="s">
        <v>93</v>
      </c>
      <c r="F12" s="1" t="s">
        <v>93</v>
      </c>
      <c r="G12" s="103" t="s">
        <v>518</v>
      </c>
      <c r="H12" s="90">
        <v>-7.1694599627560516</v>
      </c>
      <c r="I12" s="90">
        <v>-3.8756983240223462</v>
      </c>
      <c r="J12" s="90">
        <v>4.427430093209054</v>
      </c>
      <c r="K12" s="90" t="s">
        <v>93</v>
      </c>
      <c r="L12" s="90" t="s">
        <v>93</v>
      </c>
      <c r="M12" s="90">
        <v>6.6907051282051277</v>
      </c>
      <c r="N12" s="90">
        <v>40.326009922041109</v>
      </c>
      <c r="O12" s="88">
        <v>7</v>
      </c>
    </row>
    <row r="13" spans="1:15">
      <c r="A13" s="85" t="s">
        <v>109</v>
      </c>
      <c r="B13" s="87">
        <v>62</v>
      </c>
      <c r="C13" s="88">
        <v>8</v>
      </c>
      <c r="D13" s="89">
        <v>1.7323274657725622</v>
      </c>
      <c r="E13" s="1" t="s">
        <v>93</v>
      </c>
      <c r="F13" s="1" t="s">
        <v>93</v>
      </c>
      <c r="G13" s="103" t="s">
        <v>518</v>
      </c>
      <c r="H13" s="90">
        <v>-7.1694599627560516</v>
      </c>
      <c r="I13" s="90">
        <v>-3.8756983240223462</v>
      </c>
      <c r="J13" s="90">
        <v>4.427430093209054</v>
      </c>
      <c r="K13" s="90" t="s">
        <v>93</v>
      </c>
      <c r="L13" s="90" t="s">
        <v>93</v>
      </c>
      <c r="M13" s="90">
        <v>6.6907051282051277</v>
      </c>
      <c r="N13" s="90">
        <v>40.326009922041109</v>
      </c>
      <c r="O13" s="88">
        <v>8</v>
      </c>
    </row>
    <row r="14" spans="1:15">
      <c r="A14" s="85" t="s">
        <v>110</v>
      </c>
      <c r="B14" s="87">
        <v>-127</v>
      </c>
      <c r="C14" s="88">
        <v>3</v>
      </c>
      <c r="D14" s="89">
        <v>-4.0718178903494708</v>
      </c>
      <c r="E14" s="1" t="s">
        <v>93</v>
      </c>
      <c r="F14" s="1" t="s">
        <v>93</v>
      </c>
      <c r="G14" s="103" t="s">
        <v>518</v>
      </c>
      <c r="H14" s="90">
        <v>-7.1694599627560516</v>
      </c>
      <c r="I14" s="90">
        <v>-3.8756983240223462</v>
      </c>
      <c r="J14" s="90">
        <v>4.427430093209054</v>
      </c>
      <c r="K14" s="90" t="s">
        <v>93</v>
      </c>
      <c r="L14" s="90" t="s">
        <v>93</v>
      </c>
      <c r="M14" s="90">
        <v>6.6907051282051277</v>
      </c>
      <c r="N14" s="90">
        <v>40.326009922041109</v>
      </c>
      <c r="O14" s="88">
        <v>3</v>
      </c>
    </row>
    <row r="15" spans="1:15">
      <c r="A15" s="85" t="s">
        <v>111</v>
      </c>
      <c r="B15" s="87">
        <v>167</v>
      </c>
      <c r="C15" s="88">
        <v>13</v>
      </c>
      <c r="D15" s="89">
        <v>6.6907051282051277</v>
      </c>
      <c r="E15" s="1" t="s">
        <v>93</v>
      </c>
      <c r="F15" s="1" t="s">
        <v>93</v>
      </c>
      <c r="G15" s="103" t="s">
        <v>518</v>
      </c>
      <c r="H15" s="90">
        <v>-7.1694599627560516</v>
      </c>
      <c r="I15" s="90">
        <v>-3.8756983240223462</v>
      </c>
      <c r="J15" s="90">
        <v>4.427430093209054</v>
      </c>
      <c r="K15" s="90" t="s">
        <v>93</v>
      </c>
      <c r="L15" s="90" t="s">
        <v>93</v>
      </c>
      <c r="M15" s="90">
        <v>6.6907051282051277</v>
      </c>
      <c r="N15" s="90">
        <v>40.326009922041109</v>
      </c>
      <c r="O15" s="88">
        <v>13</v>
      </c>
    </row>
    <row r="16" spans="1:15">
      <c r="A16" s="85" t="s">
        <v>112</v>
      </c>
      <c r="B16" s="87">
        <v>-154</v>
      </c>
      <c r="C16" s="88">
        <v>1</v>
      </c>
      <c r="D16" s="89">
        <v>-7.1694599627560516</v>
      </c>
      <c r="E16" s="1" t="s">
        <v>93</v>
      </c>
      <c r="F16" s="1" t="s">
        <v>93</v>
      </c>
      <c r="G16" s="103" t="s">
        <v>518</v>
      </c>
      <c r="H16" s="90">
        <v>-7.1694599627560516</v>
      </c>
      <c r="I16" s="90">
        <v>-3.8756983240223462</v>
      </c>
      <c r="J16" s="90">
        <v>4.427430093209054</v>
      </c>
      <c r="K16" s="90" t="s">
        <v>93</v>
      </c>
      <c r="L16" s="90" t="s">
        <v>93</v>
      </c>
      <c r="M16" s="90">
        <v>6.6907051282051277</v>
      </c>
      <c r="N16" s="90">
        <v>40.326009922041109</v>
      </c>
      <c r="O16" s="88">
        <v>1</v>
      </c>
    </row>
    <row r="17" spans="1:15">
      <c r="A17" s="85" t="s">
        <v>113</v>
      </c>
      <c r="B17" s="87">
        <v>399</v>
      </c>
      <c r="C17" s="88">
        <v>14</v>
      </c>
      <c r="D17" s="89">
        <v>11.974789915966387</v>
      </c>
      <c r="E17" s="1" t="s">
        <v>93</v>
      </c>
      <c r="F17" s="1" t="s">
        <v>93</v>
      </c>
      <c r="G17" s="103" t="s">
        <v>518</v>
      </c>
      <c r="H17" s="90">
        <v>-7.1694599627560516</v>
      </c>
      <c r="I17" s="90">
        <v>-3.8756983240223462</v>
      </c>
      <c r="J17" s="90">
        <v>4.427430093209054</v>
      </c>
      <c r="K17" s="90" t="s">
        <v>93</v>
      </c>
      <c r="L17" s="90" t="s">
        <v>93</v>
      </c>
      <c r="M17" s="90">
        <v>6.6907051282051277</v>
      </c>
      <c r="N17" s="90">
        <v>40.326009922041109</v>
      </c>
      <c r="O17" s="88">
        <v>14</v>
      </c>
    </row>
    <row r="18" spans="1:15">
      <c r="A18" s="85" t="s">
        <v>115</v>
      </c>
      <c r="B18">
        <v>1995</v>
      </c>
      <c r="D18" s="89">
        <v>4.427430093209054</v>
      </c>
      <c r="E18" s="89"/>
      <c r="F18" s="89"/>
    </row>
    <row r="20" spans="1:15">
      <c r="A20" s="85" t="s">
        <v>116</v>
      </c>
      <c r="C20" t="s">
        <v>359</v>
      </c>
    </row>
    <row r="21" spans="1:15">
      <c r="A21" t="s">
        <v>360</v>
      </c>
    </row>
    <row r="22" spans="1:15">
      <c r="A22" t="s">
        <v>121</v>
      </c>
    </row>
    <row r="23" spans="1:15">
      <c r="A23" t="s">
        <v>361</v>
      </c>
    </row>
  </sheetData>
  <sheetProtection algorithmName="SHA-512" hashValue="wrSjbDRoy0BsiYXxr7m5kSgLBW1765M96RrwSY+BU3dmSPQ41rzPf4RvkCj9A2UNSvQznYeMnwq1SBmn4iH2ww==" saltValue="N2OBfibr3zJYOivRYPa/3A=="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row>
    <row r="2" spans="1:15">
      <c r="A2" s="85" t="s">
        <v>98</v>
      </c>
      <c r="B2" s="87">
        <v>2574</v>
      </c>
      <c r="C2" s="88">
        <v>16</v>
      </c>
      <c r="D2" s="89">
        <v>13.637808625622549</v>
      </c>
      <c r="E2" s="1" t="s">
        <v>93</v>
      </c>
      <c r="F2" s="1" t="s">
        <v>93</v>
      </c>
      <c r="G2" s="103" t="s">
        <v>518</v>
      </c>
      <c r="H2" s="90">
        <v>-3.4235043214726679</v>
      </c>
      <c r="I2" s="90">
        <v>-0.73334691383173756</v>
      </c>
      <c r="J2" s="90">
        <v>3.0273448715445661</v>
      </c>
      <c r="K2" s="90" t="s">
        <v>93</v>
      </c>
      <c r="L2" s="90" t="s">
        <v>93</v>
      </c>
      <c r="M2" s="90">
        <v>3.8520020273694877</v>
      </c>
      <c r="N2" s="90">
        <v>13.637808625622549</v>
      </c>
      <c r="O2" s="88">
        <v>16</v>
      </c>
    </row>
    <row r="3" spans="1:15">
      <c r="A3" s="85" t="s">
        <v>99</v>
      </c>
      <c r="B3" s="87">
        <v>125</v>
      </c>
      <c r="C3" s="88">
        <v>8</v>
      </c>
      <c r="D3" s="89">
        <v>1.0953382404486505</v>
      </c>
      <c r="E3" s="1" t="s">
        <v>93</v>
      </c>
      <c r="F3" s="1" t="s">
        <v>93</v>
      </c>
      <c r="G3" s="103" t="s">
        <v>518</v>
      </c>
      <c r="H3" s="90">
        <v>-3.4235043214726679</v>
      </c>
      <c r="I3" s="90">
        <v>-0.73334691383173756</v>
      </c>
      <c r="J3" s="90">
        <v>3.0273448715445661</v>
      </c>
      <c r="K3" s="90" t="s">
        <v>93</v>
      </c>
      <c r="L3" s="90" t="s">
        <v>93</v>
      </c>
      <c r="M3" s="90">
        <v>3.8520020273694877</v>
      </c>
      <c r="N3" s="90">
        <v>13.637808625622549</v>
      </c>
      <c r="O3" s="88">
        <v>8</v>
      </c>
    </row>
    <row r="4" spans="1:15">
      <c r="A4" s="85" t="s">
        <v>100</v>
      </c>
      <c r="B4" s="87">
        <v>873</v>
      </c>
      <c r="C4" s="88">
        <v>14</v>
      </c>
      <c r="D4" s="89">
        <v>6.0028879873478651</v>
      </c>
      <c r="E4" s="1" t="s">
        <v>93</v>
      </c>
      <c r="F4" s="1" t="s">
        <v>93</v>
      </c>
      <c r="G4" s="103" t="s">
        <v>518</v>
      </c>
      <c r="H4" s="90">
        <v>-3.4235043214726679</v>
      </c>
      <c r="I4" s="90">
        <v>-0.73334691383173756</v>
      </c>
      <c r="J4" s="90">
        <v>3.0273448715445661</v>
      </c>
      <c r="K4" s="90" t="s">
        <v>93</v>
      </c>
      <c r="L4" s="90" t="s">
        <v>93</v>
      </c>
      <c r="M4" s="90">
        <v>3.8520020273694877</v>
      </c>
      <c r="N4" s="90">
        <v>13.637808625622549</v>
      </c>
      <c r="O4" s="88">
        <v>14</v>
      </c>
    </row>
    <row r="5" spans="1:15">
      <c r="A5" s="85" t="s">
        <v>101</v>
      </c>
      <c r="B5" s="87">
        <v>96</v>
      </c>
      <c r="C5" s="88">
        <v>7</v>
      </c>
      <c r="D5" s="89">
        <v>1.0867104369481548</v>
      </c>
      <c r="E5" s="1" t="s">
        <v>93</v>
      </c>
      <c r="F5" s="1" t="s">
        <v>93</v>
      </c>
      <c r="G5" s="103" t="s">
        <v>518</v>
      </c>
      <c r="H5" s="90">
        <v>-3.4235043214726679</v>
      </c>
      <c r="I5" s="90">
        <v>-0.73334691383173756</v>
      </c>
      <c r="J5" s="90">
        <v>3.0273448715445661</v>
      </c>
      <c r="K5" s="90" t="s">
        <v>93</v>
      </c>
      <c r="L5" s="90" t="s">
        <v>93</v>
      </c>
      <c r="M5" s="90">
        <v>3.8520020273694877</v>
      </c>
      <c r="N5" s="90">
        <v>13.637808625622549</v>
      </c>
      <c r="O5" s="88">
        <v>3</v>
      </c>
    </row>
    <row r="6" spans="1:15">
      <c r="A6" s="85" t="s">
        <v>102</v>
      </c>
      <c r="B6" s="87">
        <v>-237</v>
      </c>
      <c r="C6" s="88">
        <v>3</v>
      </c>
      <c r="D6" s="89">
        <v>-2.4997363147347325</v>
      </c>
      <c r="E6" s="1" t="s">
        <v>93</v>
      </c>
      <c r="F6" s="1" t="s">
        <v>93</v>
      </c>
      <c r="G6" s="103" t="s">
        <v>518</v>
      </c>
      <c r="H6" s="90">
        <v>-3.4235043214726679</v>
      </c>
      <c r="I6" s="90">
        <v>-0.73334691383173756</v>
      </c>
      <c r="J6" s="90">
        <v>3.0273448715445661</v>
      </c>
      <c r="K6" s="90" t="s">
        <v>93</v>
      </c>
      <c r="L6" s="90" t="s">
        <v>93</v>
      </c>
      <c r="M6" s="90">
        <v>3.8520020273694877</v>
      </c>
      <c r="N6" s="90">
        <v>13.637808625622549</v>
      </c>
      <c r="O6" s="88">
        <v>7</v>
      </c>
    </row>
    <row r="7" spans="1:15">
      <c r="A7" s="85" t="s">
        <v>103</v>
      </c>
      <c r="B7" s="87">
        <v>-241</v>
      </c>
      <c r="C7" s="88">
        <v>2</v>
      </c>
      <c r="D7" s="89">
        <v>-2.7081694572423869</v>
      </c>
      <c r="E7" s="1" t="s">
        <v>93</v>
      </c>
      <c r="F7" s="1" t="s">
        <v>93</v>
      </c>
      <c r="G7" s="103" t="s">
        <v>518</v>
      </c>
      <c r="H7" s="90">
        <v>-3.4235043214726679</v>
      </c>
      <c r="I7" s="90">
        <v>-0.73334691383173756</v>
      </c>
      <c r="J7" s="90">
        <v>3.0273448715445661</v>
      </c>
      <c r="K7" s="90" t="s">
        <v>93</v>
      </c>
      <c r="L7" s="90" t="s">
        <v>93</v>
      </c>
      <c r="M7" s="90">
        <v>3.8520020273694877</v>
      </c>
      <c r="N7" s="90">
        <v>13.637808625622549</v>
      </c>
      <c r="O7" s="88">
        <v>2</v>
      </c>
    </row>
    <row r="8" spans="1:15">
      <c r="A8" s="85" t="s">
        <v>104</v>
      </c>
      <c r="B8" s="87">
        <v>209</v>
      </c>
      <c r="C8" s="88">
        <v>10</v>
      </c>
      <c r="D8" s="89">
        <v>1.7439919893190921</v>
      </c>
      <c r="E8" s="1" t="s">
        <v>93</v>
      </c>
      <c r="F8" s="1" t="s">
        <v>93</v>
      </c>
      <c r="G8" s="103" t="s">
        <v>518</v>
      </c>
      <c r="H8" s="90">
        <v>-3.4235043214726679</v>
      </c>
      <c r="I8" s="90">
        <v>-0.73334691383173756</v>
      </c>
      <c r="J8" s="90">
        <v>3.0273448715445661</v>
      </c>
      <c r="K8" s="90" t="s">
        <v>93</v>
      </c>
      <c r="L8" s="90" t="s">
        <v>93</v>
      </c>
      <c r="M8" s="90">
        <v>3.8520020273694877</v>
      </c>
      <c r="N8" s="90">
        <v>13.637808625622549</v>
      </c>
      <c r="O8" s="88">
        <v>10</v>
      </c>
    </row>
    <row r="9" spans="1:15">
      <c r="A9" s="85" t="s">
        <v>105</v>
      </c>
      <c r="B9" s="87">
        <v>280</v>
      </c>
      <c r="C9" s="88">
        <v>12</v>
      </c>
      <c r="D9" s="89">
        <v>3.2325098129762178</v>
      </c>
      <c r="E9" s="1" t="s">
        <v>93</v>
      </c>
      <c r="F9" s="1" t="s">
        <v>93</v>
      </c>
      <c r="G9" s="103" t="s">
        <v>518</v>
      </c>
      <c r="H9" s="90">
        <v>-3.4235043214726679</v>
      </c>
      <c r="I9" s="90">
        <v>-0.73334691383173756</v>
      </c>
      <c r="J9" s="90">
        <v>3.0273448715445661</v>
      </c>
      <c r="K9" s="90" t="s">
        <v>93</v>
      </c>
      <c r="L9" s="90" t="s">
        <v>93</v>
      </c>
      <c r="M9" s="90">
        <v>3.8520020273694877</v>
      </c>
      <c r="N9" s="90">
        <v>13.637808625622549</v>
      </c>
      <c r="O9" s="88">
        <v>12</v>
      </c>
    </row>
    <row r="10" spans="1:15">
      <c r="A10" s="85" t="s">
        <v>106</v>
      </c>
      <c r="B10" s="87">
        <v>57</v>
      </c>
      <c r="C10" s="88">
        <v>6</v>
      </c>
      <c r="D10" s="89">
        <v>0.54634333365283239</v>
      </c>
      <c r="E10" s="1" t="s">
        <v>93</v>
      </c>
      <c r="F10" s="1" t="s">
        <v>93</v>
      </c>
      <c r="G10" s="103" t="s">
        <v>518</v>
      </c>
      <c r="H10" s="90">
        <v>-3.4235043214726679</v>
      </c>
      <c r="I10" s="90">
        <v>-0.73334691383173756</v>
      </c>
      <c r="J10" s="90">
        <v>3.0273448715445661</v>
      </c>
      <c r="K10" s="90" t="s">
        <v>93</v>
      </c>
      <c r="L10" s="90" t="s">
        <v>93</v>
      </c>
      <c r="M10" s="90">
        <v>3.8520020273694877</v>
      </c>
      <c r="N10" s="90">
        <v>13.637808625622549</v>
      </c>
      <c r="O10" s="88">
        <v>6</v>
      </c>
    </row>
    <row r="11" spans="1:15">
      <c r="A11" s="85" t="s">
        <v>107</v>
      </c>
      <c r="B11" s="87">
        <v>-72</v>
      </c>
      <c r="C11" s="88">
        <v>4</v>
      </c>
      <c r="D11" s="89">
        <v>-0.73334691383173756</v>
      </c>
      <c r="E11" s="1" t="s">
        <v>93</v>
      </c>
      <c r="F11" s="1" t="s">
        <v>93</v>
      </c>
      <c r="G11" s="103" t="s">
        <v>518</v>
      </c>
      <c r="H11" s="90">
        <v>-3.4235043214726679</v>
      </c>
      <c r="I11" s="90">
        <v>-0.73334691383173756</v>
      </c>
      <c r="J11" s="90">
        <v>3.0273448715445661</v>
      </c>
      <c r="K11" s="90" t="s">
        <v>93</v>
      </c>
      <c r="L11" s="90" t="s">
        <v>93</v>
      </c>
      <c r="M11" s="90">
        <v>3.8520020273694877</v>
      </c>
      <c r="N11" s="90">
        <v>13.637808625622549</v>
      </c>
      <c r="O11" s="88">
        <v>4</v>
      </c>
    </row>
    <row r="12" spans="1:15">
      <c r="A12" s="85" t="s">
        <v>108</v>
      </c>
      <c r="B12" s="87">
        <v>171</v>
      </c>
      <c r="C12" s="88">
        <v>9</v>
      </c>
      <c r="D12" s="89">
        <v>1.5295169946332738</v>
      </c>
      <c r="E12" s="1" t="s">
        <v>93</v>
      </c>
      <c r="F12" s="1" t="s">
        <v>93</v>
      </c>
      <c r="G12" s="103" t="s">
        <v>518</v>
      </c>
      <c r="H12" s="90">
        <v>-3.4235043214726679</v>
      </c>
      <c r="I12" s="90">
        <v>-0.73334691383173756</v>
      </c>
      <c r="J12" s="90">
        <v>3.0273448715445661</v>
      </c>
      <c r="K12" s="90" t="s">
        <v>93</v>
      </c>
      <c r="L12" s="90" t="s">
        <v>93</v>
      </c>
      <c r="M12" s="90">
        <v>3.8520020273694877</v>
      </c>
      <c r="N12" s="90">
        <v>13.637808625622549</v>
      </c>
      <c r="O12" s="88">
        <v>9</v>
      </c>
    </row>
    <row r="13" spans="1:15">
      <c r="A13" s="85" t="s">
        <v>109</v>
      </c>
      <c r="B13" s="87">
        <v>380</v>
      </c>
      <c r="C13" s="88">
        <v>13</v>
      </c>
      <c r="D13" s="89">
        <v>3.8520020273694877</v>
      </c>
      <c r="E13" s="1" t="s">
        <v>93</v>
      </c>
      <c r="F13" s="1" t="s">
        <v>93</v>
      </c>
      <c r="G13" s="103" t="s">
        <v>518</v>
      </c>
      <c r="H13" s="90">
        <v>-3.4235043214726679</v>
      </c>
      <c r="I13" s="90">
        <v>-0.73334691383173756</v>
      </c>
      <c r="J13" s="90">
        <v>3.0273448715445661</v>
      </c>
      <c r="K13" s="90" t="s">
        <v>93</v>
      </c>
      <c r="L13" s="90" t="s">
        <v>93</v>
      </c>
      <c r="M13" s="90">
        <v>3.8520020273694877</v>
      </c>
      <c r="N13" s="90">
        <v>13.637808625622549</v>
      </c>
      <c r="O13" s="88">
        <v>13</v>
      </c>
    </row>
    <row r="14" spans="1:15">
      <c r="A14" s="85" t="s">
        <v>110</v>
      </c>
      <c r="B14" s="87">
        <v>201</v>
      </c>
      <c r="C14" s="88">
        <v>11</v>
      </c>
      <c r="D14" s="89">
        <v>2.0698177324683349</v>
      </c>
      <c r="E14" s="1" t="s">
        <v>93</v>
      </c>
      <c r="F14" s="1" t="s">
        <v>93</v>
      </c>
      <c r="G14" s="103" t="s">
        <v>518</v>
      </c>
      <c r="H14" s="90">
        <v>-3.4235043214726679</v>
      </c>
      <c r="I14" s="90">
        <v>-0.73334691383173756</v>
      </c>
      <c r="J14" s="90">
        <v>3.0273448715445661</v>
      </c>
      <c r="K14" s="90" t="s">
        <v>93</v>
      </c>
      <c r="L14" s="90" t="s">
        <v>93</v>
      </c>
      <c r="M14" s="90">
        <v>3.8520020273694877</v>
      </c>
      <c r="N14" s="90">
        <v>13.637808625622549</v>
      </c>
      <c r="O14" s="88">
        <v>11</v>
      </c>
    </row>
    <row r="15" spans="1:15">
      <c r="A15" s="85" t="s">
        <v>111</v>
      </c>
      <c r="B15" s="87">
        <v>-305</v>
      </c>
      <c r="C15" s="88">
        <v>1</v>
      </c>
      <c r="D15" s="89">
        <v>-3.4235043214726679</v>
      </c>
      <c r="E15" s="1" t="s">
        <v>93</v>
      </c>
      <c r="F15" s="1" t="s">
        <v>93</v>
      </c>
      <c r="G15" s="103" t="s">
        <v>518</v>
      </c>
      <c r="H15" s="90">
        <v>-3.4235043214726679</v>
      </c>
      <c r="I15" s="90">
        <v>-0.73334691383173756</v>
      </c>
      <c r="J15" s="90">
        <v>3.0273448715445661</v>
      </c>
      <c r="K15" s="90" t="s">
        <v>93</v>
      </c>
      <c r="L15" s="90" t="s">
        <v>93</v>
      </c>
      <c r="M15" s="90">
        <v>3.8520020273694877</v>
      </c>
      <c r="N15" s="90">
        <v>13.637808625622549</v>
      </c>
      <c r="O15" s="88">
        <v>1</v>
      </c>
    </row>
    <row r="16" spans="1:15">
      <c r="A16" s="85" t="s">
        <v>112</v>
      </c>
      <c r="B16" s="87">
        <v>-74</v>
      </c>
      <c r="C16" s="88">
        <v>5</v>
      </c>
      <c r="D16" s="89">
        <v>-0.6489520301674998</v>
      </c>
      <c r="E16" s="1" t="s">
        <v>93</v>
      </c>
      <c r="F16" s="1" t="s">
        <v>93</v>
      </c>
      <c r="G16" s="103" t="s">
        <v>518</v>
      </c>
      <c r="H16" s="90">
        <v>-3.4235043214726679</v>
      </c>
      <c r="I16" s="90">
        <v>-0.73334691383173756</v>
      </c>
      <c r="J16" s="90">
        <v>3.0273448715445661</v>
      </c>
      <c r="K16" s="90" t="s">
        <v>93</v>
      </c>
      <c r="L16" s="90" t="s">
        <v>93</v>
      </c>
      <c r="M16" s="90">
        <v>3.8520020273694877</v>
      </c>
      <c r="N16" s="90">
        <v>13.637808625622549</v>
      </c>
      <c r="O16" s="88">
        <v>5</v>
      </c>
    </row>
    <row r="17" spans="1:15">
      <c r="A17" s="85" t="s">
        <v>113</v>
      </c>
      <c r="B17" s="87">
        <v>1240</v>
      </c>
      <c r="C17" s="88">
        <v>15</v>
      </c>
      <c r="D17" s="89">
        <v>12.227590967360221</v>
      </c>
      <c r="E17" s="1" t="s">
        <v>93</v>
      </c>
      <c r="F17" s="1" t="s">
        <v>93</v>
      </c>
      <c r="G17" s="103" t="s">
        <v>518</v>
      </c>
      <c r="H17" s="90">
        <v>-3.4235043214726679</v>
      </c>
      <c r="I17" s="90">
        <v>-0.73334691383173756</v>
      </c>
      <c r="J17" s="90">
        <v>3.0273448715445661</v>
      </c>
      <c r="K17" s="90" t="s">
        <v>93</v>
      </c>
      <c r="L17" s="90" t="s">
        <v>93</v>
      </c>
      <c r="M17" s="90">
        <v>3.8520020273694877</v>
      </c>
      <c r="N17" s="90">
        <v>13.637808625622549</v>
      </c>
      <c r="O17" s="88">
        <v>15</v>
      </c>
    </row>
    <row r="18" spans="1:15">
      <c r="A18" s="85" t="s">
        <v>115</v>
      </c>
      <c r="B18">
        <v>5272</v>
      </c>
      <c r="D18" s="89">
        <v>3.0273448715445661</v>
      </c>
      <c r="E18" s="89"/>
      <c r="F18" s="89"/>
    </row>
    <row r="20" spans="1:15">
      <c r="A20" s="85" t="s">
        <v>116</v>
      </c>
      <c r="C20" t="s">
        <v>191</v>
      </c>
    </row>
    <row r="21" spans="1:15">
      <c r="A21" t="s">
        <v>126</v>
      </c>
    </row>
    <row r="22" spans="1:15">
      <c r="A22" t="s">
        <v>121</v>
      </c>
    </row>
    <row r="23" spans="1:15">
      <c r="A23" t="s">
        <v>127</v>
      </c>
    </row>
  </sheetData>
  <sheetProtection algorithmName="SHA-512" hashValue="H+ICgXcCVIQVEs7C5rOvit1kq0+Hu28qAKKNLQcQ53UO+YAKWeN63KGF3UpkiBKr4P+0MI4OJOyKPja3GgI6eA==" saltValue="KNDsWffS0ZmcOE6QILTCag=="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row>
    <row r="2" spans="1:15">
      <c r="A2" s="85" t="s">
        <v>98</v>
      </c>
      <c r="B2" s="87">
        <v>915</v>
      </c>
      <c r="C2" s="88">
        <f>RANK(D2,$D$2:$D$17,1)</f>
        <v>16</v>
      </c>
      <c r="D2" s="89">
        <v>51.491277433877322</v>
      </c>
      <c r="E2" s="1" t="s">
        <v>93</v>
      </c>
      <c r="F2" s="1" t="s">
        <v>93</v>
      </c>
      <c r="G2" s="103" t="s">
        <v>518</v>
      </c>
      <c r="H2" s="90">
        <v>2.758336764100453</v>
      </c>
      <c r="I2" s="90">
        <v>8.7577867350677909</v>
      </c>
      <c r="J2" s="90">
        <v>14.459043730772548</v>
      </c>
      <c r="K2" s="90" t="s">
        <v>93</v>
      </c>
      <c r="L2" s="90" t="s">
        <v>93</v>
      </c>
      <c r="M2" s="90">
        <v>24.103139013452914</v>
      </c>
      <c r="N2" s="90">
        <v>51.491277433877322</v>
      </c>
      <c r="O2" s="88">
        <v>16</v>
      </c>
    </row>
    <row r="3" spans="1:15">
      <c r="A3" s="85" t="s">
        <v>99</v>
      </c>
      <c r="B3" s="87">
        <v>67</v>
      </c>
      <c r="C3" s="88">
        <f t="shared" ref="C3:C17" si="0">RANK(D3,$D$2:$D$17,1)</f>
        <v>1</v>
      </c>
      <c r="D3" s="89">
        <v>2.758336764100453</v>
      </c>
      <c r="E3" s="1" t="s">
        <v>93</v>
      </c>
      <c r="F3" s="1" t="s">
        <v>93</v>
      </c>
      <c r="G3" s="103" t="s">
        <v>518</v>
      </c>
      <c r="H3" s="90">
        <v>2.758336764100453</v>
      </c>
      <c r="I3" s="90">
        <v>8.7577867350677909</v>
      </c>
      <c r="J3" s="90">
        <v>14.459043730772548</v>
      </c>
      <c r="K3" s="90" t="s">
        <v>93</v>
      </c>
      <c r="L3" s="90" t="s">
        <v>93</v>
      </c>
      <c r="M3" s="90">
        <v>24.103139013452914</v>
      </c>
      <c r="N3" s="90">
        <v>51.491277433877322</v>
      </c>
      <c r="O3" s="88">
        <v>1</v>
      </c>
    </row>
    <row r="4" spans="1:15">
      <c r="A4" s="85" t="s">
        <v>100</v>
      </c>
      <c r="B4" s="87">
        <v>442</v>
      </c>
      <c r="C4" s="88">
        <f t="shared" si="0"/>
        <v>15</v>
      </c>
      <c r="D4" s="89">
        <v>37.142857142857139</v>
      </c>
      <c r="E4" s="1" t="s">
        <v>93</v>
      </c>
      <c r="F4" s="1" t="s">
        <v>93</v>
      </c>
      <c r="G4" s="103" t="s">
        <v>518</v>
      </c>
      <c r="H4" s="90">
        <v>2.758336764100453</v>
      </c>
      <c r="I4" s="90">
        <v>8.7577867350677909</v>
      </c>
      <c r="J4" s="90">
        <v>14.459043730772548</v>
      </c>
      <c r="K4" s="90" t="s">
        <v>93</v>
      </c>
      <c r="L4" s="90" t="s">
        <v>93</v>
      </c>
      <c r="M4" s="90">
        <v>24.103139013452914</v>
      </c>
      <c r="N4" s="90">
        <v>51.491277433877322</v>
      </c>
      <c r="O4" s="88">
        <v>15</v>
      </c>
    </row>
    <row r="5" spans="1:15">
      <c r="A5" s="85" t="s">
        <v>101</v>
      </c>
      <c r="B5" s="87">
        <v>167</v>
      </c>
      <c r="C5" s="88">
        <f>RANK(D5,$D$2:$D$17,1)</f>
        <v>2</v>
      </c>
      <c r="D5" s="89">
        <v>7.1520342612419698</v>
      </c>
      <c r="E5" s="1" t="s">
        <v>93</v>
      </c>
      <c r="F5" s="1" t="s">
        <v>93</v>
      </c>
      <c r="G5" s="103" t="s">
        <v>518</v>
      </c>
      <c r="H5" s="90">
        <v>2.758336764100453</v>
      </c>
      <c r="I5" s="90">
        <v>8.7577867350677909</v>
      </c>
      <c r="J5" s="90">
        <v>14.459043730772548</v>
      </c>
      <c r="K5" s="90" t="s">
        <v>93</v>
      </c>
      <c r="L5" s="90" t="s">
        <v>93</v>
      </c>
      <c r="M5" s="90">
        <v>24.103139013452914</v>
      </c>
      <c r="N5" s="90">
        <v>51.491277433877322</v>
      </c>
      <c r="O5" s="88">
        <v>12</v>
      </c>
    </row>
    <row r="6" spans="1:15">
      <c r="A6" s="85" t="s">
        <v>102</v>
      </c>
      <c r="B6" s="87">
        <v>365</v>
      </c>
      <c r="C6" s="88">
        <f>RANK(D6,$D$2:$D$17,1)</f>
        <v>12</v>
      </c>
      <c r="D6" s="89">
        <v>15.394348376212568</v>
      </c>
      <c r="E6" s="1" t="s">
        <v>93</v>
      </c>
      <c r="F6" s="1" t="s">
        <v>93</v>
      </c>
      <c r="G6" s="103" t="s">
        <v>518</v>
      </c>
      <c r="H6" s="90">
        <v>2.758336764100453</v>
      </c>
      <c r="I6" s="90">
        <v>8.7577867350677909</v>
      </c>
      <c r="J6" s="90">
        <v>14.459043730772548</v>
      </c>
      <c r="K6" s="90" t="s">
        <v>93</v>
      </c>
      <c r="L6" s="90" t="s">
        <v>93</v>
      </c>
      <c r="M6" s="90">
        <v>24.103139013452914</v>
      </c>
      <c r="N6" s="90">
        <v>51.491277433877322</v>
      </c>
      <c r="O6" s="88">
        <v>2</v>
      </c>
    </row>
    <row r="7" spans="1:15">
      <c r="A7" s="85" t="s">
        <v>103</v>
      </c>
      <c r="B7" s="87">
        <v>246</v>
      </c>
      <c r="C7" s="88">
        <f t="shared" si="0"/>
        <v>6</v>
      </c>
      <c r="D7" s="89">
        <v>9.3785741517346555</v>
      </c>
      <c r="E7" s="1" t="s">
        <v>93</v>
      </c>
      <c r="F7" s="1" t="s">
        <v>93</v>
      </c>
      <c r="G7" s="103" t="s">
        <v>518</v>
      </c>
      <c r="H7" s="90">
        <v>2.758336764100453</v>
      </c>
      <c r="I7" s="90">
        <v>8.7577867350677909</v>
      </c>
      <c r="J7" s="90">
        <v>14.459043730772548</v>
      </c>
      <c r="K7" s="90" t="s">
        <v>93</v>
      </c>
      <c r="L7" s="90" t="s">
        <v>93</v>
      </c>
      <c r="M7" s="90">
        <v>24.103139013452914</v>
      </c>
      <c r="N7" s="90">
        <v>51.491277433877322</v>
      </c>
      <c r="O7" s="88">
        <v>6</v>
      </c>
    </row>
    <row r="8" spans="1:15">
      <c r="A8" s="85" t="s">
        <v>104</v>
      </c>
      <c r="B8" s="87">
        <v>430</v>
      </c>
      <c r="C8" s="88">
        <f t="shared" si="0"/>
        <v>13</v>
      </c>
      <c r="D8" s="89">
        <v>24.103139013452914</v>
      </c>
      <c r="E8" s="1" t="s">
        <v>93</v>
      </c>
      <c r="F8" s="1" t="s">
        <v>93</v>
      </c>
      <c r="G8" s="103" t="s">
        <v>518</v>
      </c>
      <c r="H8" s="90">
        <v>2.758336764100453</v>
      </c>
      <c r="I8" s="90">
        <v>8.7577867350677909</v>
      </c>
      <c r="J8" s="90">
        <v>14.459043730772548</v>
      </c>
      <c r="K8" s="90" t="s">
        <v>93</v>
      </c>
      <c r="L8" s="90" t="s">
        <v>93</v>
      </c>
      <c r="M8" s="90">
        <v>24.103139013452914</v>
      </c>
      <c r="N8" s="90">
        <v>51.491277433877322</v>
      </c>
      <c r="O8" s="88">
        <v>13</v>
      </c>
    </row>
    <row r="9" spans="1:15">
      <c r="A9" s="85" t="s">
        <v>105</v>
      </c>
      <c r="B9" s="87">
        <v>239</v>
      </c>
      <c r="C9" s="88">
        <f t="shared" si="0"/>
        <v>4</v>
      </c>
      <c r="D9" s="89">
        <v>8.7577867350677909</v>
      </c>
      <c r="E9" s="1" t="s">
        <v>93</v>
      </c>
      <c r="F9" s="1" t="s">
        <v>93</v>
      </c>
      <c r="G9" s="103" t="s">
        <v>518</v>
      </c>
      <c r="H9" s="90">
        <v>2.758336764100453</v>
      </c>
      <c r="I9" s="90">
        <v>8.7577867350677909</v>
      </c>
      <c r="J9" s="90">
        <v>14.459043730772548</v>
      </c>
      <c r="K9" s="90" t="s">
        <v>93</v>
      </c>
      <c r="L9" s="90" t="s">
        <v>93</v>
      </c>
      <c r="M9" s="90">
        <v>24.103139013452914</v>
      </c>
      <c r="N9" s="90">
        <v>51.491277433877322</v>
      </c>
      <c r="O9" s="88">
        <v>4</v>
      </c>
    </row>
    <row r="10" spans="1:15">
      <c r="A10" s="85" t="s">
        <v>106</v>
      </c>
      <c r="B10" s="87">
        <v>306</v>
      </c>
      <c r="C10" s="88">
        <f t="shared" si="0"/>
        <v>11</v>
      </c>
      <c r="D10" s="89">
        <v>13.310134841235321</v>
      </c>
      <c r="E10" s="1" t="s">
        <v>93</v>
      </c>
      <c r="F10" s="1" t="s">
        <v>93</v>
      </c>
      <c r="G10" s="103" t="s">
        <v>518</v>
      </c>
      <c r="H10" s="90">
        <v>2.758336764100453</v>
      </c>
      <c r="I10" s="90">
        <v>8.7577867350677909</v>
      </c>
      <c r="J10" s="90">
        <v>14.459043730772548</v>
      </c>
      <c r="K10" s="90" t="s">
        <v>93</v>
      </c>
      <c r="L10" s="90" t="s">
        <v>93</v>
      </c>
      <c r="M10" s="90">
        <v>24.103139013452914</v>
      </c>
      <c r="N10" s="90">
        <v>51.491277433877322</v>
      </c>
      <c r="O10" s="88">
        <v>11</v>
      </c>
    </row>
    <row r="11" spans="1:15">
      <c r="A11" s="85" t="s">
        <v>107</v>
      </c>
      <c r="B11" s="87">
        <v>185</v>
      </c>
      <c r="C11" s="88">
        <f t="shared" si="0"/>
        <v>5</v>
      </c>
      <c r="D11" s="89">
        <v>8.8011417697431025</v>
      </c>
      <c r="E11" s="1" t="s">
        <v>93</v>
      </c>
      <c r="F11" s="1" t="s">
        <v>93</v>
      </c>
      <c r="G11" s="103" t="s">
        <v>518</v>
      </c>
      <c r="H11" s="90">
        <v>2.758336764100453</v>
      </c>
      <c r="I11" s="90">
        <v>8.7577867350677909</v>
      </c>
      <c r="J11" s="90">
        <v>14.459043730772548</v>
      </c>
      <c r="K11" s="90" t="s">
        <v>93</v>
      </c>
      <c r="L11" s="90" t="s">
        <v>93</v>
      </c>
      <c r="M11" s="90">
        <v>24.103139013452914</v>
      </c>
      <c r="N11" s="90">
        <v>51.491277433877322</v>
      </c>
      <c r="O11" s="88">
        <v>5</v>
      </c>
    </row>
    <row r="12" spans="1:15">
      <c r="A12" s="85" t="s">
        <v>108</v>
      </c>
      <c r="B12" s="87">
        <v>192</v>
      </c>
      <c r="C12" s="88">
        <f>RANK(D12,$D$2:$D$17,1)</f>
        <v>8</v>
      </c>
      <c r="D12" s="89">
        <v>9.8613251155624049</v>
      </c>
      <c r="E12" s="1" t="s">
        <v>93</v>
      </c>
      <c r="F12" s="1" t="s">
        <v>93</v>
      </c>
      <c r="G12" s="103" t="s">
        <v>518</v>
      </c>
      <c r="H12" s="90">
        <v>2.758336764100453</v>
      </c>
      <c r="I12" s="90">
        <v>8.7577867350677909</v>
      </c>
      <c r="J12" s="90">
        <v>14.459043730772548</v>
      </c>
      <c r="K12" s="90" t="s">
        <v>93</v>
      </c>
      <c r="L12" s="90" t="s">
        <v>93</v>
      </c>
      <c r="M12" s="90">
        <v>24.103139013452914</v>
      </c>
      <c r="N12" s="90">
        <v>51.491277433877322</v>
      </c>
      <c r="O12" s="88">
        <v>8</v>
      </c>
    </row>
    <row r="13" spans="1:15">
      <c r="A13" s="85" t="s">
        <v>109</v>
      </c>
      <c r="B13" s="87">
        <v>247</v>
      </c>
      <c r="C13" s="88">
        <f t="shared" si="0"/>
        <v>10</v>
      </c>
      <c r="D13" s="89">
        <v>10.70654529692241</v>
      </c>
      <c r="E13" s="1" t="s">
        <v>93</v>
      </c>
      <c r="F13" s="1" t="s">
        <v>93</v>
      </c>
      <c r="G13" s="103" t="s">
        <v>518</v>
      </c>
      <c r="H13" s="90">
        <v>2.758336764100453</v>
      </c>
      <c r="I13" s="90">
        <v>8.7577867350677909</v>
      </c>
      <c r="J13" s="90">
        <v>14.459043730772548</v>
      </c>
      <c r="K13" s="90" t="s">
        <v>93</v>
      </c>
      <c r="L13" s="90" t="s">
        <v>93</v>
      </c>
      <c r="M13" s="90">
        <v>24.103139013452914</v>
      </c>
      <c r="N13" s="90">
        <v>51.491277433877322</v>
      </c>
      <c r="O13" s="88">
        <v>10</v>
      </c>
    </row>
    <row r="14" spans="1:15">
      <c r="A14" s="85" t="s">
        <v>110</v>
      </c>
      <c r="B14" s="87">
        <v>237</v>
      </c>
      <c r="C14" s="88">
        <f t="shared" si="0"/>
        <v>9</v>
      </c>
      <c r="D14" s="89">
        <v>10.49136786188579</v>
      </c>
      <c r="E14" s="1" t="s">
        <v>93</v>
      </c>
      <c r="F14" s="1" t="s">
        <v>93</v>
      </c>
      <c r="G14" s="103" t="s">
        <v>518</v>
      </c>
      <c r="H14" s="90">
        <v>2.758336764100453</v>
      </c>
      <c r="I14" s="90">
        <v>8.7577867350677909</v>
      </c>
      <c r="J14" s="90">
        <v>14.459043730772548</v>
      </c>
      <c r="K14" s="90" t="s">
        <v>93</v>
      </c>
      <c r="L14" s="90" t="s">
        <v>93</v>
      </c>
      <c r="M14" s="90">
        <v>24.103139013452914</v>
      </c>
      <c r="N14" s="90">
        <v>51.491277433877322</v>
      </c>
      <c r="O14" s="88">
        <v>9</v>
      </c>
    </row>
    <row r="15" spans="1:15">
      <c r="A15" s="85" t="s">
        <v>111</v>
      </c>
      <c r="B15" s="87">
        <v>268</v>
      </c>
      <c r="C15" s="88">
        <f t="shared" si="0"/>
        <v>7</v>
      </c>
      <c r="D15" s="89">
        <v>9.8204470502015386</v>
      </c>
      <c r="E15" s="1" t="s">
        <v>93</v>
      </c>
      <c r="F15" s="1" t="s">
        <v>93</v>
      </c>
      <c r="G15" s="103" t="s">
        <v>518</v>
      </c>
      <c r="H15" s="90">
        <v>2.758336764100453</v>
      </c>
      <c r="I15" s="90">
        <v>8.7577867350677909</v>
      </c>
      <c r="J15" s="90">
        <v>14.459043730772548</v>
      </c>
      <c r="K15" s="90" t="s">
        <v>93</v>
      </c>
      <c r="L15" s="90" t="s">
        <v>93</v>
      </c>
      <c r="M15" s="90">
        <v>24.103139013452914</v>
      </c>
      <c r="N15" s="90">
        <v>51.491277433877322</v>
      </c>
      <c r="O15" s="88">
        <v>7</v>
      </c>
    </row>
    <row r="16" spans="1:15">
      <c r="A16" s="85" t="s">
        <v>112</v>
      </c>
      <c r="B16" s="87">
        <v>119</v>
      </c>
      <c r="C16" s="88">
        <f t="shared" si="0"/>
        <v>3</v>
      </c>
      <c r="D16" s="89">
        <v>7.4468085106382977</v>
      </c>
      <c r="E16" s="1" t="s">
        <v>93</v>
      </c>
      <c r="F16" s="1" t="s">
        <v>93</v>
      </c>
      <c r="G16" s="103" t="s">
        <v>518</v>
      </c>
      <c r="H16" s="90">
        <v>2.758336764100453</v>
      </c>
      <c r="I16" s="90">
        <v>8.7577867350677909</v>
      </c>
      <c r="J16" s="90">
        <v>14.459043730772548</v>
      </c>
      <c r="K16" s="90" t="s">
        <v>93</v>
      </c>
      <c r="L16" s="90" t="s">
        <v>93</v>
      </c>
      <c r="M16" s="90">
        <v>24.103139013452914</v>
      </c>
      <c r="N16" s="90">
        <v>51.491277433877322</v>
      </c>
      <c r="O16" s="88">
        <v>3</v>
      </c>
    </row>
    <row r="17" spans="1:15">
      <c r="A17" s="85" t="s">
        <v>113</v>
      </c>
      <c r="B17" s="87">
        <v>607</v>
      </c>
      <c r="C17" s="88">
        <f t="shared" si="0"/>
        <v>14</v>
      </c>
      <c r="D17" s="89">
        <v>26.379834854411122</v>
      </c>
      <c r="E17" s="1" t="s">
        <v>93</v>
      </c>
      <c r="F17" s="1" t="s">
        <v>93</v>
      </c>
      <c r="G17" s="103" t="s">
        <v>518</v>
      </c>
      <c r="H17" s="90">
        <v>2.758336764100453</v>
      </c>
      <c r="I17" s="90">
        <v>8.7577867350677909</v>
      </c>
      <c r="J17" s="90">
        <v>14.459043730772548</v>
      </c>
      <c r="K17" s="90" t="s">
        <v>93</v>
      </c>
      <c r="L17" s="90" t="s">
        <v>93</v>
      </c>
      <c r="M17" s="90">
        <v>24.103139013452914</v>
      </c>
      <c r="N17" s="90">
        <v>51.491277433877322</v>
      </c>
      <c r="O17" s="88">
        <v>14</v>
      </c>
    </row>
    <row r="18" spans="1:15">
      <c r="A18" s="85" t="s">
        <v>115</v>
      </c>
      <c r="B18">
        <v>5029</v>
      </c>
      <c r="D18" s="89">
        <v>14.459043730772548</v>
      </c>
      <c r="E18" s="89"/>
      <c r="F18" s="89"/>
    </row>
    <row r="20" spans="1:15">
      <c r="A20" s="85" t="s">
        <v>116</v>
      </c>
      <c r="C20" t="str">
        <f>CONCATENATE(ROUND(H2,2),";",ROUND(I2,2),";",ROUND(M2,2),";",ROUND(N2,2))</f>
        <v>2.76;8.76;24.1;51.49</v>
      </c>
    </row>
    <row r="21" spans="1:15">
      <c r="A21" t="s">
        <v>128</v>
      </c>
    </row>
    <row r="22" spans="1:15">
      <c r="A22" t="s">
        <v>121</v>
      </c>
    </row>
    <row r="23" spans="1:15">
      <c r="A23" t="s">
        <v>362</v>
      </c>
    </row>
  </sheetData>
  <sheetProtection algorithmName="SHA-512" hashValue="cPo+5dn0f+QjIOXULu0TNTUbOuOBk162HoswS+t67F6G+mlV7QgkjZF7IIvO3qNWVFepDSj797RfqkjfsTLpQA==" saltValue="/Uwy+dssdf1jfbOmMN01UA=="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row>
    <row r="2" spans="1:15">
      <c r="A2" s="85" t="s">
        <v>98</v>
      </c>
      <c r="B2" s="87">
        <v>6662</v>
      </c>
      <c r="C2" s="88">
        <v>15</v>
      </c>
      <c r="D2" s="89">
        <v>35.507941584052872</v>
      </c>
      <c r="E2" s="1">
        <v>34.82282805051188</v>
      </c>
      <c r="F2" s="1">
        <v>36.197549034655147</v>
      </c>
      <c r="G2" s="103" t="s">
        <v>512</v>
      </c>
      <c r="H2" s="90">
        <v>7.6424962641428884</v>
      </c>
      <c r="I2" s="90">
        <v>10.289855072463768</v>
      </c>
      <c r="J2" s="90">
        <v>22.332638191166907</v>
      </c>
      <c r="K2" s="90">
        <v>22.165051598030864</v>
      </c>
      <c r="L2" s="90">
        <v>22.500902007505463</v>
      </c>
      <c r="M2" s="90">
        <v>29.83759977979631</v>
      </c>
      <c r="N2" s="90">
        <v>55.438138209451438</v>
      </c>
      <c r="O2" s="88">
        <v>15</v>
      </c>
    </row>
    <row r="3" spans="1:15">
      <c r="A3" s="85" t="s">
        <v>99</v>
      </c>
      <c r="B3" s="87">
        <v>4336</v>
      </c>
      <c r="C3" s="88">
        <v>13</v>
      </c>
      <c r="D3" s="89">
        <v>29.83759977979631</v>
      </c>
      <c r="E3" s="1">
        <v>29.094346616042593</v>
      </c>
      <c r="F3" s="1">
        <v>30.588932723884248</v>
      </c>
      <c r="G3" s="103" t="s">
        <v>512</v>
      </c>
      <c r="H3" s="90">
        <v>7.6424962641428884</v>
      </c>
      <c r="I3" s="90">
        <v>10.289855072463768</v>
      </c>
      <c r="J3" s="90">
        <v>22.332638191166907</v>
      </c>
      <c r="K3" s="90">
        <v>22.165051598030864</v>
      </c>
      <c r="L3" s="90">
        <v>22.500902007505463</v>
      </c>
      <c r="M3" s="90">
        <v>29.83759977979631</v>
      </c>
      <c r="N3" s="90">
        <v>55.438138209451438</v>
      </c>
      <c r="O3" s="88">
        <v>13</v>
      </c>
    </row>
    <row r="4" spans="1:15">
      <c r="A4" s="85" t="s">
        <v>100</v>
      </c>
      <c r="B4" s="87">
        <v>9338</v>
      </c>
      <c r="C4" s="88">
        <v>16</v>
      </c>
      <c r="D4" s="89">
        <v>55.438138209451438</v>
      </c>
      <c r="E4" s="1">
        <v>54.683679634890623</v>
      </c>
      <c r="F4" s="1">
        <v>56.190718284119512</v>
      </c>
      <c r="G4" s="103" t="s">
        <v>512</v>
      </c>
      <c r="H4" s="90">
        <v>7.6424962641428884</v>
      </c>
      <c r="I4" s="90">
        <v>10.289855072463768</v>
      </c>
      <c r="J4" s="90">
        <v>22.332638191166907</v>
      </c>
      <c r="K4" s="90">
        <v>22.165051598030864</v>
      </c>
      <c r="L4" s="90">
        <v>22.500902007505463</v>
      </c>
      <c r="M4" s="90">
        <v>29.83759977979631</v>
      </c>
      <c r="N4" s="90">
        <v>55.438138209451438</v>
      </c>
      <c r="O4" s="88">
        <v>16</v>
      </c>
    </row>
    <row r="5" spans="1:15">
      <c r="A5" s="85" t="s">
        <v>101</v>
      </c>
      <c r="B5" s="87">
        <v>1235</v>
      </c>
      <c r="C5" s="88">
        <v>2</v>
      </c>
      <c r="D5" s="89">
        <v>8.9492753623188417</v>
      </c>
      <c r="E5" s="1">
        <v>8.4780836247130686</v>
      </c>
      <c r="F5" s="1">
        <v>9.4378577420620324</v>
      </c>
      <c r="G5" s="103" t="s">
        <v>510</v>
      </c>
      <c r="H5" s="90">
        <v>7.6424962641428884</v>
      </c>
      <c r="I5" s="90">
        <v>10.289855072463768</v>
      </c>
      <c r="J5" s="90">
        <v>22.332638191166907</v>
      </c>
      <c r="K5" s="90">
        <v>22.165051598030864</v>
      </c>
      <c r="L5" s="90">
        <v>22.500902007505463</v>
      </c>
      <c r="M5" s="90">
        <v>29.83759977979631</v>
      </c>
      <c r="N5" s="90">
        <v>55.438138209451438</v>
      </c>
      <c r="O5" s="88">
        <v>2</v>
      </c>
    </row>
    <row r="6" spans="1:15">
      <c r="A6" s="85" t="s">
        <v>102</v>
      </c>
      <c r="B6" s="87">
        <v>2264</v>
      </c>
      <c r="C6" s="88">
        <v>8</v>
      </c>
      <c r="D6" s="89">
        <v>16.141451589904463</v>
      </c>
      <c r="E6" s="1">
        <v>15.536084215747925</v>
      </c>
      <c r="F6" s="1">
        <v>16.760899376713382</v>
      </c>
      <c r="G6" s="103" t="s">
        <v>510</v>
      </c>
      <c r="H6" s="90">
        <v>7.6424962641428884</v>
      </c>
      <c r="I6" s="90">
        <v>10.289855072463768</v>
      </c>
      <c r="J6" s="90">
        <v>22.332638191166907</v>
      </c>
      <c r="K6" s="90">
        <v>22.165051598030864</v>
      </c>
      <c r="L6" s="90">
        <v>22.500902007505463</v>
      </c>
      <c r="M6" s="90">
        <v>29.83759977979631</v>
      </c>
      <c r="N6" s="90">
        <v>55.438138209451438</v>
      </c>
      <c r="O6" s="88">
        <v>8</v>
      </c>
    </row>
    <row r="7" spans="1:15">
      <c r="A7" s="85" t="s">
        <v>103</v>
      </c>
      <c r="B7" s="87">
        <v>1991</v>
      </c>
      <c r="C7" s="88">
        <v>7</v>
      </c>
      <c r="D7" s="89">
        <v>14.174854050975366</v>
      </c>
      <c r="E7" s="1">
        <v>13.601940863536733</v>
      </c>
      <c r="F7" s="1">
        <v>14.76265042889478</v>
      </c>
      <c r="G7" s="103" t="s">
        <v>510</v>
      </c>
      <c r="H7" s="90">
        <v>7.6424962641428884</v>
      </c>
      <c r="I7" s="90">
        <v>10.289855072463768</v>
      </c>
      <c r="J7" s="90">
        <v>22.332638191166907</v>
      </c>
      <c r="K7" s="90">
        <v>22.165051598030864</v>
      </c>
      <c r="L7" s="90">
        <v>22.500902007505463</v>
      </c>
      <c r="M7" s="90">
        <v>29.83759977979631</v>
      </c>
      <c r="N7" s="90">
        <v>55.438138209451438</v>
      </c>
      <c r="O7" s="88">
        <v>7</v>
      </c>
    </row>
    <row r="8" spans="1:15">
      <c r="A8" s="85" t="s">
        <v>104</v>
      </c>
      <c r="B8" s="87">
        <v>5209</v>
      </c>
      <c r="C8" s="88">
        <v>14</v>
      </c>
      <c r="D8" s="89">
        <v>32.684946978728746</v>
      </c>
      <c r="E8" s="1">
        <v>31.956783244062674</v>
      </c>
      <c r="F8" s="1">
        <v>33.419435166726757</v>
      </c>
      <c r="G8" s="103" t="s">
        <v>512</v>
      </c>
      <c r="H8" s="90">
        <v>7.6424962641428884</v>
      </c>
      <c r="I8" s="90">
        <v>10.289855072463768</v>
      </c>
      <c r="J8" s="90">
        <v>22.332638191166907</v>
      </c>
      <c r="K8" s="90">
        <v>22.165051598030864</v>
      </c>
      <c r="L8" s="90">
        <v>22.500902007505463</v>
      </c>
      <c r="M8" s="90">
        <v>29.83759977979631</v>
      </c>
      <c r="N8" s="90">
        <v>55.438138209451438</v>
      </c>
      <c r="O8" s="88">
        <v>14</v>
      </c>
    </row>
    <row r="9" spans="1:15">
      <c r="A9" s="85" t="s">
        <v>105</v>
      </c>
      <c r="B9" s="87">
        <v>1496</v>
      </c>
      <c r="C9" s="88">
        <v>5</v>
      </c>
      <c r="D9" s="89">
        <v>10.659066619166371</v>
      </c>
      <c r="E9" s="1">
        <v>10.153161010639518</v>
      </c>
      <c r="F9" s="1">
        <v>11.181346064052637</v>
      </c>
      <c r="G9" s="103" t="s">
        <v>510</v>
      </c>
      <c r="H9" s="90">
        <v>7.6424962641428884</v>
      </c>
      <c r="I9" s="90">
        <v>10.289855072463768</v>
      </c>
      <c r="J9" s="90">
        <v>22.332638191166907</v>
      </c>
      <c r="K9" s="90">
        <v>22.165051598030864</v>
      </c>
      <c r="L9" s="90">
        <v>22.500902007505463</v>
      </c>
      <c r="M9" s="90">
        <v>29.83759977979631</v>
      </c>
      <c r="N9" s="90">
        <v>55.438138209451438</v>
      </c>
      <c r="O9" s="88">
        <v>5</v>
      </c>
    </row>
    <row r="10" spans="1:15">
      <c r="A10" s="85" t="s">
        <v>106</v>
      </c>
      <c r="B10" s="87">
        <v>2794</v>
      </c>
      <c r="C10" s="88">
        <v>9</v>
      </c>
      <c r="D10" s="89">
        <v>18.164087894942142</v>
      </c>
      <c r="E10" s="1">
        <v>17.557615455550181</v>
      </c>
      <c r="F10" s="1">
        <v>18.782624402489429</v>
      </c>
      <c r="G10" s="103" t="s">
        <v>510</v>
      </c>
      <c r="H10" s="90">
        <v>7.6424962641428884</v>
      </c>
      <c r="I10" s="90">
        <v>10.289855072463768</v>
      </c>
      <c r="J10" s="90">
        <v>22.332638191166907</v>
      </c>
      <c r="K10" s="90">
        <v>22.165051598030864</v>
      </c>
      <c r="L10" s="90">
        <v>22.500902007505463</v>
      </c>
      <c r="M10" s="90">
        <v>29.83759977979631</v>
      </c>
      <c r="N10" s="90">
        <v>55.438138209451438</v>
      </c>
      <c r="O10" s="88">
        <v>9</v>
      </c>
    </row>
    <row r="11" spans="1:15">
      <c r="A11" s="85" t="s">
        <v>107</v>
      </c>
      <c r="B11" s="87">
        <v>1550</v>
      </c>
      <c r="C11" s="88">
        <v>6</v>
      </c>
      <c r="D11" s="89">
        <v>10.913187354784201</v>
      </c>
      <c r="E11" s="1">
        <v>10.404920018771367</v>
      </c>
      <c r="F11" s="1">
        <v>11.437527986865382</v>
      </c>
      <c r="G11" s="103" t="s">
        <v>510</v>
      </c>
      <c r="H11" s="90">
        <v>7.6424962641428884</v>
      </c>
      <c r="I11" s="90">
        <v>10.289855072463768</v>
      </c>
      <c r="J11" s="90">
        <v>22.332638191166907</v>
      </c>
      <c r="K11" s="90">
        <v>22.165051598030864</v>
      </c>
      <c r="L11" s="90">
        <v>22.500902007505463</v>
      </c>
      <c r="M11" s="90">
        <v>29.83759977979631</v>
      </c>
      <c r="N11" s="90">
        <v>55.438138209451438</v>
      </c>
      <c r="O11" s="88">
        <v>6</v>
      </c>
    </row>
    <row r="12" spans="1:15">
      <c r="A12" s="85" t="s">
        <v>108</v>
      </c>
      <c r="B12" s="87">
        <v>4306</v>
      </c>
      <c r="C12" s="88">
        <v>11</v>
      </c>
      <c r="D12" s="89">
        <v>29.033780594700293</v>
      </c>
      <c r="E12" s="1">
        <v>28.30404482294686</v>
      </c>
      <c r="F12" s="1">
        <v>29.771748784354763</v>
      </c>
      <c r="G12" s="103" t="s">
        <v>512</v>
      </c>
      <c r="H12" s="90">
        <v>7.6424962641428884</v>
      </c>
      <c r="I12" s="90">
        <v>10.289855072463768</v>
      </c>
      <c r="J12" s="90">
        <v>22.332638191166907</v>
      </c>
      <c r="K12" s="90">
        <v>22.165051598030864</v>
      </c>
      <c r="L12" s="90">
        <v>22.500902007505463</v>
      </c>
      <c r="M12" s="90">
        <v>29.83759977979631</v>
      </c>
      <c r="N12" s="90">
        <v>55.438138209451438</v>
      </c>
      <c r="O12" s="88">
        <v>11</v>
      </c>
    </row>
    <row r="13" spans="1:15">
      <c r="A13" s="85" t="s">
        <v>109</v>
      </c>
      <c r="B13" s="87">
        <v>1491</v>
      </c>
      <c r="C13" s="88">
        <v>4</v>
      </c>
      <c r="D13" s="89">
        <v>10.289855072463768</v>
      </c>
      <c r="E13" s="1">
        <v>9.7997158076642474</v>
      </c>
      <c r="F13" s="1">
        <v>10.796002855930551</v>
      </c>
      <c r="G13" s="103" t="s">
        <v>510</v>
      </c>
      <c r="H13" s="90">
        <v>7.6424962641428884</v>
      </c>
      <c r="I13" s="90">
        <v>10.289855072463768</v>
      </c>
      <c r="J13" s="90">
        <v>22.332638191166907</v>
      </c>
      <c r="K13" s="90">
        <v>22.165051598030864</v>
      </c>
      <c r="L13" s="90">
        <v>22.500902007505463</v>
      </c>
      <c r="M13" s="90">
        <v>29.83759977979631</v>
      </c>
      <c r="N13" s="90">
        <v>55.438138209451438</v>
      </c>
      <c r="O13" s="88">
        <v>4</v>
      </c>
    </row>
    <row r="14" spans="1:15">
      <c r="A14" s="85" t="s">
        <v>110</v>
      </c>
      <c r="B14" s="87">
        <v>3691</v>
      </c>
      <c r="C14" s="88">
        <v>10</v>
      </c>
      <c r="D14" s="89">
        <v>25.587521663778162</v>
      </c>
      <c r="E14" s="1">
        <v>24.876957831888792</v>
      </c>
      <c r="F14" s="1">
        <v>26.30794412775419</v>
      </c>
      <c r="G14" s="103" t="s">
        <v>512</v>
      </c>
      <c r="H14" s="90">
        <v>7.6424962641428884</v>
      </c>
      <c r="I14" s="90">
        <v>10.289855072463768</v>
      </c>
      <c r="J14" s="90">
        <v>22.332638191166907</v>
      </c>
      <c r="K14" s="90">
        <v>22.165051598030864</v>
      </c>
      <c r="L14" s="90">
        <v>22.500902007505463</v>
      </c>
      <c r="M14" s="90">
        <v>29.83759977979631</v>
      </c>
      <c r="N14" s="90">
        <v>55.438138209451438</v>
      </c>
      <c r="O14" s="88">
        <v>10</v>
      </c>
    </row>
    <row r="15" spans="1:15">
      <c r="A15" s="85" t="s">
        <v>111</v>
      </c>
      <c r="B15" s="87">
        <v>1074</v>
      </c>
      <c r="C15" s="88">
        <v>1</v>
      </c>
      <c r="D15" s="89">
        <v>7.6424962641428884</v>
      </c>
      <c r="E15" s="1">
        <v>7.2084860026977271</v>
      </c>
      <c r="F15" s="1">
        <v>8.0941390447927208</v>
      </c>
      <c r="G15" s="103" t="s">
        <v>510</v>
      </c>
      <c r="H15" s="90">
        <v>7.6424962641428884</v>
      </c>
      <c r="I15" s="90">
        <v>10.289855072463768</v>
      </c>
      <c r="J15" s="90">
        <v>22.332638191166907</v>
      </c>
      <c r="K15" s="90">
        <v>22.165051598030864</v>
      </c>
      <c r="L15" s="90">
        <v>22.500902007505463</v>
      </c>
      <c r="M15" s="90">
        <v>29.83759977979631</v>
      </c>
      <c r="N15" s="90">
        <v>55.438138209451438</v>
      </c>
      <c r="O15" s="88">
        <v>1</v>
      </c>
    </row>
    <row r="16" spans="1:15">
      <c r="A16" s="85" t="s">
        <v>112</v>
      </c>
      <c r="B16" s="87">
        <v>4064</v>
      </c>
      <c r="C16" s="88">
        <v>12</v>
      </c>
      <c r="D16" s="89">
        <v>29.742388758782202</v>
      </c>
      <c r="E16" s="1">
        <v>28.976641096017879</v>
      </c>
      <c r="F16" s="1">
        <v>30.516771679104838</v>
      </c>
      <c r="G16" s="103" t="s">
        <v>512</v>
      </c>
      <c r="H16" s="90">
        <v>7.6424962641428884</v>
      </c>
      <c r="I16" s="90">
        <v>10.289855072463768</v>
      </c>
      <c r="J16" s="90">
        <v>22.332638191166907</v>
      </c>
      <c r="K16" s="90">
        <v>22.165051598030864</v>
      </c>
      <c r="L16" s="90">
        <v>22.500902007505463</v>
      </c>
      <c r="M16" s="90">
        <v>29.83759977979631</v>
      </c>
      <c r="N16" s="90">
        <v>55.438138209451438</v>
      </c>
      <c r="O16" s="88">
        <v>12</v>
      </c>
    </row>
    <row r="17" spans="1:15">
      <c r="A17" s="85" t="s">
        <v>113</v>
      </c>
      <c r="B17" s="87">
        <v>1401</v>
      </c>
      <c r="C17" s="88">
        <v>3</v>
      </c>
      <c r="D17" s="89">
        <v>10.114062951198383</v>
      </c>
      <c r="E17" s="1">
        <v>9.6167571787915538</v>
      </c>
      <c r="F17" s="1">
        <v>10.628193307963031</v>
      </c>
      <c r="G17" s="103" t="s">
        <v>510</v>
      </c>
      <c r="H17" s="90">
        <v>7.6424962641428884</v>
      </c>
      <c r="I17" s="90">
        <v>10.289855072463768</v>
      </c>
      <c r="J17" s="90">
        <v>22.332638191166907</v>
      </c>
      <c r="K17" s="90">
        <v>22.165051598030864</v>
      </c>
      <c r="L17" s="90">
        <v>22.500902007505463</v>
      </c>
      <c r="M17" s="90">
        <v>29.83759977979631</v>
      </c>
      <c r="N17" s="90">
        <v>55.438138209451438</v>
      </c>
      <c r="O17" s="88">
        <v>3</v>
      </c>
    </row>
    <row r="18" spans="1:15">
      <c r="A18" s="85" t="s">
        <v>115</v>
      </c>
      <c r="B18">
        <v>52902</v>
      </c>
      <c r="D18" s="89">
        <v>22.332638191166907</v>
      </c>
      <c r="E18" s="89">
        <v>22.165051598030864</v>
      </c>
      <c r="F18" s="89">
        <v>22.500902007505463</v>
      </c>
    </row>
    <row r="20" spans="1:15">
      <c r="A20" s="85" t="s">
        <v>116</v>
      </c>
      <c r="C20" t="s">
        <v>363</v>
      </c>
      <c r="G20" s="96">
        <f>MEDIAN(D2:D17)</f>
        <v>17.152769742423303</v>
      </c>
    </row>
    <row r="21" spans="1:15">
      <c r="A21" t="s">
        <v>129</v>
      </c>
    </row>
    <row r="22" spans="1:15">
      <c r="A22" t="s">
        <v>121</v>
      </c>
    </row>
    <row r="23" spans="1:15">
      <c r="A23" t="s">
        <v>130</v>
      </c>
    </row>
  </sheetData>
  <sheetProtection algorithmName="SHA-512" hashValue="pwq5tO11GDAoffsyD32durJDMXiEicKzZWMqtWFzpyA+DNQPD1okDCe1PfMBZieyizEWUprUbLf+HcJqwHrPeQ==" saltValue="gkhsKr/AZ+qsDB8tai8gXw=="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00B0F0"/>
  </sheetPr>
  <dimension ref="A1:N23"/>
  <sheetViews>
    <sheetView workbookViewId="0">
      <selection activeCell="B5" sqref="B5:D5"/>
    </sheetView>
  </sheetViews>
  <sheetFormatPr defaultRowHeight="14.4"/>
  <sheetData>
    <row r="1" spans="1:14" ht="31.8">
      <c r="A1" s="86" t="s">
        <v>114</v>
      </c>
      <c r="B1" s="86" t="s">
        <v>1</v>
      </c>
      <c r="C1" s="86" t="s">
        <v>2</v>
      </c>
      <c r="D1" s="86" t="s">
        <v>28</v>
      </c>
      <c r="E1" s="86" t="s">
        <v>3</v>
      </c>
      <c r="F1" s="86" t="s">
        <v>4</v>
      </c>
      <c r="G1" s="86" t="s">
        <v>5</v>
      </c>
      <c r="H1" s="86" t="s">
        <v>6</v>
      </c>
      <c r="I1" s="86" t="s">
        <v>7</v>
      </c>
      <c r="J1" s="86" t="s">
        <v>8</v>
      </c>
      <c r="K1" s="86" t="s">
        <v>3</v>
      </c>
      <c r="L1" s="86" t="s">
        <v>4</v>
      </c>
      <c r="M1" s="86" t="s">
        <v>9</v>
      </c>
      <c r="N1" s="86" t="s">
        <v>10</v>
      </c>
    </row>
    <row r="2" spans="1:14">
      <c r="A2" s="85" t="s">
        <v>98</v>
      </c>
      <c r="B2" s="87">
        <v>13542</v>
      </c>
      <c r="C2" s="88">
        <v>2</v>
      </c>
      <c r="D2" s="89">
        <v>72.177806204029423</v>
      </c>
      <c r="E2" s="1">
        <v>71.530519268081477</v>
      </c>
      <c r="F2" s="1">
        <v>72.818213521946547</v>
      </c>
      <c r="G2" s="88" t="s">
        <v>510</v>
      </c>
      <c r="H2" s="90">
        <v>60.698171455711233</v>
      </c>
      <c r="I2" s="90">
        <v>75.248829039812648</v>
      </c>
      <c r="J2" s="90">
        <v>82.416983983586761</v>
      </c>
      <c r="K2" s="90">
        <v>82.263078369013414</v>
      </c>
      <c r="L2" s="90">
        <v>82.570095992620253</v>
      </c>
      <c r="M2" s="90">
        <v>91.517470401386078</v>
      </c>
      <c r="N2" s="90">
        <v>93.637681159420296</v>
      </c>
    </row>
    <row r="3" spans="1:14">
      <c r="A3" s="85" t="s">
        <v>99</v>
      </c>
      <c r="B3" s="87">
        <v>10948</v>
      </c>
      <c r="C3" s="88">
        <v>5</v>
      </c>
      <c r="D3" s="89">
        <v>75.337186897880542</v>
      </c>
      <c r="E3" s="1">
        <v>74.6278878816439</v>
      </c>
      <c r="F3" s="1">
        <v>76.036328627824275</v>
      </c>
      <c r="G3" s="88" t="s">
        <v>510</v>
      </c>
      <c r="H3" s="90">
        <v>60.698171455711233</v>
      </c>
      <c r="I3" s="90">
        <v>75.248829039812648</v>
      </c>
      <c r="J3" s="90">
        <v>82.416983983586761</v>
      </c>
      <c r="K3" s="90">
        <v>82.263078369013414</v>
      </c>
      <c r="L3" s="90">
        <v>82.570095992620253</v>
      </c>
      <c r="M3" s="90">
        <v>91.517470401386078</v>
      </c>
      <c r="N3" s="90">
        <v>93.637681159420296</v>
      </c>
    </row>
    <row r="4" spans="1:14">
      <c r="A4" s="85" t="s">
        <v>100</v>
      </c>
      <c r="B4" s="87">
        <v>10224</v>
      </c>
      <c r="C4" s="88">
        <v>1</v>
      </c>
      <c r="D4" s="89">
        <v>60.698171455711233</v>
      </c>
      <c r="E4" s="1">
        <v>59.955809402559055</v>
      </c>
      <c r="F4" s="1">
        <v>61.436837693254574</v>
      </c>
      <c r="G4" s="88" t="s">
        <v>510</v>
      </c>
      <c r="H4" s="90">
        <v>60.698171455711233</v>
      </c>
      <c r="I4" s="90">
        <v>75.248829039812648</v>
      </c>
      <c r="J4" s="90">
        <v>82.416983983586761</v>
      </c>
      <c r="K4" s="90">
        <v>82.263078369013414</v>
      </c>
      <c r="L4" s="90">
        <v>82.570095992620253</v>
      </c>
      <c r="M4" s="90">
        <v>91.517470401386078</v>
      </c>
      <c r="N4" s="90">
        <v>93.637681159420296</v>
      </c>
    </row>
    <row r="5" spans="1:14">
      <c r="A5" s="85" t="s">
        <v>101</v>
      </c>
      <c r="B5" s="87">
        <v>12922</v>
      </c>
      <c r="C5" s="88">
        <v>16</v>
      </c>
      <c r="D5" s="89">
        <v>93.637681159420296</v>
      </c>
      <c r="E5" s="1">
        <v>93.217542733588218</v>
      </c>
      <c r="F5" s="1">
        <v>94.039301983500195</v>
      </c>
      <c r="G5" s="88" t="s">
        <v>512</v>
      </c>
      <c r="H5" s="90">
        <v>60.698171455711233</v>
      </c>
      <c r="I5" s="90">
        <v>75.248829039812648</v>
      </c>
      <c r="J5" s="90">
        <v>82.416983983586761</v>
      </c>
      <c r="K5" s="90">
        <v>82.263078369013414</v>
      </c>
      <c r="L5" s="90">
        <v>82.570095992620253</v>
      </c>
      <c r="M5" s="90">
        <v>91.517470401386078</v>
      </c>
      <c r="N5" s="90">
        <v>93.637681159420296</v>
      </c>
    </row>
    <row r="6" spans="1:14">
      <c r="A6" s="85" t="s">
        <v>102</v>
      </c>
      <c r="B6" s="87">
        <v>12274</v>
      </c>
      <c r="C6" s="88">
        <v>9</v>
      </c>
      <c r="D6" s="89">
        <v>87.508912020533288</v>
      </c>
      <c r="E6" s="1">
        <v>86.950405299695447</v>
      </c>
      <c r="F6" s="1">
        <v>88.051806816550055</v>
      </c>
      <c r="G6" s="88" t="s">
        <v>512</v>
      </c>
      <c r="H6" s="90">
        <v>60.698171455711233</v>
      </c>
      <c r="I6" s="90">
        <v>75.248829039812648</v>
      </c>
      <c r="J6" s="90">
        <v>82.416983983586761</v>
      </c>
      <c r="K6" s="90">
        <v>82.263078369013414</v>
      </c>
      <c r="L6" s="90">
        <v>82.570095992620253</v>
      </c>
      <c r="M6" s="90">
        <v>91.517470401386078</v>
      </c>
      <c r="N6" s="90">
        <v>93.637681159420296</v>
      </c>
    </row>
    <row r="7" spans="1:14">
      <c r="A7" s="85" t="s">
        <v>103</v>
      </c>
      <c r="B7" s="87">
        <v>12438</v>
      </c>
      <c r="C7" s="88">
        <v>10</v>
      </c>
      <c r="D7" s="89">
        <v>88.551900897052533</v>
      </c>
      <c r="E7" s="1">
        <v>88.013790139793386</v>
      </c>
      <c r="F7" s="1">
        <v>89.073983330164538</v>
      </c>
      <c r="G7" s="88" t="s">
        <v>512</v>
      </c>
      <c r="H7" s="90">
        <v>60.698171455711233</v>
      </c>
      <c r="I7" s="90">
        <v>75.248829039812648</v>
      </c>
      <c r="J7" s="90">
        <v>82.416983983586761</v>
      </c>
      <c r="K7" s="90">
        <v>82.263078369013414</v>
      </c>
      <c r="L7" s="90">
        <v>82.570095992620253</v>
      </c>
      <c r="M7" s="90">
        <v>91.517470401386078</v>
      </c>
      <c r="N7" s="90">
        <v>93.637681159420296</v>
      </c>
    </row>
    <row r="8" spans="1:14">
      <c r="A8" s="85" t="s">
        <v>104</v>
      </c>
      <c r="B8" s="87">
        <v>11685</v>
      </c>
      <c r="C8" s="88">
        <v>3</v>
      </c>
      <c r="D8" s="89">
        <v>73.319947292464079</v>
      </c>
      <c r="E8" s="1">
        <v>72.625922722632893</v>
      </c>
      <c r="F8" s="1">
        <v>74.00545115920211</v>
      </c>
      <c r="G8" s="88" t="s">
        <v>510</v>
      </c>
      <c r="H8" s="90">
        <v>60.698171455711233</v>
      </c>
      <c r="I8" s="90">
        <v>75.248829039812648</v>
      </c>
      <c r="J8" s="90">
        <v>82.416983983586761</v>
      </c>
      <c r="K8" s="90">
        <v>82.263078369013414</v>
      </c>
      <c r="L8" s="90">
        <v>82.570095992620253</v>
      </c>
      <c r="M8" s="90">
        <v>91.517470401386078</v>
      </c>
      <c r="N8" s="90">
        <v>93.637681159420296</v>
      </c>
    </row>
    <row r="9" spans="1:14">
      <c r="A9" s="85" t="s">
        <v>105</v>
      </c>
      <c r="B9" s="87">
        <v>12807</v>
      </c>
      <c r="C9" s="88">
        <v>12</v>
      </c>
      <c r="D9" s="89">
        <v>91.25044531528323</v>
      </c>
      <c r="E9" s="1">
        <v>90.770817787349728</v>
      </c>
      <c r="F9" s="1">
        <v>91.712889867416465</v>
      </c>
      <c r="G9" s="88" t="s">
        <v>512</v>
      </c>
      <c r="H9" s="90">
        <v>60.698171455711233</v>
      </c>
      <c r="I9" s="90">
        <v>75.248829039812648</v>
      </c>
      <c r="J9" s="90">
        <v>82.416983983586761</v>
      </c>
      <c r="K9" s="90">
        <v>82.263078369013414</v>
      </c>
      <c r="L9" s="90">
        <v>82.570095992620253</v>
      </c>
      <c r="M9" s="90">
        <v>91.517470401386078</v>
      </c>
      <c r="N9" s="90">
        <v>93.637681159420296</v>
      </c>
    </row>
    <row r="10" spans="1:14">
      <c r="A10" s="85" t="s">
        <v>106</v>
      </c>
      <c r="B10" s="87">
        <v>13187</v>
      </c>
      <c r="C10" s="88">
        <v>8</v>
      </c>
      <c r="D10" s="89">
        <v>85.730074112599141</v>
      </c>
      <c r="E10" s="1">
        <v>85.167330844070193</v>
      </c>
      <c r="F10" s="1">
        <v>86.279267961318311</v>
      </c>
      <c r="G10" s="88" t="s">
        <v>512</v>
      </c>
      <c r="H10" s="90">
        <v>60.698171455711233</v>
      </c>
      <c r="I10" s="90">
        <v>75.248829039812648</v>
      </c>
      <c r="J10" s="90">
        <v>82.416983983586761</v>
      </c>
      <c r="K10" s="90">
        <v>82.263078369013414</v>
      </c>
      <c r="L10" s="90">
        <v>82.570095992620253</v>
      </c>
      <c r="M10" s="90">
        <v>91.517470401386078</v>
      </c>
      <c r="N10" s="90">
        <v>93.637681159420296</v>
      </c>
    </row>
    <row r="11" spans="1:14">
      <c r="A11" s="85" t="s">
        <v>107</v>
      </c>
      <c r="B11" s="87">
        <v>12918</v>
      </c>
      <c r="C11" s="88">
        <v>11</v>
      </c>
      <c r="D11" s="89">
        <v>90.952615644582139</v>
      </c>
      <c r="E11" s="1">
        <v>90.468898847032278</v>
      </c>
      <c r="F11" s="1">
        <v>91.419478774788004</v>
      </c>
      <c r="G11" s="88" t="s">
        <v>512</v>
      </c>
      <c r="H11" s="90">
        <v>60.698171455711233</v>
      </c>
      <c r="I11" s="90">
        <v>75.248829039812648</v>
      </c>
      <c r="J11" s="90">
        <v>82.416983983586761</v>
      </c>
      <c r="K11" s="90">
        <v>82.263078369013414</v>
      </c>
      <c r="L11" s="90">
        <v>82.570095992620253</v>
      </c>
      <c r="M11" s="90">
        <v>91.517470401386078</v>
      </c>
      <c r="N11" s="90">
        <v>93.637681159420296</v>
      </c>
    </row>
    <row r="12" spans="1:14">
      <c r="A12" s="85" t="s">
        <v>108</v>
      </c>
      <c r="B12" s="87">
        <v>11382</v>
      </c>
      <c r="C12" s="88">
        <v>6</v>
      </c>
      <c r="D12" s="89">
        <v>76.744656462814376</v>
      </c>
      <c r="E12" s="1">
        <v>76.056171189774375</v>
      </c>
      <c r="F12" s="1">
        <v>77.422635671056668</v>
      </c>
      <c r="G12" s="88" t="s">
        <v>510</v>
      </c>
      <c r="H12" s="90">
        <v>60.698171455711233</v>
      </c>
      <c r="I12" s="90">
        <v>75.248829039812648</v>
      </c>
      <c r="J12" s="90">
        <v>82.416983983586761</v>
      </c>
      <c r="K12" s="90">
        <v>82.263078369013414</v>
      </c>
      <c r="L12" s="90">
        <v>82.570095992620253</v>
      </c>
      <c r="M12" s="90">
        <v>91.517470401386078</v>
      </c>
      <c r="N12" s="90">
        <v>93.637681159420296</v>
      </c>
    </row>
    <row r="13" spans="1:14">
      <c r="A13" s="85" t="s">
        <v>109</v>
      </c>
      <c r="B13" s="87">
        <v>13281</v>
      </c>
      <c r="C13" s="88">
        <v>14</v>
      </c>
      <c r="D13" s="89">
        <v>91.656314699792958</v>
      </c>
      <c r="E13" s="1">
        <v>91.194181434188081</v>
      </c>
      <c r="F13" s="1">
        <v>92.101639807617758</v>
      </c>
      <c r="G13" s="88" t="s">
        <v>512</v>
      </c>
      <c r="H13" s="90">
        <v>60.698171455711233</v>
      </c>
      <c r="I13" s="90">
        <v>75.248829039812648</v>
      </c>
      <c r="J13" s="90">
        <v>82.416983983586761</v>
      </c>
      <c r="K13" s="90">
        <v>82.263078369013414</v>
      </c>
      <c r="L13" s="90">
        <v>82.570095992620253</v>
      </c>
      <c r="M13" s="90">
        <v>91.517470401386078</v>
      </c>
      <c r="N13" s="90">
        <v>93.637681159420296</v>
      </c>
    </row>
    <row r="14" spans="1:14">
      <c r="A14" s="85" t="s">
        <v>110</v>
      </c>
      <c r="B14" s="87">
        <v>11508</v>
      </c>
      <c r="C14" s="88">
        <v>7</v>
      </c>
      <c r="D14" s="89">
        <v>79.778162911611787</v>
      </c>
      <c r="E14" s="1">
        <v>79.113265706238309</v>
      </c>
      <c r="F14" s="1">
        <v>80.431027999182277</v>
      </c>
      <c r="G14" s="88" t="s">
        <v>510</v>
      </c>
      <c r="H14" s="90">
        <v>60.698171455711233</v>
      </c>
      <c r="I14" s="90">
        <v>75.248829039812648</v>
      </c>
      <c r="J14" s="90">
        <v>82.416983983586761</v>
      </c>
      <c r="K14" s="90">
        <v>82.263078369013414</v>
      </c>
      <c r="L14" s="90">
        <v>82.570095992620253</v>
      </c>
      <c r="M14" s="90">
        <v>91.517470401386078</v>
      </c>
      <c r="N14" s="90">
        <v>93.637681159420296</v>
      </c>
    </row>
    <row r="15" spans="1:14">
      <c r="A15" s="85" t="s">
        <v>111</v>
      </c>
      <c r="B15" s="87">
        <v>13156</v>
      </c>
      <c r="C15" s="88">
        <v>15</v>
      </c>
      <c r="D15" s="89">
        <v>93.61702127659575</v>
      </c>
      <c r="E15" s="1">
        <v>93.200193336899645</v>
      </c>
      <c r="F15" s="1">
        <v>94.01567577983343</v>
      </c>
      <c r="G15" s="88" t="s">
        <v>512</v>
      </c>
      <c r="H15" s="90">
        <v>60.698171455711233</v>
      </c>
      <c r="I15" s="90">
        <v>75.248829039812648</v>
      </c>
      <c r="J15" s="90">
        <v>82.416983983586761</v>
      </c>
      <c r="K15" s="90">
        <v>82.263078369013414</v>
      </c>
      <c r="L15" s="90">
        <v>82.570095992620253</v>
      </c>
      <c r="M15" s="90">
        <v>91.517470401386078</v>
      </c>
      <c r="N15" s="90">
        <v>93.637681159420296</v>
      </c>
    </row>
    <row r="16" spans="1:14">
      <c r="A16" s="85" t="s">
        <v>112</v>
      </c>
      <c r="B16" s="87">
        <v>10282</v>
      </c>
      <c r="C16" s="88">
        <v>4</v>
      </c>
      <c r="D16" s="89">
        <v>75.248829039812648</v>
      </c>
      <c r="E16" s="1">
        <v>74.516225543265548</v>
      </c>
      <c r="F16" s="1">
        <v>75.97066566999851</v>
      </c>
      <c r="G16" s="88" t="s">
        <v>510</v>
      </c>
      <c r="H16" s="90">
        <v>60.698171455711233</v>
      </c>
      <c r="I16" s="90">
        <v>75.248829039812648</v>
      </c>
      <c r="J16" s="90">
        <v>82.416983983586761</v>
      </c>
      <c r="K16" s="90">
        <v>82.263078369013414</v>
      </c>
      <c r="L16" s="90">
        <v>82.570095992620253</v>
      </c>
      <c r="M16" s="90">
        <v>91.517470401386078</v>
      </c>
      <c r="N16" s="90">
        <v>93.637681159420296</v>
      </c>
    </row>
    <row r="17" spans="1:14">
      <c r="A17" s="85" t="s">
        <v>113</v>
      </c>
      <c r="B17" s="87">
        <v>12677</v>
      </c>
      <c r="C17" s="88">
        <v>13</v>
      </c>
      <c r="D17" s="89">
        <v>91.517470401386078</v>
      </c>
      <c r="E17" s="1">
        <v>91.041102927429847</v>
      </c>
      <c r="F17" s="1">
        <v>91.976311598390367</v>
      </c>
      <c r="G17" s="88" t="s">
        <v>512</v>
      </c>
      <c r="H17" s="90">
        <v>60.698171455711233</v>
      </c>
      <c r="I17" s="90">
        <v>75.248829039812648</v>
      </c>
      <c r="J17" s="90">
        <v>82.416983983586761</v>
      </c>
      <c r="K17" s="90">
        <v>82.263078369013414</v>
      </c>
      <c r="L17" s="90">
        <v>82.570095992620253</v>
      </c>
      <c r="M17" s="90">
        <v>91.517470401386078</v>
      </c>
      <c r="N17" s="90">
        <v>93.637681159420296</v>
      </c>
    </row>
    <row r="18" spans="1:14">
      <c r="A18" s="85" t="s">
        <v>115</v>
      </c>
      <c r="B18">
        <v>195231</v>
      </c>
      <c r="D18" s="89">
        <v>82.416983983586761</v>
      </c>
      <c r="E18" s="89">
        <v>82.263078369013414</v>
      </c>
      <c r="F18" s="89">
        <v>82.570095992620253</v>
      </c>
    </row>
    <row r="20" spans="1:14">
      <c r="A20" s="85" t="s">
        <v>116</v>
      </c>
    </row>
    <row r="21" spans="1:14">
      <c r="A21" t="s">
        <v>131</v>
      </c>
    </row>
    <row r="22" spans="1:14">
      <c r="A22" t="s">
        <v>121</v>
      </c>
    </row>
    <row r="23" spans="1:14">
      <c r="A23" t="s">
        <v>132</v>
      </c>
    </row>
  </sheetData>
  <sheetProtection algorithmName="SHA-512" hashValue="/HKmhBHriJWlCfGAAI54m/vrx7bG1o0NpgZwLSMC3eSoAPlNGH8K9t5hy3qDneIkVTx0RZlVEPhaUmONWIXCUQ==" saltValue="A8EMCaLNiZjlX8sA1ChRQQ=="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00B0F0"/>
  </sheetPr>
  <dimension ref="A1:N23"/>
  <sheetViews>
    <sheetView workbookViewId="0">
      <selection activeCell="S8" sqref="S8"/>
    </sheetView>
  </sheetViews>
  <sheetFormatPr defaultRowHeight="14.4"/>
  <sheetData>
    <row r="1" spans="1:14" ht="31.8">
      <c r="A1" s="86" t="s">
        <v>114</v>
      </c>
      <c r="B1" s="86" t="s">
        <v>1</v>
      </c>
      <c r="C1" s="86" t="s">
        <v>2</v>
      </c>
      <c r="D1" s="86" t="s">
        <v>28</v>
      </c>
      <c r="E1" s="86" t="s">
        <v>3</v>
      </c>
      <c r="F1" s="86" t="s">
        <v>4</v>
      </c>
      <c r="G1" s="86" t="s">
        <v>5</v>
      </c>
      <c r="H1" s="86" t="s">
        <v>6</v>
      </c>
      <c r="I1" s="86" t="s">
        <v>7</v>
      </c>
      <c r="J1" s="86" t="s">
        <v>8</v>
      </c>
      <c r="K1" s="86" t="s">
        <v>3</v>
      </c>
      <c r="L1" s="86" t="s">
        <v>4</v>
      </c>
      <c r="M1" s="86" t="s">
        <v>9</v>
      </c>
      <c r="N1" s="86" t="s">
        <v>10</v>
      </c>
    </row>
    <row r="2" spans="1:14">
      <c r="A2" s="85" t="s">
        <v>98</v>
      </c>
      <c r="B2" s="87">
        <v>3680</v>
      </c>
      <c r="C2" s="88">
        <v>15</v>
      </c>
      <c r="D2" s="89">
        <v>20.205347828474167</v>
      </c>
      <c r="E2" s="1">
        <v>19.624248072360587</v>
      </c>
      <c r="F2" s="1">
        <v>20.79597544190025</v>
      </c>
      <c r="G2" s="88" t="s">
        <v>512</v>
      </c>
      <c r="H2" s="90">
        <v>2.9355077835433652</v>
      </c>
      <c r="I2" s="90">
        <v>4.6435815705592587</v>
      </c>
      <c r="J2" s="90">
        <v>11.84832872083456</v>
      </c>
      <c r="K2" s="90">
        <v>11.715730890510169</v>
      </c>
      <c r="L2" s="90">
        <v>11.98190036203462</v>
      </c>
      <c r="M2" s="90">
        <v>18.385243423042034</v>
      </c>
      <c r="N2" s="90">
        <v>32.514119034320117</v>
      </c>
    </row>
    <row r="3" spans="1:14">
      <c r="A3" s="85" t="s">
        <v>99</v>
      </c>
      <c r="B3" s="87">
        <v>2163</v>
      </c>
      <c r="C3" s="88">
        <v>12</v>
      </c>
      <c r="D3" s="89">
        <v>15.336074872376631</v>
      </c>
      <c r="E3" s="1">
        <v>14.745045139478725</v>
      </c>
      <c r="F3" s="1">
        <v>15.941442226772359</v>
      </c>
      <c r="G3" s="88" t="s">
        <v>512</v>
      </c>
      <c r="H3" s="90">
        <v>2.9355077835433652</v>
      </c>
      <c r="I3" s="90">
        <v>4.6435815705592587</v>
      </c>
      <c r="J3" s="90">
        <v>11.84832872083456</v>
      </c>
      <c r="K3" s="90">
        <v>11.715730890510169</v>
      </c>
      <c r="L3" s="90">
        <v>11.98190036203462</v>
      </c>
      <c r="M3" s="90">
        <v>18.385243423042034</v>
      </c>
      <c r="N3" s="90">
        <v>32.514119034320117</v>
      </c>
    </row>
    <row r="4" spans="1:14">
      <c r="A4" s="85" t="s">
        <v>100</v>
      </c>
      <c r="B4" s="87">
        <v>5239</v>
      </c>
      <c r="C4" s="88">
        <v>16</v>
      </c>
      <c r="D4" s="89">
        <v>32.514119034320117</v>
      </c>
      <c r="E4" s="1">
        <v>31.790952097201409</v>
      </c>
      <c r="F4" s="1">
        <v>33.243602916892037</v>
      </c>
      <c r="G4" s="88" t="s">
        <v>512</v>
      </c>
      <c r="H4" s="90">
        <v>2.9355077835433652</v>
      </c>
      <c r="I4" s="90">
        <v>4.6435815705592587</v>
      </c>
      <c r="J4" s="90">
        <v>11.84832872083456</v>
      </c>
      <c r="K4" s="90">
        <v>11.715730890510169</v>
      </c>
      <c r="L4" s="90">
        <v>11.98190036203462</v>
      </c>
      <c r="M4" s="90">
        <v>18.385243423042034</v>
      </c>
      <c r="N4" s="90">
        <v>32.514119034320117</v>
      </c>
    </row>
    <row r="5" spans="1:14">
      <c r="A5" s="85" t="s">
        <v>101</v>
      </c>
      <c r="B5" s="87">
        <v>441</v>
      </c>
      <c r="C5" s="88">
        <v>2</v>
      </c>
      <c r="D5" s="89">
        <v>3.3860565110565108</v>
      </c>
      <c r="E5" s="1">
        <v>3.0820412536007611</v>
      </c>
      <c r="F5" s="1">
        <v>3.7111247837089447</v>
      </c>
      <c r="G5" s="88" t="s">
        <v>510</v>
      </c>
      <c r="H5" s="90">
        <v>2.9355077835433652</v>
      </c>
      <c r="I5" s="90">
        <v>4.6435815705592587</v>
      </c>
      <c r="J5" s="90">
        <v>11.84832872083456</v>
      </c>
      <c r="K5" s="90">
        <v>11.715730890510169</v>
      </c>
      <c r="L5" s="90">
        <v>11.98190036203462</v>
      </c>
      <c r="M5" s="90">
        <v>18.385243423042034</v>
      </c>
      <c r="N5" s="90">
        <v>32.514119034320117</v>
      </c>
    </row>
    <row r="6" spans="1:14">
      <c r="A6" s="85" t="s">
        <v>102</v>
      </c>
      <c r="B6" s="87">
        <v>983</v>
      </c>
      <c r="C6" s="88">
        <v>8</v>
      </c>
      <c r="D6" s="89">
        <v>7.2885000370727369</v>
      </c>
      <c r="E6" s="1">
        <v>6.8553343978766916</v>
      </c>
      <c r="F6" s="1">
        <v>7.7402000779371578</v>
      </c>
      <c r="G6" s="88" t="s">
        <v>510</v>
      </c>
      <c r="H6" s="90">
        <v>2.9355077835433652</v>
      </c>
      <c r="I6" s="90">
        <v>4.6435815705592587</v>
      </c>
      <c r="J6" s="90">
        <v>11.84832872083456</v>
      </c>
      <c r="K6" s="90">
        <v>11.715730890510169</v>
      </c>
      <c r="L6" s="90">
        <v>11.98190036203462</v>
      </c>
      <c r="M6" s="90">
        <v>18.385243423042034</v>
      </c>
      <c r="N6" s="90">
        <v>32.514119034320117</v>
      </c>
    </row>
    <row r="7" spans="1:14">
      <c r="A7" s="85" t="s">
        <v>103</v>
      </c>
      <c r="B7" s="87">
        <v>855</v>
      </c>
      <c r="C7" s="88">
        <v>7</v>
      </c>
      <c r="D7" s="89">
        <v>6.3616071428571423</v>
      </c>
      <c r="E7" s="1">
        <v>5.9547414289690481</v>
      </c>
      <c r="F7" s="1">
        <v>6.787489656352502</v>
      </c>
      <c r="G7" s="88" t="s">
        <v>510</v>
      </c>
      <c r="H7" s="90">
        <v>2.9355077835433652</v>
      </c>
      <c r="I7" s="90">
        <v>4.6435815705592587</v>
      </c>
      <c r="J7" s="90">
        <v>11.84832872083456</v>
      </c>
      <c r="K7" s="90">
        <v>11.715730890510169</v>
      </c>
      <c r="L7" s="90">
        <v>11.98190036203462</v>
      </c>
      <c r="M7" s="90">
        <v>18.385243423042034</v>
      </c>
      <c r="N7" s="90">
        <v>32.514119034320117</v>
      </c>
    </row>
    <row r="8" spans="1:14">
      <c r="A8" s="85" t="s">
        <v>104</v>
      </c>
      <c r="B8" s="87">
        <v>2921</v>
      </c>
      <c r="C8" s="88">
        <v>14</v>
      </c>
      <c r="D8" s="89">
        <v>19.050414139437812</v>
      </c>
      <c r="E8" s="1">
        <v>18.431492960625008</v>
      </c>
      <c r="F8" s="1">
        <v>19.681099625422473</v>
      </c>
      <c r="G8" s="88" t="s">
        <v>512</v>
      </c>
      <c r="H8" s="90">
        <v>2.9355077835433652</v>
      </c>
      <c r="I8" s="90">
        <v>4.6435815705592587</v>
      </c>
      <c r="J8" s="90">
        <v>11.84832872083456</v>
      </c>
      <c r="K8" s="90">
        <v>11.715730890510169</v>
      </c>
      <c r="L8" s="90">
        <v>11.98190036203462</v>
      </c>
      <c r="M8" s="90">
        <v>18.385243423042034</v>
      </c>
      <c r="N8" s="90">
        <v>32.514119034320117</v>
      </c>
    </row>
    <row r="9" spans="1:14">
      <c r="A9" s="85" t="s">
        <v>105</v>
      </c>
      <c r="B9" s="87">
        <v>563</v>
      </c>
      <c r="C9" s="88">
        <v>3</v>
      </c>
      <c r="D9" s="89">
        <v>4.1821423265488038</v>
      </c>
      <c r="E9" s="1">
        <v>3.8502112951936196</v>
      </c>
      <c r="F9" s="1">
        <v>4.534058146481164</v>
      </c>
      <c r="G9" s="88" t="s">
        <v>510</v>
      </c>
      <c r="H9" s="90">
        <v>2.9355077835433652</v>
      </c>
      <c r="I9" s="90">
        <v>4.6435815705592587</v>
      </c>
      <c r="J9" s="90">
        <v>11.84832872083456</v>
      </c>
      <c r="K9" s="90">
        <v>11.715730890510169</v>
      </c>
      <c r="L9" s="90">
        <v>11.98190036203462</v>
      </c>
      <c r="M9" s="90">
        <v>18.385243423042034</v>
      </c>
      <c r="N9" s="90">
        <v>32.514119034320117</v>
      </c>
    </row>
    <row r="10" spans="1:14">
      <c r="A10" s="85" t="s">
        <v>106</v>
      </c>
      <c r="B10" s="87">
        <v>1335</v>
      </c>
      <c r="C10" s="88">
        <v>9</v>
      </c>
      <c r="D10" s="89">
        <v>9.1313269493844054</v>
      </c>
      <c r="E10" s="1">
        <v>8.6691464316849878</v>
      </c>
      <c r="F10" s="1">
        <v>9.6098439792195531</v>
      </c>
      <c r="G10" s="88" t="s">
        <v>510</v>
      </c>
      <c r="H10" s="90">
        <v>2.9355077835433652</v>
      </c>
      <c r="I10" s="90">
        <v>4.6435815705592587</v>
      </c>
      <c r="J10" s="90">
        <v>11.84832872083456</v>
      </c>
      <c r="K10" s="90">
        <v>11.715730890510169</v>
      </c>
      <c r="L10" s="90">
        <v>11.98190036203462</v>
      </c>
      <c r="M10" s="90">
        <v>18.385243423042034</v>
      </c>
      <c r="N10" s="90">
        <v>32.514119034320117</v>
      </c>
    </row>
    <row r="11" spans="1:14">
      <c r="A11" s="85" t="s">
        <v>107</v>
      </c>
      <c r="B11" s="87">
        <v>651</v>
      </c>
      <c r="C11" s="88">
        <v>6</v>
      </c>
      <c r="D11" s="89">
        <v>4.7853572478682747</v>
      </c>
      <c r="E11" s="1">
        <v>4.4326926552225876</v>
      </c>
      <c r="F11" s="1">
        <v>5.1575191006867032</v>
      </c>
      <c r="G11" s="88" t="s">
        <v>510</v>
      </c>
      <c r="H11" s="90">
        <v>2.9355077835433652</v>
      </c>
      <c r="I11" s="90">
        <v>4.6435815705592587</v>
      </c>
      <c r="J11" s="90">
        <v>11.84832872083456</v>
      </c>
      <c r="K11" s="90">
        <v>11.715730890510169</v>
      </c>
      <c r="L11" s="90">
        <v>11.98190036203462</v>
      </c>
      <c r="M11" s="90">
        <v>18.385243423042034</v>
      </c>
      <c r="N11" s="90">
        <v>32.514119034320117</v>
      </c>
    </row>
    <row r="12" spans="1:14">
      <c r="A12" s="85" t="s">
        <v>108</v>
      </c>
      <c r="B12" s="87">
        <v>2160</v>
      </c>
      <c r="C12" s="88">
        <v>11</v>
      </c>
      <c r="D12" s="89">
        <v>14.969852380622358</v>
      </c>
      <c r="E12" s="1">
        <v>14.391355735053018</v>
      </c>
      <c r="F12" s="1">
        <v>15.562511641042635</v>
      </c>
      <c r="G12" s="88" t="s">
        <v>512</v>
      </c>
      <c r="H12" s="90">
        <v>2.9355077835433652</v>
      </c>
      <c r="I12" s="90">
        <v>4.6435815705592587</v>
      </c>
      <c r="J12" s="90">
        <v>11.84832872083456</v>
      </c>
      <c r="K12" s="90">
        <v>11.715730890510169</v>
      </c>
      <c r="L12" s="90">
        <v>11.98190036203462</v>
      </c>
      <c r="M12" s="90">
        <v>18.385243423042034</v>
      </c>
      <c r="N12" s="90">
        <v>32.514119034320117</v>
      </c>
    </row>
    <row r="13" spans="1:14">
      <c r="A13" s="85" t="s">
        <v>109</v>
      </c>
      <c r="B13" s="87">
        <v>641</v>
      </c>
      <c r="C13" s="88">
        <v>4</v>
      </c>
      <c r="D13" s="89">
        <v>4.6435815705592587</v>
      </c>
      <c r="E13" s="1">
        <v>4.2985204048428338</v>
      </c>
      <c r="F13" s="1">
        <v>5.0079195828795671</v>
      </c>
      <c r="G13" s="88" t="s">
        <v>510</v>
      </c>
      <c r="H13" s="90">
        <v>2.9355077835433652</v>
      </c>
      <c r="I13" s="90">
        <v>4.6435815705592587</v>
      </c>
      <c r="J13" s="90">
        <v>11.84832872083456</v>
      </c>
      <c r="K13" s="90">
        <v>11.715730890510169</v>
      </c>
      <c r="L13" s="90">
        <v>11.98190036203462</v>
      </c>
      <c r="M13" s="90">
        <v>18.385243423042034</v>
      </c>
      <c r="N13" s="90">
        <v>32.514119034320117</v>
      </c>
    </row>
    <row r="14" spans="1:14">
      <c r="A14" s="85" t="s">
        <v>110</v>
      </c>
      <c r="B14" s="87">
        <v>1840</v>
      </c>
      <c r="C14" s="88">
        <v>10</v>
      </c>
      <c r="D14" s="89">
        <v>13.347841857091042</v>
      </c>
      <c r="E14" s="1">
        <v>12.78426652449412</v>
      </c>
      <c r="F14" s="1">
        <v>13.926936633048351</v>
      </c>
      <c r="G14" s="88" t="s">
        <v>512</v>
      </c>
      <c r="H14" s="90">
        <v>2.9355077835433652</v>
      </c>
      <c r="I14" s="90">
        <v>4.6435815705592587</v>
      </c>
      <c r="J14" s="90">
        <v>11.84832872083456</v>
      </c>
      <c r="K14" s="90">
        <v>11.715730890510169</v>
      </c>
      <c r="L14" s="90">
        <v>11.98190036203462</v>
      </c>
      <c r="M14" s="90">
        <v>18.385243423042034</v>
      </c>
      <c r="N14" s="90">
        <v>32.514119034320117</v>
      </c>
    </row>
    <row r="15" spans="1:14">
      <c r="A15" s="85" t="s">
        <v>111</v>
      </c>
      <c r="B15" s="87">
        <v>396</v>
      </c>
      <c r="C15" s="88">
        <v>1</v>
      </c>
      <c r="D15" s="89">
        <v>2.9355077835433652</v>
      </c>
      <c r="E15" s="1">
        <v>2.6571424684788147</v>
      </c>
      <c r="F15" s="1">
        <v>3.234412632255057</v>
      </c>
      <c r="G15" s="88" t="s">
        <v>510</v>
      </c>
      <c r="H15" s="90">
        <v>2.9355077835433652</v>
      </c>
      <c r="I15" s="90">
        <v>4.6435815705592587</v>
      </c>
      <c r="J15" s="90">
        <v>11.84832872083456</v>
      </c>
      <c r="K15" s="90">
        <v>11.715730890510169</v>
      </c>
      <c r="L15" s="90">
        <v>11.98190036203462</v>
      </c>
      <c r="M15" s="90">
        <v>18.385243423042034</v>
      </c>
      <c r="N15" s="90">
        <v>32.514119034320117</v>
      </c>
    </row>
    <row r="16" spans="1:14">
      <c r="A16" s="85" t="s">
        <v>112</v>
      </c>
      <c r="B16" s="87">
        <v>2432</v>
      </c>
      <c r="C16" s="88">
        <v>13</v>
      </c>
      <c r="D16" s="89">
        <v>18.385243423042034</v>
      </c>
      <c r="E16" s="1">
        <v>17.728356561553792</v>
      </c>
      <c r="F16" s="1">
        <v>19.056068292921267</v>
      </c>
      <c r="G16" s="88" t="s">
        <v>512</v>
      </c>
      <c r="H16" s="90">
        <v>2.9355077835433652</v>
      </c>
      <c r="I16" s="90">
        <v>4.6435815705592587</v>
      </c>
      <c r="J16" s="90">
        <v>11.84832872083456</v>
      </c>
      <c r="K16" s="90">
        <v>11.715730890510169</v>
      </c>
      <c r="L16" s="90">
        <v>11.98190036203462</v>
      </c>
      <c r="M16" s="90">
        <v>18.385243423042034</v>
      </c>
      <c r="N16" s="90">
        <v>32.514119034320117</v>
      </c>
    </row>
    <row r="17" spans="1:14">
      <c r="A17" s="85" t="s">
        <v>113</v>
      </c>
      <c r="B17" s="87">
        <v>629</v>
      </c>
      <c r="C17" s="88">
        <v>5</v>
      </c>
      <c r="D17" s="89">
        <v>4.7850893875998484</v>
      </c>
      <c r="E17" s="1">
        <v>4.4264378462861638</v>
      </c>
      <c r="F17" s="1">
        <v>5.1639236811833165</v>
      </c>
      <c r="G17" s="88" t="s">
        <v>510</v>
      </c>
      <c r="H17" s="90">
        <v>2.9355077835433652</v>
      </c>
      <c r="I17" s="90">
        <v>4.6435815705592587</v>
      </c>
      <c r="J17" s="90">
        <v>11.84832872083456</v>
      </c>
      <c r="K17" s="90">
        <v>11.715730890510169</v>
      </c>
      <c r="L17" s="90">
        <v>11.98190036203462</v>
      </c>
      <c r="M17" s="90">
        <v>18.385243423042034</v>
      </c>
      <c r="N17" s="90">
        <v>32.514119034320117</v>
      </c>
    </row>
    <row r="18" spans="1:14">
      <c r="A18" s="85" t="s">
        <v>115</v>
      </c>
      <c r="B18">
        <v>26929</v>
      </c>
      <c r="D18" s="89">
        <v>11.84832872083456</v>
      </c>
      <c r="E18" s="89">
        <v>11.715730890510169</v>
      </c>
      <c r="F18" s="89">
        <v>11.98190036203462</v>
      </c>
    </row>
    <row r="20" spans="1:14">
      <c r="A20" s="85" t="s">
        <v>116</v>
      </c>
    </row>
    <row r="21" spans="1:14">
      <c r="A21" t="s">
        <v>133</v>
      </c>
    </row>
    <row r="22" spans="1:14">
      <c r="A22" t="s">
        <v>121</v>
      </c>
    </row>
    <row r="23" spans="1:14">
      <c r="A23" t="s">
        <v>134</v>
      </c>
    </row>
  </sheetData>
  <sheetProtection algorithmName="SHA-512" hashValue="YE5MTHyb6Gwt46LlGanJvF9bf0LvFioBaQYWknZplS+JiOETtSvKu5ds9UF3Bk9dHH7AwmKHaQ8/GUaH8xsGEA==" saltValue="Yq32y8A2GHKaFWDQnR6zBg=="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297</v>
      </c>
      <c r="C2" s="88">
        <v>1</v>
      </c>
      <c r="D2" s="89">
        <v>3.7367891293407145</v>
      </c>
      <c r="E2" s="1">
        <v>3.3305757811376826</v>
      </c>
      <c r="F2" s="1">
        <v>4.1773590343086129</v>
      </c>
      <c r="G2" s="88" t="s">
        <v>510</v>
      </c>
      <c r="H2" s="90">
        <v>3.7367891293407145</v>
      </c>
      <c r="I2" s="90">
        <v>4.8319041785762895</v>
      </c>
      <c r="J2" s="90">
        <v>7.0409347202149526</v>
      </c>
      <c r="K2" s="90">
        <v>6.8817272906386977</v>
      </c>
      <c r="L2" s="90">
        <v>7.2026837034824283</v>
      </c>
      <c r="M2" s="90">
        <v>9.1906085881989501</v>
      </c>
      <c r="N2" s="90">
        <v>11.456310679611651</v>
      </c>
      <c r="O2" s="88">
        <v>1</v>
      </c>
    </row>
    <row r="3" spans="1:15">
      <c r="A3" s="85" t="s">
        <v>99</v>
      </c>
      <c r="B3" s="87">
        <v>211</v>
      </c>
      <c r="C3" s="88">
        <v>2</v>
      </c>
      <c r="D3" s="89">
        <v>3.8398544131028207</v>
      </c>
      <c r="E3" s="1">
        <v>3.3473397080732186</v>
      </c>
      <c r="F3" s="1">
        <v>4.382126369548164</v>
      </c>
      <c r="G3" s="88" t="s">
        <v>510</v>
      </c>
      <c r="H3" s="90">
        <v>3.7367891293407145</v>
      </c>
      <c r="I3" s="90">
        <v>4.8319041785762895</v>
      </c>
      <c r="J3" s="90">
        <v>7.0409347202149526</v>
      </c>
      <c r="K3" s="90">
        <v>6.8817272906386977</v>
      </c>
      <c r="L3" s="90">
        <v>7.2026837034824283</v>
      </c>
      <c r="M3" s="90">
        <v>9.1906085881989501</v>
      </c>
      <c r="N3" s="90">
        <v>11.456310679611651</v>
      </c>
      <c r="O3" s="88">
        <v>2</v>
      </c>
    </row>
    <row r="4" spans="1:15">
      <c r="A4" s="85" t="s">
        <v>100</v>
      </c>
      <c r="B4" s="87">
        <v>346</v>
      </c>
      <c r="C4" s="88">
        <v>5</v>
      </c>
      <c r="D4" s="89">
        <v>5.5824459503065507</v>
      </c>
      <c r="E4" s="1">
        <v>5.023833827635551</v>
      </c>
      <c r="F4" s="1">
        <v>6.1833027445394428</v>
      </c>
      <c r="G4" s="88" t="s">
        <v>510</v>
      </c>
      <c r="H4" s="90">
        <v>3.7367891293407145</v>
      </c>
      <c r="I4" s="90">
        <v>4.8319041785762895</v>
      </c>
      <c r="J4" s="90">
        <v>7.0409347202149526</v>
      </c>
      <c r="K4" s="90">
        <v>6.8817272906386977</v>
      </c>
      <c r="L4" s="90">
        <v>7.2026837034824283</v>
      </c>
      <c r="M4" s="90">
        <v>9.1906085881989501</v>
      </c>
      <c r="N4" s="90">
        <v>11.456310679611651</v>
      </c>
      <c r="O4" s="88">
        <v>5</v>
      </c>
    </row>
    <row r="5" spans="1:15">
      <c r="A5" s="85" t="s">
        <v>101</v>
      </c>
      <c r="B5" s="87">
        <v>675</v>
      </c>
      <c r="C5" s="88">
        <v>15</v>
      </c>
      <c r="D5" s="89">
        <v>11.168100595632032</v>
      </c>
      <c r="E5" s="1">
        <v>10.384635799003409</v>
      </c>
      <c r="F5" s="1">
        <v>11.989258708300975</v>
      </c>
      <c r="G5" s="88" t="s">
        <v>512</v>
      </c>
      <c r="H5" s="90">
        <v>3.7367891293407145</v>
      </c>
      <c r="I5" s="90">
        <v>4.8319041785762895</v>
      </c>
      <c r="J5" s="90">
        <v>7.0409347202149526</v>
      </c>
      <c r="K5" s="90">
        <v>6.8817272906386977</v>
      </c>
      <c r="L5" s="90">
        <v>7.2026837034824283</v>
      </c>
      <c r="M5" s="90">
        <v>9.1906085881989501</v>
      </c>
      <c r="N5" s="90">
        <v>11.456310679611651</v>
      </c>
      <c r="O5" s="88">
        <v>15</v>
      </c>
    </row>
    <row r="6" spans="1:15">
      <c r="A6" s="85" t="s">
        <v>102</v>
      </c>
      <c r="B6" s="87">
        <v>407</v>
      </c>
      <c r="C6" s="88">
        <v>7</v>
      </c>
      <c r="D6" s="89">
        <v>6.6644833797281811</v>
      </c>
      <c r="E6" s="1">
        <v>6.0515911271731611</v>
      </c>
      <c r="F6" s="1">
        <v>7.3191502243606603</v>
      </c>
      <c r="G6" s="88" t="s">
        <v>511</v>
      </c>
      <c r="H6" s="90">
        <v>3.7367891293407145</v>
      </c>
      <c r="I6" s="90">
        <v>4.8319041785762895</v>
      </c>
      <c r="J6" s="90">
        <v>7.0409347202149526</v>
      </c>
      <c r="K6" s="90">
        <v>6.8817272906386977</v>
      </c>
      <c r="L6" s="90">
        <v>7.2026837034824283</v>
      </c>
      <c r="M6" s="90">
        <v>9.1906085881989501</v>
      </c>
      <c r="N6" s="90">
        <v>11.456310679611651</v>
      </c>
      <c r="O6" s="88">
        <v>7</v>
      </c>
    </row>
    <row r="7" spans="1:15">
      <c r="A7" s="85" t="s">
        <v>103</v>
      </c>
      <c r="B7" s="87">
        <v>483</v>
      </c>
      <c r="C7" s="88">
        <v>11</v>
      </c>
      <c r="D7" s="89">
        <v>8.2395087001023555</v>
      </c>
      <c r="E7" s="1">
        <v>7.5480038455938443</v>
      </c>
      <c r="F7" s="1">
        <v>8.9728995940467744</v>
      </c>
      <c r="G7" s="88" t="s">
        <v>512</v>
      </c>
      <c r="H7" s="90">
        <v>3.7367891293407145</v>
      </c>
      <c r="I7" s="90">
        <v>4.8319041785762895</v>
      </c>
      <c r="J7" s="90">
        <v>7.0409347202149526</v>
      </c>
      <c r="K7" s="90">
        <v>6.8817272906386977</v>
      </c>
      <c r="L7" s="90">
        <v>7.2026837034824283</v>
      </c>
      <c r="M7" s="90">
        <v>9.1906085881989501</v>
      </c>
      <c r="N7" s="90">
        <v>11.456310679611651</v>
      </c>
      <c r="O7" s="88">
        <v>11</v>
      </c>
    </row>
    <row r="8" spans="1:15">
      <c r="A8" s="85" t="s">
        <v>104</v>
      </c>
      <c r="B8" s="87">
        <v>355</v>
      </c>
      <c r="C8" s="88">
        <v>4</v>
      </c>
      <c r="D8" s="89">
        <v>4.8319041785762895</v>
      </c>
      <c r="E8" s="1">
        <v>4.3527647013736166</v>
      </c>
      <c r="F8" s="1">
        <v>5.3472742539538487</v>
      </c>
      <c r="G8" s="88" t="s">
        <v>510</v>
      </c>
      <c r="H8" s="90">
        <v>3.7367891293407145</v>
      </c>
      <c r="I8" s="90">
        <v>4.8319041785762895</v>
      </c>
      <c r="J8" s="90">
        <v>7.0409347202149526</v>
      </c>
      <c r="K8" s="90">
        <v>6.8817272906386977</v>
      </c>
      <c r="L8" s="90">
        <v>7.2026837034824283</v>
      </c>
      <c r="M8" s="90">
        <v>9.1906085881989501</v>
      </c>
      <c r="N8" s="90">
        <v>11.456310679611651</v>
      </c>
      <c r="O8" s="88">
        <v>4</v>
      </c>
    </row>
    <row r="9" spans="1:15">
      <c r="A9" s="85" t="s">
        <v>105</v>
      </c>
      <c r="B9" s="87">
        <v>502</v>
      </c>
      <c r="C9" s="88">
        <v>12</v>
      </c>
      <c r="D9" s="89">
        <v>8.2552211807268545</v>
      </c>
      <c r="E9" s="1">
        <v>7.5754494525325899</v>
      </c>
      <c r="F9" s="1">
        <v>8.9753436539943863</v>
      </c>
      <c r="G9" s="88" t="s">
        <v>512</v>
      </c>
      <c r="H9" s="90">
        <v>3.7367891293407145</v>
      </c>
      <c r="I9" s="90">
        <v>4.8319041785762895</v>
      </c>
      <c r="J9" s="90">
        <v>7.0409347202149526</v>
      </c>
      <c r="K9" s="90">
        <v>6.8817272906386977</v>
      </c>
      <c r="L9" s="90">
        <v>7.2026837034824283</v>
      </c>
      <c r="M9" s="90">
        <v>9.1906085881989501</v>
      </c>
      <c r="N9" s="90">
        <v>11.456310679611651</v>
      </c>
      <c r="O9" s="88">
        <v>12</v>
      </c>
    </row>
    <row r="10" spans="1:15">
      <c r="A10" s="85" t="s">
        <v>106</v>
      </c>
      <c r="B10" s="87">
        <v>595</v>
      </c>
      <c r="C10" s="88">
        <v>13</v>
      </c>
      <c r="D10" s="89">
        <v>9.1906085881989501</v>
      </c>
      <c r="E10" s="1">
        <v>8.4976651919337911</v>
      </c>
      <c r="F10" s="1">
        <v>9.9205609495863971</v>
      </c>
      <c r="G10" s="88" t="s">
        <v>512</v>
      </c>
      <c r="H10" s="90">
        <v>3.7367891293407145</v>
      </c>
      <c r="I10" s="90">
        <v>4.8319041785762895</v>
      </c>
      <c r="J10" s="90">
        <v>7.0409347202149526</v>
      </c>
      <c r="K10" s="90">
        <v>6.8817272906386977</v>
      </c>
      <c r="L10" s="90">
        <v>7.2026837034824283</v>
      </c>
      <c r="M10" s="90">
        <v>9.1906085881989501</v>
      </c>
      <c r="N10" s="90">
        <v>11.456310679611651</v>
      </c>
      <c r="O10" s="88">
        <v>13</v>
      </c>
    </row>
    <row r="11" spans="1:15">
      <c r="A11" s="85" t="s">
        <v>107</v>
      </c>
      <c r="B11" s="87">
        <v>430</v>
      </c>
      <c r="C11" s="88">
        <v>10</v>
      </c>
      <c r="D11" s="89">
        <v>7.2659682325109829</v>
      </c>
      <c r="E11" s="1">
        <v>6.6173655685194985</v>
      </c>
      <c r="F11" s="1">
        <v>7.9570638377195442</v>
      </c>
      <c r="G11" s="88" t="s">
        <v>511</v>
      </c>
      <c r="H11" s="90">
        <v>3.7367891293407145</v>
      </c>
      <c r="I11" s="90">
        <v>4.8319041785762895</v>
      </c>
      <c r="J11" s="90">
        <v>7.0409347202149526</v>
      </c>
      <c r="K11" s="90">
        <v>6.8817272906386977</v>
      </c>
      <c r="L11" s="90">
        <v>7.2026837034824283</v>
      </c>
      <c r="M11" s="90">
        <v>9.1906085881989501</v>
      </c>
      <c r="N11" s="90">
        <v>11.456310679611651</v>
      </c>
      <c r="O11" s="88">
        <v>10</v>
      </c>
    </row>
    <row r="12" spans="1:15">
      <c r="A12" s="85" t="s">
        <v>108</v>
      </c>
      <c r="B12" s="87">
        <v>231</v>
      </c>
      <c r="C12" s="88">
        <v>3</v>
      </c>
      <c r="D12" s="89">
        <v>3.8928210313447926</v>
      </c>
      <c r="E12" s="1">
        <v>3.4150477675632231</v>
      </c>
      <c r="F12" s="1">
        <v>4.4165724738445702</v>
      </c>
      <c r="G12" s="88" t="s">
        <v>510</v>
      </c>
      <c r="H12" s="90">
        <v>3.7367891293407145</v>
      </c>
      <c r="I12" s="90">
        <v>4.8319041785762895</v>
      </c>
      <c r="J12" s="90">
        <v>7.0409347202149526</v>
      </c>
      <c r="K12" s="90">
        <v>6.8817272906386977</v>
      </c>
      <c r="L12" s="90">
        <v>7.2026837034824283</v>
      </c>
      <c r="M12" s="90">
        <v>9.1906085881989501</v>
      </c>
      <c r="N12" s="90">
        <v>11.456310679611651</v>
      </c>
      <c r="O12" s="88">
        <v>3</v>
      </c>
    </row>
    <row r="13" spans="1:15">
      <c r="A13" s="85" t="s">
        <v>109</v>
      </c>
      <c r="B13" s="87">
        <v>708</v>
      </c>
      <c r="C13" s="88">
        <v>16</v>
      </c>
      <c r="D13" s="89">
        <v>11.456310679611651</v>
      </c>
      <c r="E13" s="1">
        <v>10.672483893459086</v>
      </c>
      <c r="F13" s="1">
        <v>12.276717027978217</v>
      </c>
      <c r="G13" s="88" t="s">
        <v>512</v>
      </c>
      <c r="H13" s="90">
        <v>3.7367891293407145</v>
      </c>
      <c r="I13" s="90">
        <v>4.8319041785762895</v>
      </c>
      <c r="J13" s="90">
        <v>7.0409347202149526</v>
      </c>
      <c r="K13" s="90">
        <v>6.8817272906386977</v>
      </c>
      <c r="L13" s="90">
        <v>7.2026837034824283</v>
      </c>
      <c r="M13" s="90">
        <v>9.1906085881989501</v>
      </c>
      <c r="N13" s="90">
        <v>11.456310679611651</v>
      </c>
      <c r="O13" s="88">
        <v>16</v>
      </c>
    </row>
    <row r="14" spans="1:15">
      <c r="A14" s="85" t="s">
        <v>110</v>
      </c>
      <c r="B14" s="87">
        <v>408</v>
      </c>
      <c r="C14" s="88">
        <v>8</v>
      </c>
      <c r="D14" s="89">
        <v>6.8124895642010355</v>
      </c>
      <c r="E14" s="1">
        <v>6.187176175941338</v>
      </c>
      <c r="F14" s="1">
        <v>7.4802546284497673</v>
      </c>
      <c r="G14" s="88" t="s">
        <v>511</v>
      </c>
      <c r="H14" s="90">
        <v>3.7367891293407145</v>
      </c>
      <c r="I14" s="90">
        <v>4.8319041785762895</v>
      </c>
      <c r="J14" s="90">
        <v>7.0409347202149526</v>
      </c>
      <c r="K14" s="90">
        <v>6.8817272906386977</v>
      </c>
      <c r="L14" s="90">
        <v>7.2026837034824283</v>
      </c>
      <c r="M14" s="90">
        <v>9.1906085881989501</v>
      </c>
      <c r="N14" s="90">
        <v>11.456310679611651</v>
      </c>
      <c r="O14" s="88">
        <v>8</v>
      </c>
    </row>
    <row r="15" spans="1:15">
      <c r="A15" s="85" t="s">
        <v>111</v>
      </c>
      <c r="B15" s="87">
        <v>344</v>
      </c>
      <c r="C15" s="88">
        <v>6</v>
      </c>
      <c r="D15" s="89">
        <v>5.6831323310754991</v>
      </c>
      <c r="E15" s="1">
        <v>5.1130986589664609</v>
      </c>
      <c r="F15" s="1">
        <v>6.2963270367840192</v>
      </c>
      <c r="G15" s="88" t="s">
        <v>510</v>
      </c>
      <c r="H15" s="90">
        <v>3.7367891293407145</v>
      </c>
      <c r="I15" s="90">
        <v>4.8319041785762895</v>
      </c>
      <c r="J15" s="90">
        <v>7.0409347202149526</v>
      </c>
      <c r="K15" s="90">
        <v>6.8817272906386977</v>
      </c>
      <c r="L15" s="90">
        <v>7.2026837034824283</v>
      </c>
      <c r="M15" s="90">
        <v>9.1906085881989501</v>
      </c>
      <c r="N15" s="90">
        <v>11.456310679611651</v>
      </c>
      <c r="O15" s="88">
        <v>6</v>
      </c>
    </row>
    <row r="16" spans="1:15">
      <c r="A16" s="85" t="s">
        <v>112</v>
      </c>
      <c r="B16" s="87">
        <v>327</v>
      </c>
      <c r="C16" s="88">
        <v>9</v>
      </c>
      <c r="D16" s="89">
        <v>7.0322580645161299</v>
      </c>
      <c r="E16" s="1">
        <v>6.3137532032870034</v>
      </c>
      <c r="F16" s="1">
        <v>7.8052649196123873</v>
      </c>
      <c r="G16" s="88" t="s">
        <v>511</v>
      </c>
      <c r="H16" s="90">
        <v>3.7367891293407145</v>
      </c>
      <c r="I16" s="90">
        <v>4.8319041785762895</v>
      </c>
      <c r="J16" s="90">
        <v>7.0409347202149526</v>
      </c>
      <c r="K16" s="90">
        <v>6.8817272906386977</v>
      </c>
      <c r="L16" s="90">
        <v>7.2026837034824283</v>
      </c>
      <c r="M16" s="90">
        <v>9.1906085881989501</v>
      </c>
      <c r="N16" s="90">
        <v>11.456310679611651</v>
      </c>
      <c r="O16" s="88">
        <v>9</v>
      </c>
    </row>
    <row r="17" spans="1:15">
      <c r="A17" s="85" t="s">
        <v>113</v>
      </c>
      <c r="B17" s="87">
        <v>599</v>
      </c>
      <c r="C17" s="88">
        <v>14</v>
      </c>
      <c r="D17" s="89">
        <v>10.026782725142283</v>
      </c>
      <c r="E17" s="1">
        <v>9.2764217799571558</v>
      </c>
      <c r="F17" s="1">
        <v>10.816428349161699</v>
      </c>
      <c r="G17" s="88" t="s">
        <v>512</v>
      </c>
      <c r="H17" s="90">
        <v>3.7367891293407145</v>
      </c>
      <c r="I17" s="90">
        <v>4.8319041785762895</v>
      </c>
      <c r="J17" s="90">
        <v>7.0409347202149526</v>
      </c>
      <c r="K17" s="90">
        <v>6.8817272906386977</v>
      </c>
      <c r="L17" s="90">
        <v>7.2026837034824283</v>
      </c>
      <c r="M17" s="90">
        <v>9.1906085881989501</v>
      </c>
      <c r="N17" s="90">
        <v>11.456310679611651</v>
      </c>
      <c r="O17" s="88">
        <v>14</v>
      </c>
    </row>
    <row r="18" spans="1:15">
      <c r="A18" s="85" t="s">
        <v>115</v>
      </c>
      <c r="B18">
        <v>6918</v>
      </c>
      <c r="D18" s="89">
        <v>7.0409347202149526</v>
      </c>
      <c r="E18" s="89">
        <v>6.8817272906386977</v>
      </c>
      <c r="F18" s="89">
        <v>7.2026837034824283</v>
      </c>
    </row>
    <row r="20" spans="1:15">
      <c r="A20" s="85" t="s">
        <v>116</v>
      </c>
    </row>
    <row r="21" spans="1:15">
      <c r="A21" t="s">
        <v>135</v>
      </c>
    </row>
    <row r="22" spans="1:15">
      <c r="A22" t="s">
        <v>121</v>
      </c>
    </row>
    <row r="23" spans="1:15">
      <c r="A23" t="s">
        <v>136</v>
      </c>
    </row>
  </sheetData>
  <sheetProtection algorithmName="SHA-512" hashValue="8PNffQwfxFDluQqeTHiUueKQK2YqL2jarXrA3OcJx7MRRa9zWkm3yncmT00AwevEpUOXAtJ5DRcXvKS0wCHVCA==" saltValue="ki7Fj06mdi8M9o8Ay0n/wA=="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rgb="FF00B0F0"/>
  </sheetPr>
  <dimension ref="A1:O23"/>
  <sheetViews>
    <sheetView workbookViewId="0">
      <selection activeCell="B5" sqref="B5:D5"/>
    </sheetView>
  </sheetViews>
  <sheetFormatPr defaultRowHeight="14.4"/>
  <sheetData>
    <row r="1" spans="1:15" ht="42">
      <c r="A1" s="86" t="s">
        <v>114</v>
      </c>
      <c r="B1" s="86" t="s">
        <v>1</v>
      </c>
      <c r="C1" s="86" t="s">
        <v>2</v>
      </c>
      <c r="D1" s="86" t="s">
        <v>28</v>
      </c>
      <c r="E1" s="86" t="s">
        <v>3</v>
      </c>
      <c r="F1" s="86" t="s">
        <v>4</v>
      </c>
      <c r="G1" s="86" t="s">
        <v>5</v>
      </c>
      <c r="H1" s="86" t="s">
        <v>625</v>
      </c>
      <c r="I1" s="86" t="s">
        <v>623</v>
      </c>
      <c r="J1" s="86" t="s">
        <v>626</v>
      </c>
      <c r="K1" s="86" t="s">
        <v>3</v>
      </c>
      <c r="L1" s="86" t="s">
        <v>4</v>
      </c>
      <c r="M1" s="86" t="s">
        <v>622</v>
      </c>
      <c r="N1" s="86" t="s">
        <v>624</v>
      </c>
      <c r="O1" s="86" t="s">
        <v>2</v>
      </c>
    </row>
    <row r="2" spans="1:15">
      <c r="A2" s="85" t="s">
        <v>98</v>
      </c>
      <c r="B2" s="87" t="s">
        <v>77</v>
      </c>
      <c r="C2" s="88">
        <v>16</v>
      </c>
      <c r="D2" s="89">
        <v>69.515000000000001</v>
      </c>
      <c r="E2" s="1" t="s">
        <v>93</v>
      </c>
      <c r="F2" s="1" t="s">
        <v>93</v>
      </c>
      <c r="G2" s="88" t="s">
        <v>518</v>
      </c>
      <c r="H2" s="90">
        <v>5.7949999999999999</v>
      </c>
      <c r="I2" s="90">
        <v>16.213999999999999</v>
      </c>
      <c r="J2" s="90">
        <v>26.943633966105228</v>
      </c>
      <c r="K2" s="90" t="s">
        <v>93</v>
      </c>
      <c r="L2" s="90" t="s">
        <v>93</v>
      </c>
      <c r="M2" s="90">
        <v>35.186</v>
      </c>
      <c r="N2" s="90">
        <v>69.515000000000001</v>
      </c>
      <c r="O2" s="88">
        <v>16</v>
      </c>
    </row>
    <row r="3" spans="1:15">
      <c r="A3" s="85" t="s">
        <v>99</v>
      </c>
      <c r="B3" s="87" t="s">
        <v>77</v>
      </c>
      <c r="C3" s="88">
        <v>5</v>
      </c>
      <c r="D3" s="89">
        <v>35.186</v>
      </c>
      <c r="E3" s="1" t="s">
        <v>93</v>
      </c>
      <c r="F3" s="1" t="s">
        <v>93</v>
      </c>
      <c r="G3" s="88" t="s">
        <v>518</v>
      </c>
      <c r="H3" s="90">
        <v>5.7949999999999999</v>
      </c>
      <c r="I3" s="90">
        <v>16.213999999999999</v>
      </c>
      <c r="J3" s="90">
        <v>26.943633966105228</v>
      </c>
      <c r="K3" s="90" t="s">
        <v>93</v>
      </c>
      <c r="L3" s="90" t="s">
        <v>93</v>
      </c>
      <c r="M3" s="90">
        <v>35.186</v>
      </c>
      <c r="N3" s="90">
        <v>69.515000000000001</v>
      </c>
      <c r="O3" s="88">
        <v>5</v>
      </c>
    </row>
    <row r="4" spans="1:15">
      <c r="A4" s="85" t="s">
        <v>100</v>
      </c>
      <c r="B4" s="87" t="s">
        <v>77</v>
      </c>
      <c r="C4" s="88">
        <v>13</v>
      </c>
      <c r="D4" s="89">
        <v>58.911000000000001</v>
      </c>
      <c r="E4" s="1" t="s">
        <v>93</v>
      </c>
      <c r="F4" s="1" t="s">
        <v>93</v>
      </c>
      <c r="G4" s="88" t="s">
        <v>518</v>
      </c>
      <c r="H4" s="90">
        <v>5.7949999999999999</v>
      </c>
      <c r="I4" s="90">
        <v>16.213999999999999</v>
      </c>
      <c r="J4" s="90">
        <v>26.943633966105228</v>
      </c>
      <c r="K4" s="90" t="s">
        <v>93</v>
      </c>
      <c r="L4" s="90" t="s">
        <v>93</v>
      </c>
      <c r="M4" s="90">
        <v>35.186</v>
      </c>
      <c r="N4" s="90">
        <v>69.515000000000001</v>
      </c>
      <c r="O4" s="88">
        <v>13</v>
      </c>
    </row>
    <row r="5" spans="1:15">
      <c r="A5" s="85" t="s">
        <v>101</v>
      </c>
      <c r="B5" s="87" t="s">
        <v>77</v>
      </c>
      <c r="C5" s="88">
        <v>14</v>
      </c>
      <c r="D5" s="89">
        <v>59.954000000000001</v>
      </c>
      <c r="E5" s="1" t="s">
        <v>93</v>
      </c>
      <c r="F5" s="1" t="s">
        <v>93</v>
      </c>
      <c r="G5" s="88" t="s">
        <v>518</v>
      </c>
      <c r="H5" s="90">
        <v>5.7949999999999999</v>
      </c>
      <c r="I5" s="90">
        <v>16.213999999999999</v>
      </c>
      <c r="J5" s="90">
        <v>26.943633966105228</v>
      </c>
      <c r="K5" s="90" t="s">
        <v>93</v>
      </c>
      <c r="L5" s="90" t="s">
        <v>93</v>
      </c>
      <c r="M5" s="90">
        <v>35.186</v>
      </c>
      <c r="N5" s="90">
        <v>69.515000000000001</v>
      </c>
      <c r="O5" s="88">
        <v>14</v>
      </c>
    </row>
    <row r="6" spans="1:15">
      <c r="A6" s="85" t="s">
        <v>102</v>
      </c>
      <c r="B6" s="87" t="s">
        <v>77</v>
      </c>
      <c r="C6" s="88">
        <v>4</v>
      </c>
      <c r="D6" s="89">
        <v>33.404000000000003</v>
      </c>
      <c r="E6" s="1" t="s">
        <v>93</v>
      </c>
      <c r="F6" s="1" t="s">
        <v>93</v>
      </c>
      <c r="G6" s="88" t="s">
        <v>518</v>
      </c>
      <c r="H6" s="90">
        <v>5.7949999999999999</v>
      </c>
      <c r="I6" s="90">
        <v>16.213999999999999</v>
      </c>
      <c r="J6" s="90">
        <v>26.943633966105228</v>
      </c>
      <c r="K6" s="90" t="s">
        <v>93</v>
      </c>
      <c r="L6" s="90" t="s">
        <v>93</v>
      </c>
      <c r="M6" s="90">
        <v>35.186</v>
      </c>
      <c r="N6" s="90">
        <v>69.515000000000001</v>
      </c>
      <c r="O6" s="88">
        <v>4</v>
      </c>
    </row>
    <row r="7" spans="1:15">
      <c r="A7" s="85" t="s">
        <v>103</v>
      </c>
      <c r="B7" s="87" t="s">
        <v>77</v>
      </c>
      <c r="C7" s="88">
        <v>6</v>
      </c>
      <c r="D7" s="89">
        <v>40.546999999999997</v>
      </c>
      <c r="E7" s="1" t="s">
        <v>93</v>
      </c>
      <c r="F7" s="1" t="s">
        <v>93</v>
      </c>
      <c r="G7" s="88" t="s">
        <v>518</v>
      </c>
      <c r="H7" s="90">
        <v>5.7949999999999999</v>
      </c>
      <c r="I7" s="90">
        <v>16.213999999999999</v>
      </c>
      <c r="J7" s="90">
        <v>26.943633966105228</v>
      </c>
      <c r="K7" s="90" t="s">
        <v>93</v>
      </c>
      <c r="L7" s="90" t="s">
        <v>93</v>
      </c>
      <c r="M7" s="90">
        <v>35.186</v>
      </c>
      <c r="N7" s="90">
        <v>69.515000000000001</v>
      </c>
      <c r="O7" s="88">
        <v>6</v>
      </c>
    </row>
    <row r="8" spans="1:15">
      <c r="A8" s="85" t="s">
        <v>104</v>
      </c>
      <c r="B8" s="87" t="s">
        <v>77</v>
      </c>
      <c r="C8" s="88">
        <v>3</v>
      </c>
      <c r="D8" s="89">
        <v>30.864000000000001</v>
      </c>
      <c r="E8" s="1" t="s">
        <v>93</v>
      </c>
      <c r="F8" s="1" t="s">
        <v>93</v>
      </c>
      <c r="G8" s="88" t="s">
        <v>518</v>
      </c>
      <c r="H8" s="90">
        <v>5.7949999999999999</v>
      </c>
      <c r="I8" s="90">
        <v>16.213999999999999</v>
      </c>
      <c r="J8" s="90">
        <v>26.943633966105228</v>
      </c>
      <c r="K8" s="90" t="s">
        <v>93</v>
      </c>
      <c r="L8" s="90" t="s">
        <v>93</v>
      </c>
      <c r="M8" s="90">
        <v>35.186</v>
      </c>
      <c r="N8" s="90">
        <v>69.515000000000001</v>
      </c>
      <c r="O8" s="88">
        <v>3</v>
      </c>
    </row>
    <row r="9" spans="1:15">
      <c r="A9" s="85" t="s">
        <v>105</v>
      </c>
      <c r="B9" s="87" t="s">
        <v>77</v>
      </c>
      <c r="C9" s="88">
        <v>9</v>
      </c>
      <c r="D9" s="89">
        <v>46.423999999999999</v>
      </c>
      <c r="E9" s="1" t="s">
        <v>93</v>
      </c>
      <c r="F9" s="1" t="s">
        <v>93</v>
      </c>
      <c r="G9" s="88" t="s">
        <v>518</v>
      </c>
      <c r="H9" s="90">
        <v>5.7949999999999999</v>
      </c>
      <c r="I9" s="90">
        <v>16.213999999999999</v>
      </c>
      <c r="J9" s="90">
        <v>26.943633966105228</v>
      </c>
      <c r="K9" s="90" t="s">
        <v>93</v>
      </c>
      <c r="L9" s="90" t="s">
        <v>93</v>
      </c>
      <c r="M9" s="90">
        <v>35.186</v>
      </c>
      <c r="N9" s="90">
        <v>69.515000000000001</v>
      </c>
      <c r="O9" s="88">
        <v>9</v>
      </c>
    </row>
    <row r="10" spans="1:15">
      <c r="A10" s="85" t="s">
        <v>106</v>
      </c>
      <c r="B10" s="87" t="s">
        <v>77</v>
      </c>
      <c r="C10" s="88">
        <v>11</v>
      </c>
      <c r="D10" s="89">
        <v>53.820999999999998</v>
      </c>
      <c r="E10" s="1" t="s">
        <v>93</v>
      </c>
      <c r="F10" s="1" t="s">
        <v>93</v>
      </c>
      <c r="G10" s="88" t="s">
        <v>518</v>
      </c>
      <c r="H10" s="90">
        <v>5.7949999999999999</v>
      </c>
      <c r="I10" s="90">
        <v>16.213999999999999</v>
      </c>
      <c r="J10" s="90">
        <v>26.943633966105228</v>
      </c>
      <c r="K10" s="90" t="s">
        <v>93</v>
      </c>
      <c r="L10" s="90" t="s">
        <v>93</v>
      </c>
      <c r="M10" s="90">
        <v>35.186</v>
      </c>
      <c r="N10" s="90">
        <v>69.515000000000001</v>
      </c>
      <c r="O10" s="88">
        <v>11</v>
      </c>
    </row>
    <row r="11" spans="1:15">
      <c r="A11" s="85" t="s">
        <v>107</v>
      </c>
      <c r="B11" s="87" t="s">
        <v>77</v>
      </c>
      <c r="C11" s="88">
        <v>8</v>
      </c>
      <c r="D11" s="89">
        <v>44.725000000000001</v>
      </c>
      <c r="E11" s="1" t="s">
        <v>93</v>
      </c>
      <c r="F11" s="1" t="s">
        <v>93</v>
      </c>
      <c r="G11" s="88" t="s">
        <v>518</v>
      </c>
      <c r="H11" s="90">
        <v>5.7949999999999999</v>
      </c>
      <c r="I11" s="90">
        <v>16.213999999999999</v>
      </c>
      <c r="J11" s="90">
        <v>26.943633966105228</v>
      </c>
      <c r="K11" s="90" t="s">
        <v>93</v>
      </c>
      <c r="L11" s="90" t="s">
        <v>93</v>
      </c>
      <c r="M11" s="90">
        <v>35.186</v>
      </c>
      <c r="N11" s="90">
        <v>69.515000000000001</v>
      </c>
      <c r="O11" s="88">
        <v>8</v>
      </c>
    </row>
    <row r="12" spans="1:15">
      <c r="A12" s="85" t="s">
        <v>108</v>
      </c>
      <c r="B12" s="87" t="s">
        <v>77</v>
      </c>
      <c r="C12" s="88">
        <v>2</v>
      </c>
      <c r="D12" s="89">
        <v>30.722000000000001</v>
      </c>
      <c r="E12" s="1" t="s">
        <v>93</v>
      </c>
      <c r="F12" s="1" t="s">
        <v>93</v>
      </c>
      <c r="G12" s="88" t="s">
        <v>518</v>
      </c>
      <c r="H12" s="90">
        <v>5.7949999999999999</v>
      </c>
      <c r="I12" s="90">
        <v>16.213999999999999</v>
      </c>
      <c r="J12" s="90">
        <v>26.943633966105228</v>
      </c>
      <c r="K12" s="90" t="s">
        <v>93</v>
      </c>
      <c r="L12" s="90" t="s">
        <v>93</v>
      </c>
      <c r="M12" s="90">
        <v>35.186</v>
      </c>
      <c r="N12" s="90">
        <v>69.515000000000001</v>
      </c>
      <c r="O12" s="88">
        <v>2</v>
      </c>
    </row>
    <row r="13" spans="1:15">
      <c r="A13" s="85" t="s">
        <v>109</v>
      </c>
      <c r="B13" s="87" t="s">
        <v>77</v>
      </c>
      <c r="C13" s="88">
        <v>12</v>
      </c>
      <c r="D13" s="89">
        <v>57.366999999999997</v>
      </c>
      <c r="E13" s="1" t="s">
        <v>93</v>
      </c>
      <c r="F13" s="1" t="s">
        <v>93</v>
      </c>
      <c r="G13" s="88" t="s">
        <v>518</v>
      </c>
      <c r="H13" s="90">
        <v>5.7949999999999999</v>
      </c>
      <c r="I13" s="90">
        <v>16.213999999999999</v>
      </c>
      <c r="J13" s="90">
        <v>26.943633966105228</v>
      </c>
      <c r="K13" s="90" t="s">
        <v>93</v>
      </c>
      <c r="L13" s="90" t="s">
        <v>93</v>
      </c>
      <c r="M13" s="90">
        <v>35.186</v>
      </c>
      <c r="N13" s="90">
        <v>69.515000000000001</v>
      </c>
      <c r="O13" s="88">
        <v>12</v>
      </c>
    </row>
    <row r="14" spans="1:15">
      <c r="A14" s="85" t="s">
        <v>110</v>
      </c>
      <c r="B14" s="87" t="s">
        <v>77</v>
      </c>
      <c r="C14" s="88">
        <v>10</v>
      </c>
      <c r="D14" s="89">
        <v>47.402000000000001</v>
      </c>
      <c r="E14" s="1" t="s">
        <v>93</v>
      </c>
      <c r="F14" s="1" t="s">
        <v>93</v>
      </c>
      <c r="G14" s="88" t="s">
        <v>518</v>
      </c>
      <c r="H14" s="90">
        <v>5.7949999999999999</v>
      </c>
      <c r="I14" s="90">
        <v>16.213999999999999</v>
      </c>
      <c r="J14" s="90">
        <v>26.943633966105228</v>
      </c>
      <c r="K14" s="90" t="s">
        <v>93</v>
      </c>
      <c r="L14" s="90" t="s">
        <v>93</v>
      </c>
      <c r="M14" s="90">
        <v>35.186</v>
      </c>
      <c r="N14" s="90">
        <v>69.515000000000001</v>
      </c>
      <c r="O14" s="88">
        <v>10</v>
      </c>
    </row>
    <row r="15" spans="1:15">
      <c r="A15" s="85" t="s">
        <v>111</v>
      </c>
      <c r="B15" s="87" t="s">
        <v>77</v>
      </c>
      <c r="C15" s="88">
        <v>1</v>
      </c>
      <c r="D15" s="89">
        <v>26.731999999999999</v>
      </c>
      <c r="E15" s="1" t="s">
        <v>93</v>
      </c>
      <c r="F15" s="1" t="s">
        <v>93</v>
      </c>
      <c r="G15" s="88" t="s">
        <v>518</v>
      </c>
      <c r="H15" s="90">
        <v>5.7949999999999999</v>
      </c>
      <c r="I15" s="90">
        <v>16.213999999999999</v>
      </c>
      <c r="J15" s="90">
        <v>26.943633966105228</v>
      </c>
      <c r="K15" s="90" t="s">
        <v>93</v>
      </c>
      <c r="L15" s="90" t="s">
        <v>93</v>
      </c>
      <c r="M15" s="90">
        <v>35.186</v>
      </c>
      <c r="N15" s="90">
        <v>69.515000000000001</v>
      </c>
      <c r="O15" s="88">
        <v>1</v>
      </c>
    </row>
    <row r="16" spans="1:15">
      <c r="A16" s="85" t="s">
        <v>112</v>
      </c>
      <c r="B16" s="87" t="s">
        <v>77</v>
      </c>
      <c r="C16" s="88">
        <v>7</v>
      </c>
      <c r="D16" s="89">
        <v>40.667000000000002</v>
      </c>
      <c r="E16" s="1" t="s">
        <v>93</v>
      </c>
      <c r="F16" s="1" t="s">
        <v>93</v>
      </c>
      <c r="G16" s="88" t="s">
        <v>518</v>
      </c>
      <c r="H16" s="90">
        <v>5.7949999999999999</v>
      </c>
      <c r="I16" s="90">
        <v>16.213999999999999</v>
      </c>
      <c r="J16" s="90">
        <v>26.943633966105228</v>
      </c>
      <c r="K16" s="90" t="s">
        <v>93</v>
      </c>
      <c r="L16" s="90" t="s">
        <v>93</v>
      </c>
      <c r="M16" s="90">
        <v>35.186</v>
      </c>
      <c r="N16" s="90">
        <v>69.515000000000001</v>
      </c>
      <c r="O16" s="88">
        <v>7</v>
      </c>
    </row>
    <row r="17" spans="1:15">
      <c r="A17" s="85" t="s">
        <v>113</v>
      </c>
      <c r="B17" s="87" t="s">
        <v>77</v>
      </c>
      <c r="C17" s="88">
        <v>15</v>
      </c>
      <c r="D17" s="89">
        <v>62.720999999999997</v>
      </c>
      <c r="E17" s="1" t="s">
        <v>93</v>
      </c>
      <c r="F17" s="1" t="s">
        <v>93</v>
      </c>
      <c r="G17" s="88" t="s">
        <v>518</v>
      </c>
      <c r="H17" s="90">
        <v>5.7949999999999999</v>
      </c>
      <c r="I17" s="90">
        <v>16.213999999999999</v>
      </c>
      <c r="J17" s="90">
        <v>26.943633966105228</v>
      </c>
      <c r="K17" s="90" t="s">
        <v>93</v>
      </c>
      <c r="L17" s="90" t="s">
        <v>93</v>
      </c>
      <c r="M17" s="90">
        <v>35.186</v>
      </c>
      <c r="N17" s="90">
        <v>69.515000000000001</v>
      </c>
      <c r="O17" s="88">
        <v>15</v>
      </c>
    </row>
    <row r="18" spans="1:15">
      <c r="A18" s="85" t="s">
        <v>115</v>
      </c>
      <c r="D18" s="89">
        <v>26.943633966105228</v>
      </c>
      <c r="E18" s="89"/>
      <c r="F18" s="89"/>
    </row>
    <row r="20" spans="1:15">
      <c r="A20" s="85" t="s">
        <v>116</v>
      </c>
    </row>
    <row r="21" spans="1:15">
      <c r="A21" t="s">
        <v>137</v>
      </c>
    </row>
    <row r="22" spans="1:15">
      <c r="A22" t="s">
        <v>121</v>
      </c>
    </row>
    <row r="23" spans="1:15">
      <c r="A23" t="s">
        <v>138</v>
      </c>
    </row>
  </sheetData>
  <sheetProtection algorithmName="SHA-512" hashValue="VWPEevjutf9txa5tLl4DKoCmzFWFu3O5TBVmo8gDstzVaFk8eobshCIzqwNuxyRgj5YU0yG02LhgKzN3Uib5Qg==" saltValue="sM/W6QI+SFR69OJ89CXMKg=="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rgb="FF00B0F0"/>
  </sheetPr>
  <dimension ref="A1:O23"/>
  <sheetViews>
    <sheetView workbookViewId="0">
      <selection activeCell="B5" sqref="B5:D5"/>
    </sheetView>
  </sheetViews>
  <sheetFormatPr defaultRowHeight="14.4"/>
  <sheetData>
    <row r="1" spans="1:15" ht="42">
      <c r="A1" s="86" t="s">
        <v>114</v>
      </c>
      <c r="B1" s="86" t="s">
        <v>1</v>
      </c>
      <c r="C1" s="86" t="s">
        <v>2</v>
      </c>
      <c r="D1" s="86" t="s">
        <v>28</v>
      </c>
      <c r="E1" s="86" t="s">
        <v>3</v>
      </c>
      <c r="F1" s="86" t="s">
        <v>4</v>
      </c>
      <c r="G1" s="86" t="s">
        <v>5</v>
      </c>
      <c r="H1" s="86" t="s">
        <v>625</v>
      </c>
      <c r="I1" s="86" t="s">
        <v>623</v>
      </c>
      <c r="J1" s="86" t="s">
        <v>626</v>
      </c>
      <c r="K1" s="86" t="s">
        <v>3</v>
      </c>
      <c r="L1" s="86" t="s">
        <v>4</v>
      </c>
      <c r="M1" s="86" t="s">
        <v>622</v>
      </c>
      <c r="N1" s="86" t="s">
        <v>624</v>
      </c>
      <c r="O1" s="86" t="s">
        <v>2</v>
      </c>
    </row>
    <row r="2" spans="1:15">
      <c r="A2" s="85" t="s">
        <v>98</v>
      </c>
      <c r="B2" s="87" t="s">
        <v>77</v>
      </c>
      <c r="C2" s="88">
        <v>9</v>
      </c>
      <c r="D2" s="89">
        <v>12.269</v>
      </c>
      <c r="E2" s="1" t="s">
        <v>93</v>
      </c>
      <c r="F2" s="1" t="s">
        <v>93</v>
      </c>
      <c r="G2" s="88" t="s">
        <v>518</v>
      </c>
      <c r="H2" s="90">
        <v>5.7949999999999999</v>
      </c>
      <c r="I2" s="90">
        <v>16.213999999999999</v>
      </c>
      <c r="J2" s="90">
        <v>26.943633966105228</v>
      </c>
      <c r="K2" s="90" t="s">
        <v>93</v>
      </c>
      <c r="L2" s="90" t="s">
        <v>93</v>
      </c>
      <c r="M2" s="90">
        <v>35.186</v>
      </c>
      <c r="N2" s="90">
        <v>69.515000000000001</v>
      </c>
      <c r="O2" s="88">
        <v>9</v>
      </c>
    </row>
    <row r="3" spans="1:15">
      <c r="A3" s="85" t="s">
        <v>99</v>
      </c>
      <c r="B3" s="87" t="s">
        <v>77</v>
      </c>
      <c r="C3" s="88">
        <v>2</v>
      </c>
      <c r="D3" s="89">
        <v>6.7060000000000004</v>
      </c>
      <c r="E3" s="1" t="s">
        <v>93</v>
      </c>
      <c r="F3" s="1" t="s">
        <v>93</v>
      </c>
      <c r="G3" s="88" t="s">
        <v>518</v>
      </c>
      <c r="H3" s="90">
        <v>5.7949999999999999</v>
      </c>
      <c r="I3" s="90">
        <v>16.213999999999999</v>
      </c>
      <c r="J3" s="90">
        <v>26.943633966105228</v>
      </c>
      <c r="K3" s="90" t="s">
        <v>93</v>
      </c>
      <c r="L3" s="90" t="s">
        <v>93</v>
      </c>
      <c r="M3" s="90">
        <v>35.186</v>
      </c>
      <c r="N3" s="90">
        <v>69.515000000000001</v>
      </c>
      <c r="O3" s="88">
        <v>2</v>
      </c>
    </row>
    <row r="4" spans="1:15">
      <c r="A4" s="85" t="s">
        <v>100</v>
      </c>
      <c r="B4" s="87" t="s">
        <v>77</v>
      </c>
      <c r="C4" s="88">
        <v>15</v>
      </c>
      <c r="D4" s="89">
        <v>21.733000000000001</v>
      </c>
      <c r="E4" s="1" t="s">
        <v>93</v>
      </c>
      <c r="F4" s="1" t="s">
        <v>93</v>
      </c>
      <c r="G4" s="88" t="s">
        <v>518</v>
      </c>
      <c r="H4" s="90">
        <v>5.7949999999999999</v>
      </c>
      <c r="I4" s="90">
        <v>16.213999999999999</v>
      </c>
      <c r="J4" s="90">
        <v>26.943633966105228</v>
      </c>
      <c r="K4" s="90" t="s">
        <v>93</v>
      </c>
      <c r="L4" s="90" t="s">
        <v>93</v>
      </c>
      <c r="M4" s="90">
        <v>35.186</v>
      </c>
      <c r="N4" s="90">
        <v>69.515000000000001</v>
      </c>
      <c r="O4" s="88">
        <v>15</v>
      </c>
    </row>
    <row r="5" spans="1:15">
      <c r="A5" s="85" t="s">
        <v>101</v>
      </c>
      <c r="B5" s="87" t="s">
        <v>77</v>
      </c>
      <c r="C5" s="88">
        <v>16</v>
      </c>
      <c r="D5" s="89">
        <v>24.606000000000002</v>
      </c>
      <c r="E5" s="1" t="s">
        <v>93</v>
      </c>
      <c r="F5" s="1" t="s">
        <v>93</v>
      </c>
      <c r="G5" s="88" t="s">
        <v>518</v>
      </c>
      <c r="H5" s="90">
        <v>5.7949999999999999</v>
      </c>
      <c r="I5" s="90">
        <v>16.213999999999999</v>
      </c>
      <c r="J5" s="90">
        <v>26.943633966105228</v>
      </c>
      <c r="K5" s="90" t="s">
        <v>93</v>
      </c>
      <c r="L5" s="90" t="s">
        <v>93</v>
      </c>
      <c r="M5" s="90">
        <v>35.186</v>
      </c>
      <c r="N5" s="90">
        <v>69.515000000000001</v>
      </c>
      <c r="O5" s="88">
        <v>16</v>
      </c>
    </row>
    <row r="6" spans="1:15">
      <c r="A6" s="85" t="s">
        <v>102</v>
      </c>
      <c r="B6" s="87" t="s">
        <v>77</v>
      </c>
      <c r="C6" s="88">
        <v>4</v>
      </c>
      <c r="D6" s="89">
        <v>8.1859999999999999</v>
      </c>
      <c r="E6" s="1" t="s">
        <v>93</v>
      </c>
      <c r="F6" s="1" t="s">
        <v>93</v>
      </c>
      <c r="G6" s="88" t="s">
        <v>518</v>
      </c>
      <c r="H6" s="90">
        <v>5.7949999999999999</v>
      </c>
      <c r="I6" s="90">
        <v>16.213999999999999</v>
      </c>
      <c r="J6" s="90">
        <v>26.943633966105228</v>
      </c>
      <c r="K6" s="90" t="s">
        <v>93</v>
      </c>
      <c r="L6" s="90" t="s">
        <v>93</v>
      </c>
      <c r="M6" s="90">
        <v>35.186</v>
      </c>
      <c r="N6" s="90">
        <v>69.515000000000001</v>
      </c>
      <c r="O6" s="88">
        <v>4</v>
      </c>
    </row>
    <row r="7" spans="1:15">
      <c r="A7" s="85" t="s">
        <v>103</v>
      </c>
      <c r="B7" s="87" t="s">
        <v>77</v>
      </c>
      <c r="C7" s="88">
        <v>6</v>
      </c>
      <c r="D7" s="89">
        <v>9.0449999999999999</v>
      </c>
      <c r="E7" s="1" t="s">
        <v>93</v>
      </c>
      <c r="F7" s="1" t="s">
        <v>93</v>
      </c>
      <c r="G7" s="88" t="s">
        <v>518</v>
      </c>
      <c r="H7" s="90">
        <v>5.7949999999999999</v>
      </c>
      <c r="I7" s="90">
        <v>16.213999999999999</v>
      </c>
      <c r="J7" s="90">
        <v>26.943633966105228</v>
      </c>
      <c r="K7" s="90" t="s">
        <v>93</v>
      </c>
      <c r="L7" s="90" t="s">
        <v>93</v>
      </c>
      <c r="M7" s="90">
        <v>35.186</v>
      </c>
      <c r="N7" s="90">
        <v>69.515000000000001</v>
      </c>
      <c r="O7" s="88">
        <v>6</v>
      </c>
    </row>
    <row r="8" spans="1:15">
      <c r="A8" s="85" t="s">
        <v>104</v>
      </c>
      <c r="B8" s="87" t="s">
        <v>77</v>
      </c>
      <c r="C8" s="88">
        <v>5</v>
      </c>
      <c r="D8" s="89">
        <v>8.7159999999999993</v>
      </c>
      <c r="E8" s="1" t="s">
        <v>93</v>
      </c>
      <c r="F8" s="1" t="s">
        <v>93</v>
      </c>
      <c r="G8" s="88" t="s">
        <v>518</v>
      </c>
      <c r="H8" s="90">
        <v>5.7949999999999999</v>
      </c>
      <c r="I8" s="90">
        <v>16.213999999999999</v>
      </c>
      <c r="J8" s="90">
        <v>26.943633966105228</v>
      </c>
      <c r="K8" s="90" t="s">
        <v>93</v>
      </c>
      <c r="L8" s="90" t="s">
        <v>93</v>
      </c>
      <c r="M8" s="90">
        <v>35.186</v>
      </c>
      <c r="N8" s="90">
        <v>69.515000000000001</v>
      </c>
      <c r="O8" s="88">
        <v>5</v>
      </c>
    </row>
    <row r="9" spans="1:15">
      <c r="A9" s="85" t="s">
        <v>105</v>
      </c>
      <c r="B9" s="87" t="s">
        <v>77</v>
      </c>
      <c r="C9" s="88">
        <v>11</v>
      </c>
      <c r="D9" s="89">
        <v>14.763999999999999</v>
      </c>
      <c r="E9" s="1" t="s">
        <v>93</v>
      </c>
      <c r="F9" s="1" t="s">
        <v>93</v>
      </c>
      <c r="G9" s="88" t="s">
        <v>518</v>
      </c>
      <c r="H9" s="90">
        <v>5.7949999999999999</v>
      </c>
      <c r="I9" s="90">
        <v>16.213999999999999</v>
      </c>
      <c r="J9" s="90">
        <v>26.943633966105228</v>
      </c>
      <c r="K9" s="90" t="s">
        <v>93</v>
      </c>
      <c r="L9" s="90" t="s">
        <v>93</v>
      </c>
      <c r="M9" s="90">
        <v>35.186</v>
      </c>
      <c r="N9" s="90">
        <v>69.515000000000001</v>
      </c>
      <c r="O9" s="88">
        <v>11</v>
      </c>
    </row>
    <row r="10" spans="1:15">
      <c r="A10" s="85" t="s">
        <v>106</v>
      </c>
      <c r="B10" s="87" t="s">
        <v>77</v>
      </c>
      <c r="C10" s="88">
        <v>7</v>
      </c>
      <c r="D10" s="89">
        <v>10.722</v>
      </c>
      <c r="E10" s="1" t="s">
        <v>93</v>
      </c>
      <c r="F10" s="1" t="s">
        <v>93</v>
      </c>
      <c r="G10" s="88" t="s">
        <v>518</v>
      </c>
      <c r="H10" s="90">
        <v>5.7949999999999999</v>
      </c>
      <c r="I10" s="90">
        <v>16.213999999999999</v>
      </c>
      <c r="J10" s="90">
        <v>26.943633966105228</v>
      </c>
      <c r="K10" s="90" t="s">
        <v>93</v>
      </c>
      <c r="L10" s="90" t="s">
        <v>93</v>
      </c>
      <c r="M10" s="90">
        <v>35.186</v>
      </c>
      <c r="N10" s="90">
        <v>69.515000000000001</v>
      </c>
      <c r="O10" s="88">
        <v>7</v>
      </c>
    </row>
    <row r="11" spans="1:15">
      <c r="A11" s="85" t="s">
        <v>107</v>
      </c>
      <c r="B11" s="87" t="s">
        <v>77</v>
      </c>
      <c r="C11" s="88">
        <v>10</v>
      </c>
      <c r="D11" s="89">
        <v>12.52</v>
      </c>
      <c r="E11" s="1" t="s">
        <v>93</v>
      </c>
      <c r="F11" s="1" t="s">
        <v>93</v>
      </c>
      <c r="G11" s="88" t="s">
        <v>518</v>
      </c>
      <c r="H11" s="90">
        <v>5.7949999999999999</v>
      </c>
      <c r="I11" s="90">
        <v>16.213999999999999</v>
      </c>
      <c r="J11" s="90">
        <v>26.943633966105228</v>
      </c>
      <c r="K11" s="90" t="s">
        <v>93</v>
      </c>
      <c r="L11" s="90" t="s">
        <v>93</v>
      </c>
      <c r="M11" s="90">
        <v>35.186</v>
      </c>
      <c r="N11" s="90">
        <v>69.515000000000001</v>
      </c>
      <c r="O11" s="88">
        <v>10</v>
      </c>
    </row>
    <row r="12" spans="1:15">
      <c r="A12" s="85" t="s">
        <v>108</v>
      </c>
      <c r="B12" s="87" t="s">
        <v>77</v>
      </c>
      <c r="C12" s="88">
        <v>3</v>
      </c>
      <c r="D12" s="89">
        <v>7.4489999999999998</v>
      </c>
      <c r="E12" s="1" t="s">
        <v>93</v>
      </c>
      <c r="F12" s="1" t="s">
        <v>93</v>
      </c>
      <c r="G12" s="88" t="s">
        <v>518</v>
      </c>
      <c r="H12" s="90">
        <v>5.7949999999999999</v>
      </c>
      <c r="I12" s="90">
        <v>16.213999999999999</v>
      </c>
      <c r="J12" s="90">
        <v>26.943633966105228</v>
      </c>
      <c r="K12" s="90" t="s">
        <v>93</v>
      </c>
      <c r="L12" s="90" t="s">
        <v>93</v>
      </c>
      <c r="M12" s="90">
        <v>35.186</v>
      </c>
      <c r="N12" s="90">
        <v>69.515000000000001</v>
      </c>
      <c r="O12" s="88">
        <v>3</v>
      </c>
    </row>
    <row r="13" spans="1:15">
      <c r="A13" s="85" t="s">
        <v>109</v>
      </c>
      <c r="B13" s="87" t="s">
        <v>77</v>
      </c>
      <c r="C13" s="88">
        <v>13</v>
      </c>
      <c r="D13" s="89">
        <v>17.550999999999998</v>
      </c>
      <c r="E13" s="1" t="s">
        <v>93</v>
      </c>
      <c r="F13" s="1" t="s">
        <v>93</v>
      </c>
      <c r="G13" s="88" t="s">
        <v>518</v>
      </c>
      <c r="H13" s="90">
        <v>5.7949999999999999</v>
      </c>
      <c r="I13" s="90">
        <v>16.213999999999999</v>
      </c>
      <c r="J13" s="90">
        <v>26.943633966105228</v>
      </c>
      <c r="K13" s="90" t="s">
        <v>93</v>
      </c>
      <c r="L13" s="90" t="s">
        <v>93</v>
      </c>
      <c r="M13" s="90">
        <v>35.186</v>
      </c>
      <c r="N13" s="90">
        <v>69.515000000000001</v>
      </c>
      <c r="O13" s="88">
        <v>13</v>
      </c>
    </row>
    <row r="14" spans="1:15">
      <c r="A14" s="85" t="s">
        <v>110</v>
      </c>
      <c r="B14" s="87" t="s">
        <v>77</v>
      </c>
      <c r="C14" s="88">
        <v>1</v>
      </c>
      <c r="D14" s="89">
        <v>5.7949999999999999</v>
      </c>
      <c r="E14" s="1" t="s">
        <v>93</v>
      </c>
      <c r="F14" s="1" t="s">
        <v>93</v>
      </c>
      <c r="G14" s="88" t="s">
        <v>518</v>
      </c>
      <c r="H14" s="90">
        <v>5.7949999999999999</v>
      </c>
      <c r="I14" s="90">
        <v>16.213999999999999</v>
      </c>
      <c r="J14" s="90">
        <v>26.943633966105228</v>
      </c>
      <c r="K14" s="90" t="s">
        <v>93</v>
      </c>
      <c r="L14" s="90" t="s">
        <v>93</v>
      </c>
      <c r="M14" s="90">
        <v>35.186</v>
      </c>
      <c r="N14" s="90">
        <v>69.515000000000001</v>
      </c>
      <c r="O14" s="88">
        <v>1</v>
      </c>
    </row>
    <row r="15" spans="1:15">
      <c r="A15" s="85" t="s">
        <v>111</v>
      </c>
      <c r="B15" s="87" t="s">
        <v>77</v>
      </c>
      <c r="C15" s="88">
        <v>8</v>
      </c>
      <c r="D15" s="89">
        <v>11.401999999999999</v>
      </c>
      <c r="E15" s="1" t="s">
        <v>93</v>
      </c>
      <c r="F15" s="1" t="s">
        <v>93</v>
      </c>
      <c r="G15" s="88" t="s">
        <v>518</v>
      </c>
      <c r="H15" s="90">
        <v>5.7949999999999999</v>
      </c>
      <c r="I15" s="90">
        <v>16.213999999999999</v>
      </c>
      <c r="J15" s="90">
        <v>26.943633966105228</v>
      </c>
      <c r="K15" s="90" t="s">
        <v>93</v>
      </c>
      <c r="L15" s="90" t="s">
        <v>93</v>
      </c>
      <c r="M15" s="90">
        <v>35.186</v>
      </c>
      <c r="N15" s="90">
        <v>69.515000000000001</v>
      </c>
      <c r="O15" s="88">
        <v>8</v>
      </c>
    </row>
    <row r="16" spans="1:15">
      <c r="A16" s="85" t="s">
        <v>112</v>
      </c>
      <c r="B16" s="87" t="s">
        <v>77</v>
      </c>
      <c r="C16" s="88">
        <v>12</v>
      </c>
      <c r="D16" s="89">
        <v>16.529</v>
      </c>
      <c r="E16" s="1" t="s">
        <v>93</v>
      </c>
      <c r="F16" s="1" t="s">
        <v>93</v>
      </c>
      <c r="G16" s="88" t="s">
        <v>518</v>
      </c>
      <c r="H16" s="90">
        <v>5.7949999999999999</v>
      </c>
      <c r="I16" s="90">
        <v>16.213999999999999</v>
      </c>
      <c r="J16" s="90">
        <v>26.943633966105228</v>
      </c>
      <c r="K16" s="90" t="s">
        <v>93</v>
      </c>
      <c r="L16" s="90" t="s">
        <v>93</v>
      </c>
      <c r="M16" s="90">
        <v>35.186</v>
      </c>
      <c r="N16" s="90">
        <v>69.515000000000001</v>
      </c>
      <c r="O16" s="88">
        <v>12</v>
      </c>
    </row>
    <row r="17" spans="1:15">
      <c r="A17" s="85" t="s">
        <v>113</v>
      </c>
      <c r="B17" s="87" t="s">
        <v>77</v>
      </c>
      <c r="C17" s="88">
        <v>14</v>
      </c>
      <c r="D17" s="89">
        <v>18.876999999999999</v>
      </c>
      <c r="E17" s="1" t="s">
        <v>93</v>
      </c>
      <c r="F17" s="1" t="s">
        <v>93</v>
      </c>
      <c r="G17" s="88" t="s">
        <v>518</v>
      </c>
      <c r="H17" s="90">
        <v>5.7949999999999999</v>
      </c>
      <c r="I17" s="90">
        <v>16.213999999999999</v>
      </c>
      <c r="J17" s="90">
        <v>26.943633966105228</v>
      </c>
      <c r="K17" s="90" t="s">
        <v>93</v>
      </c>
      <c r="L17" s="90" t="s">
        <v>93</v>
      </c>
      <c r="M17" s="90">
        <v>35.186</v>
      </c>
      <c r="N17" s="90">
        <v>69.515000000000001</v>
      </c>
      <c r="O17" s="88">
        <v>14</v>
      </c>
    </row>
    <row r="18" spans="1:15">
      <c r="A18" s="85" t="s">
        <v>115</v>
      </c>
      <c r="D18" s="89">
        <v>26.943633966105228</v>
      </c>
      <c r="E18" s="89"/>
      <c r="F18" s="89"/>
    </row>
    <row r="20" spans="1:15">
      <c r="A20" s="85" t="s">
        <v>116</v>
      </c>
    </row>
    <row r="21" spans="1:15">
      <c r="A21" t="s">
        <v>139</v>
      </c>
    </row>
    <row r="22" spans="1:15">
      <c r="A22" t="s">
        <v>121</v>
      </c>
    </row>
    <row r="23" spans="1:15">
      <c r="A23" t="s">
        <v>138</v>
      </c>
    </row>
  </sheetData>
  <sheetProtection algorithmName="SHA-512" hashValue="91brel8Kh8nDR8+5wlymCcLkzrEa6HBVSCwGYlfB25lsahR/drXZTubNFAaWVF1wT+75KwqI5eJhW5UTssrsMQ==" saltValue="5XZG5k18j0L28C9KbSePB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6B00"/>
    <pageSetUpPr fitToPage="1"/>
  </sheetPr>
  <dimension ref="A1:AL120"/>
  <sheetViews>
    <sheetView showGridLines="0" zoomScaleNormal="100" workbookViewId="0">
      <pane xSplit="2" ySplit="9" topLeftCell="C10" activePane="bottomRight" state="frozen"/>
      <selection pane="topRight" activeCell="C1" sqref="C1"/>
      <selection pane="bottomLeft" activeCell="A10" sqref="A10"/>
      <selection pane="bottomRight" activeCell="B5" sqref="B5:D5"/>
    </sheetView>
  </sheetViews>
  <sheetFormatPr defaultColWidth="2.33203125" defaultRowHeight="15.9" customHeight="1"/>
  <cols>
    <col min="1" max="1" width="0.6640625" style="163" customWidth="1"/>
    <col min="2" max="2" width="6.44140625" style="163" customWidth="1"/>
    <col min="3" max="3" width="4.109375" style="164" customWidth="1"/>
    <col min="4" max="4" width="48.88671875" style="164" bestFit="1" customWidth="1"/>
    <col min="5" max="5" width="12.44140625" style="164" customWidth="1"/>
    <col min="6" max="6" width="7.44140625" style="164" customWidth="1"/>
    <col min="7" max="7" width="8.6640625" style="164" customWidth="1"/>
    <col min="8" max="8" width="7.33203125" style="164" customWidth="1"/>
    <col min="9" max="9" width="7.88671875" style="164" customWidth="1"/>
    <col min="10" max="10" width="4.5546875" style="164" customWidth="1"/>
    <col min="11" max="14" width="4.109375" style="164" customWidth="1"/>
    <col min="15" max="21" width="4.109375" style="163" customWidth="1"/>
    <col min="22" max="22" width="6.44140625" style="163" customWidth="1"/>
    <col min="23" max="23" width="7.6640625" style="163" customWidth="1"/>
    <col min="24" max="24" width="6.88671875" style="163" customWidth="1"/>
    <col min="25" max="25" width="3.88671875" style="163" customWidth="1"/>
    <col min="26" max="26" width="9.44140625" style="163" customWidth="1"/>
    <col min="27" max="16384" width="2.33203125" style="163"/>
  </cols>
  <sheetData>
    <row r="1" spans="1:38" ht="11.25" customHeight="1"/>
    <row r="2" spans="1:38" ht="24.6">
      <c r="B2" s="294" t="s">
        <v>604</v>
      </c>
      <c r="C2" s="245"/>
    </row>
    <row r="3" spans="1:38" ht="7.5" customHeight="1">
      <c r="B3" s="244"/>
      <c r="C3" s="244"/>
    </row>
    <row r="4" spans="1:38" ht="17.25" customHeight="1">
      <c r="B4" s="299" t="s">
        <v>642</v>
      </c>
      <c r="C4" s="299"/>
    </row>
    <row r="5" spans="1:38" ht="23.4">
      <c r="B5" s="319" t="s">
        <v>665</v>
      </c>
      <c r="C5" s="320"/>
      <c r="D5" s="320"/>
      <c r="E5" s="290"/>
      <c r="F5" s="290"/>
      <c r="G5" s="243"/>
      <c r="H5" s="243"/>
      <c r="I5" s="243"/>
    </row>
    <row r="6" spans="1:38" ht="8.25" customHeight="1" thickBot="1">
      <c r="C6" s="242"/>
      <c r="D6" s="242"/>
      <c r="E6" s="242"/>
    </row>
    <row r="7" spans="1:38" ht="15.75" customHeight="1">
      <c r="D7" s="163"/>
      <c r="E7" s="304" t="s">
        <v>633</v>
      </c>
      <c r="F7" s="307" t="s">
        <v>634</v>
      </c>
      <c r="G7" s="310" t="s">
        <v>635</v>
      </c>
      <c r="H7" s="313" t="s">
        <v>636</v>
      </c>
      <c r="I7" s="316" t="s">
        <v>637</v>
      </c>
      <c r="N7" s="163"/>
      <c r="W7" s="333" t="s">
        <v>638</v>
      </c>
    </row>
    <row r="8" spans="1:38" ht="14.25" customHeight="1" thickBot="1">
      <c r="C8" s="163"/>
      <c r="D8" s="163"/>
      <c r="E8" s="305"/>
      <c r="F8" s="308"/>
      <c r="G8" s="311"/>
      <c r="H8" s="314"/>
      <c r="I8" s="317"/>
      <c r="J8" s="163"/>
      <c r="K8" s="163"/>
      <c r="L8" s="163"/>
      <c r="M8" s="163"/>
      <c r="N8" s="163"/>
      <c r="W8" s="334"/>
    </row>
    <row r="9" spans="1:38" ht="67.5" customHeight="1" thickBot="1">
      <c r="B9" s="241"/>
      <c r="C9" s="336" t="s">
        <v>41</v>
      </c>
      <c r="D9" s="337"/>
      <c r="E9" s="306"/>
      <c r="F9" s="309"/>
      <c r="G9" s="312"/>
      <c r="H9" s="315"/>
      <c r="I9" s="318"/>
      <c r="J9" s="301"/>
      <c r="K9" s="301"/>
      <c r="L9" s="301"/>
      <c r="M9" s="240"/>
      <c r="N9" s="240"/>
      <c r="O9" s="240"/>
      <c r="P9" s="240"/>
      <c r="Q9" s="240"/>
      <c r="R9" s="240"/>
      <c r="S9" s="240"/>
      <c r="T9" s="301"/>
      <c r="U9" s="301"/>
      <c r="V9" s="301"/>
      <c r="W9" s="335"/>
      <c r="Y9" s="239"/>
    </row>
    <row r="10" spans="1:38" ht="4.5" customHeight="1">
      <c r="B10" s="293"/>
      <c r="C10" s="238"/>
      <c r="D10" s="237"/>
      <c r="E10" s="236"/>
      <c r="F10" s="235"/>
      <c r="G10" s="234"/>
      <c r="H10" s="233"/>
      <c r="I10" s="232"/>
      <c r="J10" s="218"/>
      <c r="K10" s="218"/>
      <c r="L10" s="218"/>
      <c r="M10" s="218"/>
      <c r="N10" s="218"/>
      <c r="O10" s="218"/>
      <c r="P10" s="218"/>
      <c r="Q10" s="218"/>
      <c r="R10" s="218"/>
      <c r="S10" s="218"/>
      <c r="T10" s="218"/>
      <c r="U10" s="218"/>
      <c r="V10" s="218"/>
      <c r="W10" s="189"/>
    </row>
    <row r="11" spans="1:38" ht="16.5" customHeight="1">
      <c r="A11" s="177"/>
      <c r="B11" s="302" t="s">
        <v>42</v>
      </c>
      <c r="C11" s="231">
        <f>Calculation!B11</f>
        <v>1</v>
      </c>
      <c r="D11" s="207" t="str">
        <f>Calculation!C11</f>
        <v>% Resident Population aged 0-4 years^</v>
      </c>
      <c r="E11" s="206">
        <v>2018</v>
      </c>
      <c r="F11" s="230">
        <f ca="1">IF(Calculation!F11&lt;5,"Under 5",Calculation!F11)</f>
        <v>1035</v>
      </c>
      <c r="G11" s="229">
        <f ca="1">Calculation!G11</f>
        <v>4.409321347931666</v>
      </c>
      <c r="H11" s="228">
        <f ca="1">Calculation!M11</f>
        <v>6.2313722247813885</v>
      </c>
      <c r="I11" s="227">
        <f ca="1">Calculation!R11</f>
        <v>4.3247344461305008</v>
      </c>
      <c r="J11" s="218"/>
      <c r="K11" s="218"/>
      <c r="L11" s="218"/>
      <c r="M11" s="218"/>
      <c r="N11" s="218"/>
      <c r="O11" s="218"/>
      <c r="P11" s="218"/>
      <c r="Q11" s="218"/>
      <c r="R11" s="218"/>
      <c r="S11" s="218"/>
      <c r="T11" s="218"/>
      <c r="U11" s="218"/>
      <c r="V11" s="218"/>
      <c r="W11" s="227">
        <f ca="1">Calculation!Q11</f>
        <v>8.083566167132334</v>
      </c>
    </row>
    <row r="12" spans="1:38" ht="16.5" customHeight="1">
      <c r="A12" s="177"/>
      <c r="B12" s="302"/>
      <c r="C12" s="223">
        <f>Calculation!B12</f>
        <v>2</v>
      </c>
      <c r="D12" s="184" t="str">
        <f>Calculation!C12</f>
        <v>% Resident Population aged 0-15 years^</v>
      </c>
      <c r="E12" s="206">
        <v>2018</v>
      </c>
      <c r="F12" s="182">
        <f ca="1">IF(Calculation!F12&lt;5,"Under 5",Calculation!F12)</f>
        <v>2822</v>
      </c>
      <c r="G12" s="181">
        <f ca="1">Calculation!G12</f>
        <v>12.022323520640736</v>
      </c>
      <c r="H12" s="180">
        <f ca="1">Calculation!M12</f>
        <v>17.740925788124681</v>
      </c>
      <c r="I12" s="178">
        <f ca="1">Calculation!R12</f>
        <v>12.022323520640736</v>
      </c>
      <c r="J12" s="218"/>
      <c r="K12" s="218"/>
      <c r="L12" s="218"/>
      <c r="M12" s="218"/>
      <c r="N12" s="218"/>
      <c r="O12" s="218"/>
      <c r="P12" s="218"/>
      <c r="Q12" s="218"/>
      <c r="R12" s="218"/>
      <c r="S12" s="218"/>
      <c r="T12" s="218"/>
      <c r="U12" s="218"/>
      <c r="V12" s="218"/>
      <c r="W12" s="178">
        <f ca="1">Calculation!Q12</f>
        <v>22.908614025400333</v>
      </c>
      <c r="AB12" s="226"/>
    </row>
    <row r="13" spans="1:38" ht="16.5" customHeight="1">
      <c r="A13" s="177"/>
      <c r="B13" s="302"/>
      <c r="C13" s="223">
        <f>Calculation!B13</f>
        <v>3</v>
      </c>
      <c r="D13" s="184" t="str">
        <f>Calculation!C13</f>
        <v>% Resident Population aged 18-24 years^</v>
      </c>
      <c r="E13" s="206">
        <v>2018</v>
      </c>
      <c r="F13" s="182">
        <f ca="1">IF(Calculation!F13&lt;5,"Under 5",Calculation!F13)</f>
        <v>8374</v>
      </c>
      <c r="G13" s="181">
        <f ca="1">Calculation!G13</f>
        <v>35.675030886550509</v>
      </c>
      <c r="H13" s="180">
        <f ca="1">Calculation!M13</f>
        <v>17.317285394249357</v>
      </c>
      <c r="I13" s="178">
        <f ca="1">Calculation!R13</f>
        <v>8.9108227498619552</v>
      </c>
      <c r="J13" s="218"/>
      <c r="K13" s="218"/>
      <c r="L13" s="218"/>
      <c r="M13" s="218"/>
      <c r="N13" s="218"/>
      <c r="O13" s="218"/>
      <c r="P13" s="218"/>
      <c r="Q13" s="218"/>
      <c r="R13" s="218"/>
      <c r="S13" s="218"/>
      <c r="T13" s="218"/>
      <c r="U13" s="218"/>
      <c r="V13" s="218"/>
      <c r="W13" s="178">
        <f ca="1">Calculation!Q13</f>
        <v>35.675030886550509</v>
      </c>
    </row>
    <row r="14" spans="1:38" ht="16.5" customHeight="1">
      <c r="A14" s="177"/>
      <c r="B14" s="302"/>
      <c r="C14" s="223">
        <f>Calculation!B14</f>
        <v>4</v>
      </c>
      <c r="D14" s="184" t="str">
        <f>Calculation!C14</f>
        <v>% Resident Population aged 16-64 years^</v>
      </c>
      <c r="E14" s="206">
        <v>2018</v>
      </c>
      <c r="F14" s="182">
        <f ca="1">IF(Calculation!F14&lt;5,"Under 5",Calculation!F14)</f>
        <v>18874</v>
      </c>
      <c r="G14" s="181">
        <f ca="1">Calculation!G14</f>
        <v>80.40727644527756</v>
      </c>
      <c r="H14" s="180">
        <f ca="1">Calculation!M14</f>
        <v>68.564386646665795</v>
      </c>
      <c r="I14" s="178">
        <f ca="1">Calculation!R14</f>
        <v>60.974599668691333</v>
      </c>
      <c r="J14" s="218"/>
      <c r="K14" s="218"/>
      <c r="L14" s="218"/>
      <c r="M14" s="218"/>
      <c r="N14" s="218"/>
      <c r="O14" s="218"/>
      <c r="P14" s="218"/>
      <c r="Q14" s="218"/>
      <c r="R14" s="218"/>
      <c r="S14" s="218"/>
      <c r="T14" s="218"/>
      <c r="U14" s="218"/>
      <c r="V14" s="218"/>
      <c r="W14" s="178">
        <f ca="1">Calculation!Q14</f>
        <v>80.40727644527756</v>
      </c>
      <c r="AB14" s="225"/>
      <c r="AC14" s="224"/>
      <c r="AD14" s="224"/>
      <c r="AE14" s="224"/>
      <c r="AF14" s="224"/>
      <c r="AG14" s="224"/>
      <c r="AH14" s="224"/>
      <c r="AI14" s="224"/>
      <c r="AJ14" s="224"/>
      <c r="AK14" s="224"/>
      <c r="AL14" s="224"/>
    </row>
    <row r="15" spans="1:38" ht="16.5" customHeight="1">
      <c r="A15" s="177"/>
      <c r="B15" s="302"/>
      <c r="C15" s="185">
        <f>Calculation!B15</f>
        <v>5</v>
      </c>
      <c r="D15" s="184" t="str">
        <f>Calculation!C15</f>
        <v>% Resident Population aged 65 years and over^</v>
      </c>
      <c r="E15" s="206">
        <v>2018</v>
      </c>
      <c r="F15" s="182">
        <f ca="1">IF(Calculation!F15&lt;5,"Under 5",Calculation!F15)</f>
        <v>1777</v>
      </c>
      <c r="G15" s="181">
        <f ca="1">Calculation!G15</f>
        <v>7.5704000340817101</v>
      </c>
      <c r="H15" s="180">
        <f ca="1">Calculation!M15</f>
        <v>13.693900129533167</v>
      </c>
      <c r="I15" s="178">
        <f ca="1">Calculation!R15</f>
        <v>6.276371308016877</v>
      </c>
      <c r="J15" s="218"/>
      <c r="K15" s="218"/>
      <c r="L15" s="218"/>
      <c r="M15" s="218"/>
      <c r="N15" s="218"/>
      <c r="O15" s="218"/>
      <c r="P15" s="218"/>
      <c r="Q15" s="218"/>
      <c r="R15" s="218"/>
      <c r="S15" s="218"/>
      <c r="T15" s="218"/>
      <c r="U15" s="218"/>
      <c r="V15" s="218"/>
      <c r="W15" s="178">
        <f ca="1">Calculation!Q15</f>
        <v>19.455336137449205</v>
      </c>
    </row>
    <row r="16" spans="1:38" ht="16.5" customHeight="1">
      <c r="A16" s="177"/>
      <c r="B16" s="302"/>
      <c r="C16" s="223">
        <f>Calculation!B16</f>
        <v>6</v>
      </c>
      <c r="D16" s="184" t="str">
        <f>Calculation!C16</f>
        <v>Forecast % change in all resident population^</v>
      </c>
      <c r="E16" s="206" t="s">
        <v>644</v>
      </c>
      <c r="F16" s="182">
        <f ca="1">(Calculation!F16)</f>
        <v>4626</v>
      </c>
      <c r="G16" s="181">
        <f ca="1">Calculation!G16</f>
        <v>19.707749329016316</v>
      </c>
      <c r="H16" s="180">
        <f ca="1">Calculation!M16</f>
        <v>4.841154538188662</v>
      </c>
      <c r="I16" s="178">
        <f ca="1">Calculation!R16</f>
        <v>-0.73262490924691448</v>
      </c>
      <c r="J16" s="218"/>
      <c r="K16" s="218"/>
      <c r="L16" s="218"/>
      <c r="M16" s="218"/>
      <c r="N16" s="218"/>
      <c r="O16" s="218"/>
      <c r="P16" s="218"/>
      <c r="Q16" s="218"/>
      <c r="R16" s="218"/>
      <c r="S16" s="218"/>
      <c r="T16" s="218"/>
      <c r="U16" s="218"/>
      <c r="V16" s="218"/>
      <c r="W16" s="178">
        <f ca="1">Calculation!Q16</f>
        <v>19.707749329016316</v>
      </c>
    </row>
    <row r="17" spans="1:23" ht="16.5" customHeight="1">
      <c r="A17" s="177"/>
      <c r="B17" s="302"/>
      <c r="C17" s="223">
        <f>Calculation!B17</f>
        <v>7</v>
      </c>
      <c r="D17" s="184" t="str">
        <f>Calculation!C17</f>
        <v>Forecast % change in 0-15yr population^</v>
      </c>
      <c r="E17" s="206" t="s">
        <v>644</v>
      </c>
      <c r="F17" s="182">
        <f ca="1">(Calculation!F17)</f>
        <v>1138</v>
      </c>
      <c r="G17" s="181">
        <f ca="1">Calculation!G17</f>
        <v>40.326009922041109</v>
      </c>
      <c r="H17" s="180">
        <f ca="1">Calculation!M17</f>
        <v>4.427430093209054</v>
      </c>
      <c r="I17" s="178">
        <f ca="1">Calculation!R17</f>
        <v>-7.1694599627560516</v>
      </c>
      <c r="J17" s="218"/>
      <c r="K17" s="218"/>
      <c r="L17" s="218"/>
      <c r="M17" s="218"/>
      <c r="N17" s="218"/>
      <c r="O17" s="218"/>
      <c r="P17" s="218"/>
      <c r="Q17" s="218"/>
      <c r="R17" s="218"/>
      <c r="S17" s="218"/>
      <c r="T17" s="218"/>
      <c r="U17" s="218"/>
      <c r="V17" s="218"/>
      <c r="W17" s="178">
        <f ca="1">Calculation!Q17</f>
        <v>40.326009922041109</v>
      </c>
    </row>
    <row r="18" spans="1:23" ht="16.5" customHeight="1">
      <c r="A18" s="177"/>
      <c r="B18" s="302"/>
      <c r="C18" s="223">
        <f>Calculation!B18</f>
        <v>8</v>
      </c>
      <c r="D18" s="184" t="str">
        <f>Calculation!C18</f>
        <v>Forecast % change in 16-64yr population^</v>
      </c>
      <c r="E18" s="206" t="s">
        <v>644</v>
      </c>
      <c r="F18" s="182">
        <f ca="1">(Calculation!F18)</f>
        <v>2574</v>
      </c>
      <c r="G18" s="181">
        <f ca="1">Calculation!G18</f>
        <v>13.637808625622549</v>
      </c>
      <c r="H18" s="180">
        <f ca="1">Calculation!M18</f>
        <v>3.0273448715445661</v>
      </c>
      <c r="I18" s="178">
        <f ca="1">Calculation!R18</f>
        <v>-3.4235043214726679</v>
      </c>
      <c r="J18" s="218"/>
      <c r="K18" s="218"/>
      <c r="L18" s="218"/>
      <c r="M18" s="218"/>
      <c r="N18" s="218"/>
      <c r="O18" s="218"/>
      <c r="P18" s="218"/>
      <c r="Q18" s="218"/>
      <c r="R18" s="218"/>
      <c r="S18" s="218"/>
      <c r="T18" s="218"/>
      <c r="U18" s="218"/>
      <c r="V18" s="218"/>
      <c r="W18" s="178">
        <f ca="1">Calculation!Q18</f>
        <v>13.637808625622549</v>
      </c>
    </row>
    <row r="19" spans="1:23" ht="16.5" customHeight="1">
      <c r="A19" s="177"/>
      <c r="B19" s="302"/>
      <c r="C19" s="185">
        <f>Calculation!B19</f>
        <v>9</v>
      </c>
      <c r="D19" s="184" t="str">
        <f>Calculation!C19</f>
        <v>Forecast % change in 65+yr population^</v>
      </c>
      <c r="E19" s="206" t="s">
        <v>644</v>
      </c>
      <c r="F19" s="182">
        <f ca="1">IF(Calculation!F19&lt;5,"Under 5",Calculation!F19)</f>
        <v>915</v>
      </c>
      <c r="G19" s="181">
        <f ca="1">Calculation!G19</f>
        <v>51.491277433877322</v>
      </c>
      <c r="H19" s="180">
        <f ca="1">Calculation!M19</f>
        <v>14.459043730772548</v>
      </c>
      <c r="I19" s="178">
        <f ca="1">Calculation!R19</f>
        <v>2.758336764100453</v>
      </c>
      <c r="J19" s="218"/>
      <c r="K19" s="218"/>
      <c r="L19" s="218"/>
      <c r="M19" s="218"/>
      <c r="N19" s="218"/>
      <c r="O19" s="218"/>
      <c r="P19" s="218"/>
      <c r="Q19" s="218"/>
      <c r="R19" s="218"/>
      <c r="S19" s="218"/>
      <c r="T19" s="218"/>
      <c r="U19" s="218"/>
      <c r="V19" s="218"/>
      <c r="W19" s="178">
        <f ca="1">Calculation!Q19</f>
        <v>51.491277433877322</v>
      </c>
    </row>
    <row r="20" spans="1:23" ht="16.5" customHeight="1">
      <c r="A20" s="177"/>
      <c r="B20" s="302"/>
      <c r="C20" s="223">
        <f>Calculation!B20</f>
        <v>10</v>
      </c>
      <c r="D20" s="184" t="str">
        <f>Calculation!C20</f>
        <v>Population non-white British  (%)^</v>
      </c>
      <c r="E20" s="206">
        <v>2011</v>
      </c>
      <c r="F20" s="182">
        <f ca="1">IF(Calculation!F20&lt;5,"Under 5",Calculation!F20)</f>
        <v>6662</v>
      </c>
      <c r="G20" s="181">
        <f ca="1">Calculation!G20</f>
        <v>35.507941584052872</v>
      </c>
      <c r="H20" s="180">
        <f ca="1">Calculation!M20</f>
        <v>22.332638191166907</v>
      </c>
      <c r="I20" s="178">
        <f ca="1">Calculation!R20</f>
        <v>7.6424962641428884</v>
      </c>
      <c r="J20" s="218"/>
      <c r="K20" s="218"/>
      <c r="L20" s="218"/>
      <c r="M20" s="218"/>
      <c r="N20" s="218"/>
      <c r="O20" s="218"/>
      <c r="P20" s="218"/>
      <c r="Q20" s="218"/>
      <c r="R20" s="218"/>
      <c r="S20" s="218"/>
      <c r="T20" s="218"/>
      <c r="U20" s="218"/>
      <c r="V20" s="218"/>
      <c r="W20" s="178">
        <f ca="1">Calculation!Q20</f>
        <v>55.438138209451438</v>
      </c>
    </row>
    <row r="21" spans="1:23" ht="16.5" customHeight="1">
      <c r="A21" s="177"/>
      <c r="B21" s="302"/>
      <c r="C21" s="185">
        <f>Calculation!B21</f>
        <v>11</v>
      </c>
      <c r="D21" s="184" t="str">
        <f>Calculation!C21</f>
        <v>Population born in the UK (%)^</v>
      </c>
      <c r="E21" s="206">
        <v>2011</v>
      </c>
      <c r="F21" s="182">
        <f ca="1">IF(Calculation!F21&lt;5,"Under 5",Calculation!F21)</f>
        <v>13542</v>
      </c>
      <c r="G21" s="181">
        <f ca="1">Calculation!G21</f>
        <v>72.177806204029423</v>
      </c>
      <c r="H21" s="180">
        <f ca="1">Calculation!M21</f>
        <v>82.416983983586761</v>
      </c>
      <c r="I21" s="178">
        <f ca="1">Calculation!R21</f>
        <v>60.698171455711233</v>
      </c>
      <c r="J21" s="218"/>
      <c r="K21" s="218"/>
      <c r="L21" s="218"/>
      <c r="M21" s="218"/>
      <c r="N21" s="218"/>
      <c r="O21" s="218"/>
      <c r="P21" s="218"/>
      <c r="Q21" s="218"/>
      <c r="R21" s="218"/>
      <c r="S21" s="218"/>
      <c r="T21" s="218"/>
      <c r="U21" s="218"/>
      <c r="V21" s="218"/>
      <c r="W21" s="178">
        <f ca="1">Calculation!Q21</f>
        <v>93.637681159420296</v>
      </c>
    </row>
    <row r="22" spans="1:23" ht="16.5" customHeight="1">
      <c r="A22" s="177"/>
      <c r="B22" s="302"/>
      <c r="C22" s="222">
        <f>Calculation!B22</f>
        <v>12</v>
      </c>
      <c r="D22" s="184" t="str">
        <f>Calculation!C22</f>
        <v>Main language other than English (%)^</v>
      </c>
      <c r="E22" s="206">
        <v>2011</v>
      </c>
      <c r="F22" s="182">
        <f ca="1">IF(Calculation!F22&lt;5,"Under 5",Calculation!F22)</f>
        <v>3680</v>
      </c>
      <c r="G22" s="181">
        <f ca="1">Calculation!G22</f>
        <v>20.205347828474167</v>
      </c>
      <c r="H22" s="180">
        <f ca="1">Calculation!M22</f>
        <v>11.84832872083456</v>
      </c>
      <c r="I22" s="178">
        <f ca="1">Calculation!R22</f>
        <v>2.9355077835433652</v>
      </c>
      <c r="J22" s="219"/>
      <c r="K22" s="219"/>
      <c r="L22" s="219"/>
      <c r="M22" s="219"/>
      <c r="N22" s="218"/>
      <c r="O22" s="218"/>
      <c r="P22" s="218"/>
      <c r="Q22" s="218"/>
      <c r="R22" s="218"/>
      <c r="S22" s="218"/>
      <c r="T22" s="218"/>
      <c r="U22" s="218"/>
      <c r="V22" s="218"/>
      <c r="W22" s="178">
        <f ca="1">Calculation!Q22</f>
        <v>32.514119034320117</v>
      </c>
    </row>
    <row r="23" spans="1:23" ht="16.5" customHeight="1" thickBot="1">
      <c r="A23" s="177"/>
      <c r="B23" s="303"/>
      <c r="C23" s="216">
        <f>Calculation!B23</f>
        <v>13</v>
      </c>
      <c r="D23" s="204" t="str">
        <f>Calculation!C23</f>
        <v>Lone Parent Families (% of HHs)^</v>
      </c>
      <c r="E23" s="174">
        <v>2011</v>
      </c>
      <c r="F23" s="173">
        <f ca="1">IF(Calculation!F23&lt;5,"Under 5",Calculation!F23)</f>
        <v>297</v>
      </c>
      <c r="G23" s="172">
        <f ca="1">Calculation!G23</f>
        <v>3.7367891293407145</v>
      </c>
      <c r="H23" s="171">
        <f ca="1">Calculation!M23</f>
        <v>7.0409347202149526</v>
      </c>
      <c r="I23" s="168">
        <f ca="1">Calculation!R23</f>
        <v>3.7367891293407145</v>
      </c>
      <c r="J23" s="215"/>
      <c r="K23" s="215"/>
      <c r="L23" s="215"/>
      <c r="M23" s="215"/>
      <c r="N23" s="214"/>
      <c r="O23" s="214"/>
      <c r="P23" s="214"/>
      <c r="Q23" s="214"/>
      <c r="R23" s="214"/>
      <c r="S23" s="214"/>
      <c r="T23" s="214"/>
      <c r="U23" s="214"/>
      <c r="V23" s="214"/>
      <c r="W23" s="168">
        <f ca="1">Calculation!Q23</f>
        <v>11.456310679611651</v>
      </c>
    </row>
    <row r="24" spans="1:23" ht="16.5" customHeight="1">
      <c r="A24" s="217" t="s">
        <v>163</v>
      </c>
      <c r="B24" s="321" t="s">
        <v>163</v>
      </c>
      <c r="C24" s="195">
        <f>Calculation!B24</f>
        <v>14</v>
      </c>
      <c r="D24" s="194" t="str">
        <f>Calculation!C24</f>
        <v>Highest Overall IMD Score in ward*</v>
      </c>
      <c r="E24" s="213">
        <v>2015</v>
      </c>
      <c r="F24" s="192" t="str">
        <f ca="1">Calculation!F24</f>
        <v>-</v>
      </c>
      <c r="G24" s="191">
        <f ca="1">Calculation!G24</f>
        <v>69.515000000000001</v>
      </c>
      <c r="H24" s="190">
        <f ca="1">Calculation!M24</f>
        <v>26.943633966105228</v>
      </c>
      <c r="I24" s="186">
        <f ca="1">Calculation!R24</f>
        <v>69.515000000000001</v>
      </c>
      <c r="J24" s="221"/>
      <c r="K24" s="221"/>
      <c r="L24" s="221"/>
      <c r="M24" s="221"/>
      <c r="N24" s="220"/>
      <c r="O24" s="220"/>
      <c r="P24" s="220"/>
      <c r="Q24" s="220"/>
      <c r="R24" s="220"/>
      <c r="S24" s="220"/>
      <c r="T24" s="220"/>
      <c r="U24" s="220"/>
      <c r="V24" s="220"/>
      <c r="W24" s="186">
        <f ca="1">Calculation!Q24</f>
        <v>5.7949999999999999</v>
      </c>
    </row>
    <row r="25" spans="1:23" ht="16.5" customHeight="1">
      <c r="A25" s="217"/>
      <c r="B25" s="322"/>
      <c r="C25" s="185">
        <f>Calculation!B25</f>
        <v>15</v>
      </c>
      <c r="D25" s="207" t="str">
        <f>Calculation!C25</f>
        <v>Lowest Overall IMD Score in ward*</v>
      </c>
      <c r="E25" s="206">
        <v>2015</v>
      </c>
      <c r="F25" s="182" t="str">
        <f ca="1">Calculation!F25</f>
        <v>-</v>
      </c>
      <c r="G25" s="181">
        <f ca="1">Calculation!G25</f>
        <v>12.269</v>
      </c>
      <c r="H25" s="180">
        <f ca="1">Calculation!M25</f>
        <v>26.943633966105228</v>
      </c>
      <c r="I25" s="178">
        <f ca="1">Calculation!R25</f>
        <v>69.515000000000001</v>
      </c>
      <c r="J25" s="219"/>
      <c r="K25" s="219"/>
      <c r="L25" s="219"/>
      <c r="M25" s="219"/>
      <c r="N25" s="218"/>
      <c r="O25" s="218"/>
      <c r="P25" s="218"/>
      <c r="Q25" s="218"/>
      <c r="R25" s="218"/>
      <c r="S25" s="218"/>
      <c r="T25" s="218"/>
      <c r="U25" s="218"/>
      <c r="V25" s="218"/>
      <c r="W25" s="178">
        <f ca="1">Calculation!Q25</f>
        <v>5.7949999999999999</v>
      </c>
    </row>
    <row r="26" spans="1:23" ht="16.5" customHeight="1">
      <c r="A26" s="217"/>
      <c r="B26" s="322"/>
      <c r="C26" s="185">
        <f>Calculation!B26</f>
        <v>16</v>
      </c>
      <c r="D26" s="207" t="str">
        <f>Calculation!C26</f>
        <v>IMD LSOA scores weighted by population</v>
      </c>
      <c r="E26" s="206">
        <v>2015</v>
      </c>
      <c r="F26" s="182" t="str">
        <f ca="1">Calculation!F26</f>
        <v>-</v>
      </c>
      <c r="G26" s="181">
        <f ca="1">Calculation!G26</f>
        <v>27.334646474813557</v>
      </c>
      <c r="H26" s="180">
        <f ca="1">Calculation!M26</f>
        <v>26.943633966105228</v>
      </c>
      <c r="I26" s="178">
        <f ca="1">Calculation!R26</f>
        <v>41.35054107957253</v>
      </c>
      <c r="J26" s="219"/>
      <c r="K26" s="219"/>
      <c r="L26" s="219"/>
      <c r="M26" s="219"/>
      <c r="N26" s="218"/>
      <c r="O26" s="218"/>
      <c r="P26" s="218"/>
      <c r="Q26" s="218"/>
      <c r="R26" s="218"/>
      <c r="S26" s="218"/>
      <c r="T26" s="218"/>
      <c r="U26" s="218"/>
      <c r="V26" s="218"/>
      <c r="W26" s="178">
        <f ca="1">Calculation!Q26</f>
        <v>14.078529176882661</v>
      </c>
    </row>
    <row r="27" spans="1:23" ht="16.5" customHeight="1">
      <c r="A27" s="217"/>
      <c r="B27" s="322"/>
      <c r="C27" s="185">
        <f>Calculation!B27</f>
        <v>17</v>
      </c>
      <c r="D27" s="207" t="str">
        <f>Calculation!C27</f>
        <v>Highest Overall IDACI Score in ward*</v>
      </c>
      <c r="E27" s="206">
        <v>2015</v>
      </c>
      <c r="F27" s="182" t="str">
        <f ca="1">IF(Calculation!F27&lt;5,"Under 5",Calculation!F27)</f>
        <v>-</v>
      </c>
      <c r="G27" s="181">
        <f ca="1">Calculation!G27</f>
        <v>0.36399999999999999</v>
      </c>
      <c r="H27" s="180">
        <f ca="1">Calculation!M27</f>
        <v>0.25004449801730361</v>
      </c>
      <c r="I27" s="178">
        <f ca="1">Calculation!R27</f>
        <v>0.55000000000000004</v>
      </c>
      <c r="J27" s="219"/>
      <c r="K27" s="219"/>
      <c r="L27" s="219"/>
      <c r="M27" s="219"/>
      <c r="N27" s="218"/>
      <c r="O27" s="218"/>
      <c r="P27" s="218"/>
      <c r="Q27" s="218"/>
      <c r="R27" s="218"/>
      <c r="S27" s="218"/>
      <c r="T27" s="218"/>
      <c r="U27" s="218"/>
      <c r="V27" s="218"/>
      <c r="W27" s="178">
        <f ca="1">Calculation!Q27</f>
        <v>3.2000000000000001E-2</v>
      </c>
    </row>
    <row r="28" spans="1:23" ht="16.5" customHeight="1">
      <c r="A28" s="217"/>
      <c r="B28" s="322"/>
      <c r="C28" s="185">
        <f>Calculation!B28</f>
        <v>18</v>
      </c>
      <c r="D28" s="207" t="str">
        <f>Calculation!C28</f>
        <v>Lowest Overall IDACI Score in ward*</v>
      </c>
      <c r="E28" s="206">
        <v>2015</v>
      </c>
      <c r="F28" s="182" t="str">
        <f ca="1">IF(Calculation!F28&lt;5,"Under 5",Calculation!F28)</f>
        <v>-</v>
      </c>
      <c r="G28" s="181">
        <f ca="1">Calculation!G28</f>
        <v>8.2000000000000003E-2</v>
      </c>
      <c r="H28" s="180">
        <f ca="1">Calculation!M28</f>
        <v>0.25004449801730361</v>
      </c>
      <c r="I28" s="178">
        <f ca="1">Calculation!R28</f>
        <v>0.55000000000000004</v>
      </c>
      <c r="J28" s="219"/>
      <c r="K28" s="219"/>
      <c r="L28" s="219"/>
      <c r="M28" s="219"/>
      <c r="N28" s="218"/>
      <c r="O28" s="218"/>
      <c r="P28" s="218"/>
      <c r="Q28" s="218"/>
      <c r="R28" s="218"/>
      <c r="S28" s="218"/>
      <c r="T28" s="218"/>
      <c r="U28" s="218"/>
      <c r="V28" s="218"/>
      <c r="W28" s="178">
        <f ca="1">Calculation!Q28</f>
        <v>3.2000000000000001E-2</v>
      </c>
    </row>
    <row r="29" spans="1:23" ht="16.5" customHeight="1">
      <c r="A29" s="217"/>
      <c r="B29" s="322"/>
      <c r="C29" s="185">
        <f>Calculation!B29</f>
        <v>19</v>
      </c>
      <c r="D29" s="207" t="str">
        <f>Calculation!C29</f>
        <v>IDACI LSOA scores weighted by population</v>
      </c>
      <c r="E29" s="206">
        <v>2015</v>
      </c>
      <c r="F29" s="182" t="str">
        <f ca="1">IF(Calculation!F29&lt;5,"Under 5",Calculation!F29)</f>
        <v>-</v>
      </c>
      <c r="G29" s="181">
        <f ca="1">Calculation!G29</f>
        <v>0.27460573650947984</v>
      </c>
      <c r="H29" s="180">
        <f ca="1">Calculation!M29</f>
        <v>0.25004449801730361</v>
      </c>
      <c r="I29" s="178">
        <f ca="1">Calculation!R29</f>
        <v>0.4097536699941281</v>
      </c>
      <c r="J29" s="219"/>
      <c r="K29" s="219"/>
      <c r="L29" s="219"/>
      <c r="M29" s="219"/>
      <c r="N29" s="218"/>
      <c r="O29" s="218"/>
      <c r="P29" s="218"/>
      <c r="Q29" s="218"/>
      <c r="R29" s="218"/>
      <c r="S29" s="218"/>
      <c r="T29" s="218"/>
      <c r="U29" s="218"/>
      <c r="V29" s="218"/>
      <c r="W29" s="178">
        <f ca="1">Calculation!Q29</f>
        <v>0.1415060455192034</v>
      </c>
    </row>
    <row r="30" spans="1:23" ht="16.5" customHeight="1">
      <c r="A30" s="217"/>
      <c r="B30" s="322"/>
      <c r="C30" s="185">
        <f>Calculation!B30</f>
        <v>20</v>
      </c>
      <c r="D30" s="207" t="str">
        <f>Calculation!C30</f>
        <v>Children in low income families (%)</v>
      </c>
      <c r="E30" s="206">
        <v>2014</v>
      </c>
      <c r="F30" s="182">
        <f ca="1">IF(Calculation!F30&lt;5,"Under 5",Calculation!F30)</f>
        <v>605</v>
      </c>
      <c r="G30" s="181">
        <f ca="1">Calculation!G30</f>
        <v>32.266666666666666</v>
      </c>
      <c r="H30" s="180">
        <f ca="1">Calculation!M30</f>
        <v>23.400536068057338</v>
      </c>
      <c r="I30" s="178">
        <f ca="1">Calculation!R30</f>
        <v>35.68345323741007</v>
      </c>
      <c r="J30" s="219"/>
      <c r="K30" s="219"/>
      <c r="L30" s="219"/>
      <c r="M30" s="219"/>
      <c r="N30" s="218"/>
      <c r="O30" s="218"/>
      <c r="P30" s="218"/>
      <c r="Q30" s="218"/>
      <c r="R30" s="218"/>
      <c r="S30" s="218"/>
      <c r="T30" s="218"/>
      <c r="U30" s="218"/>
      <c r="V30" s="218"/>
      <c r="W30" s="178">
        <f ca="1">Calculation!Q30</f>
        <v>12.741312741312742</v>
      </c>
    </row>
    <row r="31" spans="1:23" ht="16.5" customHeight="1" thickBot="1">
      <c r="A31" s="217"/>
      <c r="B31" s="323"/>
      <c r="C31" s="216">
        <f>Calculation!B31</f>
        <v>21</v>
      </c>
      <c r="D31" s="204" t="str">
        <f>Calculation!C31</f>
        <v>Household in fuel poverty</v>
      </c>
      <c r="E31" s="174">
        <v>2015</v>
      </c>
      <c r="F31" s="173">
        <f ca="1">IF(Calculation!F31&lt;5,"Under 5",Calculation!F31)</f>
        <v>1017</v>
      </c>
      <c r="G31" s="172">
        <f ca="1">Calculation!G31</f>
        <v>12.260397830018082</v>
      </c>
      <c r="H31" s="171">
        <f ca="1">Calculation!M31</f>
        <v>12.442495336139789</v>
      </c>
      <c r="I31" s="168">
        <f ca="1">Calculation!R31</f>
        <v>23.026825864475111</v>
      </c>
      <c r="J31" s="215"/>
      <c r="K31" s="215"/>
      <c r="L31" s="215"/>
      <c r="M31" s="215"/>
      <c r="N31" s="214"/>
      <c r="O31" s="214"/>
      <c r="P31" s="214"/>
      <c r="Q31" s="214"/>
      <c r="R31" s="214"/>
      <c r="S31" s="214"/>
      <c r="T31" s="214"/>
      <c r="U31" s="214"/>
      <c r="V31" s="214"/>
      <c r="W31" s="168">
        <f ca="1">Calculation!Q31</f>
        <v>9.1371365008739858</v>
      </c>
    </row>
    <row r="32" spans="1:23" ht="16.5" customHeight="1">
      <c r="A32" s="177"/>
      <c r="B32" s="321" t="s">
        <v>171</v>
      </c>
      <c r="C32" s="195">
        <f>Calculation!B32</f>
        <v>22</v>
      </c>
      <c r="D32" s="194" t="str">
        <f>Calculation!C32</f>
        <v>Adults with no qualifications (%)</v>
      </c>
      <c r="E32" s="213">
        <v>2011</v>
      </c>
      <c r="F32" s="192">
        <f ca="1">IF(Calculation!F32&lt;5,"Under 5",Calculation!F32)</f>
        <v>1931</v>
      </c>
      <c r="G32" s="191">
        <f ca="1">Calculation!G32</f>
        <v>11.287117138180967</v>
      </c>
      <c r="H32" s="190">
        <f ca="1">Calculation!M32</f>
        <v>20.963617580574223</v>
      </c>
      <c r="I32" s="186">
        <f ca="1">Calculation!R32</f>
        <v>33.244111349036402</v>
      </c>
      <c r="J32" s="188"/>
      <c r="K32" s="188"/>
      <c r="L32" s="188"/>
      <c r="M32" s="188"/>
      <c r="N32" s="187"/>
      <c r="O32" s="187"/>
      <c r="P32" s="212"/>
      <c r="Q32" s="212"/>
      <c r="R32" s="187"/>
      <c r="S32" s="187"/>
      <c r="T32" s="187"/>
      <c r="U32" s="187"/>
      <c r="V32" s="187"/>
      <c r="W32" s="186">
        <f ca="1">Calculation!Q32</f>
        <v>11.287117138180967</v>
      </c>
    </row>
    <row r="33" spans="1:27" ht="16.5" customHeight="1">
      <c r="A33" s="177"/>
      <c r="B33" s="322"/>
      <c r="C33" s="185">
        <f>Calculation!B33</f>
        <v>23</v>
      </c>
      <c r="D33" s="207" t="str">
        <f>Calculation!C33</f>
        <v>Job density (per hectare)</v>
      </c>
      <c r="E33" s="206">
        <v>2015</v>
      </c>
      <c r="F33" s="182">
        <f ca="1">IF(Calculation!F33&lt;5,"Under 5",Calculation!F33)</f>
        <v>38000</v>
      </c>
      <c r="G33" s="181">
        <f ca="1">Calculation!G33</f>
        <v>102.67495271548229</v>
      </c>
      <c r="H33" s="180">
        <f ca="1">Calculation!M33</f>
        <v>23.201367828372014</v>
      </c>
      <c r="I33" s="178">
        <f ca="1">Calculation!R33</f>
        <v>4.9640602041221555</v>
      </c>
      <c r="N33" s="163"/>
      <c r="W33" s="178">
        <f ca="1">Calculation!Q33</f>
        <v>102.67495271548229</v>
      </c>
    </row>
    <row r="34" spans="1:27" ht="16.5" customHeight="1">
      <c r="A34" s="177"/>
      <c r="B34" s="322"/>
      <c r="C34" s="185">
        <f>Calculation!B34</f>
        <v>24</v>
      </c>
      <c r="D34" s="207" t="str">
        <f>Calculation!C34</f>
        <v>Estimated households earning less than £15k p.a. (%)</v>
      </c>
      <c r="E34" s="206">
        <v>2017</v>
      </c>
      <c r="F34" s="182" t="str">
        <f ca="1">IF(Calculation!F34&lt;5,"Under 5",Calculation!F34)</f>
        <v>-</v>
      </c>
      <c r="G34" s="181">
        <f ca="1">Calculation!G34</f>
        <v>27.908215870014441</v>
      </c>
      <c r="H34" s="180">
        <f ca="1">Calculation!M34</f>
        <v>23.667007629982489</v>
      </c>
      <c r="I34" s="178">
        <f ca="1">Calculation!R34</f>
        <v>35.915873798648157</v>
      </c>
      <c r="N34" s="163"/>
      <c r="W34" s="178">
        <f ca="1">Calculation!Q34</f>
        <v>15.048787218492372</v>
      </c>
    </row>
    <row r="35" spans="1:27" ht="16.5" customHeight="1">
      <c r="A35" s="177"/>
      <c r="B35" s="322"/>
      <c r="C35" s="185">
        <f>Calculation!B35</f>
        <v>25</v>
      </c>
      <c r="D35" s="207" t="str">
        <f>Calculation!C35</f>
        <v>Average house price (median)^</v>
      </c>
      <c r="E35" s="206">
        <v>2017</v>
      </c>
      <c r="F35" s="182" t="str">
        <f ca="1">IF(Calculation!F35&lt;5,"Under 5",Calculation!F35)</f>
        <v>-</v>
      </c>
      <c r="G35" s="211">
        <f ca="1">Calculation!G35</f>
        <v>186750</v>
      </c>
      <c r="H35" s="210">
        <f ca="1">Calculation!M35</f>
        <v>205000</v>
      </c>
      <c r="I35" s="209">
        <f ca="1">Calculation!R35</f>
        <v>185000</v>
      </c>
      <c r="J35" s="208"/>
      <c r="K35" s="208"/>
      <c r="L35" s="208"/>
      <c r="M35" s="208"/>
      <c r="N35" s="208"/>
      <c r="O35" s="208"/>
      <c r="P35" s="208"/>
      <c r="Q35" s="208"/>
      <c r="R35" s="208"/>
      <c r="S35" s="208"/>
      <c r="T35" s="208"/>
      <c r="U35" s="208"/>
      <c r="V35" s="208"/>
      <c r="W35" s="209">
        <f ca="1">Calculation!Q35</f>
        <v>262500</v>
      </c>
      <c r="X35" s="208"/>
      <c r="Y35" s="208"/>
      <c r="Z35" s="208"/>
      <c r="AA35" s="208"/>
    </row>
    <row r="36" spans="1:27" ht="16.5" customHeight="1">
      <c r="A36" s="177"/>
      <c r="B36" s="322"/>
      <c r="C36" s="185">
        <f>Calculation!B36</f>
        <v>26</v>
      </c>
      <c r="D36" s="207" t="str">
        <f>Calculation!C36</f>
        <v>Long term unemployed (rate per 1,000)</v>
      </c>
      <c r="E36" s="206">
        <v>2017</v>
      </c>
      <c r="F36" s="182">
        <f ca="1">IF(Calculation!F36&lt;5,"Under 5",Calculation!F36)</f>
        <v>41.666666666666664</v>
      </c>
      <c r="G36" s="181">
        <f ca="1">Calculation!G36</f>
        <v>2.1059725381181029</v>
      </c>
      <c r="H36" s="180">
        <f ca="1">Calculation!M36</f>
        <v>2.2642996682185168</v>
      </c>
      <c r="I36" s="178">
        <f ca="1">Calculation!R36</f>
        <v>4.1212393690757185</v>
      </c>
      <c r="J36" s="205"/>
      <c r="K36" s="205"/>
      <c r="L36" s="205"/>
      <c r="M36" s="205"/>
      <c r="N36" s="205"/>
      <c r="O36" s="205"/>
      <c r="P36" s="205"/>
      <c r="Q36" s="205"/>
      <c r="R36" s="205"/>
      <c r="S36" s="205"/>
      <c r="T36" s="205"/>
      <c r="U36" s="205"/>
      <c r="V36" s="205"/>
      <c r="W36" s="178">
        <f ca="1">Calculation!Q36</f>
        <v>0.5993877024086165</v>
      </c>
      <c r="X36" s="205"/>
      <c r="Y36" s="205"/>
      <c r="Z36" s="205"/>
      <c r="AA36" s="205"/>
    </row>
    <row r="37" spans="1:27" ht="16.5" customHeight="1" thickBot="1">
      <c r="A37" s="177"/>
      <c r="B37" s="323"/>
      <c r="C37" s="176">
        <f>Calculation!B37</f>
        <v>27</v>
      </c>
      <c r="D37" s="204" t="str">
        <f>Calculation!C37</f>
        <v xml:space="preserve">Unemployment (%) </v>
      </c>
      <c r="E37" s="174">
        <v>2018</v>
      </c>
      <c r="F37" s="173">
        <f ca="1">IF(Calculation!F37&lt;5,"Under 5",Calculation!F37)</f>
        <v>335</v>
      </c>
      <c r="G37" s="172">
        <f ca="1">Calculation!G37</f>
        <v>1.6932019206469549</v>
      </c>
      <c r="H37" s="171">
        <f ca="1">Calculation!M37</f>
        <v>2.2481937709968793</v>
      </c>
      <c r="I37" s="168">
        <f ca="1">Calculation!R37</f>
        <v>4.0463077441834328</v>
      </c>
      <c r="J37" s="203"/>
      <c r="K37" s="203"/>
      <c r="L37" s="203"/>
      <c r="M37" s="203"/>
      <c r="N37" s="203"/>
      <c r="O37" s="332"/>
      <c r="P37" s="332"/>
      <c r="Q37" s="332"/>
      <c r="R37" s="332"/>
      <c r="S37" s="332"/>
      <c r="T37" s="202"/>
      <c r="U37" s="202"/>
      <c r="V37" s="202"/>
      <c r="W37" s="168">
        <f ca="1">Calculation!Q37</f>
        <v>0.98931539374752675</v>
      </c>
      <c r="X37" s="201"/>
      <c r="Y37" s="201"/>
      <c r="Z37" s="201"/>
      <c r="AA37" s="201"/>
    </row>
    <row r="38" spans="1:27" ht="16.5" customHeight="1">
      <c r="A38" s="177"/>
      <c r="B38" s="321" t="s">
        <v>231</v>
      </c>
      <c r="C38" s="195">
        <f>Calculation!B38</f>
        <v>28</v>
      </c>
      <c r="D38" s="194" t="str">
        <f>Calculation!C38</f>
        <v>All recorded crime (rate)</v>
      </c>
      <c r="E38" s="200" t="s">
        <v>222</v>
      </c>
      <c r="F38" s="192">
        <f ca="1">IF(Calculation!F38&lt;5,"Under 5",Calculation!F38)</f>
        <v>6202</v>
      </c>
      <c r="G38" s="191">
        <f ca="1">Calculation!G38</f>
        <v>268.38028473754815</v>
      </c>
      <c r="H38" s="190">
        <f ca="1">Calculation!M38</f>
        <v>122.14929977222225</v>
      </c>
      <c r="I38" s="186">
        <f ca="1">Calculation!R38</f>
        <v>268.38028473754815</v>
      </c>
      <c r="J38" s="188"/>
      <c r="K38" s="188"/>
      <c r="L38" s="188"/>
      <c r="M38" s="188"/>
      <c r="N38" s="187"/>
      <c r="O38" s="187"/>
      <c r="P38" s="187"/>
      <c r="Q38" s="187"/>
      <c r="R38" s="187"/>
      <c r="S38" s="187"/>
      <c r="T38" s="187"/>
      <c r="U38" s="187"/>
      <c r="V38" s="187"/>
      <c r="W38" s="186">
        <f ca="1">Calculation!Q38</f>
        <v>53.095102325286696</v>
      </c>
    </row>
    <row r="39" spans="1:27" ht="16.5" customHeight="1">
      <c r="A39" s="177"/>
      <c r="B39" s="322"/>
      <c r="C39" s="185">
        <f>Calculation!B39</f>
        <v>29</v>
      </c>
      <c r="D39" s="184" t="str">
        <f>Calculation!C39</f>
        <v>Crime affected by alcohol (rate)</v>
      </c>
      <c r="E39" s="199" t="s">
        <v>222</v>
      </c>
      <c r="F39" s="182">
        <f ca="1">IF(Calculation!F39&lt;5,"Under 5",Calculation!F39)</f>
        <v>598</v>
      </c>
      <c r="G39" s="181">
        <f ca="1">Calculation!G39</f>
        <v>25.877363797654592</v>
      </c>
      <c r="H39" s="180">
        <f ca="1">Calculation!M39</f>
        <v>9.1548371965447739</v>
      </c>
      <c r="I39" s="178">
        <f ca="1">Calculation!R39</f>
        <v>25.877363797654592</v>
      </c>
      <c r="N39" s="163"/>
      <c r="W39" s="178">
        <f ca="1">Calculation!Q39</f>
        <v>2.2809351834252043</v>
      </c>
    </row>
    <row r="40" spans="1:27" ht="16.5" customHeight="1">
      <c r="A40" s="177"/>
      <c r="B40" s="322"/>
      <c r="C40" s="185">
        <f>Calculation!B40</f>
        <v>30</v>
      </c>
      <c r="D40" s="184" t="str">
        <f>Calculation!C40</f>
        <v>Violent crime (rate)</v>
      </c>
      <c r="E40" s="199" t="s">
        <v>222</v>
      </c>
      <c r="F40" s="182">
        <f ca="1">IF(Calculation!F40&lt;5,"Under 5",Calculation!F40)</f>
        <v>1517</v>
      </c>
      <c r="G40" s="181">
        <f ca="1">Calculation!G40</f>
        <v>65.645419533515081</v>
      </c>
      <c r="H40" s="180">
        <f ca="1">Calculation!M40</f>
        <v>40.034746820497247</v>
      </c>
      <c r="I40" s="178">
        <f ca="1">Calculation!R40</f>
        <v>71.034482758620683</v>
      </c>
      <c r="N40" s="163"/>
      <c r="W40" s="178">
        <f ca="1">Calculation!Q40</f>
        <v>14.319204207058227</v>
      </c>
    </row>
    <row r="41" spans="1:27" ht="16.5" customHeight="1">
      <c r="A41" s="177"/>
      <c r="B41" s="322"/>
      <c r="C41" s="185">
        <f>Calculation!B41</f>
        <v>31</v>
      </c>
      <c r="D41" s="184" t="str">
        <f>Calculation!C41</f>
        <v>Drug Offences (rate)</v>
      </c>
      <c r="E41" s="199" t="s">
        <v>222</v>
      </c>
      <c r="F41" s="182">
        <f ca="1">IF(Calculation!F41&lt;5,"Under 5",Calculation!F41)</f>
        <v>223</v>
      </c>
      <c r="G41" s="181">
        <f ca="1">Calculation!G41</f>
        <v>9.6499199446103248</v>
      </c>
      <c r="H41" s="180">
        <f ca="1">Calculation!M41</f>
        <v>2.810451540580615</v>
      </c>
      <c r="I41" s="178">
        <f ca="1">Calculation!R41</f>
        <v>9.6499199446103248</v>
      </c>
      <c r="J41" s="163"/>
      <c r="K41" s="163"/>
      <c r="N41" s="163"/>
      <c r="W41" s="178">
        <f ca="1">Calculation!Q41</f>
        <v>0.70992474797671445</v>
      </c>
    </row>
    <row r="42" spans="1:27" ht="16.5" customHeight="1">
      <c r="A42" s="177"/>
      <c r="B42" s="322"/>
      <c r="C42" s="185">
        <f>Calculation!B42</f>
        <v>32</v>
      </c>
      <c r="D42" s="184" t="str">
        <f>Calculation!C42</f>
        <v>Anti-social behaviour offences (rate)</v>
      </c>
      <c r="E42" s="199" t="s">
        <v>222</v>
      </c>
      <c r="F42" s="182">
        <f ca="1">IF(Calculation!F42&lt;5,"Under 5",Calculation!F42)</f>
        <v>2193</v>
      </c>
      <c r="G42" s="181">
        <f ca="1">Calculation!G42</f>
        <v>94.898091652602872</v>
      </c>
      <c r="H42" s="180">
        <f ca="1">Calculation!M42</f>
        <v>43.882000787085438</v>
      </c>
      <c r="I42" s="178">
        <f ca="1">Calculation!R42</f>
        <v>94.898091652602872</v>
      </c>
      <c r="J42" s="163"/>
      <c r="K42" s="163"/>
      <c r="N42" s="163"/>
      <c r="W42" s="178">
        <f ca="1">Calculation!Q42</f>
        <v>12.798580751441426</v>
      </c>
    </row>
    <row r="43" spans="1:27" ht="16.5" customHeight="1">
      <c r="A43" s="177"/>
      <c r="B43" s="322"/>
      <c r="C43" s="185">
        <f>Calculation!B43</f>
        <v>33</v>
      </c>
      <c r="D43" s="184" t="str">
        <f>Calculation!C43</f>
        <v>Accidental (or unknown) causes fires (rate)</v>
      </c>
      <c r="E43" s="198" t="s">
        <v>229</v>
      </c>
      <c r="F43" s="182">
        <f ca="1">IF(Calculation!F43&lt;5,"Under 5",Calculation!F43)</f>
        <v>188</v>
      </c>
      <c r="G43" s="181">
        <f ca="1">Calculation!G43</f>
        <v>2.7349034782735195</v>
      </c>
      <c r="H43" s="180">
        <f ca="1">Calculation!M43</f>
        <v>1.5248909425962982</v>
      </c>
      <c r="I43" s="179">
        <f ca="1">Calculation!R43</f>
        <v>2.7349034782735195</v>
      </c>
      <c r="J43" s="163"/>
      <c r="K43" s="163"/>
      <c r="N43" s="163"/>
      <c r="W43" s="178">
        <f ca="1">Calculation!Q43</f>
        <v>0.94112246069092154</v>
      </c>
    </row>
    <row r="44" spans="1:27" ht="16.5" customHeight="1" thickBot="1">
      <c r="A44" s="177"/>
      <c r="B44" s="323"/>
      <c r="C44" s="176">
        <f>Calculation!B44</f>
        <v>34</v>
      </c>
      <c r="D44" s="175" t="str">
        <f>Calculation!C44</f>
        <v>Deliberate cause fires (rate)</v>
      </c>
      <c r="E44" s="197" t="s">
        <v>229</v>
      </c>
      <c r="F44" s="173">
        <f ca="1">IF(Calculation!F44&lt;5,"Under 5",Calculation!F44)</f>
        <v>57</v>
      </c>
      <c r="G44" s="172">
        <f ca="1">Calculation!G44</f>
        <v>0.82919945883824797</v>
      </c>
      <c r="H44" s="171">
        <f ca="1">Calculation!M44</f>
        <v>1.077712716350498</v>
      </c>
      <c r="I44" s="168">
        <f ca="1">Calculation!R44</f>
        <v>2.2582019599488707</v>
      </c>
      <c r="J44" s="169"/>
      <c r="K44" s="169"/>
      <c r="L44" s="170"/>
      <c r="M44" s="170"/>
      <c r="N44" s="169"/>
      <c r="O44" s="169"/>
      <c r="P44" s="169"/>
      <c r="Q44" s="169"/>
      <c r="R44" s="169"/>
      <c r="S44" s="169"/>
      <c r="T44" s="169"/>
      <c r="U44" s="169"/>
      <c r="V44" s="169"/>
      <c r="W44" s="168">
        <f ca="1">Calculation!Q44</f>
        <v>0.41277113904195817</v>
      </c>
      <c r="Y44" s="196"/>
    </row>
    <row r="45" spans="1:27" ht="16.5" customHeight="1">
      <c r="A45" s="177"/>
      <c r="B45" s="321" t="s">
        <v>230</v>
      </c>
      <c r="C45" s="195">
        <f>Calculation!B45</f>
        <v>35</v>
      </c>
      <c r="D45" s="194" t="str">
        <f>Calculation!C45</f>
        <v>Particulate Matter - PM10 (annual mean µg/m3)</v>
      </c>
      <c r="E45" s="193">
        <v>2015</v>
      </c>
      <c r="F45" s="192" t="str">
        <f ca="1">IF(Calculation!F45&lt;5,"Under 5",Calculation!F45)</f>
        <v>-</v>
      </c>
      <c r="G45" s="191">
        <f ca="1">Calculation!G45</f>
        <v>13.845659841961632</v>
      </c>
      <c r="H45" s="190">
        <f ca="1">Calculation!M45</f>
        <v>13.804007698112601</v>
      </c>
      <c r="I45" s="189">
        <f ca="1">Calculation!R45</f>
        <v>14.178179878384205</v>
      </c>
      <c r="J45" s="187"/>
      <c r="K45" s="187"/>
      <c r="L45" s="188"/>
      <c r="M45" s="188"/>
      <c r="N45" s="187"/>
      <c r="O45" s="187"/>
      <c r="P45" s="187"/>
      <c r="Q45" s="187"/>
      <c r="R45" s="187"/>
      <c r="S45" s="187"/>
      <c r="T45" s="187"/>
      <c r="U45" s="187"/>
      <c r="V45" s="187"/>
      <c r="W45" s="186">
        <f ca="1">Calculation!Q45</f>
        <v>13.425076810363642</v>
      </c>
    </row>
    <row r="46" spans="1:27" ht="16.5" customHeight="1">
      <c r="A46" s="177"/>
      <c r="B46" s="322"/>
      <c r="C46" s="185">
        <f>Calculation!B46</f>
        <v>36</v>
      </c>
      <c r="D46" s="184" t="str">
        <f>Calculation!C46</f>
        <v>Nitrogen dioxide</v>
      </c>
      <c r="E46" s="183">
        <v>2015</v>
      </c>
      <c r="F46" s="182" t="str">
        <f ca="1">IF(Calculation!F46&lt;5,"Under 5",Calculation!F46)</f>
        <v>-</v>
      </c>
      <c r="G46" s="181">
        <f ca="1">Calculation!G46</f>
        <v>18.912242638288035</v>
      </c>
      <c r="H46" s="180">
        <f ca="1">Calculation!M46</f>
        <v>15.401182945244473</v>
      </c>
      <c r="I46" s="179">
        <f ca="1">Calculation!R46</f>
        <v>18.912242638288035</v>
      </c>
      <c r="J46" s="163"/>
      <c r="K46" s="163"/>
      <c r="N46" s="163"/>
      <c r="W46" s="178">
        <f ca="1">Calculation!Q46</f>
        <v>12.938782224108987</v>
      </c>
    </row>
    <row r="47" spans="1:27" ht="16.5" customHeight="1">
      <c r="A47" s="177"/>
      <c r="B47" s="322"/>
      <c r="C47" s="185">
        <f>Calculation!B47</f>
        <v>37</v>
      </c>
      <c r="D47" s="184" t="str">
        <f>Calculation!C47</f>
        <v>Sulphur dioxide</v>
      </c>
      <c r="E47" s="183">
        <v>2015</v>
      </c>
      <c r="F47" s="182" t="str">
        <f ca="1">IF(Calculation!F47&lt;5,"Under 5",Calculation!F47)</f>
        <v>-</v>
      </c>
      <c r="G47" s="181">
        <f ca="1">Calculation!G47</f>
        <v>2.1475145299476361</v>
      </c>
      <c r="H47" s="180">
        <f ca="1">Calculation!M47</f>
        <v>1.7746566564284527</v>
      </c>
      <c r="I47" s="179">
        <f ca="1">Calculation!R47</f>
        <v>2.2471942847851802</v>
      </c>
      <c r="J47" s="163"/>
      <c r="K47" s="163"/>
      <c r="N47" s="163"/>
      <c r="W47" s="178">
        <f ca="1">Calculation!Q47</f>
        <v>1.4092025728470219</v>
      </c>
    </row>
    <row r="48" spans="1:27" ht="16.5" customHeight="1" thickBot="1">
      <c r="A48" s="177"/>
      <c r="B48" s="323"/>
      <c r="C48" s="176">
        <f>Calculation!B48</f>
        <v>38</v>
      </c>
      <c r="D48" s="175" t="str">
        <f>Calculation!C48</f>
        <v>Open and green spaces (%)</v>
      </c>
      <c r="E48" s="174">
        <v>2015</v>
      </c>
      <c r="F48" s="173">
        <f ca="1">IF(Calculation!F48&lt;5,"Under 5",Calculation!F48)</f>
        <v>378632.31000000006</v>
      </c>
      <c r="G48" s="172">
        <f ca="1">Calculation!G48</f>
        <v>10.261038211382115</v>
      </c>
      <c r="H48" s="171">
        <f ca="1">Calculation!M48</f>
        <v>21.138771559614572</v>
      </c>
      <c r="I48" s="168">
        <f ca="1">Calculation!R48</f>
        <v>1.8621297322253001</v>
      </c>
      <c r="J48" s="169"/>
      <c r="K48" s="169"/>
      <c r="L48" s="170"/>
      <c r="M48" s="170"/>
      <c r="N48" s="169"/>
      <c r="O48" s="169"/>
      <c r="P48" s="169"/>
      <c r="Q48" s="169"/>
      <c r="R48" s="169"/>
      <c r="S48" s="169"/>
      <c r="T48" s="169"/>
      <c r="U48" s="169"/>
      <c r="V48" s="169"/>
      <c r="W48" s="168">
        <f ca="1">Calculation!Q48</f>
        <v>43.331647477217174</v>
      </c>
    </row>
    <row r="49" spans="2:23" ht="16.5" customHeight="1">
      <c r="B49" s="324" t="s">
        <v>232</v>
      </c>
      <c r="C49" s="195">
        <f>Calculation!B49</f>
        <v>39</v>
      </c>
      <c r="D49" s="194" t="str">
        <f>Calculation!C49</f>
        <v>General fertility rate (per 1k women 15-44yrs)^</v>
      </c>
      <c r="E49" s="193" t="s">
        <v>187</v>
      </c>
      <c r="F49" s="192">
        <f ca="1">IF(Calculation!F49&lt;5,"Under 5",Calculation!F49)</f>
        <v>671</v>
      </c>
      <c r="G49" s="279">
        <f ca="1">Calculation!G49</f>
        <v>33.634085213032577</v>
      </c>
      <c r="H49" s="280">
        <f ca="1">Calculation!M49</f>
        <v>57.20622136624938</v>
      </c>
      <c r="I49" s="186">
        <f ca="1">Calculation!R49</f>
        <v>33.634085213032577</v>
      </c>
      <c r="J49" s="187"/>
      <c r="K49" s="187"/>
      <c r="L49" s="188"/>
      <c r="M49" s="188"/>
      <c r="N49" s="187"/>
      <c r="O49" s="187"/>
      <c r="P49" s="187"/>
      <c r="Q49" s="187"/>
      <c r="R49" s="187"/>
      <c r="S49" s="187"/>
      <c r="T49" s="187"/>
      <c r="U49" s="187"/>
      <c r="V49" s="187"/>
      <c r="W49" s="186">
        <f ca="1">Calculation!Q49</f>
        <v>84.240756252243628</v>
      </c>
    </row>
    <row r="50" spans="2:23" ht="16.5" customHeight="1">
      <c r="B50" s="325"/>
      <c r="C50" s="185">
        <f>Calculation!B50</f>
        <v>40</v>
      </c>
      <c r="D50" s="184" t="str">
        <f>Calculation!C50</f>
        <v>Smoking at time of delivery (%)</v>
      </c>
      <c r="E50" s="183" t="s">
        <v>600</v>
      </c>
      <c r="F50" s="182">
        <f ca="1">IF(Calculation!F50&lt;5,"Under 5",Calculation!F50)</f>
        <v>46</v>
      </c>
      <c r="G50" s="278">
        <f ca="1">Calculation!G50</f>
        <v>7.0660522273425492</v>
      </c>
      <c r="H50" s="281">
        <f ca="1">Calculation!M50</f>
        <v>14.884210526315789</v>
      </c>
      <c r="I50" s="178">
        <f ca="1">Calculation!R50</f>
        <v>24.366197183098592</v>
      </c>
      <c r="J50" s="163"/>
      <c r="K50" s="163"/>
      <c r="N50" s="163"/>
      <c r="W50" s="178">
        <f ca="1">Calculation!Q50</f>
        <v>7.0660522273425492</v>
      </c>
    </row>
    <row r="51" spans="2:23" ht="16.5" customHeight="1">
      <c r="B51" s="325"/>
      <c r="C51" s="185">
        <f>Calculation!B51</f>
        <v>41</v>
      </c>
      <c r="D51" s="184" t="str">
        <f>Calculation!C51</f>
        <v>Breastfeeding at discharge (%)</v>
      </c>
      <c r="E51" s="183" t="s">
        <v>600</v>
      </c>
      <c r="F51" s="182">
        <f ca="1">IF(Calculation!F51&lt;5,"Under 5",Calculation!F51)</f>
        <v>480</v>
      </c>
      <c r="G51" s="278">
        <f ca="1">Calculation!G51</f>
        <v>78.559738134206214</v>
      </c>
      <c r="H51" s="281">
        <f ca="1">Calculation!M51</f>
        <v>67.588888888888889</v>
      </c>
      <c r="I51" s="178">
        <f ca="1">Calculation!R51</f>
        <v>49.613601236476043</v>
      </c>
      <c r="J51" s="163"/>
      <c r="K51" s="163"/>
      <c r="N51" s="163"/>
      <c r="W51" s="178">
        <f ca="1">Calculation!Q51</f>
        <v>82.107843137254903</v>
      </c>
    </row>
    <row r="52" spans="2:23" ht="16.5" customHeight="1">
      <c r="B52" s="325"/>
      <c r="C52" s="185">
        <f>Calculation!B52</f>
        <v>42</v>
      </c>
      <c r="D52" s="184" t="str">
        <f>Calculation!C52</f>
        <v>Year R children obese (%)</v>
      </c>
      <c r="E52" s="183" t="s">
        <v>600</v>
      </c>
      <c r="F52" s="182">
        <f ca="1">IF(Calculation!F52&lt;5,"Under 5",Calculation!F52)</f>
        <v>56</v>
      </c>
      <c r="G52" s="278">
        <f ca="1">Calculation!G52</f>
        <v>11.642411642411643</v>
      </c>
      <c r="H52" s="281">
        <f ca="1">Calculation!M52</f>
        <v>9.6770472895040367</v>
      </c>
      <c r="I52" s="178">
        <f ca="1">Calculation!R52</f>
        <v>11.976047904191617</v>
      </c>
      <c r="J52" s="163"/>
      <c r="K52" s="163"/>
      <c r="N52" s="163"/>
      <c r="W52" s="178">
        <f ca="1">Calculation!Q52</f>
        <v>6.0518731988472618</v>
      </c>
    </row>
    <row r="53" spans="2:23" ht="16.5" customHeight="1" thickBot="1">
      <c r="B53" s="326"/>
      <c r="C53" s="176">
        <f>Calculation!B53</f>
        <v>43</v>
      </c>
      <c r="D53" s="175" t="str">
        <f>Calculation!C53</f>
        <v>Year 6 children obese (%)</v>
      </c>
      <c r="E53" s="174" t="s">
        <v>600</v>
      </c>
      <c r="F53" s="173">
        <f ca="1">IF(Calculation!F53&lt;5,"Under 5",Calculation!F53)</f>
        <v>61</v>
      </c>
      <c r="G53" s="282">
        <f ca="1">Calculation!G53</f>
        <v>30.198019801980198</v>
      </c>
      <c r="H53" s="283">
        <f ca="1">Calculation!M53</f>
        <v>21.895574950237329</v>
      </c>
      <c r="I53" s="168">
        <f ca="1">Calculation!R53</f>
        <v>30.198019801980198</v>
      </c>
      <c r="J53" s="169"/>
      <c r="K53" s="169"/>
      <c r="L53" s="170"/>
      <c r="M53" s="170"/>
      <c r="N53" s="169"/>
      <c r="O53" s="169"/>
      <c r="P53" s="169"/>
      <c r="Q53" s="169"/>
      <c r="R53" s="169"/>
      <c r="S53" s="169"/>
      <c r="T53" s="169"/>
      <c r="U53" s="169"/>
      <c r="V53" s="169"/>
      <c r="W53" s="168">
        <f ca="1">Calculation!Q53</f>
        <v>14.516129032258066</v>
      </c>
    </row>
    <row r="54" spans="2:23" ht="16.5" customHeight="1">
      <c r="B54" s="324" t="s">
        <v>258</v>
      </c>
      <c r="C54" s="195">
        <f>Calculation!B54</f>
        <v>44</v>
      </c>
      <c r="D54" s="194" t="str">
        <f>Calculation!C54</f>
        <v>Special educational needs (SEN) (% Pupils)</v>
      </c>
      <c r="E54" s="193" t="s">
        <v>600</v>
      </c>
      <c r="F54" s="192">
        <f ca="1">IF(Calculation!F54&lt;5,"Under 5",Calculation!F54)</f>
        <v>215</v>
      </c>
      <c r="G54" s="279">
        <f ca="1">Calculation!G54</f>
        <v>15.997023809523808</v>
      </c>
      <c r="H54" s="280">
        <f ca="1">Calculation!M54</f>
        <v>19.45823195458232</v>
      </c>
      <c r="I54" s="186">
        <f ca="1">Calculation!R54</f>
        <v>26.051080550098231</v>
      </c>
      <c r="J54" s="187"/>
      <c r="K54" s="187"/>
      <c r="L54" s="188"/>
      <c r="M54" s="188"/>
      <c r="N54" s="187"/>
      <c r="O54" s="187"/>
      <c r="P54" s="187"/>
      <c r="Q54" s="187"/>
      <c r="R54" s="187"/>
      <c r="S54" s="187"/>
      <c r="T54" s="187"/>
      <c r="U54" s="187"/>
      <c r="V54" s="187"/>
      <c r="W54" s="186">
        <f ca="1">Calculation!Q54</f>
        <v>14.733969986357435</v>
      </c>
    </row>
    <row r="55" spans="2:23" ht="16.5" customHeight="1">
      <c r="B55" s="325"/>
      <c r="C55" s="185">
        <f>Calculation!B55</f>
        <v>45</v>
      </c>
      <c r="D55" s="184" t="str">
        <f>Calculation!C55</f>
        <v>English as additional language (% pupils)</v>
      </c>
      <c r="E55" s="183" t="s">
        <v>601</v>
      </c>
      <c r="F55" s="182">
        <f ca="1">IF(Calculation!F55&lt;5,"Under 5",Calculation!F55)</f>
        <v>875</v>
      </c>
      <c r="G55" s="278">
        <f ca="1">Calculation!G55</f>
        <v>65.104166666666657</v>
      </c>
      <c r="H55" s="281">
        <f ca="1">Calculation!M55</f>
        <v>27.060083052167144</v>
      </c>
      <c r="I55" s="178">
        <f ca="1">Calculation!R55</f>
        <v>8.4866468842729965</v>
      </c>
      <c r="J55" s="163"/>
      <c r="K55" s="163"/>
      <c r="N55" s="163"/>
      <c r="W55" s="178">
        <f ca="1">Calculation!Q55</f>
        <v>78.55421686746989</v>
      </c>
    </row>
    <row r="56" spans="2:23" ht="16.5" customHeight="1">
      <c r="B56" s="325"/>
      <c r="C56" s="185">
        <f>Calculation!B56</f>
        <v>46</v>
      </c>
      <c r="D56" s="184" t="str">
        <f>Calculation!C56</f>
        <v>Free school meals eligibility (% pupils)</v>
      </c>
      <c r="E56" s="183" t="s">
        <v>602</v>
      </c>
      <c r="F56" s="182">
        <f ca="1">IF(Calculation!F56&lt;5,"Under 5",Calculation!F56)</f>
        <v>329</v>
      </c>
      <c r="G56" s="278">
        <f ca="1">Calculation!G56</f>
        <v>24.479166666666664</v>
      </c>
      <c r="H56" s="281">
        <f ca="1">Calculation!M56</f>
        <v>18.569343065693431</v>
      </c>
      <c r="I56" s="178">
        <f ca="1">Calculation!R56</f>
        <v>31.890091590341381</v>
      </c>
      <c r="J56" s="163"/>
      <c r="K56" s="163"/>
      <c r="N56" s="163"/>
      <c r="W56" s="178">
        <f ca="1">Calculation!Q56</f>
        <v>10.00893655049151</v>
      </c>
    </row>
    <row r="57" spans="2:23" ht="16.5" customHeight="1">
      <c r="B57" s="325"/>
      <c r="C57" s="185">
        <f>Calculation!B57</f>
        <v>47</v>
      </c>
      <c r="D57" s="184" t="str">
        <f>Calculation!C57</f>
        <v>Pupil attendance (% )</v>
      </c>
      <c r="E57" s="183" t="s">
        <v>601</v>
      </c>
      <c r="F57" s="182">
        <f ca="1">IF(Calculation!F57&lt;5,"Under 5",Calculation!F57)</f>
        <v>304873</v>
      </c>
      <c r="G57" s="278">
        <f ca="1">Calculation!G57</f>
        <v>94.372148309570534</v>
      </c>
      <c r="H57" s="281">
        <f ca="1">Calculation!M57</f>
        <v>95.185658450600457</v>
      </c>
      <c r="I57" s="178">
        <f ca="1">Calculation!R57</f>
        <v>93.804975001203516</v>
      </c>
      <c r="J57" s="163"/>
      <c r="K57" s="163"/>
      <c r="N57" s="163"/>
      <c r="W57" s="178">
        <f ca="1">Calculation!Q57</f>
        <v>96.124363013400313</v>
      </c>
    </row>
    <row r="58" spans="2:23" ht="16.5" customHeight="1">
      <c r="B58" s="325"/>
      <c r="C58" s="185">
        <f>Calculation!B58</f>
        <v>48</v>
      </c>
      <c r="D58" s="184" t="str">
        <f>Calculation!C58</f>
        <v>Children achieving good level of development (% age 5)</v>
      </c>
      <c r="E58" s="183" t="s">
        <v>601</v>
      </c>
      <c r="F58" s="182">
        <f ca="1">IF(Calculation!F58&lt;5,"Under 5",Calculation!F58)</f>
        <v>137</v>
      </c>
      <c r="G58" s="278">
        <f ca="1">Calculation!G58</f>
        <v>75.27472527472527</v>
      </c>
      <c r="H58" s="281">
        <f ca="1">Calculation!M58</f>
        <v>70.114566284779059</v>
      </c>
      <c r="I58" s="178">
        <f ca="1">Calculation!R58</f>
        <v>61.676646706586823</v>
      </c>
      <c r="J58" s="163"/>
      <c r="K58" s="163"/>
      <c r="N58" s="163"/>
      <c r="W58" s="178">
        <f ca="1">Calculation!Q58</f>
        <v>85.207100591715985</v>
      </c>
    </row>
    <row r="59" spans="2:23" ht="16.5" customHeight="1">
      <c r="B59" s="325"/>
      <c r="C59" s="185">
        <f>Calculation!B59</f>
        <v>49</v>
      </c>
      <c r="D59" s="184" t="str">
        <f>Calculation!C59</f>
        <v>KS2 expected standard in reading, writing and maths</v>
      </c>
      <c r="E59" s="183" t="s">
        <v>222</v>
      </c>
      <c r="F59" s="182">
        <f ca="1">IF(Calculation!F59&lt;5,"Under 5",Calculation!F59)</f>
        <v>45</v>
      </c>
      <c r="G59" s="278">
        <f ca="1">Calculation!G59</f>
        <v>56.962025316455701</v>
      </c>
      <c r="H59" s="281">
        <f ca="1">Calculation!M59</f>
        <v>62.356321839080465</v>
      </c>
      <c r="I59" s="178">
        <f ca="1">Calculation!R59</f>
        <v>48.066298342541437</v>
      </c>
      <c r="J59" s="163"/>
      <c r="K59" s="163"/>
      <c r="N59" s="163"/>
      <c r="W59" s="178">
        <f ca="1">Calculation!Q59</f>
        <v>78.285714285714278</v>
      </c>
    </row>
    <row r="60" spans="2:23" ht="16.5" customHeight="1">
      <c r="B60" s="325"/>
      <c r="C60" s="185">
        <f>Calculation!B60</f>
        <v>50</v>
      </c>
      <c r="D60" s="184" t="str">
        <f>Calculation!C60</f>
        <v>Progress 8 KS4 (average progress score)</v>
      </c>
      <c r="E60" s="183" t="s">
        <v>222</v>
      </c>
      <c r="F60" s="182" t="str">
        <f ca="1">IF(Calculation!F60&lt;5,"Under 5",Calculation!F60)</f>
        <v>-</v>
      </c>
      <c r="G60" s="278">
        <f ca="1">Calculation!G60</f>
        <v>-0.17106521739130434</v>
      </c>
      <c r="H60" s="281">
        <f ca="1">Calculation!M60</f>
        <v>-0.10353661263275575</v>
      </c>
      <c r="I60" s="178">
        <f ca="1">Calculation!R60</f>
        <v>-0.4514357142857145</v>
      </c>
      <c r="J60" s="163"/>
      <c r="K60" s="163"/>
      <c r="N60" s="163"/>
      <c r="W60" s="178">
        <f ca="1">Calculation!Q60</f>
        <v>0.26580303030303032</v>
      </c>
    </row>
    <row r="61" spans="2:23" ht="16.5" customHeight="1" thickBot="1">
      <c r="B61" s="326"/>
      <c r="C61" s="176">
        <f>Calculation!B61</f>
        <v>51</v>
      </c>
      <c r="D61" s="175" t="str">
        <f>Calculation!C61</f>
        <v>KS4 Attainment 8</v>
      </c>
      <c r="E61" s="174" t="s">
        <v>222</v>
      </c>
      <c r="F61" s="173" t="str">
        <f ca="1">IF(Calculation!F61&lt;5,"Under 5",Calculation!F61)</f>
        <v>-</v>
      </c>
      <c r="G61" s="282">
        <f ca="1">Calculation!G61</f>
        <v>41.68</v>
      </c>
      <c r="H61" s="283">
        <f ca="1">Calculation!M61</f>
        <v>44.14</v>
      </c>
      <c r="I61" s="168">
        <f ca="1">Calculation!R61</f>
        <v>38.076241134751776</v>
      </c>
      <c r="J61" s="169"/>
      <c r="K61" s="169"/>
      <c r="L61" s="170"/>
      <c r="M61" s="170"/>
      <c r="N61" s="169"/>
      <c r="O61" s="169"/>
      <c r="P61" s="169"/>
      <c r="Q61" s="169"/>
      <c r="R61" s="169"/>
      <c r="S61" s="169"/>
      <c r="T61" s="169"/>
      <c r="U61" s="169"/>
      <c r="V61" s="169"/>
      <c r="W61" s="168">
        <f ca="1">Calculation!Q61</f>
        <v>49.8</v>
      </c>
    </row>
    <row r="62" spans="2:23" ht="16.5" customHeight="1">
      <c r="B62" s="329" t="s">
        <v>278</v>
      </c>
      <c r="C62" s="195">
        <f>Calculation!B62</f>
        <v>52</v>
      </c>
      <c r="D62" s="194" t="str">
        <f>Calculation!C62</f>
        <v>Looked after children (rate)</v>
      </c>
      <c r="E62" s="193" t="s">
        <v>222</v>
      </c>
      <c r="F62" s="192">
        <f ca="1">IF(Calculation!F62&lt;5,"Under 5",Calculation!F62)</f>
        <v>28</v>
      </c>
      <c r="G62" s="279">
        <f ca="1">Calculation!G62</f>
        <v>11.819333051920641</v>
      </c>
      <c r="H62" s="280">
        <f ca="1">Calculation!M62</f>
        <v>10.280355103104146</v>
      </c>
      <c r="I62" s="186">
        <f ca="1">Calculation!R62</f>
        <v>19.225561873815327</v>
      </c>
      <c r="J62" s="187"/>
      <c r="K62" s="187"/>
      <c r="L62" s="188"/>
      <c r="M62" s="188"/>
      <c r="N62" s="187"/>
      <c r="O62" s="187"/>
      <c r="P62" s="187"/>
      <c r="Q62" s="187"/>
      <c r="R62" s="187"/>
      <c r="S62" s="187"/>
      <c r="T62" s="187"/>
      <c r="U62" s="187"/>
      <c r="V62" s="187"/>
      <c r="W62" s="186">
        <f ca="1">Calculation!Q62</f>
        <v>3.3992583436341159</v>
      </c>
    </row>
    <row r="63" spans="2:23" ht="16.5" customHeight="1">
      <c r="B63" s="330"/>
      <c r="C63" s="185">
        <f>Calculation!B63</f>
        <v>53</v>
      </c>
      <c r="D63" s="184" t="str">
        <f>Calculation!C63</f>
        <v>Families supported through 'Famillies Matter' (%)^</v>
      </c>
      <c r="E63" s="183">
        <v>2017</v>
      </c>
      <c r="F63" s="182">
        <f ca="1">IF(Calculation!F63&lt;5,"Under 5",Calculation!F63)</f>
        <v>70</v>
      </c>
      <c r="G63" s="278">
        <f ca="1">Calculation!G63</f>
        <v>4.9645390070921991</v>
      </c>
      <c r="H63" s="281">
        <f ca="1">Calculation!M63</f>
        <v>5.3667199431717281</v>
      </c>
      <c r="I63" s="178">
        <f ca="1">Calculation!R63</f>
        <v>3.0392156862745097</v>
      </c>
      <c r="J63" s="163"/>
      <c r="K63" s="163"/>
      <c r="N63" s="163"/>
      <c r="W63" s="178">
        <f ca="1">Calculation!Q63</f>
        <v>8.6310904872389784</v>
      </c>
    </row>
    <row r="64" spans="2:23" ht="16.5" customHeight="1">
      <c r="B64" s="330"/>
      <c r="C64" s="185">
        <f>Calculation!B64</f>
        <v>54</v>
      </c>
      <c r="D64" s="184" t="str">
        <f>Calculation!C64</f>
        <v>Safeguarding referrals for adults (rate)</v>
      </c>
      <c r="E64" s="183">
        <v>2017</v>
      </c>
      <c r="F64" s="182">
        <f ca="1">IF(Calculation!F64&lt;5,"Under 5",Calculation!F64)</f>
        <v>93</v>
      </c>
      <c r="G64" s="278">
        <f ca="1">Calculation!G64</f>
        <v>4.5510154147296307</v>
      </c>
      <c r="H64" s="281">
        <f ca="1">Calculation!M64</f>
        <v>4.9999755621917776</v>
      </c>
      <c r="I64" s="178">
        <f ca="1">Calculation!R64</f>
        <v>7.4074074074074074</v>
      </c>
      <c r="J64" s="163"/>
      <c r="K64" s="163"/>
      <c r="N64" s="163"/>
      <c r="W64" s="178">
        <f ca="1">Calculation!Q64</f>
        <v>2.3721665788086455</v>
      </c>
    </row>
    <row r="65" spans="2:23" ht="16.5" customHeight="1">
      <c r="B65" s="330"/>
      <c r="C65" s="185">
        <f>Calculation!B65</f>
        <v>55</v>
      </c>
      <c r="D65" s="184" t="str">
        <f>Calculation!C65</f>
        <v>Average hours of home care (SCC social care)</v>
      </c>
      <c r="E65" s="183">
        <v>2017</v>
      </c>
      <c r="F65" s="182">
        <f ca="1">IF(Calculation!F65&lt;5,"Under 5",Calculation!F65)</f>
        <v>75235</v>
      </c>
      <c r="G65" s="278">
        <f ca="1">Calculation!G65</f>
        <v>11.189024390243903</v>
      </c>
      <c r="H65" s="281">
        <f ca="1">Calculation!M65</f>
        <v>15.177587490692479</v>
      </c>
      <c r="I65" s="178">
        <f ca="1">Calculation!R65</f>
        <v>21.598314606741575</v>
      </c>
      <c r="J65" s="163"/>
      <c r="K65" s="163"/>
      <c r="N65" s="163"/>
      <c r="W65" s="178">
        <f ca="1">Calculation!Q65</f>
        <v>9.7173913043478262</v>
      </c>
    </row>
    <row r="66" spans="2:23" ht="16.5" customHeight="1" thickBot="1">
      <c r="B66" s="331"/>
      <c r="C66" s="176">
        <f>Calculation!B66</f>
        <v>56</v>
      </c>
      <c r="D66" s="175" t="str">
        <f>Calculation!C66</f>
        <v>Social care support for 65yrs and over (rate)</v>
      </c>
      <c r="E66" s="174">
        <v>2017</v>
      </c>
      <c r="F66" s="173">
        <f ca="1">IF(Calculation!F66&lt;5,"Under 5",Calculation!F66)</f>
        <v>99</v>
      </c>
      <c r="G66" s="282">
        <f ca="1">Calculation!G66</f>
        <v>55.649241146711603</v>
      </c>
      <c r="H66" s="283">
        <f ca="1">Calculation!M66</f>
        <v>45.120100775859605</v>
      </c>
      <c r="I66" s="168">
        <f ca="1">Calculation!R66</f>
        <v>62.5</v>
      </c>
      <c r="J66" s="169"/>
      <c r="K66" s="169"/>
      <c r="L66" s="170"/>
      <c r="M66" s="170"/>
      <c r="N66" s="169"/>
      <c r="O66" s="169"/>
      <c r="P66" s="169"/>
      <c r="Q66" s="169"/>
      <c r="R66" s="169"/>
      <c r="S66" s="169"/>
      <c r="T66" s="169"/>
      <c r="U66" s="169"/>
      <c r="V66" s="169"/>
      <c r="W66" s="168">
        <f ca="1">Calculation!Q66</f>
        <v>21.044992743105951</v>
      </c>
    </row>
    <row r="67" spans="2:23" ht="16.5" customHeight="1">
      <c r="B67" s="329" t="s">
        <v>279</v>
      </c>
      <c r="C67" s="195">
        <f>Calculation!B67</f>
        <v>57</v>
      </c>
      <c r="D67" s="194" t="str">
        <f>Calculation!C67</f>
        <v>Limiting Long-Term Illness (%)</v>
      </c>
      <c r="E67" s="193">
        <v>2011</v>
      </c>
      <c r="F67" s="192">
        <f ca="1">IF(Calculation!F67&lt;5,"Under 5",Calculation!F67)</f>
        <v>1159</v>
      </c>
      <c r="G67" s="279">
        <f ca="1">Calculation!G67</f>
        <v>8.7300391684242236</v>
      </c>
      <c r="H67" s="280">
        <f ca="1">Calculation!M67</f>
        <v>12.265895586412888</v>
      </c>
      <c r="I67" s="186">
        <f ca="1">Calculation!R67</f>
        <v>17.083877090995372</v>
      </c>
      <c r="J67" s="187"/>
      <c r="K67" s="187"/>
      <c r="L67" s="188"/>
      <c r="M67" s="188"/>
      <c r="N67" s="187"/>
      <c r="O67" s="187"/>
      <c r="P67" s="187"/>
      <c r="Q67" s="187"/>
      <c r="R67" s="187"/>
      <c r="S67" s="187"/>
      <c r="T67" s="187"/>
      <c r="U67" s="187"/>
      <c r="V67" s="187"/>
      <c r="W67" s="186">
        <f ca="1">Calculation!Q67</f>
        <v>8.7300391684242236</v>
      </c>
    </row>
    <row r="68" spans="2:23" ht="16.5" customHeight="1">
      <c r="B68" s="330"/>
      <c r="C68" s="185">
        <f>Calculation!B68</f>
        <v>58</v>
      </c>
      <c r="D68" s="184" t="str">
        <f>Calculation!C68</f>
        <v>Depression recorded prevalence in 15yrs+ (DSR per 1k)</v>
      </c>
      <c r="E68" s="183">
        <v>2017</v>
      </c>
      <c r="F68" s="182">
        <f ca="1">IF(Calculation!F68&lt;5,"Under 5",Calculation!F68)</f>
        <v>721</v>
      </c>
      <c r="G68" s="278">
        <f ca="1">Calculation!G68</f>
        <v>95.748690635696619</v>
      </c>
      <c r="H68" s="281">
        <f ca="1">Calculation!M68</f>
        <v>85.385331939265498</v>
      </c>
      <c r="I68" s="178">
        <f ca="1">Calculation!R68</f>
        <v>112.40444587089132</v>
      </c>
      <c r="J68" s="163"/>
      <c r="K68" s="163"/>
      <c r="N68" s="163"/>
      <c r="W68" s="178">
        <f ca="1">Calculation!Q68</f>
        <v>63.086134946048006</v>
      </c>
    </row>
    <row r="69" spans="2:23" ht="16.5" customHeight="1">
      <c r="B69" s="330"/>
      <c r="C69" s="185">
        <f>Calculation!B69</f>
        <v>59</v>
      </c>
      <c r="D69" s="184" t="str">
        <f>Calculation!C69</f>
        <v>COPD recorded prevalence in all ages (DSR per 1k)</v>
      </c>
      <c r="E69" s="183">
        <v>2017</v>
      </c>
      <c r="F69" s="182">
        <f ca="1">IF(Calculation!F69&lt;5,"Under 5",Calculation!F69)</f>
        <v>150</v>
      </c>
      <c r="G69" s="278">
        <f ca="1">Calculation!G69</f>
        <v>27.10729499563686</v>
      </c>
      <c r="H69" s="281">
        <f ca="1">Calculation!M69</f>
        <v>32.925164915774168</v>
      </c>
      <c r="I69" s="178">
        <f ca="1">Calculation!R69</f>
        <v>49.542530907385199</v>
      </c>
      <c r="J69" s="163"/>
      <c r="K69" s="163"/>
      <c r="N69" s="163"/>
      <c r="W69" s="178">
        <f ca="1">Calculation!Q69</f>
        <v>21.141762150823663</v>
      </c>
    </row>
    <row r="70" spans="2:23" ht="16.5" customHeight="1" thickBot="1">
      <c r="B70" s="331"/>
      <c r="C70" s="176">
        <f>Calculation!B70</f>
        <v>60</v>
      </c>
      <c r="D70" s="175" t="str">
        <f>Calculation!C70</f>
        <v>Ischemic Heart Disease recorded prevalence in all ages (DSR per 1k)</v>
      </c>
      <c r="E70" s="174">
        <v>2017</v>
      </c>
      <c r="F70" s="173">
        <f ca="1">IF(Calculation!F70&lt;5,"Under 5",Calculation!F70)</f>
        <v>140</v>
      </c>
      <c r="G70" s="282">
        <f ca="1">Calculation!G70</f>
        <v>24.652346520093189</v>
      </c>
      <c r="H70" s="283">
        <f ca="1">Calculation!M70</f>
        <v>31.98833373440818</v>
      </c>
      <c r="I70" s="168">
        <f ca="1">Calculation!R70</f>
        <v>37.742107272487893</v>
      </c>
      <c r="J70" s="169"/>
      <c r="K70" s="169"/>
      <c r="L70" s="170"/>
      <c r="M70" s="170"/>
      <c r="N70" s="169"/>
      <c r="O70" s="169"/>
      <c r="P70" s="169"/>
      <c r="Q70" s="169"/>
      <c r="R70" s="169"/>
      <c r="S70" s="169"/>
      <c r="T70" s="169"/>
      <c r="U70" s="169"/>
      <c r="V70" s="169"/>
      <c r="W70" s="168">
        <f ca="1">Calculation!Q70</f>
        <v>21.655087070521496</v>
      </c>
    </row>
    <row r="71" spans="2:23" ht="16.5" customHeight="1">
      <c r="B71" s="329" t="s">
        <v>303</v>
      </c>
      <c r="C71" s="195">
        <f>Calculation!B71</f>
        <v>61</v>
      </c>
      <c r="D71" s="194" t="str">
        <f>Calculation!C71</f>
        <v>Alcohol specific admissions (DSR per 100k)</v>
      </c>
      <c r="E71" s="193" t="s">
        <v>600</v>
      </c>
      <c r="F71" s="192">
        <f ca="1">IF(Calculation!F71&lt;5,"Under 5",Calculation!F71)</f>
        <v>629</v>
      </c>
      <c r="G71" s="279">
        <f ca="1">Calculation!G71</f>
        <v>1855.4144877022409</v>
      </c>
      <c r="H71" s="280">
        <f ca="1">Calculation!M71</f>
        <v>963.8471687581191</v>
      </c>
      <c r="I71" s="186">
        <f ca="1">Calculation!R71</f>
        <v>2245.935796252415</v>
      </c>
      <c r="J71" s="187"/>
      <c r="K71" s="187"/>
      <c r="L71" s="188"/>
      <c r="M71" s="188"/>
      <c r="N71" s="187"/>
      <c r="O71" s="187"/>
      <c r="P71" s="187"/>
      <c r="Q71" s="187"/>
      <c r="R71" s="187"/>
      <c r="S71" s="187"/>
      <c r="T71" s="187"/>
      <c r="U71" s="187"/>
      <c r="V71" s="187"/>
      <c r="W71" s="186">
        <f ca="1">Calculation!Q71</f>
        <v>438.47807076779213</v>
      </c>
    </row>
    <row r="72" spans="2:23" ht="16.5" customHeight="1">
      <c r="B72" s="330"/>
      <c r="C72" s="185">
        <f>Calculation!B72</f>
        <v>62</v>
      </c>
      <c r="D72" s="184" t="str">
        <f>Calculation!C72</f>
        <v>Smoking related admissions (DSR per 100k)</v>
      </c>
      <c r="E72" s="183" t="s">
        <v>600</v>
      </c>
      <c r="F72" s="182">
        <f ca="1">IF(Calculation!F72&lt;5,"Under 5",Calculation!F72)</f>
        <v>463.1155828381028</v>
      </c>
      <c r="G72" s="278">
        <f ca="1">Calculation!G72</f>
        <v>1997.4746953496881</v>
      </c>
      <c r="H72" s="281">
        <f ca="1">Calculation!M72</f>
        <v>1784.5741442130216</v>
      </c>
      <c r="I72" s="178">
        <f ca="1">Calculation!R72</f>
        <v>2410.6302466706366</v>
      </c>
      <c r="J72" s="163"/>
      <c r="K72" s="163"/>
      <c r="N72" s="163"/>
      <c r="W72" s="178">
        <f ca="1">Calculation!Q72</f>
        <v>1219.0067667602293</v>
      </c>
    </row>
    <row r="73" spans="2:23" ht="16.5" customHeight="1">
      <c r="B73" s="330"/>
      <c r="C73" s="185">
        <f>Calculation!B73</f>
        <v>63</v>
      </c>
      <c r="D73" s="184" t="str">
        <f>Calculation!C73</f>
        <v>Drug related mental health &amp; behavioural disorders (DSR per 100k)</v>
      </c>
      <c r="E73" s="183" t="s">
        <v>600</v>
      </c>
      <c r="F73" s="182">
        <f ca="1">IF(Calculation!F73&lt;5,"Under 5",Calculation!F73)</f>
        <v>38</v>
      </c>
      <c r="G73" s="278">
        <f ca="1">Calculation!G73</f>
        <v>78.265372914383619</v>
      </c>
      <c r="H73" s="281">
        <f ca="1">Calculation!M73</f>
        <v>45.006603725395372</v>
      </c>
      <c r="I73" s="178">
        <f ca="1">Calculation!R73</f>
        <v>107.63360538146101</v>
      </c>
      <c r="J73" s="163"/>
      <c r="K73" s="163"/>
      <c r="N73" s="163"/>
      <c r="W73" s="178">
        <f ca="1">Calculation!Q73</f>
        <v>16.260611899641312</v>
      </c>
    </row>
    <row r="74" spans="2:23" ht="16.5" customHeight="1">
      <c r="B74" s="330"/>
      <c r="C74" s="185">
        <f>Calculation!B74</f>
        <v>64</v>
      </c>
      <c r="D74" s="184" t="str">
        <f>Calculation!C74</f>
        <v>Poisoning by illicit drugs (DSR per 100k)</v>
      </c>
      <c r="E74" s="183" t="s">
        <v>600</v>
      </c>
      <c r="F74" s="182">
        <f ca="1">IF(Calculation!F74&lt;5,"Under 5",Calculation!F74)</f>
        <v>159</v>
      </c>
      <c r="G74" s="278">
        <f ca="1">Calculation!G74</f>
        <v>282.79282810118173</v>
      </c>
      <c r="H74" s="281">
        <f ca="1">Calculation!M74</f>
        <v>177.38035369411895</v>
      </c>
      <c r="I74" s="178">
        <f ca="1">Calculation!R74</f>
        <v>487.8480093507888</v>
      </c>
      <c r="J74" s="163"/>
      <c r="K74" s="163"/>
      <c r="N74" s="163"/>
      <c r="W74" s="178">
        <f ca="1">Calculation!Q74</f>
        <v>85.780885489388425</v>
      </c>
    </row>
    <row r="75" spans="2:23" ht="16.5" customHeight="1">
      <c r="B75" s="330"/>
      <c r="C75" s="185">
        <f>Calculation!B75</f>
        <v>65</v>
      </c>
      <c r="D75" s="184" t="str">
        <f>Calculation!C75</f>
        <v>Under 18 mental health admissions (rate per 100k)</v>
      </c>
      <c r="E75" s="183" t="s">
        <v>600</v>
      </c>
      <c r="F75" s="182">
        <f ca="1">IF(Calculation!F75&lt;5,"Under 5",Calculation!F75)</f>
        <v>14</v>
      </c>
      <c r="G75" s="278">
        <f ca="1">Calculation!G75</f>
        <v>109.98507345431692</v>
      </c>
      <c r="H75" s="281">
        <f ca="1">Calculation!M75</f>
        <v>138.64368232156457</v>
      </c>
      <c r="I75" s="178">
        <f ca="1">Calculation!R75</f>
        <v>263.63168724279836</v>
      </c>
      <c r="J75" s="163"/>
      <c r="K75" s="163"/>
      <c r="N75" s="163"/>
      <c r="W75" s="178">
        <f ca="1">Calculation!Q75</f>
        <v>60.575466935890965</v>
      </c>
    </row>
    <row r="76" spans="2:23" ht="16.5" customHeight="1">
      <c r="B76" s="330"/>
      <c r="C76" s="185">
        <f>Calculation!B76</f>
        <v>66</v>
      </c>
      <c r="D76" s="184" t="str">
        <f>Calculation!C76</f>
        <v>Unintentional &amp; deliberate injuries (rate per 10k 0-14 yrs)</v>
      </c>
      <c r="E76" s="183" t="s">
        <v>600</v>
      </c>
      <c r="F76" s="182">
        <f ca="1">IF(Calculation!F76&lt;5,"Under 5",Calculation!F76)</f>
        <v>117</v>
      </c>
      <c r="G76" s="278">
        <f ca="1">Calculation!G76</f>
        <v>120.32085561497325</v>
      </c>
      <c r="H76" s="281">
        <f ca="1">Calculation!M76</f>
        <v>124.15557730889635</v>
      </c>
      <c r="I76" s="178">
        <f ca="1">Calculation!R76</f>
        <v>162.36162361623616</v>
      </c>
      <c r="J76" s="163"/>
      <c r="K76" s="163"/>
      <c r="N76" s="163"/>
      <c r="W76" s="178">
        <f ca="1">Calculation!Q76</f>
        <v>97.027568150315716</v>
      </c>
    </row>
    <row r="77" spans="2:23" ht="16.5" customHeight="1">
      <c r="B77" s="330"/>
      <c r="C77" s="185">
        <f>Calculation!B77</f>
        <v>67</v>
      </c>
      <c r="D77" s="184" t="str">
        <f>Calculation!C77</f>
        <v>Unintentional &amp; deliberate injuries (rate per 10k 15-24 yrs)</v>
      </c>
      <c r="E77" s="183" t="s">
        <v>600</v>
      </c>
      <c r="F77" s="182">
        <f ca="1">IF(Calculation!F77&lt;5,"Under 5",Calculation!F77)</f>
        <v>394</v>
      </c>
      <c r="G77" s="278">
        <f ca="1">Calculation!G77</f>
        <v>91.890757282459134</v>
      </c>
      <c r="H77" s="281">
        <f ca="1">Calculation!M77</f>
        <v>147.63165779904926</v>
      </c>
      <c r="I77" s="178">
        <f ca="1">Calculation!R77</f>
        <v>282.15767634854774</v>
      </c>
      <c r="J77" s="163"/>
      <c r="K77" s="163"/>
      <c r="N77" s="163"/>
      <c r="W77" s="178">
        <f ca="1">Calculation!Q77</f>
        <v>87.325452073979491</v>
      </c>
    </row>
    <row r="78" spans="2:23" ht="16.5" customHeight="1" thickBot="1">
      <c r="B78" s="331"/>
      <c r="C78" s="176">
        <f>Calculation!B78</f>
        <v>68</v>
      </c>
      <c r="D78" s="175" t="str">
        <f>Calculation!C78</f>
        <v>Emergency admissions due to falls (rate per 100k aged 65+)</v>
      </c>
      <c r="E78" s="174" t="s">
        <v>600</v>
      </c>
      <c r="F78" s="173">
        <f ca="1">IF(Calculation!F78&lt;5,"Under 5",Calculation!F78)</f>
        <v>260</v>
      </c>
      <c r="G78" s="282">
        <f ca="1">Calculation!G78</f>
        <v>3354.2363254316988</v>
      </c>
      <c r="H78" s="283">
        <f ca="1">Calculation!M78</f>
        <v>2996.8583578044818</v>
      </c>
      <c r="I78" s="168">
        <f ca="1">Calculation!R78</f>
        <v>3757.6551776651463</v>
      </c>
      <c r="J78" s="169"/>
      <c r="K78" s="169"/>
      <c r="L78" s="170"/>
      <c r="M78" s="170"/>
      <c r="N78" s="169"/>
      <c r="O78" s="169"/>
      <c r="P78" s="169"/>
      <c r="Q78" s="169"/>
      <c r="R78" s="169"/>
      <c r="S78" s="169"/>
      <c r="T78" s="169"/>
      <c r="U78" s="169"/>
      <c r="V78" s="169"/>
      <c r="W78" s="168">
        <f ca="1">Calculation!Q78</f>
        <v>2533.657445393661</v>
      </c>
    </row>
    <row r="79" spans="2:23" ht="16.5" customHeight="1">
      <c r="B79" s="329" t="s">
        <v>43</v>
      </c>
      <c r="C79" s="195">
        <f>Calculation!B79</f>
        <v>69</v>
      </c>
      <c r="D79" s="194" t="str">
        <f>Calculation!C79</f>
        <v>Under 75 years mortality rate for cancer</v>
      </c>
      <c r="E79" s="193" t="s">
        <v>321</v>
      </c>
      <c r="F79" s="192">
        <f ca="1">IF(Calculation!F79&lt;5,"Under 5",Calculation!F79)</f>
        <v>57</v>
      </c>
      <c r="G79" s="279">
        <f ca="1">Calculation!G79</f>
        <v>172.09302905186644</v>
      </c>
      <c r="H79" s="280">
        <f ca="1">Calculation!M79</f>
        <v>153.05792567234869</v>
      </c>
      <c r="I79" s="186">
        <f ca="1">Calculation!R79</f>
        <v>190.49205379165795</v>
      </c>
      <c r="J79" s="284"/>
      <c r="K79" s="284"/>
      <c r="L79" s="285"/>
      <c r="M79" s="285"/>
      <c r="N79" s="284"/>
      <c r="O79" s="284"/>
      <c r="P79" s="284"/>
      <c r="Q79" s="284"/>
      <c r="R79" s="284"/>
      <c r="S79" s="284"/>
      <c r="T79" s="284"/>
      <c r="U79" s="284"/>
      <c r="V79" s="284"/>
      <c r="W79" s="186">
        <f ca="1">Calculation!Q79</f>
        <v>100.76084617029126</v>
      </c>
    </row>
    <row r="80" spans="2:23" ht="16.5" customHeight="1">
      <c r="B80" s="330"/>
      <c r="C80" s="185">
        <f>Calculation!B80</f>
        <v>70</v>
      </c>
      <c r="D80" s="184" t="str">
        <f>Calculation!C80</f>
        <v>Under 75 years mortality rate for CVD</v>
      </c>
      <c r="E80" s="183" t="s">
        <v>321</v>
      </c>
      <c r="F80" s="182">
        <f ca="1">IF(Calculation!F80&lt;5,"Under 5",Calculation!F80)</f>
        <v>38.894999999999996</v>
      </c>
      <c r="G80" s="278">
        <f ca="1">Calculation!G80</f>
        <v>116.33302490088543</v>
      </c>
      <c r="H80" s="281">
        <f ca="1">Calculation!M80</f>
        <v>88.838610479063007</v>
      </c>
      <c r="I80" s="178">
        <f ca="1">Calculation!R80</f>
        <v>122.0108689236548</v>
      </c>
      <c r="J80" s="286"/>
      <c r="K80" s="286"/>
      <c r="L80" s="287"/>
      <c r="M80" s="287"/>
      <c r="N80" s="286"/>
      <c r="O80" s="286"/>
      <c r="P80" s="286"/>
      <c r="Q80" s="286"/>
      <c r="R80" s="286"/>
      <c r="S80" s="286"/>
      <c r="T80" s="286"/>
      <c r="U80" s="286"/>
      <c r="V80" s="286"/>
      <c r="W80" s="178">
        <f ca="1">Calculation!Q80</f>
        <v>56.870747467356118</v>
      </c>
    </row>
    <row r="81" spans="2:23" ht="16.5" customHeight="1">
      <c r="B81" s="330"/>
      <c r="C81" s="185">
        <f>Calculation!B81</f>
        <v>71</v>
      </c>
      <c r="D81" s="184" t="str">
        <f>Calculation!C81</f>
        <v>Under 75 years mortality rate for respiratory</v>
      </c>
      <c r="E81" s="183" t="s">
        <v>321</v>
      </c>
      <c r="F81" s="182">
        <f ca="1">IF(Calculation!F81&lt;5,"Under 5",Calculation!F81)</f>
        <v>21</v>
      </c>
      <c r="G81" s="278">
        <f ca="1">Calculation!G81</f>
        <v>69.892336251070475</v>
      </c>
      <c r="H81" s="281">
        <f ca="1">Calculation!M81</f>
        <v>47.487046053248243</v>
      </c>
      <c r="I81" s="178">
        <f ca="1">Calculation!R81</f>
        <v>99.70023991950616</v>
      </c>
      <c r="J81" s="286"/>
      <c r="K81" s="286"/>
      <c r="L81" s="287"/>
      <c r="M81" s="287"/>
      <c r="N81" s="286"/>
      <c r="O81" s="286"/>
      <c r="P81" s="286"/>
      <c r="Q81" s="286"/>
      <c r="R81" s="286"/>
      <c r="S81" s="286"/>
      <c r="T81" s="286"/>
      <c r="U81" s="286"/>
      <c r="V81" s="286"/>
      <c r="W81" s="178">
        <f ca="1">Calculation!Q81</f>
        <v>26.072544478893668</v>
      </c>
    </row>
    <row r="82" spans="2:23" ht="16.5" customHeight="1">
      <c r="B82" s="330"/>
      <c r="C82" s="185">
        <f>Calculation!B82</f>
        <v>72</v>
      </c>
      <c r="D82" s="184" t="str">
        <f>Calculation!C82</f>
        <v>Under 75 yrs mortality rate for liver disease considered preventable</v>
      </c>
      <c r="E82" s="183" t="s">
        <v>321</v>
      </c>
      <c r="F82" s="182">
        <f ca="1">IF(Calculation!F82&lt;5,"Under 5",Calculation!F82)</f>
        <v>13</v>
      </c>
      <c r="G82" s="278">
        <f ca="1">Calculation!G82</f>
        <v>34.285505133592288</v>
      </c>
      <c r="H82" s="281">
        <f ca="1">Calculation!M82</f>
        <v>18.109691630917119</v>
      </c>
      <c r="I82" s="178">
        <f ca="1">Calculation!R82</f>
        <v>34.285505133592288</v>
      </c>
      <c r="J82" s="286"/>
      <c r="K82" s="286"/>
      <c r="L82" s="287"/>
      <c r="M82" s="287"/>
      <c r="N82" s="286"/>
      <c r="O82" s="286"/>
      <c r="P82" s="286"/>
      <c r="Q82" s="286"/>
      <c r="R82" s="286"/>
      <c r="S82" s="286"/>
      <c r="T82" s="286"/>
      <c r="U82" s="286"/>
      <c r="V82" s="286"/>
      <c r="W82" s="178">
        <f ca="1">Calculation!Q82</f>
        <v>9.4633996207012583</v>
      </c>
    </row>
    <row r="83" spans="2:23" ht="16.5" customHeight="1">
      <c r="B83" s="330"/>
      <c r="C83" s="185">
        <f>Calculation!B83</f>
        <v>73</v>
      </c>
      <c r="D83" s="184" t="str">
        <f>Calculation!C83</f>
        <v>All age mortality rate for causes considered preventable</v>
      </c>
      <c r="E83" s="183" t="s">
        <v>321</v>
      </c>
      <c r="F83" s="182">
        <f ca="1">IF(Calculation!F83&lt;5,"Under 5",Calculation!F83)</f>
        <v>118.27300000000001</v>
      </c>
      <c r="G83" s="278">
        <f ca="1">Calculation!G83</f>
        <v>284.42213728288914</v>
      </c>
      <c r="H83" s="281">
        <f ca="1">Calculation!M83</f>
        <v>219.59199188880629</v>
      </c>
      <c r="I83" s="178">
        <f ca="1">Calculation!R83</f>
        <v>308.92618760915042</v>
      </c>
      <c r="J83" s="286"/>
      <c r="K83" s="286"/>
      <c r="L83" s="287"/>
      <c r="M83" s="287"/>
      <c r="N83" s="286"/>
      <c r="O83" s="286"/>
      <c r="P83" s="286"/>
      <c r="Q83" s="286"/>
      <c r="R83" s="286"/>
      <c r="S83" s="286"/>
      <c r="T83" s="286"/>
      <c r="U83" s="286"/>
      <c r="V83" s="286"/>
      <c r="W83" s="178">
        <f ca="1">Calculation!Q83</f>
        <v>127.18514716554039</v>
      </c>
    </row>
    <row r="84" spans="2:23" ht="16.5" customHeight="1">
      <c r="B84" s="330"/>
      <c r="C84" s="185">
        <f>Calculation!B84</f>
        <v>74</v>
      </c>
      <c r="D84" s="184" t="str">
        <f>Calculation!C84</f>
        <v>All age all cause mortality rate</v>
      </c>
      <c r="E84" s="183" t="s">
        <v>321</v>
      </c>
      <c r="F84" s="182">
        <f ca="1">IF(Calculation!F84&lt;5,"Under 5",Calculation!F84)</f>
        <v>325</v>
      </c>
      <c r="G84" s="278">
        <f ca="1">Calculation!G84</f>
        <v>1336.3139321198996</v>
      </c>
      <c r="H84" s="281">
        <f ca="1">Calculation!M84</f>
        <v>1037.1303669686552</v>
      </c>
      <c r="I84" s="178">
        <f ca="1">Calculation!R84</f>
        <v>1341.6914181699406</v>
      </c>
      <c r="J84" s="286"/>
      <c r="K84" s="286"/>
      <c r="L84" s="287"/>
      <c r="M84" s="287"/>
      <c r="N84" s="286"/>
      <c r="O84" s="286"/>
      <c r="P84" s="286"/>
      <c r="Q84" s="286"/>
      <c r="R84" s="286"/>
      <c r="S84" s="286"/>
      <c r="T84" s="286"/>
      <c r="U84" s="286"/>
      <c r="V84" s="286"/>
      <c r="W84" s="178">
        <f ca="1">Calculation!Q84</f>
        <v>877.19443646200807</v>
      </c>
    </row>
    <row r="85" spans="2:23" ht="16.5" customHeight="1">
      <c r="B85" s="330"/>
      <c r="C85" s="185">
        <f>Calculation!B85</f>
        <v>75</v>
      </c>
      <c r="D85" s="184" t="str">
        <f>Calculation!C85</f>
        <v>Excess winter deaths (%)</v>
      </c>
      <c r="E85" s="183" t="s">
        <v>600</v>
      </c>
      <c r="F85" s="182" t="str">
        <f ca="1">IF(Calculation!F85&lt;5,"Under 5",Calculation!F85)</f>
        <v>Under 5</v>
      </c>
      <c r="G85" s="278">
        <f ca="1">Calculation!G85</f>
        <v>-2.3696682464454977</v>
      </c>
      <c r="H85" s="281">
        <f ca="1">Calculation!M85</f>
        <v>15.377932232841008</v>
      </c>
      <c r="I85" s="178">
        <f ca="1">Calculation!R85</f>
        <v>52.592592592592588</v>
      </c>
      <c r="J85" s="286"/>
      <c r="K85" s="286"/>
      <c r="L85" s="287"/>
      <c r="M85" s="287"/>
      <c r="N85" s="286"/>
      <c r="O85" s="286"/>
      <c r="P85" s="286"/>
      <c r="Q85" s="286"/>
      <c r="R85" s="286"/>
      <c r="S85" s="286"/>
      <c r="T85" s="286"/>
      <c r="U85" s="286"/>
      <c r="V85" s="286"/>
      <c r="W85" s="178">
        <f ca="1">Calculation!Q85</f>
        <v>-5.7777777777777777</v>
      </c>
    </row>
    <row r="86" spans="2:23" ht="16.5" customHeight="1">
      <c r="B86" s="330"/>
      <c r="C86" s="185">
        <f>Calculation!B86</f>
        <v>76</v>
      </c>
      <c r="D86" s="184" t="str">
        <f>Calculation!C86</f>
        <v>Male life expectancy (yrs)</v>
      </c>
      <c r="E86" s="183" t="s">
        <v>321</v>
      </c>
      <c r="F86" s="182" t="str">
        <f ca="1">IF(Calculation!F86&lt;5,"Under 5",Calculation!F86)</f>
        <v>-</v>
      </c>
      <c r="G86" s="278">
        <f ca="1">Calculation!G86</f>
        <v>76.102123349896075</v>
      </c>
      <c r="H86" s="281">
        <f ca="1">Calculation!M86</f>
        <v>78.299441207375963</v>
      </c>
      <c r="I86" s="178">
        <f ca="1">Calculation!R86</f>
        <v>75.276242017306103</v>
      </c>
      <c r="J86" s="286"/>
      <c r="K86" s="286"/>
      <c r="L86" s="287"/>
      <c r="M86" s="287"/>
      <c r="N86" s="286"/>
      <c r="O86" s="286"/>
      <c r="P86" s="286"/>
      <c r="Q86" s="286"/>
      <c r="R86" s="286"/>
      <c r="S86" s="286"/>
      <c r="T86" s="286"/>
      <c r="U86" s="286"/>
      <c r="V86" s="286"/>
      <c r="W86" s="178">
        <f ca="1">Calculation!Q86</f>
        <v>81.588610125814483</v>
      </c>
    </row>
    <row r="87" spans="2:23" ht="16.5" customHeight="1" thickBot="1">
      <c r="B87" s="331"/>
      <c r="C87" s="176">
        <f>Calculation!B87</f>
        <v>77</v>
      </c>
      <c r="D87" s="175" t="str">
        <f>Calculation!C87</f>
        <v>Female life expectancy (yrs)</v>
      </c>
      <c r="E87" s="174" t="s">
        <v>321</v>
      </c>
      <c r="F87" s="173" t="str">
        <f ca="1">IF(Calculation!F87&lt;5,"Under 5",Calculation!F87)</f>
        <v>-</v>
      </c>
      <c r="G87" s="282">
        <f ca="1">Calculation!G87</f>
        <v>79.896692834852985</v>
      </c>
      <c r="H87" s="283">
        <f ca="1">Calculation!M87</f>
        <v>82.69677255178236</v>
      </c>
      <c r="I87" s="168">
        <f ca="1">Calculation!R87</f>
        <v>79.896692834852985</v>
      </c>
      <c r="J87" s="288"/>
      <c r="K87" s="288"/>
      <c r="L87" s="289"/>
      <c r="M87" s="289"/>
      <c r="N87" s="288"/>
      <c r="O87" s="288"/>
      <c r="P87" s="288"/>
      <c r="Q87" s="288"/>
      <c r="R87" s="288"/>
      <c r="S87" s="288"/>
      <c r="T87" s="288"/>
      <c r="U87" s="288"/>
      <c r="V87" s="288"/>
      <c r="W87" s="168">
        <f ca="1">Calculation!Q87</f>
        <v>85.200272297199319</v>
      </c>
    </row>
    <row r="88" spans="2:23" ht="7.5" customHeight="1">
      <c r="J88" s="163"/>
      <c r="K88" s="163"/>
      <c r="N88" s="163"/>
    </row>
    <row r="89" spans="2:23" ht="14.4">
      <c r="B89" s="327" t="s">
        <v>605</v>
      </c>
      <c r="C89" s="328"/>
      <c r="D89" s="328"/>
      <c r="E89" s="328"/>
      <c r="F89" s="328"/>
      <c r="G89" s="328"/>
      <c r="H89" s="328"/>
      <c r="I89" s="328"/>
      <c r="J89" s="328"/>
      <c r="K89" s="328"/>
      <c r="L89" s="328"/>
      <c r="M89" s="328"/>
      <c r="N89" s="328"/>
      <c r="O89" s="328"/>
      <c r="P89" s="328"/>
      <c r="Q89" s="328"/>
      <c r="R89" s="328"/>
      <c r="S89" s="328"/>
      <c r="T89" s="328"/>
      <c r="U89" s="328"/>
      <c r="V89" s="328"/>
      <c r="W89" s="328"/>
    </row>
    <row r="90" spans="2:23" ht="14.4">
      <c r="B90" s="327" t="s">
        <v>631</v>
      </c>
      <c r="C90" s="328"/>
      <c r="D90" s="328"/>
      <c r="E90" s="328"/>
      <c r="F90" s="328"/>
      <c r="G90" s="328"/>
      <c r="H90" s="328"/>
      <c r="I90" s="328"/>
      <c r="J90" s="328"/>
      <c r="K90" s="328"/>
      <c r="L90" s="328"/>
      <c r="M90" s="328"/>
      <c r="N90" s="328"/>
      <c r="O90" s="328"/>
      <c r="P90" s="328"/>
      <c r="Q90" s="328"/>
      <c r="R90" s="328"/>
      <c r="S90" s="328"/>
      <c r="T90" s="328"/>
      <c r="U90" s="328"/>
      <c r="V90" s="328"/>
      <c r="W90" s="328"/>
    </row>
    <row r="91" spans="2:23" ht="13.2">
      <c r="J91" s="163"/>
      <c r="K91" s="163"/>
      <c r="N91" s="163"/>
    </row>
    <row r="92" spans="2:23" ht="13.2">
      <c r="J92" s="163"/>
      <c r="K92" s="163"/>
      <c r="N92" s="163"/>
    </row>
    <row r="93" spans="2:23" ht="13.2">
      <c r="J93" s="163"/>
      <c r="K93" s="163"/>
      <c r="N93" s="163"/>
    </row>
    <row r="94" spans="2:23" ht="13.2">
      <c r="J94" s="163"/>
      <c r="K94" s="163"/>
      <c r="N94" s="163"/>
    </row>
    <row r="95" spans="2:23" ht="13.2">
      <c r="J95" s="163"/>
      <c r="K95" s="163"/>
      <c r="N95" s="163"/>
    </row>
    <row r="96" spans="2:23" ht="13.2">
      <c r="J96" s="163"/>
      <c r="K96" s="163"/>
      <c r="N96" s="163"/>
    </row>
    <row r="97" spans="1:38" ht="13.2">
      <c r="J97" s="163"/>
      <c r="K97" s="163"/>
      <c r="N97" s="163"/>
    </row>
    <row r="98" spans="1:38" ht="13.2">
      <c r="J98" s="163"/>
      <c r="K98" s="163"/>
      <c r="N98" s="163"/>
    </row>
    <row r="99" spans="1:38" ht="13.2">
      <c r="J99" s="163"/>
      <c r="K99" s="163"/>
      <c r="N99" s="163"/>
    </row>
    <row r="100" spans="1:38" ht="13.2">
      <c r="J100" s="163"/>
      <c r="K100" s="163"/>
      <c r="N100" s="163"/>
    </row>
    <row r="101" spans="1:38" ht="13.2">
      <c r="J101" s="163"/>
      <c r="K101" s="163"/>
      <c r="N101" s="163"/>
    </row>
    <row r="102" spans="1:38" ht="15.9" hidden="1" customHeight="1">
      <c r="B102" s="166" t="s">
        <v>0</v>
      </c>
      <c r="C102" s="163" t="s">
        <v>44</v>
      </c>
      <c r="D102" s="163" t="s">
        <v>45</v>
      </c>
      <c r="E102" s="163"/>
      <c r="F102" s="163"/>
      <c r="G102" s="167"/>
      <c r="H102" s="163"/>
      <c r="I102" s="163"/>
      <c r="J102" s="163"/>
      <c r="K102" s="163"/>
      <c r="N102" s="163"/>
    </row>
    <row r="103" spans="1:38" ht="15.9" hidden="1" customHeight="1">
      <c r="B103" s="27" t="s">
        <v>98</v>
      </c>
      <c r="C103" s="27" t="s">
        <v>46</v>
      </c>
      <c r="D103" s="163" t="str">
        <f t="shared" ref="D103:D118" si="0">B103&amp;" - "&amp;C103</f>
        <v>E05002455 - Bargate</v>
      </c>
      <c r="E103" s="163"/>
      <c r="F103" s="165"/>
      <c r="G103" s="167"/>
      <c r="H103" s="163"/>
      <c r="I103" s="163"/>
      <c r="J103" s="163"/>
      <c r="K103" s="163"/>
      <c r="N103" s="163"/>
    </row>
    <row r="104" spans="1:38" s="164" customFormat="1" ht="15.9" hidden="1" customHeight="1">
      <c r="A104" s="163"/>
      <c r="B104" s="27" t="s">
        <v>99</v>
      </c>
      <c r="C104" s="27" t="s">
        <v>47</v>
      </c>
      <c r="D104" s="163" t="str">
        <f t="shared" si="0"/>
        <v>E05002456 - Bassett</v>
      </c>
      <c r="E104" s="163"/>
      <c r="F104" s="165"/>
      <c r="G104" s="167"/>
      <c r="H104" s="163"/>
      <c r="I104" s="163"/>
      <c r="J104" s="163"/>
      <c r="K104" s="163"/>
      <c r="L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row>
    <row r="105" spans="1:38" s="164" customFormat="1" ht="15.9" hidden="1" customHeight="1">
      <c r="A105" s="163"/>
      <c r="B105" s="27" t="s">
        <v>100</v>
      </c>
      <c r="C105" s="27" t="s">
        <v>48</v>
      </c>
      <c r="D105" s="163" t="str">
        <f t="shared" si="0"/>
        <v>E05002457 - Bevois</v>
      </c>
      <c r="E105" s="163"/>
      <c r="F105" s="165"/>
      <c r="G105" s="167"/>
      <c r="H105" s="163"/>
      <c r="I105" s="163"/>
      <c r="J105" s="163"/>
      <c r="K105" s="163"/>
      <c r="L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row>
    <row r="106" spans="1:38" s="164" customFormat="1" ht="15.9" hidden="1" customHeight="1">
      <c r="A106" s="163"/>
      <c r="B106" s="27" t="s">
        <v>101</v>
      </c>
      <c r="C106" s="27" t="s">
        <v>49</v>
      </c>
      <c r="D106" s="163" t="str">
        <f t="shared" si="0"/>
        <v>E05002458 - Bitterne</v>
      </c>
      <c r="E106" s="163"/>
      <c r="F106" s="165"/>
      <c r="G106" s="167"/>
      <c r="H106" s="163"/>
      <c r="I106" s="163"/>
      <c r="J106" s="163"/>
      <c r="K106" s="163"/>
      <c r="L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row>
    <row r="107" spans="1:38" s="164" customFormat="1" ht="15.9" hidden="1" customHeight="1">
      <c r="A107" s="163"/>
      <c r="B107" s="27" t="s">
        <v>102</v>
      </c>
      <c r="C107" s="27" t="s">
        <v>50</v>
      </c>
      <c r="D107" s="163" t="str">
        <f t="shared" si="0"/>
        <v>E05002459 - Bitterne Park</v>
      </c>
      <c r="E107" s="163"/>
      <c r="F107" s="165"/>
      <c r="G107" s="167"/>
      <c r="H107" s="163"/>
      <c r="I107" s="163"/>
      <c r="J107" s="163"/>
      <c r="K107" s="163"/>
      <c r="L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row>
    <row r="108" spans="1:38" s="164" customFormat="1" ht="15.9" hidden="1" customHeight="1">
      <c r="A108" s="163"/>
      <c r="B108" s="27" t="s">
        <v>103</v>
      </c>
      <c r="C108" s="27" t="s">
        <v>51</v>
      </c>
      <c r="D108" s="163" t="str">
        <f t="shared" si="0"/>
        <v>E05002460 - Coxford</v>
      </c>
      <c r="E108" s="163"/>
      <c r="F108" s="165"/>
      <c r="G108" s="167"/>
      <c r="H108" s="163"/>
      <c r="I108" s="163"/>
      <c r="J108" s="163"/>
      <c r="K108" s="163"/>
      <c r="L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row>
    <row r="109" spans="1:38" s="164" customFormat="1" ht="15.9" hidden="1" customHeight="1">
      <c r="A109" s="163"/>
      <c r="B109" s="27" t="s">
        <v>104</v>
      </c>
      <c r="C109" s="27" t="s">
        <v>52</v>
      </c>
      <c r="D109" s="163" t="str">
        <f t="shared" si="0"/>
        <v>E05002461 - Freemantle</v>
      </c>
      <c r="E109" s="163"/>
      <c r="F109" s="165"/>
      <c r="G109" s="167"/>
      <c r="H109" s="163"/>
      <c r="I109" s="163"/>
      <c r="J109" s="163"/>
      <c r="K109" s="163"/>
      <c r="L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row>
    <row r="110" spans="1:38" s="164" customFormat="1" ht="15.9" hidden="1" customHeight="1">
      <c r="A110" s="163"/>
      <c r="B110" s="27" t="s">
        <v>105</v>
      </c>
      <c r="C110" s="27" t="s">
        <v>53</v>
      </c>
      <c r="D110" s="163" t="str">
        <f t="shared" si="0"/>
        <v>E05002462 - Harefield</v>
      </c>
      <c r="E110" s="163"/>
      <c r="F110" s="165"/>
      <c r="G110" s="167"/>
      <c r="H110" s="163"/>
      <c r="I110" s="163"/>
      <c r="J110" s="163"/>
      <c r="K110" s="163"/>
      <c r="L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row>
    <row r="111" spans="1:38" s="164" customFormat="1" ht="15.9" hidden="1" customHeight="1">
      <c r="A111" s="163"/>
      <c r="B111" s="27" t="s">
        <v>106</v>
      </c>
      <c r="C111" s="27" t="s">
        <v>54</v>
      </c>
      <c r="D111" s="163" t="str">
        <f t="shared" si="0"/>
        <v>E05002463 - Millbrook</v>
      </c>
      <c r="E111" s="163"/>
      <c r="F111" s="165"/>
      <c r="G111" s="167"/>
      <c r="H111" s="163"/>
      <c r="I111" s="163"/>
      <c r="J111" s="163"/>
      <c r="K111" s="163"/>
      <c r="L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row>
    <row r="112" spans="1:38" s="164" customFormat="1" ht="15.9" hidden="1" customHeight="1">
      <c r="A112" s="163"/>
      <c r="B112" s="27" t="s">
        <v>107</v>
      </c>
      <c r="C112" s="27" t="s">
        <v>55</v>
      </c>
      <c r="D112" s="163" t="str">
        <f t="shared" si="0"/>
        <v>E05002464 - Peartree</v>
      </c>
      <c r="E112" s="163"/>
      <c r="F112" s="165"/>
      <c r="G112" s="167"/>
      <c r="H112" s="163"/>
      <c r="I112" s="163"/>
      <c r="J112" s="163"/>
      <c r="K112" s="163"/>
      <c r="L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row>
    <row r="113" spans="1:38" s="164" customFormat="1" ht="15.9" hidden="1" customHeight="1">
      <c r="A113" s="163"/>
      <c r="B113" s="27" t="s">
        <v>108</v>
      </c>
      <c r="C113" s="27" t="s">
        <v>56</v>
      </c>
      <c r="D113" s="163" t="str">
        <f t="shared" si="0"/>
        <v>E05002465 - Portswood</v>
      </c>
      <c r="E113" s="163"/>
      <c r="F113" s="165"/>
      <c r="G113" s="167"/>
      <c r="H113" s="163"/>
      <c r="I113" s="163"/>
      <c r="J113" s="163"/>
      <c r="K113" s="163"/>
      <c r="L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row>
    <row r="114" spans="1:38" s="164" customFormat="1" ht="15.9" hidden="1" customHeight="1">
      <c r="A114" s="163"/>
      <c r="B114" s="27" t="s">
        <v>109</v>
      </c>
      <c r="C114" s="27" t="s">
        <v>57</v>
      </c>
      <c r="D114" s="163" t="str">
        <f t="shared" si="0"/>
        <v>E05002466 - Redbridge</v>
      </c>
      <c r="E114" s="163"/>
      <c r="F114" s="165"/>
      <c r="G114" s="167"/>
      <c r="H114" s="163"/>
      <c r="I114" s="163"/>
      <c r="J114" s="163"/>
      <c r="K114" s="163"/>
      <c r="L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row>
    <row r="115" spans="1:38" s="164" customFormat="1" ht="15.9" hidden="1" customHeight="1">
      <c r="A115" s="163"/>
      <c r="B115" s="27" t="s">
        <v>110</v>
      </c>
      <c r="C115" s="27" t="s">
        <v>58</v>
      </c>
      <c r="D115" s="163" t="str">
        <f t="shared" si="0"/>
        <v>E05002467 - Shirley</v>
      </c>
      <c r="E115" s="163"/>
      <c r="F115" s="165"/>
      <c r="G115" s="167"/>
      <c r="H115" s="163"/>
      <c r="I115" s="163"/>
      <c r="J115" s="163"/>
      <c r="K115" s="163"/>
      <c r="L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row>
    <row r="116" spans="1:38" s="164" customFormat="1" ht="15.9" hidden="1" customHeight="1">
      <c r="A116" s="163"/>
      <c r="B116" s="27" t="s">
        <v>111</v>
      </c>
      <c r="C116" s="27" t="s">
        <v>59</v>
      </c>
      <c r="D116" s="163" t="str">
        <f t="shared" si="0"/>
        <v>E05002468 - Sholing</v>
      </c>
      <c r="E116" s="163"/>
      <c r="F116" s="165"/>
      <c r="G116" s="167"/>
      <c r="H116" s="163"/>
      <c r="I116" s="163"/>
      <c r="J116" s="163"/>
      <c r="K116" s="163"/>
      <c r="L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row>
    <row r="117" spans="1:38" s="164" customFormat="1" ht="15.9" hidden="1" customHeight="1">
      <c r="A117" s="163"/>
      <c r="B117" s="27" t="s">
        <v>112</v>
      </c>
      <c r="C117" s="27" t="s">
        <v>60</v>
      </c>
      <c r="D117" s="163" t="str">
        <f t="shared" si="0"/>
        <v>E05002469 - Swaythling</v>
      </c>
      <c r="E117" s="163"/>
      <c r="F117" s="165"/>
      <c r="G117" s="167"/>
      <c r="H117" s="163"/>
      <c r="I117" s="163"/>
      <c r="J117" s="163"/>
      <c r="K117" s="163"/>
      <c r="L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row>
    <row r="118" spans="1:38" s="164" customFormat="1" ht="15.9" hidden="1" customHeight="1">
      <c r="A118" s="163"/>
      <c r="B118" s="27" t="s">
        <v>113</v>
      </c>
      <c r="C118" s="27" t="s">
        <v>61</v>
      </c>
      <c r="D118" s="163" t="str">
        <f t="shared" si="0"/>
        <v>E05002470 - Woolston</v>
      </c>
      <c r="E118" s="163"/>
      <c r="F118" s="165"/>
      <c r="G118" s="167"/>
      <c r="H118" s="163"/>
      <c r="I118" s="163"/>
      <c r="J118" s="163"/>
      <c r="K118" s="163"/>
      <c r="L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row>
    <row r="119" spans="1:38" s="164" customFormat="1" ht="15.9" customHeight="1">
      <c r="A119" s="163"/>
      <c r="B119" s="163"/>
      <c r="C119" s="166"/>
      <c r="D119" s="163"/>
      <c r="E119" s="163"/>
      <c r="F119" s="163"/>
      <c r="G119" s="165"/>
      <c r="H119" s="163"/>
      <c r="I119" s="163"/>
      <c r="J119" s="163"/>
      <c r="K119" s="163"/>
      <c r="L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row>
    <row r="120" spans="1:38" s="164" customFormat="1" ht="15.9" customHeight="1">
      <c r="A120" s="163"/>
      <c r="B120" s="163"/>
      <c r="C120" s="166"/>
      <c r="D120" s="163"/>
      <c r="E120" s="163"/>
      <c r="F120" s="163"/>
      <c r="G120" s="165"/>
      <c r="H120" s="163"/>
      <c r="I120" s="163"/>
      <c r="J120" s="163"/>
      <c r="K120" s="163"/>
      <c r="L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row>
  </sheetData>
  <sheetProtection algorithmName="SHA-512" hashValue="Bjc8Wf1DBCzU7C78+saxXUxw/GBoFVvvnn7xFc09P64rOBWf/uCbXym3ZNQ92lo+o/d1XgbHDMtUWGFOHsfTXQ==" saltValue="BUGRXq7l4GhcHRYi61+Pog==" spinCount="100000" sheet="1" objects="1" scenarios="1"/>
  <mergeCells count="24">
    <mergeCell ref="B5:D5"/>
    <mergeCell ref="B24:B31"/>
    <mergeCell ref="B54:B61"/>
    <mergeCell ref="B89:W89"/>
    <mergeCell ref="B90:W90"/>
    <mergeCell ref="B62:B66"/>
    <mergeCell ref="B67:B70"/>
    <mergeCell ref="B71:B78"/>
    <mergeCell ref="B79:B87"/>
    <mergeCell ref="B32:B37"/>
    <mergeCell ref="O37:S37"/>
    <mergeCell ref="B38:B44"/>
    <mergeCell ref="B45:B48"/>
    <mergeCell ref="B49:B53"/>
    <mergeCell ref="W7:W9"/>
    <mergeCell ref="C9:D9"/>
    <mergeCell ref="J9:L9"/>
    <mergeCell ref="T9:V9"/>
    <mergeCell ref="B11:B23"/>
    <mergeCell ref="E7:E9"/>
    <mergeCell ref="F7:F9"/>
    <mergeCell ref="G7:G9"/>
    <mergeCell ref="H7:H9"/>
    <mergeCell ref="I7:I9"/>
  </mergeCells>
  <dataValidations count="1">
    <dataValidation type="list" allowBlank="1" showInputMessage="1" showErrorMessage="1" sqref="B5" xr:uid="{00000000-0002-0000-0100-000000000000}">
      <formula1>$D$103:$D$118</formula1>
    </dataValidation>
  </dataValidations>
  <pageMargins left="0.39370078740157483" right="0.23622047244094491" top="0" bottom="0" header="0.31496062992125984" footer="0.31496062992125984"/>
  <pageSetup paperSize="9" scale="56" orientation="portrait"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rgb="FF00B0F0"/>
  </sheetPr>
  <dimension ref="A1:O23"/>
  <sheetViews>
    <sheetView workbookViewId="0">
      <selection activeCell="B5" sqref="B5:D5"/>
    </sheetView>
  </sheetViews>
  <sheetFormatPr defaultRowHeight="14.4"/>
  <sheetData>
    <row r="1" spans="1:15" ht="42">
      <c r="A1" s="86" t="s">
        <v>114</v>
      </c>
      <c r="B1" s="86" t="s">
        <v>1</v>
      </c>
      <c r="C1" s="86" t="s">
        <v>2</v>
      </c>
      <c r="D1" s="86" t="s">
        <v>28</v>
      </c>
      <c r="E1" s="86" t="s">
        <v>3</v>
      </c>
      <c r="F1" s="86" t="s">
        <v>4</v>
      </c>
      <c r="G1" s="86" t="s">
        <v>5</v>
      </c>
      <c r="H1" s="86" t="s">
        <v>6</v>
      </c>
      <c r="I1" s="86" t="s">
        <v>7</v>
      </c>
      <c r="J1" s="86" t="s">
        <v>626</v>
      </c>
      <c r="K1" s="86" t="s">
        <v>3</v>
      </c>
      <c r="L1" s="86" t="s">
        <v>4</v>
      </c>
      <c r="M1" s="86" t="s">
        <v>9</v>
      </c>
      <c r="N1" s="86" t="s">
        <v>10</v>
      </c>
      <c r="O1" s="86" t="s">
        <v>2</v>
      </c>
    </row>
    <row r="2" spans="1:15">
      <c r="A2" s="85" t="s">
        <v>98</v>
      </c>
      <c r="B2" s="87" t="s">
        <v>77</v>
      </c>
      <c r="C2" s="88">
        <v>9</v>
      </c>
      <c r="D2" s="89">
        <v>27.334646474813557</v>
      </c>
      <c r="E2" s="1" t="s">
        <v>93</v>
      </c>
      <c r="F2" s="1" t="s">
        <v>93</v>
      </c>
      <c r="G2" s="88" t="s">
        <v>518</v>
      </c>
      <c r="H2" s="90">
        <v>14.078529176882661</v>
      </c>
      <c r="I2" s="90">
        <v>19.369910172932858</v>
      </c>
      <c r="J2" s="90">
        <v>26.943633966105228</v>
      </c>
      <c r="K2" s="90" t="s">
        <v>93</v>
      </c>
      <c r="L2" s="90" t="s">
        <v>93</v>
      </c>
      <c r="M2" s="90">
        <v>34.034913175675669</v>
      </c>
      <c r="N2" s="90">
        <v>41.35054107957253</v>
      </c>
      <c r="O2" s="88">
        <v>9</v>
      </c>
    </row>
    <row r="3" spans="1:15">
      <c r="A3" s="85" t="s">
        <v>99</v>
      </c>
      <c r="B3" s="87" t="s">
        <v>77</v>
      </c>
      <c r="C3" s="88">
        <v>1</v>
      </c>
      <c r="D3" s="89">
        <v>14.078529176882661</v>
      </c>
      <c r="E3" s="1" t="s">
        <v>93</v>
      </c>
      <c r="F3" s="1" t="s">
        <v>93</v>
      </c>
      <c r="G3" s="88" t="s">
        <v>518</v>
      </c>
      <c r="H3" s="90">
        <v>14.078529176882661</v>
      </c>
      <c r="I3" s="90">
        <v>19.369910172932858</v>
      </c>
      <c r="J3" s="90">
        <v>26.943633966105228</v>
      </c>
      <c r="K3" s="90" t="s">
        <v>93</v>
      </c>
      <c r="L3" s="90" t="s">
        <v>93</v>
      </c>
      <c r="M3" s="90">
        <v>34.034913175675669</v>
      </c>
      <c r="N3" s="90">
        <v>41.35054107957253</v>
      </c>
      <c r="O3" s="88">
        <v>1</v>
      </c>
    </row>
    <row r="4" spans="1:15">
      <c r="A4" s="85" t="s">
        <v>100</v>
      </c>
      <c r="B4" s="87" t="s">
        <v>77</v>
      </c>
      <c r="C4" s="88">
        <v>14</v>
      </c>
      <c r="D4" s="89">
        <v>35.92964406146622</v>
      </c>
      <c r="E4" s="1" t="s">
        <v>93</v>
      </c>
      <c r="F4" s="1" t="s">
        <v>93</v>
      </c>
      <c r="G4" s="88" t="s">
        <v>518</v>
      </c>
      <c r="H4" s="90">
        <v>14.078529176882661</v>
      </c>
      <c r="I4" s="90">
        <v>19.369910172932858</v>
      </c>
      <c r="J4" s="90">
        <v>26.943633966105228</v>
      </c>
      <c r="K4" s="90" t="s">
        <v>93</v>
      </c>
      <c r="L4" s="90" t="s">
        <v>93</v>
      </c>
      <c r="M4" s="90">
        <v>34.034913175675669</v>
      </c>
      <c r="N4" s="90">
        <v>41.35054107957253</v>
      </c>
      <c r="O4" s="88">
        <v>14</v>
      </c>
    </row>
    <row r="5" spans="1:15">
      <c r="A5" s="85" t="s">
        <v>101</v>
      </c>
      <c r="B5" s="87" t="s">
        <v>77</v>
      </c>
      <c r="C5" s="88">
        <v>16</v>
      </c>
      <c r="D5" s="89">
        <v>41.35054107957253</v>
      </c>
      <c r="E5" s="1" t="s">
        <v>93</v>
      </c>
      <c r="F5" s="1" t="s">
        <v>93</v>
      </c>
      <c r="G5" s="88" t="s">
        <v>518</v>
      </c>
      <c r="H5" s="90">
        <v>14.078529176882661</v>
      </c>
      <c r="I5" s="90">
        <v>19.369910172932858</v>
      </c>
      <c r="J5" s="90">
        <v>26.943633966105228</v>
      </c>
      <c r="K5" s="90" t="s">
        <v>93</v>
      </c>
      <c r="L5" s="90" t="s">
        <v>93</v>
      </c>
      <c r="M5" s="90">
        <v>34.034913175675669</v>
      </c>
      <c r="N5" s="90">
        <v>41.35054107957253</v>
      </c>
      <c r="O5" s="88">
        <v>16</v>
      </c>
    </row>
    <row r="6" spans="1:15">
      <c r="A6" s="85" t="s">
        <v>102</v>
      </c>
      <c r="B6" s="87" t="s">
        <v>77</v>
      </c>
      <c r="C6" s="88">
        <v>2</v>
      </c>
      <c r="D6" s="89">
        <v>18.203450673854448</v>
      </c>
      <c r="E6" s="1" t="s">
        <v>93</v>
      </c>
      <c r="F6" s="1" t="s">
        <v>93</v>
      </c>
      <c r="G6" s="88" t="s">
        <v>518</v>
      </c>
      <c r="H6" s="90">
        <v>14.078529176882661</v>
      </c>
      <c r="I6" s="90">
        <v>19.369910172932858</v>
      </c>
      <c r="J6" s="90">
        <v>26.943633966105228</v>
      </c>
      <c r="K6" s="90" t="s">
        <v>93</v>
      </c>
      <c r="L6" s="90" t="s">
        <v>93</v>
      </c>
      <c r="M6" s="90">
        <v>34.034913175675669</v>
      </c>
      <c r="N6" s="90">
        <v>41.35054107957253</v>
      </c>
      <c r="O6" s="88">
        <v>2</v>
      </c>
    </row>
    <row r="7" spans="1:15">
      <c r="A7" s="85" t="s">
        <v>103</v>
      </c>
      <c r="B7" s="87" t="s">
        <v>77</v>
      </c>
      <c r="C7" s="88">
        <v>8</v>
      </c>
      <c r="D7" s="89">
        <v>27.07997221640489</v>
      </c>
      <c r="E7" s="1" t="s">
        <v>93</v>
      </c>
      <c r="F7" s="1" t="s">
        <v>93</v>
      </c>
      <c r="G7" s="88" t="s">
        <v>518</v>
      </c>
      <c r="H7" s="90">
        <v>14.078529176882661</v>
      </c>
      <c r="I7" s="90">
        <v>19.369910172932858</v>
      </c>
      <c r="J7" s="90">
        <v>26.943633966105228</v>
      </c>
      <c r="K7" s="90" t="s">
        <v>93</v>
      </c>
      <c r="L7" s="90" t="s">
        <v>93</v>
      </c>
      <c r="M7" s="90">
        <v>34.034913175675669</v>
      </c>
      <c r="N7" s="90">
        <v>41.35054107957253</v>
      </c>
      <c r="O7" s="88">
        <v>8</v>
      </c>
    </row>
    <row r="8" spans="1:15">
      <c r="A8" s="85" t="s">
        <v>104</v>
      </c>
      <c r="B8" s="87" t="s">
        <v>77</v>
      </c>
      <c r="C8" s="88">
        <v>6</v>
      </c>
      <c r="D8" s="89">
        <v>22.013395453440314</v>
      </c>
      <c r="E8" s="1" t="s">
        <v>93</v>
      </c>
      <c r="F8" s="1" t="s">
        <v>93</v>
      </c>
      <c r="G8" s="88" t="s">
        <v>518</v>
      </c>
      <c r="H8" s="90">
        <v>14.078529176882661</v>
      </c>
      <c r="I8" s="90">
        <v>19.369910172932858</v>
      </c>
      <c r="J8" s="90">
        <v>26.943633966105228</v>
      </c>
      <c r="K8" s="90" t="s">
        <v>93</v>
      </c>
      <c r="L8" s="90" t="s">
        <v>93</v>
      </c>
      <c r="M8" s="90">
        <v>34.034913175675669</v>
      </c>
      <c r="N8" s="90">
        <v>41.35054107957253</v>
      </c>
      <c r="O8" s="88">
        <v>6</v>
      </c>
    </row>
    <row r="9" spans="1:15">
      <c r="A9" s="85" t="s">
        <v>105</v>
      </c>
      <c r="B9" s="87" t="s">
        <v>77</v>
      </c>
      <c r="C9" s="88">
        <v>11</v>
      </c>
      <c r="D9" s="89">
        <v>27.652928485363947</v>
      </c>
      <c r="E9" s="1" t="s">
        <v>93</v>
      </c>
      <c r="F9" s="1" t="s">
        <v>93</v>
      </c>
      <c r="G9" s="88" t="s">
        <v>518</v>
      </c>
      <c r="H9" s="90">
        <v>14.078529176882661</v>
      </c>
      <c r="I9" s="90">
        <v>19.369910172932858</v>
      </c>
      <c r="J9" s="90">
        <v>26.943633966105228</v>
      </c>
      <c r="K9" s="90" t="s">
        <v>93</v>
      </c>
      <c r="L9" s="90" t="s">
        <v>93</v>
      </c>
      <c r="M9" s="90">
        <v>34.034913175675669</v>
      </c>
      <c r="N9" s="90">
        <v>41.35054107957253</v>
      </c>
      <c r="O9" s="88">
        <v>11</v>
      </c>
    </row>
    <row r="10" spans="1:15">
      <c r="A10" s="85" t="s">
        <v>106</v>
      </c>
      <c r="B10" s="87" t="s">
        <v>77</v>
      </c>
      <c r="C10" s="88">
        <v>12</v>
      </c>
      <c r="D10" s="89">
        <v>29.174823888888884</v>
      </c>
      <c r="E10" s="1" t="s">
        <v>93</v>
      </c>
      <c r="F10" s="1" t="s">
        <v>93</v>
      </c>
      <c r="G10" s="88" t="s">
        <v>518</v>
      </c>
      <c r="H10" s="90">
        <v>14.078529176882661</v>
      </c>
      <c r="I10" s="90">
        <v>19.369910172932858</v>
      </c>
      <c r="J10" s="90">
        <v>26.943633966105228</v>
      </c>
      <c r="K10" s="90" t="s">
        <v>93</v>
      </c>
      <c r="L10" s="90" t="s">
        <v>93</v>
      </c>
      <c r="M10" s="90">
        <v>34.034913175675669</v>
      </c>
      <c r="N10" s="90">
        <v>41.35054107957253</v>
      </c>
      <c r="O10" s="88">
        <v>12</v>
      </c>
    </row>
    <row r="11" spans="1:15">
      <c r="A11" s="85" t="s">
        <v>107</v>
      </c>
      <c r="B11" s="87" t="s">
        <v>77</v>
      </c>
      <c r="C11" s="88">
        <v>7</v>
      </c>
      <c r="D11" s="89">
        <v>26.040834357503751</v>
      </c>
      <c r="E11" s="1" t="s">
        <v>93</v>
      </c>
      <c r="F11" s="1" t="s">
        <v>93</v>
      </c>
      <c r="G11" s="88" t="s">
        <v>518</v>
      </c>
      <c r="H11" s="90">
        <v>14.078529176882661</v>
      </c>
      <c r="I11" s="90">
        <v>19.369910172932858</v>
      </c>
      <c r="J11" s="90">
        <v>26.943633966105228</v>
      </c>
      <c r="K11" s="90" t="s">
        <v>93</v>
      </c>
      <c r="L11" s="90" t="s">
        <v>93</v>
      </c>
      <c r="M11" s="90">
        <v>34.034913175675669</v>
      </c>
      <c r="N11" s="90">
        <v>41.35054107957253</v>
      </c>
      <c r="O11" s="88">
        <v>7</v>
      </c>
    </row>
    <row r="12" spans="1:15">
      <c r="A12" s="85" t="s">
        <v>108</v>
      </c>
      <c r="B12" s="87" t="s">
        <v>77</v>
      </c>
      <c r="C12" s="88">
        <v>3</v>
      </c>
      <c r="D12" s="89">
        <v>18.437213336691645</v>
      </c>
      <c r="E12" s="1" t="s">
        <v>93</v>
      </c>
      <c r="F12" s="1" t="s">
        <v>93</v>
      </c>
      <c r="G12" s="88" t="s">
        <v>518</v>
      </c>
      <c r="H12" s="90">
        <v>14.078529176882661</v>
      </c>
      <c r="I12" s="90">
        <v>19.369910172932858</v>
      </c>
      <c r="J12" s="90">
        <v>26.943633966105228</v>
      </c>
      <c r="K12" s="90" t="s">
        <v>93</v>
      </c>
      <c r="L12" s="90" t="s">
        <v>93</v>
      </c>
      <c r="M12" s="90">
        <v>34.034913175675669</v>
      </c>
      <c r="N12" s="90">
        <v>41.35054107957253</v>
      </c>
      <c r="O12" s="88">
        <v>3</v>
      </c>
    </row>
    <row r="13" spans="1:15">
      <c r="A13" s="85" t="s">
        <v>109</v>
      </c>
      <c r="B13" s="87" t="s">
        <v>77</v>
      </c>
      <c r="C13" s="88">
        <v>15</v>
      </c>
      <c r="D13" s="89">
        <v>39.573279981848827</v>
      </c>
      <c r="E13" s="1" t="s">
        <v>93</v>
      </c>
      <c r="F13" s="1" t="s">
        <v>93</v>
      </c>
      <c r="G13" s="88" t="s">
        <v>518</v>
      </c>
      <c r="H13" s="90">
        <v>14.078529176882661</v>
      </c>
      <c r="I13" s="90">
        <v>19.369910172932858</v>
      </c>
      <c r="J13" s="90">
        <v>26.943633966105228</v>
      </c>
      <c r="K13" s="90" t="s">
        <v>93</v>
      </c>
      <c r="L13" s="90" t="s">
        <v>93</v>
      </c>
      <c r="M13" s="90">
        <v>34.034913175675669</v>
      </c>
      <c r="N13" s="90">
        <v>41.35054107957253</v>
      </c>
      <c r="O13" s="88">
        <v>15</v>
      </c>
    </row>
    <row r="14" spans="1:15">
      <c r="A14" s="85" t="s">
        <v>110</v>
      </c>
      <c r="B14" s="87" t="s">
        <v>77</v>
      </c>
      <c r="C14" s="88">
        <v>5</v>
      </c>
      <c r="D14" s="89">
        <v>20.699858859255347</v>
      </c>
      <c r="E14" s="1" t="s">
        <v>93</v>
      </c>
      <c r="F14" s="1" t="s">
        <v>93</v>
      </c>
      <c r="G14" s="88" t="s">
        <v>518</v>
      </c>
      <c r="H14" s="90">
        <v>14.078529176882661</v>
      </c>
      <c r="I14" s="90">
        <v>19.369910172932858</v>
      </c>
      <c r="J14" s="90">
        <v>26.943633966105228</v>
      </c>
      <c r="K14" s="90" t="s">
        <v>93</v>
      </c>
      <c r="L14" s="90" t="s">
        <v>93</v>
      </c>
      <c r="M14" s="90">
        <v>34.034913175675669</v>
      </c>
      <c r="N14" s="90">
        <v>41.35054107957253</v>
      </c>
      <c r="O14" s="88">
        <v>5</v>
      </c>
    </row>
    <row r="15" spans="1:15">
      <c r="A15" s="85" t="s">
        <v>111</v>
      </c>
      <c r="B15" s="87" t="s">
        <v>77</v>
      </c>
      <c r="C15" s="88">
        <v>4</v>
      </c>
      <c r="D15" s="89">
        <v>19.369910172932858</v>
      </c>
      <c r="E15" s="1" t="s">
        <v>93</v>
      </c>
      <c r="F15" s="1" t="s">
        <v>93</v>
      </c>
      <c r="G15" s="88" t="s">
        <v>518</v>
      </c>
      <c r="H15" s="90">
        <v>14.078529176882661</v>
      </c>
      <c r="I15" s="90">
        <v>19.369910172932858</v>
      </c>
      <c r="J15" s="90">
        <v>26.943633966105228</v>
      </c>
      <c r="K15" s="90" t="s">
        <v>93</v>
      </c>
      <c r="L15" s="90" t="s">
        <v>93</v>
      </c>
      <c r="M15" s="90">
        <v>34.034913175675669</v>
      </c>
      <c r="N15" s="90">
        <v>41.35054107957253</v>
      </c>
      <c r="O15" s="88">
        <v>4</v>
      </c>
    </row>
    <row r="16" spans="1:15">
      <c r="A16" s="85" t="s">
        <v>112</v>
      </c>
      <c r="B16" s="87" t="s">
        <v>77</v>
      </c>
      <c r="C16" s="88">
        <v>10</v>
      </c>
      <c r="D16" s="89">
        <v>27.595733371807817</v>
      </c>
      <c r="E16" s="1" t="s">
        <v>93</v>
      </c>
      <c r="F16" s="1" t="s">
        <v>93</v>
      </c>
      <c r="G16" s="88" t="s">
        <v>518</v>
      </c>
      <c r="H16" s="90">
        <v>14.078529176882661</v>
      </c>
      <c r="I16" s="90">
        <v>19.369910172932858</v>
      </c>
      <c r="J16" s="90">
        <v>26.943633966105228</v>
      </c>
      <c r="K16" s="90" t="s">
        <v>93</v>
      </c>
      <c r="L16" s="90" t="s">
        <v>93</v>
      </c>
      <c r="M16" s="90">
        <v>34.034913175675669</v>
      </c>
      <c r="N16" s="90">
        <v>41.35054107957253</v>
      </c>
      <c r="O16" s="88">
        <v>10</v>
      </c>
    </row>
    <row r="17" spans="1:15">
      <c r="A17" s="85" t="s">
        <v>113</v>
      </c>
      <c r="B17" s="87" t="s">
        <v>77</v>
      </c>
      <c r="C17" s="88">
        <v>13</v>
      </c>
      <c r="D17" s="89">
        <v>34.034913175675669</v>
      </c>
      <c r="E17" s="1" t="s">
        <v>93</v>
      </c>
      <c r="F17" s="1" t="s">
        <v>93</v>
      </c>
      <c r="G17" s="88" t="s">
        <v>518</v>
      </c>
      <c r="H17" s="90">
        <v>14.078529176882661</v>
      </c>
      <c r="I17" s="90">
        <v>19.369910172932858</v>
      </c>
      <c r="J17" s="90">
        <v>26.943633966105228</v>
      </c>
      <c r="K17" s="90" t="s">
        <v>93</v>
      </c>
      <c r="L17" s="90" t="s">
        <v>93</v>
      </c>
      <c r="M17" s="90">
        <v>34.034913175675669</v>
      </c>
      <c r="N17" s="90">
        <v>41.35054107957253</v>
      </c>
      <c r="O17" s="88">
        <v>13</v>
      </c>
    </row>
    <row r="18" spans="1:15">
      <c r="A18" s="85" t="s">
        <v>115</v>
      </c>
      <c r="D18" s="89">
        <v>26.943633966105228</v>
      </c>
      <c r="E18" s="89"/>
      <c r="F18" s="89"/>
    </row>
    <row r="20" spans="1:15">
      <c r="A20" s="85" t="s">
        <v>116</v>
      </c>
    </row>
    <row r="21" spans="1:15">
      <c r="A21" t="s">
        <v>140</v>
      </c>
    </row>
    <row r="22" spans="1:15">
      <c r="A22" t="s">
        <v>121</v>
      </c>
    </row>
    <row r="23" spans="1:15">
      <c r="A23" t="s">
        <v>141</v>
      </c>
    </row>
  </sheetData>
  <sheetProtection algorithmName="SHA-512" hashValue="ZVUAUiGH+u5IWKwGQwn2VeeynvvMXT3ojBJ0xwBEkxq4jccX91/uJYzls0CzWLm3e+x91O9qUKbIvq8GyIFPDQ==" saltValue="5lA89wE4otDqRWxuklzk6w==" spinCount="100000"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rgb="FF00B0F0"/>
  </sheetPr>
  <dimension ref="A1:R23"/>
  <sheetViews>
    <sheetView workbookViewId="0">
      <selection activeCell="B5" sqref="B5:D5"/>
    </sheetView>
  </sheetViews>
  <sheetFormatPr defaultRowHeight="14.4"/>
  <cols>
    <col min="18" max="18" width="10.44140625" bestFit="1" customWidth="1"/>
  </cols>
  <sheetData>
    <row r="1" spans="1:18" ht="42">
      <c r="A1" s="86" t="s">
        <v>114</v>
      </c>
      <c r="B1" s="86" t="s">
        <v>1</v>
      </c>
      <c r="C1" s="86" t="s">
        <v>2</v>
      </c>
      <c r="D1" s="86" t="s">
        <v>28</v>
      </c>
      <c r="E1" s="86" t="s">
        <v>3</v>
      </c>
      <c r="F1" s="86" t="s">
        <v>4</v>
      </c>
      <c r="G1" s="86" t="s">
        <v>5</v>
      </c>
      <c r="H1" s="86" t="s">
        <v>625</v>
      </c>
      <c r="I1" s="86" t="s">
        <v>623</v>
      </c>
      <c r="J1" s="86" t="s">
        <v>626</v>
      </c>
      <c r="K1" s="86" t="s">
        <v>3</v>
      </c>
      <c r="L1" s="86" t="s">
        <v>4</v>
      </c>
      <c r="M1" s="86" t="s">
        <v>622</v>
      </c>
      <c r="N1" s="86" t="s">
        <v>624</v>
      </c>
      <c r="O1" s="86" t="s">
        <v>2</v>
      </c>
    </row>
    <row r="2" spans="1:18">
      <c r="A2" s="85" t="s">
        <v>98</v>
      </c>
      <c r="B2" s="87" t="s">
        <v>77</v>
      </c>
      <c r="C2" s="88">
        <v>5</v>
      </c>
      <c r="D2" s="89">
        <v>0.36399999999999999</v>
      </c>
      <c r="E2" s="1" t="s">
        <v>93</v>
      </c>
      <c r="F2" s="1" t="s">
        <v>93</v>
      </c>
      <c r="G2" s="88" t="s">
        <v>518</v>
      </c>
      <c r="H2" s="90">
        <v>3.2000000000000001E-2</v>
      </c>
      <c r="I2" s="90">
        <v>0.123</v>
      </c>
      <c r="J2" s="90">
        <v>0.25004449801730361</v>
      </c>
      <c r="K2" s="90" t="s">
        <v>93</v>
      </c>
      <c r="L2" s="90" t="s">
        <v>93</v>
      </c>
      <c r="M2" s="90">
        <v>0.32300000000000001</v>
      </c>
      <c r="N2" s="90">
        <v>0.55000000000000004</v>
      </c>
      <c r="O2" s="88">
        <v>5</v>
      </c>
    </row>
    <row r="3" spans="1:18">
      <c r="A3" s="85" t="s">
        <v>99</v>
      </c>
      <c r="B3" s="87" t="s">
        <v>77</v>
      </c>
      <c r="C3" s="88">
        <v>7</v>
      </c>
      <c r="D3" s="89">
        <v>0.40899999999999997</v>
      </c>
      <c r="E3" s="1" t="s">
        <v>93</v>
      </c>
      <c r="F3" s="1" t="s">
        <v>93</v>
      </c>
      <c r="G3" s="88" t="s">
        <v>518</v>
      </c>
      <c r="H3" s="90">
        <v>3.2000000000000001E-2</v>
      </c>
      <c r="I3" s="90">
        <v>0.123</v>
      </c>
      <c r="J3" s="90">
        <v>0.25004449801730361</v>
      </c>
      <c r="K3" s="90" t="s">
        <v>93</v>
      </c>
      <c r="L3" s="90" t="s">
        <v>93</v>
      </c>
      <c r="M3" s="90">
        <v>0.32300000000000001</v>
      </c>
      <c r="N3" s="90">
        <v>0.55000000000000004</v>
      </c>
      <c r="O3" s="88">
        <v>7</v>
      </c>
    </row>
    <row r="4" spans="1:18">
      <c r="A4" s="85" t="s">
        <v>100</v>
      </c>
      <c r="B4" s="87" t="s">
        <v>77</v>
      </c>
      <c r="C4" s="88">
        <v>11</v>
      </c>
      <c r="D4" s="89">
        <v>0.46100000000000002</v>
      </c>
      <c r="E4" s="1" t="s">
        <v>93</v>
      </c>
      <c r="F4" s="1" t="s">
        <v>93</v>
      </c>
      <c r="G4" s="88" t="s">
        <v>518</v>
      </c>
      <c r="H4" s="90">
        <v>3.2000000000000001E-2</v>
      </c>
      <c r="I4" s="90">
        <v>0.123</v>
      </c>
      <c r="J4" s="90">
        <v>0.25004449801730361</v>
      </c>
      <c r="K4" s="90" t="s">
        <v>93</v>
      </c>
      <c r="L4" s="90" t="s">
        <v>93</v>
      </c>
      <c r="M4" s="90">
        <v>0.32300000000000001</v>
      </c>
      <c r="N4" s="90">
        <v>0.55000000000000004</v>
      </c>
      <c r="O4" s="88">
        <v>11</v>
      </c>
    </row>
    <row r="5" spans="1:18">
      <c r="A5" s="85" t="s">
        <v>101</v>
      </c>
      <c r="B5" s="87" t="s">
        <v>77</v>
      </c>
      <c r="C5" s="88">
        <v>15</v>
      </c>
      <c r="D5" s="89">
        <v>0.53700000000000003</v>
      </c>
      <c r="E5" s="1" t="s">
        <v>93</v>
      </c>
      <c r="F5" s="1" t="s">
        <v>93</v>
      </c>
      <c r="G5" s="88" t="s">
        <v>518</v>
      </c>
      <c r="H5" s="90">
        <v>3.2000000000000001E-2</v>
      </c>
      <c r="I5" s="90">
        <v>0.123</v>
      </c>
      <c r="J5" s="90">
        <v>0.25004449801730361</v>
      </c>
      <c r="K5" s="90" t="s">
        <v>93</v>
      </c>
      <c r="L5" s="90" t="s">
        <v>93</v>
      </c>
      <c r="M5" s="90">
        <v>0.32300000000000001</v>
      </c>
      <c r="N5" s="90">
        <v>0.55000000000000004</v>
      </c>
      <c r="O5" s="88">
        <v>15</v>
      </c>
    </row>
    <row r="6" spans="1:18" ht="15.6">
      <c r="A6" s="85" t="s">
        <v>102</v>
      </c>
      <c r="B6" s="87" t="s">
        <v>77</v>
      </c>
      <c r="C6" s="88">
        <v>5</v>
      </c>
      <c r="D6" s="89">
        <v>0.36399999999999999</v>
      </c>
      <c r="E6" s="1" t="s">
        <v>93</v>
      </c>
      <c r="F6" s="1" t="s">
        <v>93</v>
      </c>
      <c r="G6" s="88" t="s">
        <v>518</v>
      </c>
      <c r="H6" s="90">
        <v>3.2000000000000001E-2</v>
      </c>
      <c r="I6" s="90">
        <v>0.123</v>
      </c>
      <c r="J6" s="90">
        <v>0.25004449801730361</v>
      </c>
      <c r="K6" s="90" t="s">
        <v>93</v>
      </c>
      <c r="L6" s="90" t="s">
        <v>93</v>
      </c>
      <c r="M6" s="90">
        <v>0.32300000000000001</v>
      </c>
      <c r="N6" s="90">
        <v>0.55000000000000004</v>
      </c>
      <c r="O6" s="88">
        <v>5</v>
      </c>
      <c r="R6" s="98"/>
    </row>
    <row r="7" spans="1:18">
      <c r="A7" s="85" t="s">
        <v>103</v>
      </c>
      <c r="B7" s="87" t="s">
        <v>77</v>
      </c>
      <c r="C7" s="88">
        <v>4</v>
      </c>
      <c r="D7" s="89">
        <v>0.33300000000000002</v>
      </c>
      <c r="E7" s="1" t="s">
        <v>93</v>
      </c>
      <c r="F7" s="1" t="s">
        <v>93</v>
      </c>
      <c r="G7" s="88" t="s">
        <v>518</v>
      </c>
      <c r="H7" s="90">
        <v>3.2000000000000001E-2</v>
      </c>
      <c r="I7" s="90">
        <v>0.123</v>
      </c>
      <c r="J7" s="90">
        <v>0.25004449801730361</v>
      </c>
      <c r="K7" s="90" t="s">
        <v>93</v>
      </c>
      <c r="L7" s="90" t="s">
        <v>93</v>
      </c>
      <c r="M7" s="90">
        <v>0.32300000000000001</v>
      </c>
      <c r="N7" s="90">
        <v>0.55000000000000004</v>
      </c>
      <c r="O7" s="88">
        <v>4</v>
      </c>
    </row>
    <row r="8" spans="1:18">
      <c r="A8" s="85" t="s">
        <v>104</v>
      </c>
      <c r="B8" s="87" t="s">
        <v>77</v>
      </c>
      <c r="C8" s="88">
        <v>3</v>
      </c>
      <c r="D8" s="89">
        <v>0.32600000000000001</v>
      </c>
      <c r="E8" s="1" t="s">
        <v>93</v>
      </c>
      <c r="F8" s="1" t="s">
        <v>93</v>
      </c>
      <c r="G8" s="88" t="s">
        <v>518</v>
      </c>
      <c r="H8" s="90">
        <v>3.2000000000000001E-2</v>
      </c>
      <c r="I8" s="90">
        <v>0.123</v>
      </c>
      <c r="J8" s="90">
        <v>0.25004449801730361</v>
      </c>
      <c r="K8" s="90" t="s">
        <v>93</v>
      </c>
      <c r="L8" s="90" t="s">
        <v>93</v>
      </c>
      <c r="M8" s="90">
        <v>0.32300000000000001</v>
      </c>
      <c r="N8" s="90">
        <v>0.55000000000000004</v>
      </c>
      <c r="O8" s="88">
        <v>3</v>
      </c>
    </row>
    <row r="9" spans="1:18">
      <c r="A9" s="85" t="s">
        <v>105</v>
      </c>
      <c r="B9" s="87" t="s">
        <v>77</v>
      </c>
      <c r="C9" s="88">
        <v>12</v>
      </c>
      <c r="D9" s="89">
        <v>0.46800000000000003</v>
      </c>
      <c r="E9" s="1" t="s">
        <v>93</v>
      </c>
      <c r="F9" s="1" t="s">
        <v>93</v>
      </c>
      <c r="G9" s="88" t="s">
        <v>518</v>
      </c>
      <c r="H9" s="90">
        <v>3.2000000000000001E-2</v>
      </c>
      <c r="I9" s="90">
        <v>0.123</v>
      </c>
      <c r="J9" s="90">
        <v>0.25004449801730361</v>
      </c>
      <c r="K9" s="90" t="s">
        <v>93</v>
      </c>
      <c r="L9" s="90" t="s">
        <v>93</v>
      </c>
      <c r="M9" s="90">
        <v>0.32300000000000001</v>
      </c>
      <c r="N9" s="90">
        <v>0.55000000000000004</v>
      </c>
      <c r="O9" s="88">
        <v>12</v>
      </c>
    </row>
    <row r="10" spans="1:18">
      <c r="A10" s="85" t="s">
        <v>106</v>
      </c>
      <c r="B10" s="87" t="s">
        <v>77</v>
      </c>
      <c r="C10" s="88">
        <v>16</v>
      </c>
      <c r="D10" s="89">
        <v>0.55000000000000004</v>
      </c>
      <c r="E10" s="1" t="s">
        <v>93</v>
      </c>
      <c r="F10" s="1" t="s">
        <v>93</v>
      </c>
      <c r="G10" s="88" t="s">
        <v>518</v>
      </c>
      <c r="H10" s="90">
        <v>3.2000000000000001E-2</v>
      </c>
      <c r="I10" s="90">
        <v>0.123</v>
      </c>
      <c r="J10" s="90">
        <v>0.25004449801730361</v>
      </c>
      <c r="K10" s="90" t="s">
        <v>93</v>
      </c>
      <c r="L10" s="90" t="s">
        <v>93</v>
      </c>
      <c r="M10" s="90">
        <v>0.32300000000000001</v>
      </c>
      <c r="N10" s="90">
        <v>0.55000000000000004</v>
      </c>
      <c r="O10" s="88">
        <v>16</v>
      </c>
    </row>
    <row r="11" spans="1:18">
      <c r="A11" s="85" t="s">
        <v>107</v>
      </c>
      <c r="B11" s="87" t="s">
        <v>77</v>
      </c>
      <c r="C11" s="88">
        <v>10</v>
      </c>
      <c r="D11" s="89">
        <v>0.438</v>
      </c>
      <c r="E11" s="1" t="s">
        <v>93</v>
      </c>
      <c r="F11" s="1" t="s">
        <v>93</v>
      </c>
      <c r="G11" s="88" t="s">
        <v>518</v>
      </c>
      <c r="H11" s="90">
        <v>3.2000000000000001E-2</v>
      </c>
      <c r="I11" s="90">
        <v>0.123</v>
      </c>
      <c r="J11" s="90">
        <v>0.25004449801730361</v>
      </c>
      <c r="K11" s="90" t="s">
        <v>93</v>
      </c>
      <c r="L11" s="90" t="s">
        <v>93</v>
      </c>
      <c r="M11" s="90">
        <v>0.32300000000000001</v>
      </c>
      <c r="N11" s="90">
        <v>0.55000000000000004</v>
      </c>
      <c r="O11" s="88">
        <v>10</v>
      </c>
    </row>
    <row r="12" spans="1:18">
      <c r="A12" s="85" t="s">
        <v>108</v>
      </c>
      <c r="B12" s="87" t="s">
        <v>77</v>
      </c>
      <c r="C12" s="88">
        <v>2</v>
      </c>
      <c r="D12" s="89">
        <v>0.26200000000000001</v>
      </c>
      <c r="E12" s="1" t="s">
        <v>93</v>
      </c>
      <c r="F12" s="1" t="s">
        <v>93</v>
      </c>
      <c r="G12" s="88" t="s">
        <v>518</v>
      </c>
      <c r="H12" s="90">
        <v>3.2000000000000001E-2</v>
      </c>
      <c r="I12" s="90">
        <v>0.123</v>
      </c>
      <c r="J12" s="90">
        <v>0.25004449801730361</v>
      </c>
      <c r="K12" s="90" t="s">
        <v>93</v>
      </c>
      <c r="L12" s="90" t="s">
        <v>93</v>
      </c>
      <c r="M12" s="90">
        <v>0.32300000000000001</v>
      </c>
      <c r="N12" s="90">
        <v>0.55000000000000004</v>
      </c>
      <c r="O12" s="88">
        <v>2</v>
      </c>
    </row>
    <row r="13" spans="1:18">
      <c r="A13" s="85" t="s">
        <v>109</v>
      </c>
      <c r="B13" s="87" t="s">
        <v>77</v>
      </c>
      <c r="C13" s="88">
        <v>13</v>
      </c>
      <c r="D13" s="89">
        <v>0.48</v>
      </c>
      <c r="E13" s="1" t="s">
        <v>93</v>
      </c>
      <c r="F13" s="1" t="s">
        <v>93</v>
      </c>
      <c r="G13" s="88" t="s">
        <v>518</v>
      </c>
      <c r="H13" s="90">
        <v>3.2000000000000001E-2</v>
      </c>
      <c r="I13" s="90">
        <v>0.123</v>
      </c>
      <c r="J13" s="90">
        <v>0.25004449801730361</v>
      </c>
      <c r="K13" s="90" t="s">
        <v>93</v>
      </c>
      <c r="L13" s="90" t="s">
        <v>93</v>
      </c>
      <c r="M13" s="90">
        <v>0.32300000000000001</v>
      </c>
      <c r="N13" s="90">
        <v>0.55000000000000004</v>
      </c>
      <c r="O13" s="88">
        <v>13</v>
      </c>
    </row>
    <row r="14" spans="1:18">
      <c r="A14" s="85" t="s">
        <v>110</v>
      </c>
      <c r="B14" s="87" t="s">
        <v>77</v>
      </c>
      <c r="C14" s="88">
        <v>8</v>
      </c>
      <c r="D14" s="89">
        <v>0.41099999999999998</v>
      </c>
      <c r="E14" s="1" t="s">
        <v>93</v>
      </c>
      <c r="F14" s="1" t="s">
        <v>93</v>
      </c>
      <c r="G14" s="88" t="s">
        <v>518</v>
      </c>
      <c r="H14" s="90">
        <v>3.2000000000000001E-2</v>
      </c>
      <c r="I14" s="90">
        <v>0.123</v>
      </c>
      <c r="J14" s="90">
        <v>0.25004449801730361</v>
      </c>
      <c r="K14" s="90" t="s">
        <v>93</v>
      </c>
      <c r="L14" s="90" t="s">
        <v>93</v>
      </c>
      <c r="M14" s="90">
        <v>0.32300000000000001</v>
      </c>
      <c r="N14" s="90">
        <v>0.55000000000000004</v>
      </c>
      <c r="O14" s="88">
        <v>8</v>
      </c>
    </row>
    <row r="15" spans="1:18">
      <c r="A15" s="85" t="s">
        <v>111</v>
      </c>
      <c r="B15" s="87" t="s">
        <v>77</v>
      </c>
      <c r="C15" s="88">
        <v>1</v>
      </c>
      <c r="D15" s="89">
        <v>0.21199999999999999</v>
      </c>
      <c r="E15" s="1" t="s">
        <v>93</v>
      </c>
      <c r="F15" s="1" t="s">
        <v>93</v>
      </c>
      <c r="G15" s="88" t="s">
        <v>518</v>
      </c>
      <c r="H15" s="90">
        <v>3.2000000000000001E-2</v>
      </c>
      <c r="I15" s="90">
        <v>0.123</v>
      </c>
      <c r="J15" s="90">
        <v>0.25004449801730361</v>
      </c>
      <c r="K15" s="90" t="s">
        <v>93</v>
      </c>
      <c r="L15" s="90" t="s">
        <v>93</v>
      </c>
      <c r="M15" s="90">
        <v>0.32300000000000001</v>
      </c>
      <c r="N15" s="90">
        <v>0.55000000000000004</v>
      </c>
      <c r="O15" s="88">
        <v>1</v>
      </c>
    </row>
    <row r="16" spans="1:18">
      <c r="A16" s="85" t="s">
        <v>112</v>
      </c>
      <c r="B16" s="87" t="s">
        <v>77</v>
      </c>
      <c r="C16" s="88">
        <v>9</v>
      </c>
      <c r="D16" s="89">
        <v>0.42199999999999999</v>
      </c>
      <c r="E16" s="1" t="s">
        <v>93</v>
      </c>
      <c r="F16" s="1" t="s">
        <v>93</v>
      </c>
      <c r="G16" s="88" t="s">
        <v>518</v>
      </c>
      <c r="H16" s="90">
        <v>3.2000000000000001E-2</v>
      </c>
      <c r="I16" s="90">
        <v>0.123</v>
      </c>
      <c r="J16" s="90">
        <v>0.25004449801730361</v>
      </c>
      <c r="K16" s="90" t="s">
        <v>93</v>
      </c>
      <c r="L16" s="90" t="s">
        <v>93</v>
      </c>
      <c r="M16" s="90">
        <v>0.32300000000000001</v>
      </c>
      <c r="N16" s="90">
        <v>0.55000000000000004</v>
      </c>
      <c r="O16" s="88">
        <v>9</v>
      </c>
    </row>
    <row r="17" spans="1:15">
      <c r="A17" s="85" t="s">
        <v>113</v>
      </c>
      <c r="B17" s="87" t="s">
        <v>77</v>
      </c>
      <c r="C17" s="88">
        <v>14</v>
      </c>
      <c r="D17" s="89">
        <v>0.49099999999999999</v>
      </c>
      <c r="E17" s="1" t="s">
        <v>93</v>
      </c>
      <c r="F17" s="1" t="s">
        <v>93</v>
      </c>
      <c r="G17" s="88" t="s">
        <v>518</v>
      </c>
      <c r="H17" s="90">
        <v>3.2000000000000001E-2</v>
      </c>
      <c r="I17" s="90">
        <v>0.123</v>
      </c>
      <c r="J17" s="90">
        <v>0.25004449801730361</v>
      </c>
      <c r="K17" s="90" t="s">
        <v>93</v>
      </c>
      <c r="L17" s="90" t="s">
        <v>93</v>
      </c>
      <c r="M17" s="90">
        <v>0.32300000000000001</v>
      </c>
      <c r="N17" s="90">
        <v>0.55000000000000004</v>
      </c>
      <c r="O17" s="88">
        <v>14</v>
      </c>
    </row>
    <row r="18" spans="1:15">
      <c r="A18" s="85" t="s">
        <v>115</v>
      </c>
      <c r="D18" s="89">
        <v>0.25004449801730361</v>
      </c>
      <c r="E18" s="89"/>
      <c r="F18" s="89"/>
    </row>
    <row r="20" spans="1:15">
      <c r="A20" s="85" t="s">
        <v>116</v>
      </c>
    </row>
    <row r="21" spans="1:15">
      <c r="A21" t="s">
        <v>142</v>
      </c>
    </row>
    <row r="22" spans="1:15">
      <c r="A22" t="s">
        <v>121</v>
      </c>
    </row>
    <row r="23" spans="1:15">
      <c r="A23" t="s">
        <v>143</v>
      </c>
    </row>
  </sheetData>
  <sheetProtection algorithmName="SHA-512" hashValue="FHizw7EC9ekcSddLVvJOAJ1LzM/0SvUPgCRjh48qjg6p8D3gbd2c0LTzbRJLBL7M8+U06oRvSO5qGZj/jl4xag==" saltValue="ZrRvGNCLz0su+6Wm6dkTng==" spinCount="100000" sheet="1" objects="1" scenarios="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00B0F0"/>
  </sheetPr>
  <dimension ref="A1:O23"/>
  <sheetViews>
    <sheetView workbookViewId="0">
      <selection activeCell="B5" sqref="B5:D5"/>
    </sheetView>
  </sheetViews>
  <sheetFormatPr defaultRowHeight="14.4"/>
  <sheetData>
    <row r="1" spans="1:15" ht="42">
      <c r="A1" s="86" t="s">
        <v>114</v>
      </c>
      <c r="B1" s="86" t="s">
        <v>1</v>
      </c>
      <c r="C1" s="86" t="s">
        <v>2</v>
      </c>
      <c r="D1" s="86" t="s">
        <v>28</v>
      </c>
      <c r="E1" s="86" t="s">
        <v>3</v>
      </c>
      <c r="F1" s="86" t="s">
        <v>4</v>
      </c>
      <c r="G1" s="86" t="s">
        <v>5</v>
      </c>
      <c r="H1" s="86" t="s">
        <v>625</v>
      </c>
      <c r="I1" s="86" t="s">
        <v>623</v>
      </c>
      <c r="J1" s="86" t="s">
        <v>626</v>
      </c>
      <c r="K1" s="86" t="s">
        <v>3</v>
      </c>
      <c r="L1" s="86" t="s">
        <v>4</v>
      </c>
      <c r="M1" s="86" t="s">
        <v>622</v>
      </c>
      <c r="N1" s="86" t="s">
        <v>624</v>
      </c>
      <c r="O1" s="86" t="s">
        <v>2</v>
      </c>
    </row>
    <row r="2" spans="1:15">
      <c r="A2" s="85" t="s">
        <v>98</v>
      </c>
      <c r="B2" s="87" t="s">
        <v>77</v>
      </c>
      <c r="C2" s="88">
        <v>11</v>
      </c>
      <c r="D2" s="89">
        <v>8.2000000000000003E-2</v>
      </c>
      <c r="E2" s="1" t="s">
        <v>93</v>
      </c>
      <c r="F2" s="1" t="s">
        <v>93</v>
      </c>
      <c r="G2" s="88" t="s">
        <v>518</v>
      </c>
      <c r="H2" s="90">
        <v>3.2000000000000001E-2</v>
      </c>
      <c r="I2" s="90">
        <v>0.123</v>
      </c>
      <c r="J2" s="90">
        <v>0.25004449801730361</v>
      </c>
      <c r="K2" s="90" t="s">
        <v>93</v>
      </c>
      <c r="L2" s="90" t="s">
        <v>93</v>
      </c>
      <c r="M2" s="90">
        <v>0.32300000000000001</v>
      </c>
      <c r="N2" s="90">
        <v>0.55000000000000004</v>
      </c>
      <c r="O2" s="88">
        <v>11</v>
      </c>
    </row>
    <row r="3" spans="1:15">
      <c r="A3" s="85" t="s">
        <v>99</v>
      </c>
      <c r="B3" s="87" t="s">
        <v>77</v>
      </c>
      <c r="C3" s="88">
        <v>3</v>
      </c>
      <c r="D3" s="89">
        <v>4.1000000000000002E-2</v>
      </c>
      <c r="E3" s="1" t="s">
        <v>93</v>
      </c>
      <c r="F3" s="1" t="s">
        <v>93</v>
      </c>
      <c r="G3" s="88" t="s">
        <v>518</v>
      </c>
      <c r="H3" s="90">
        <v>3.2000000000000001E-2</v>
      </c>
      <c r="I3" s="90">
        <v>0.123</v>
      </c>
      <c r="J3" s="90">
        <v>0.25004449801730361</v>
      </c>
      <c r="K3" s="90" t="s">
        <v>93</v>
      </c>
      <c r="L3" s="90" t="s">
        <v>93</v>
      </c>
      <c r="M3" s="90">
        <v>0.32300000000000001</v>
      </c>
      <c r="N3" s="90">
        <v>0.55000000000000004</v>
      </c>
      <c r="O3" s="88">
        <v>3</v>
      </c>
    </row>
    <row r="4" spans="1:15">
      <c r="A4" s="85" t="s">
        <v>100</v>
      </c>
      <c r="B4" s="87" t="s">
        <v>77</v>
      </c>
      <c r="C4" s="88">
        <v>14</v>
      </c>
      <c r="D4" s="89">
        <v>0.16300000000000001</v>
      </c>
      <c r="E4" s="1" t="s">
        <v>93</v>
      </c>
      <c r="F4" s="1" t="s">
        <v>93</v>
      </c>
      <c r="G4" s="88" t="s">
        <v>518</v>
      </c>
      <c r="H4" s="90">
        <v>3.2000000000000001E-2</v>
      </c>
      <c r="I4" s="90">
        <v>0.123</v>
      </c>
      <c r="J4" s="90">
        <v>0.25004449801730361</v>
      </c>
      <c r="K4" s="90" t="s">
        <v>93</v>
      </c>
      <c r="L4" s="90" t="s">
        <v>93</v>
      </c>
      <c r="M4" s="90">
        <v>0.32300000000000001</v>
      </c>
      <c r="N4" s="90">
        <v>0.55000000000000004</v>
      </c>
      <c r="O4" s="88">
        <v>14</v>
      </c>
    </row>
    <row r="5" spans="1:15">
      <c r="A5" s="85" t="s">
        <v>101</v>
      </c>
      <c r="B5" s="87" t="s">
        <v>77</v>
      </c>
      <c r="C5" s="88">
        <v>16</v>
      </c>
      <c r="D5" s="89">
        <v>0.24299999999999999</v>
      </c>
      <c r="E5" s="1" t="s">
        <v>93</v>
      </c>
      <c r="F5" s="1" t="s">
        <v>93</v>
      </c>
      <c r="G5" s="88" t="s">
        <v>518</v>
      </c>
      <c r="H5" s="90">
        <v>3.2000000000000001E-2</v>
      </c>
      <c r="I5" s="90">
        <v>0.123</v>
      </c>
      <c r="J5" s="90">
        <v>0.25004449801730361</v>
      </c>
      <c r="K5" s="90" t="s">
        <v>93</v>
      </c>
      <c r="L5" s="90" t="s">
        <v>93</v>
      </c>
      <c r="M5" s="90">
        <v>0.32300000000000001</v>
      </c>
      <c r="N5" s="90">
        <v>0.55000000000000004</v>
      </c>
      <c r="O5" s="88">
        <v>16</v>
      </c>
    </row>
    <row r="6" spans="1:15">
      <c r="A6" s="85" t="s">
        <v>102</v>
      </c>
      <c r="B6" s="87" t="s">
        <v>77</v>
      </c>
      <c r="C6" s="88">
        <v>4</v>
      </c>
      <c r="D6" s="89">
        <v>4.9000000000000002E-2</v>
      </c>
      <c r="E6" s="1" t="s">
        <v>93</v>
      </c>
      <c r="F6" s="1" t="s">
        <v>93</v>
      </c>
      <c r="G6" s="88" t="s">
        <v>518</v>
      </c>
      <c r="H6" s="90">
        <v>3.2000000000000001E-2</v>
      </c>
      <c r="I6" s="90">
        <v>0.123</v>
      </c>
      <c r="J6" s="90">
        <v>0.25004449801730361</v>
      </c>
      <c r="K6" s="90" t="s">
        <v>93</v>
      </c>
      <c r="L6" s="90" t="s">
        <v>93</v>
      </c>
      <c r="M6" s="90">
        <v>0.32300000000000001</v>
      </c>
      <c r="N6" s="90">
        <v>0.55000000000000004</v>
      </c>
      <c r="O6" s="88">
        <v>4</v>
      </c>
    </row>
    <row r="7" spans="1:15">
      <c r="A7" s="85" t="s">
        <v>103</v>
      </c>
      <c r="B7" s="87" t="s">
        <v>77</v>
      </c>
      <c r="C7" s="88">
        <v>9</v>
      </c>
      <c r="D7" s="89">
        <v>7.5999999999999998E-2</v>
      </c>
      <c r="E7" s="1" t="s">
        <v>93</v>
      </c>
      <c r="F7" s="1" t="s">
        <v>93</v>
      </c>
      <c r="G7" s="88" t="s">
        <v>518</v>
      </c>
      <c r="H7" s="90">
        <v>3.2000000000000001E-2</v>
      </c>
      <c r="I7" s="90">
        <v>0.123</v>
      </c>
      <c r="J7" s="90">
        <v>0.25004449801730361</v>
      </c>
      <c r="K7" s="90" t="s">
        <v>93</v>
      </c>
      <c r="L7" s="90" t="s">
        <v>93</v>
      </c>
      <c r="M7" s="90">
        <v>0.32300000000000001</v>
      </c>
      <c r="N7" s="90">
        <v>0.55000000000000004</v>
      </c>
      <c r="O7" s="88">
        <v>9</v>
      </c>
    </row>
    <row r="8" spans="1:15">
      <c r="A8" s="85" t="s">
        <v>104</v>
      </c>
      <c r="B8" s="87" t="s">
        <v>77</v>
      </c>
      <c r="C8" s="88">
        <v>6</v>
      </c>
      <c r="D8" s="89">
        <v>7.0000000000000007E-2</v>
      </c>
      <c r="E8" s="1" t="s">
        <v>93</v>
      </c>
      <c r="F8" s="1" t="s">
        <v>93</v>
      </c>
      <c r="G8" s="88" t="s">
        <v>518</v>
      </c>
      <c r="H8" s="90">
        <v>3.2000000000000001E-2</v>
      </c>
      <c r="I8" s="90">
        <v>0.123</v>
      </c>
      <c r="J8" s="90">
        <v>0.25004449801730361</v>
      </c>
      <c r="K8" s="90" t="s">
        <v>93</v>
      </c>
      <c r="L8" s="90" t="s">
        <v>93</v>
      </c>
      <c r="M8" s="90">
        <v>0.32300000000000001</v>
      </c>
      <c r="N8" s="90">
        <v>0.55000000000000004</v>
      </c>
      <c r="O8" s="88">
        <v>6</v>
      </c>
    </row>
    <row r="9" spans="1:15">
      <c r="A9" s="85" t="s">
        <v>105</v>
      </c>
      <c r="B9" s="87" t="s">
        <v>77</v>
      </c>
      <c r="C9" s="88">
        <v>12</v>
      </c>
      <c r="D9" s="89">
        <v>9.0999999999999998E-2</v>
      </c>
      <c r="E9" s="1" t="s">
        <v>93</v>
      </c>
      <c r="F9" s="1" t="s">
        <v>93</v>
      </c>
      <c r="G9" s="88" t="s">
        <v>518</v>
      </c>
      <c r="H9" s="90">
        <v>3.2000000000000001E-2</v>
      </c>
      <c r="I9" s="90">
        <v>0.123</v>
      </c>
      <c r="J9" s="90">
        <v>0.25004449801730361</v>
      </c>
      <c r="K9" s="90" t="s">
        <v>93</v>
      </c>
      <c r="L9" s="90" t="s">
        <v>93</v>
      </c>
      <c r="M9" s="90">
        <v>0.32300000000000001</v>
      </c>
      <c r="N9" s="90">
        <v>0.55000000000000004</v>
      </c>
      <c r="O9" s="88">
        <v>12</v>
      </c>
    </row>
    <row r="10" spans="1:15">
      <c r="A10" s="85" t="s">
        <v>106</v>
      </c>
      <c r="B10" s="87" t="s">
        <v>77</v>
      </c>
      <c r="C10" s="88">
        <v>8</v>
      </c>
      <c r="D10" s="89">
        <v>7.4999999999999997E-2</v>
      </c>
      <c r="E10" s="1" t="s">
        <v>93</v>
      </c>
      <c r="F10" s="1" t="s">
        <v>93</v>
      </c>
      <c r="G10" s="88" t="s">
        <v>518</v>
      </c>
      <c r="H10" s="90">
        <v>3.2000000000000001E-2</v>
      </c>
      <c r="I10" s="90">
        <v>0.123</v>
      </c>
      <c r="J10" s="90">
        <v>0.25004449801730361</v>
      </c>
      <c r="K10" s="90" t="s">
        <v>93</v>
      </c>
      <c r="L10" s="90" t="s">
        <v>93</v>
      </c>
      <c r="M10" s="90">
        <v>0.32300000000000001</v>
      </c>
      <c r="N10" s="90">
        <v>0.55000000000000004</v>
      </c>
      <c r="O10" s="88">
        <v>8</v>
      </c>
    </row>
    <row r="11" spans="1:15">
      <c r="A11" s="85" t="s">
        <v>107</v>
      </c>
      <c r="B11" s="87" t="s">
        <v>77</v>
      </c>
      <c r="C11" s="88">
        <v>5</v>
      </c>
      <c r="D11" s="89">
        <v>5.5E-2</v>
      </c>
      <c r="E11" s="1" t="s">
        <v>93</v>
      </c>
      <c r="F11" s="1" t="s">
        <v>93</v>
      </c>
      <c r="G11" s="88" t="s">
        <v>518</v>
      </c>
      <c r="H11" s="90">
        <v>3.2000000000000001E-2</v>
      </c>
      <c r="I11" s="90">
        <v>0.123</v>
      </c>
      <c r="J11" s="90">
        <v>0.25004449801730361</v>
      </c>
      <c r="K11" s="90" t="s">
        <v>93</v>
      </c>
      <c r="L11" s="90" t="s">
        <v>93</v>
      </c>
      <c r="M11" s="90">
        <v>0.32300000000000001</v>
      </c>
      <c r="N11" s="90">
        <v>0.55000000000000004</v>
      </c>
      <c r="O11" s="88">
        <v>5</v>
      </c>
    </row>
    <row r="12" spans="1:15">
      <c r="A12" s="85" t="s">
        <v>108</v>
      </c>
      <c r="B12" s="87" t="s">
        <v>77</v>
      </c>
      <c r="C12" s="88">
        <v>2</v>
      </c>
      <c r="D12" s="89">
        <v>0.04</v>
      </c>
      <c r="E12" s="1" t="s">
        <v>93</v>
      </c>
      <c r="F12" s="1" t="s">
        <v>93</v>
      </c>
      <c r="G12" s="88" t="s">
        <v>518</v>
      </c>
      <c r="H12" s="90">
        <v>3.2000000000000001E-2</v>
      </c>
      <c r="I12" s="90">
        <v>0.123</v>
      </c>
      <c r="J12" s="90">
        <v>0.25004449801730361</v>
      </c>
      <c r="K12" s="90" t="s">
        <v>93</v>
      </c>
      <c r="L12" s="90" t="s">
        <v>93</v>
      </c>
      <c r="M12" s="90">
        <v>0.32300000000000001</v>
      </c>
      <c r="N12" s="90">
        <v>0.55000000000000004</v>
      </c>
      <c r="O12" s="88">
        <v>2</v>
      </c>
    </row>
    <row r="13" spans="1:15">
      <c r="A13" s="85" t="s">
        <v>109</v>
      </c>
      <c r="B13" s="87" t="s">
        <v>77</v>
      </c>
      <c r="C13" s="88">
        <v>15</v>
      </c>
      <c r="D13" s="89">
        <v>0.17100000000000001</v>
      </c>
      <c r="E13" s="1" t="s">
        <v>93</v>
      </c>
      <c r="F13" s="1" t="s">
        <v>93</v>
      </c>
      <c r="G13" s="88" t="s">
        <v>518</v>
      </c>
      <c r="H13" s="90">
        <v>3.2000000000000001E-2</v>
      </c>
      <c r="I13" s="90">
        <v>0.123</v>
      </c>
      <c r="J13" s="90">
        <v>0.25004449801730361</v>
      </c>
      <c r="K13" s="90" t="s">
        <v>93</v>
      </c>
      <c r="L13" s="90" t="s">
        <v>93</v>
      </c>
      <c r="M13" s="90">
        <v>0.32300000000000001</v>
      </c>
      <c r="N13" s="90">
        <v>0.55000000000000004</v>
      </c>
      <c r="O13" s="88">
        <v>15</v>
      </c>
    </row>
    <row r="14" spans="1:15">
      <c r="A14" s="85" t="s">
        <v>110</v>
      </c>
      <c r="B14" s="87" t="s">
        <v>77</v>
      </c>
      <c r="C14" s="88">
        <v>1</v>
      </c>
      <c r="D14" s="89">
        <v>3.2000000000000001E-2</v>
      </c>
      <c r="E14" s="1" t="s">
        <v>93</v>
      </c>
      <c r="F14" s="1" t="s">
        <v>93</v>
      </c>
      <c r="G14" s="88" t="s">
        <v>518</v>
      </c>
      <c r="H14" s="90">
        <v>3.2000000000000001E-2</v>
      </c>
      <c r="I14" s="90">
        <v>0.123</v>
      </c>
      <c r="J14" s="90">
        <v>0.25004449801730361</v>
      </c>
      <c r="K14" s="90" t="s">
        <v>93</v>
      </c>
      <c r="L14" s="90" t="s">
        <v>93</v>
      </c>
      <c r="M14" s="90">
        <v>0.32300000000000001</v>
      </c>
      <c r="N14" s="90">
        <v>0.55000000000000004</v>
      </c>
      <c r="O14" s="88">
        <v>1</v>
      </c>
    </row>
    <row r="15" spans="1:15">
      <c r="A15" s="85" t="s">
        <v>111</v>
      </c>
      <c r="B15" s="87" t="s">
        <v>77</v>
      </c>
      <c r="C15" s="88">
        <v>7</v>
      </c>
      <c r="D15" s="89">
        <v>7.3999999999999996E-2</v>
      </c>
      <c r="E15" s="1" t="s">
        <v>93</v>
      </c>
      <c r="F15" s="1" t="s">
        <v>93</v>
      </c>
      <c r="G15" s="88" t="s">
        <v>518</v>
      </c>
      <c r="H15" s="90">
        <v>3.2000000000000001E-2</v>
      </c>
      <c r="I15" s="90">
        <v>0.123</v>
      </c>
      <c r="J15" s="90">
        <v>0.25004449801730361</v>
      </c>
      <c r="K15" s="90" t="s">
        <v>93</v>
      </c>
      <c r="L15" s="90" t="s">
        <v>93</v>
      </c>
      <c r="M15" s="90">
        <v>0.32300000000000001</v>
      </c>
      <c r="N15" s="90">
        <v>0.55000000000000004</v>
      </c>
      <c r="O15" s="88">
        <v>7</v>
      </c>
    </row>
    <row r="16" spans="1:15">
      <c r="A16" s="85" t="s">
        <v>112</v>
      </c>
      <c r="B16" s="87" t="s">
        <v>77</v>
      </c>
      <c r="C16" s="88">
        <v>10</v>
      </c>
      <c r="D16" s="89">
        <v>7.8E-2</v>
      </c>
      <c r="E16" s="1" t="s">
        <v>93</v>
      </c>
      <c r="F16" s="1" t="s">
        <v>93</v>
      </c>
      <c r="G16" s="88" t="s">
        <v>518</v>
      </c>
      <c r="H16" s="90">
        <v>3.2000000000000001E-2</v>
      </c>
      <c r="I16" s="90">
        <v>0.123</v>
      </c>
      <c r="J16" s="90">
        <v>0.25004449801730361</v>
      </c>
      <c r="K16" s="90" t="s">
        <v>93</v>
      </c>
      <c r="L16" s="90" t="s">
        <v>93</v>
      </c>
      <c r="M16" s="90">
        <v>0.32300000000000001</v>
      </c>
      <c r="N16" s="90">
        <v>0.55000000000000004</v>
      </c>
      <c r="O16" s="88">
        <v>10</v>
      </c>
    </row>
    <row r="17" spans="1:15">
      <c r="A17" s="85" t="s">
        <v>113</v>
      </c>
      <c r="B17" s="87" t="s">
        <v>77</v>
      </c>
      <c r="C17" s="88">
        <v>13</v>
      </c>
      <c r="D17" s="89">
        <v>0.129</v>
      </c>
      <c r="E17" s="1" t="s">
        <v>93</v>
      </c>
      <c r="F17" s="1" t="s">
        <v>93</v>
      </c>
      <c r="G17" s="88" t="s">
        <v>518</v>
      </c>
      <c r="H17" s="90">
        <v>3.2000000000000001E-2</v>
      </c>
      <c r="I17" s="90">
        <v>0.123</v>
      </c>
      <c r="J17" s="90">
        <v>0.25004449801730361</v>
      </c>
      <c r="K17" s="90" t="s">
        <v>93</v>
      </c>
      <c r="L17" s="90" t="s">
        <v>93</v>
      </c>
      <c r="M17" s="90">
        <v>0.32300000000000001</v>
      </c>
      <c r="N17" s="90">
        <v>0.55000000000000004</v>
      </c>
      <c r="O17" s="88">
        <v>13</v>
      </c>
    </row>
    <row r="18" spans="1:15">
      <c r="A18" s="85" t="s">
        <v>115</v>
      </c>
      <c r="D18" s="89">
        <v>0.25004449801730361</v>
      </c>
      <c r="E18" s="89"/>
      <c r="F18" s="89"/>
    </row>
    <row r="20" spans="1:15">
      <c r="A20" s="85" t="s">
        <v>116</v>
      </c>
    </row>
    <row r="21" spans="1:15">
      <c r="A21" t="s">
        <v>144</v>
      </c>
    </row>
    <row r="22" spans="1:15">
      <c r="A22" t="s">
        <v>121</v>
      </c>
    </row>
    <row r="23" spans="1:15">
      <c r="A23" s="95" t="s">
        <v>145</v>
      </c>
    </row>
  </sheetData>
  <sheetProtection algorithmName="SHA-512" hashValue="msvcmmBAiVOUsjSlw1ihNr1uwwzIWgl+wQjA/1U6o19lKOTfnNnrt565ZPKey3x5UOhf3z3pJUxI+2VaEExTWg==" saltValue="2up30jpiDEk6+qg68WH4VA==" spinCount="100000" sheet="1" objects="1" scenario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t="s">
        <v>77</v>
      </c>
      <c r="C2" s="88">
        <v>10</v>
      </c>
      <c r="D2" s="89">
        <v>0.27460573650947984</v>
      </c>
      <c r="E2" s="1" t="s">
        <v>93</v>
      </c>
      <c r="F2" s="1" t="s">
        <v>93</v>
      </c>
      <c r="G2" s="88" t="s">
        <v>518</v>
      </c>
      <c r="H2" s="90">
        <v>0.1415060455192034</v>
      </c>
      <c r="I2" s="90">
        <v>0.14981984205330703</v>
      </c>
      <c r="J2" s="90">
        <v>0.25004449801730361</v>
      </c>
      <c r="K2" s="90" t="s">
        <v>93</v>
      </c>
      <c r="L2" s="90" t="s">
        <v>93</v>
      </c>
      <c r="M2" s="90">
        <v>0.31845153141774546</v>
      </c>
      <c r="N2" s="90">
        <v>0.4097536699941281</v>
      </c>
      <c r="O2" s="88">
        <v>10</v>
      </c>
    </row>
    <row r="3" spans="1:15">
      <c r="A3" s="85" t="s">
        <v>99</v>
      </c>
      <c r="B3" s="87" t="s">
        <v>77</v>
      </c>
      <c r="C3" s="88">
        <v>4</v>
      </c>
      <c r="D3" s="89">
        <v>0.14981984205330703</v>
      </c>
      <c r="E3" s="1" t="s">
        <v>93</v>
      </c>
      <c r="F3" s="1" t="s">
        <v>93</v>
      </c>
      <c r="G3" s="88" t="s">
        <v>518</v>
      </c>
      <c r="H3" s="90">
        <v>0.1415060455192034</v>
      </c>
      <c r="I3" s="90">
        <v>0.14981984205330703</v>
      </c>
      <c r="J3" s="90">
        <v>0.25004449801730361</v>
      </c>
      <c r="K3" s="90" t="s">
        <v>93</v>
      </c>
      <c r="L3" s="90" t="s">
        <v>93</v>
      </c>
      <c r="M3" s="90">
        <v>0.31845153141774546</v>
      </c>
      <c r="N3" s="90">
        <v>0.4097536699941281</v>
      </c>
      <c r="O3" s="88">
        <v>4</v>
      </c>
    </row>
    <row r="4" spans="1:15">
      <c r="A4" s="85" t="s">
        <v>100</v>
      </c>
      <c r="B4" s="87" t="s">
        <v>77</v>
      </c>
      <c r="C4" s="88">
        <v>11</v>
      </c>
      <c r="D4" s="89">
        <v>0.27671651785714285</v>
      </c>
      <c r="E4" s="1" t="s">
        <v>93</v>
      </c>
      <c r="F4" s="1" t="s">
        <v>93</v>
      </c>
      <c r="G4" s="88" t="s">
        <v>518</v>
      </c>
      <c r="H4" s="90">
        <v>0.1415060455192034</v>
      </c>
      <c r="I4" s="90">
        <v>0.14981984205330703</v>
      </c>
      <c r="J4" s="90">
        <v>0.25004449801730361</v>
      </c>
      <c r="K4" s="90" t="s">
        <v>93</v>
      </c>
      <c r="L4" s="90" t="s">
        <v>93</v>
      </c>
      <c r="M4" s="90">
        <v>0.31845153141774546</v>
      </c>
      <c r="N4" s="90">
        <v>0.4097536699941281</v>
      </c>
      <c r="O4" s="88">
        <v>11</v>
      </c>
    </row>
    <row r="5" spans="1:15">
      <c r="A5" s="85" t="s">
        <v>101</v>
      </c>
      <c r="B5" s="87" t="s">
        <v>77</v>
      </c>
      <c r="C5" s="88">
        <v>16</v>
      </c>
      <c r="D5" s="89">
        <v>0.4097536699941281</v>
      </c>
      <c r="E5" s="1" t="s">
        <v>93</v>
      </c>
      <c r="F5" s="1" t="s">
        <v>93</v>
      </c>
      <c r="G5" s="88" t="s">
        <v>518</v>
      </c>
      <c r="H5" s="90">
        <v>0.1415060455192034</v>
      </c>
      <c r="I5" s="90">
        <v>0.14981984205330703</v>
      </c>
      <c r="J5" s="90">
        <v>0.25004449801730361</v>
      </c>
      <c r="K5" s="90" t="s">
        <v>93</v>
      </c>
      <c r="L5" s="90" t="s">
        <v>93</v>
      </c>
      <c r="M5" s="90">
        <v>0.31845153141774546</v>
      </c>
      <c r="N5" s="90">
        <v>0.4097536699941281</v>
      </c>
      <c r="O5" s="88">
        <v>16</v>
      </c>
    </row>
    <row r="6" spans="1:15">
      <c r="A6" s="85" t="s">
        <v>102</v>
      </c>
      <c r="B6" s="87" t="s">
        <v>77</v>
      </c>
      <c r="C6" s="88">
        <v>2</v>
      </c>
      <c r="D6" s="89">
        <v>0.1415060455192034</v>
      </c>
      <c r="E6" s="1" t="s">
        <v>93</v>
      </c>
      <c r="F6" s="1" t="s">
        <v>93</v>
      </c>
      <c r="G6" s="88" t="s">
        <v>518</v>
      </c>
      <c r="H6" s="90">
        <v>0.1415060455192034</v>
      </c>
      <c r="I6" s="90">
        <v>0.14981984205330703</v>
      </c>
      <c r="J6" s="90">
        <v>0.25004449801730361</v>
      </c>
      <c r="K6" s="90" t="s">
        <v>93</v>
      </c>
      <c r="L6" s="90" t="s">
        <v>93</v>
      </c>
      <c r="M6" s="90">
        <v>0.31845153141774546</v>
      </c>
      <c r="N6" s="90">
        <v>0.4097536699941281</v>
      </c>
      <c r="O6" s="88">
        <v>2</v>
      </c>
    </row>
    <row r="7" spans="1:15">
      <c r="A7" s="85" t="s">
        <v>103</v>
      </c>
      <c r="B7" s="87" t="s">
        <v>77</v>
      </c>
      <c r="C7" s="88">
        <v>7</v>
      </c>
      <c r="D7" s="89">
        <v>0.21475008547008548</v>
      </c>
      <c r="E7" s="1" t="s">
        <v>93</v>
      </c>
      <c r="F7" s="1" t="s">
        <v>93</v>
      </c>
      <c r="G7" s="88" t="s">
        <v>518</v>
      </c>
      <c r="H7" s="90">
        <v>0.1415060455192034</v>
      </c>
      <c r="I7" s="90">
        <v>0.14981984205330703</v>
      </c>
      <c r="J7" s="90">
        <v>0.25004449801730361</v>
      </c>
      <c r="K7" s="90" t="s">
        <v>93</v>
      </c>
      <c r="L7" s="90" t="s">
        <v>93</v>
      </c>
      <c r="M7" s="90">
        <v>0.31845153141774546</v>
      </c>
      <c r="N7" s="90">
        <v>0.4097536699941281</v>
      </c>
      <c r="O7" s="88">
        <v>7</v>
      </c>
    </row>
    <row r="8" spans="1:15">
      <c r="A8" s="85" t="s">
        <v>104</v>
      </c>
      <c r="B8" s="87" t="s">
        <v>77</v>
      </c>
      <c r="C8" s="88">
        <v>5</v>
      </c>
      <c r="D8" s="89">
        <v>0.17111942148760328</v>
      </c>
      <c r="E8" s="1" t="s">
        <v>93</v>
      </c>
      <c r="F8" s="1" t="s">
        <v>93</v>
      </c>
      <c r="G8" s="88" t="s">
        <v>518</v>
      </c>
      <c r="H8" s="90">
        <v>0.1415060455192034</v>
      </c>
      <c r="I8" s="90">
        <v>0.14981984205330703</v>
      </c>
      <c r="J8" s="90">
        <v>0.25004449801730361</v>
      </c>
      <c r="K8" s="90" t="s">
        <v>93</v>
      </c>
      <c r="L8" s="90" t="s">
        <v>93</v>
      </c>
      <c r="M8" s="90">
        <v>0.31845153141774546</v>
      </c>
      <c r="N8" s="90">
        <v>0.4097536699941281</v>
      </c>
      <c r="O8" s="88">
        <v>5</v>
      </c>
    </row>
    <row r="9" spans="1:15">
      <c r="A9" s="85" t="s">
        <v>105</v>
      </c>
      <c r="B9" s="87" t="s">
        <v>77</v>
      </c>
      <c r="C9" s="88">
        <v>9</v>
      </c>
      <c r="D9" s="89">
        <v>0.26487258827812155</v>
      </c>
      <c r="E9" s="1" t="s">
        <v>93</v>
      </c>
      <c r="F9" s="1" t="s">
        <v>93</v>
      </c>
      <c r="G9" s="88" t="s">
        <v>518</v>
      </c>
      <c r="H9" s="90">
        <v>0.1415060455192034</v>
      </c>
      <c r="I9" s="90">
        <v>0.14981984205330703</v>
      </c>
      <c r="J9" s="90">
        <v>0.25004449801730361</v>
      </c>
      <c r="K9" s="90" t="s">
        <v>93</v>
      </c>
      <c r="L9" s="90" t="s">
        <v>93</v>
      </c>
      <c r="M9" s="90">
        <v>0.31845153141774546</v>
      </c>
      <c r="N9" s="90">
        <v>0.4097536699941281</v>
      </c>
      <c r="O9" s="88">
        <v>9</v>
      </c>
    </row>
    <row r="10" spans="1:15">
      <c r="A10" s="85" t="s">
        <v>106</v>
      </c>
      <c r="B10" s="87" t="s">
        <v>77</v>
      </c>
      <c r="C10" s="88">
        <v>12</v>
      </c>
      <c r="D10" s="89">
        <v>0.27877837837837843</v>
      </c>
      <c r="E10" s="1" t="s">
        <v>93</v>
      </c>
      <c r="F10" s="1" t="s">
        <v>93</v>
      </c>
      <c r="G10" s="88" t="s">
        <v>518</v>
      </c>
      <c r="H10" s="90">
        <v>0.1415060455192034</v>
      </c>
      <c r="I10" s="90">
        <v>0.14981984205330703</v>
      </c>
      <c r="J10" s="90">
        <v>0.25004449801730361</v>
      </c>
      <c r="K10" s="90" t="s">
        <v>93</v>
      </c>
      <c r="L10" s="90" t="s">
        <v>93</v>
      </c>
      <c r="M10" s="90">
        <v>0.31845153141774546</v>
      </c>
      <c r="N10" s="90">
        <v>0.4097536699941281</v>
      </c>
      <c r="O10" s="88">
        <v>12</v>
      </c>
    </row>
    <row r="11" spans="1:15">
      <c r="A11" s="85" t="s">
        <v>107</v>
      </c>
      <c r="B11" s="87" t="s">
        <v>77</v>
      </c>
      <c r="C11" s="88">
        <v>8</v>
      </c>
      <c r="D11" s="89">
        <v>0.21639401076716017</v>
      </c>
      <c r="E11" s="1" t="s">
        <v>93</v>
      </c>
      <c r="F11" s="1" t="s">
        <v>93</v>
      </c>
      <c r="G11" s="88" t="s">
        <v>518</v>
      </c>
      <c r="H11" s="90">
        <v>0.1415060455192034</v>
      </c>
      <c r="I11" s="90">
        <v>0.14981984205330703</v>
      </c>
      <c r="J11" s="90">
        <v>0.25004449801730361</v>
      </c>
      <c r="K11" s="90" t="s">
        <v>93</v>
      </c>
      <c r="L11" s="90" t="s">
        <v>93</v>
      </c>
      <c r="M11" s="90">
        <v>0.31845153141774546</v>
      </c>
      <c r="N11" s="90">
        <v>0.4097536699941281</v>
      </c>
      <c r="O11" s="88">
        <v>8</v>
      </c>
    </row>
    <row r="12" spans="1:15">
      <c r="A12" s="85" t="s">
        <v>108</v>
      </c>
      <c r="B12" s="87" t="s">
        <v>77</v>
      </c>
      <c r="C12" s="88">
        <v>3</v>
      </c>
      <c r="D12" s="89">
        <v>0.14859257236482798</v>
      </c>
      <c r="E12" s="1" t="s">
        <v>93</v>
      </c>
      <c r="F12" s="1" t="s">
        <v>93</v>
      </c>
      <c r="G12" s="88" t="s">
        <v>518</v>
      </c>
      <c r="H12" s="90">
        <v>0.1415060455192034</v>
      </c>
      <c r="I12" s="90">
        <v>0.14981984205330703</v>
      </c>
      <c r="J12" s="90">
        <v>0.25004449801730361</v>
      </c>
      <c r="K12" s="90" t="s">
        <v>93</v>
      </c>
      <c r="L12" s="90" t="s">
        <v>93</v>
      </c>
      <c r="M12" s="90">
        <v>0.31845153141774546</v>
      </c>
      <c r="N12" s="90">
        <v>0.4097536699941281</v>
      </c>
      <c r="O12" s="88">
        <v>3</v>
      </c>
    </row>
    <row r="13" spans="1:15">
      <c r="A13" s="85" t="s">
        <v>109</v>
      </c>
      <c r="B13" s="87" t="s">
        <v>77</v>
      </c>
      <c r="C13" s="88">
        <v>15</v>
      </c>
      <c r="D13" s="89">
        <v>0.34904482269503539</v>
      </c>
      <c r="E13" s="1" t="s">
        <v>93</v>
      </c>
      <c r="F13" s="1" t="s">
        <v>93</v>
      </c>
      <c r="G13" s="88" t="s">
        <v>518</v>
      </c>
      <c r="H13" s="90">
        <v>0.1415060455192034</v>
      </c>
      <c r="I13" s="90">
        <v>0.14981984205330703</v>
      </c>
      <c r="J13" s="90">
        <v>0.25004449801730361</v>
      </c>
      <c r="K13" s="90" t="s">
        <v>93</v>
      </c>
      <c r="L13" s="90" t="s">
        <v>93</v>
      </c>
      <c r="M13" s="90">
        <v>0.31845153141774546</v>
      </c>
      <c r="N13" s="90">
        <v>0.4097536699941281</v>
      </c>
      <c r="O13" s="88">
        <v>15</v>
      </c>
    </row>
    <row r="14" spans="1:15">
      <c r="A14" s="85" t="s">
        <v>110</v>
      </c>
      <c r="B14" s="87" t="s">
        <v>77</v>
      </c>
      <c r="C14" s="88">
        <v>6</v>
      </c>
      <c r="D14" s="89">
        <v>0.19899777636594662</v>
      </c>
      <c r="E14" s="1" t="s">
        <v>93</v>
      </c>
      <c r="F14" s="1" t="s">
        <v>93</v>
      </c>
      <c r="G14" s="88" t="s">
        <v>518</v>
      </c>
      <c r="H14" s="90">
        <v>0.1415060455192034</v>
      </c>
      <c r="I14" s="90">
        <v>0.14981984205330703</v>
      </c>
      <c r="J14" s="90">
        <v>0.25004449801730361</v>
      </c>
      <c r="K14" s="90" t="s">
        <v>93</v>
      </c>
      <c r="L14" s="90" t="s">
        <v>93</v>
      </c>
      <c r="M14" s="90">
        <v>0.31845153141774546</v>
      </c>
      <c r="N14" s="90">
        <v>0.4097536699941281</v>
      </c>
      <c r="O14" s="88">
        <v>6</v>
      </c>
    </row>
    <row r="15" spans="1:15">
      <c r="A15" s="85" t="s">
        <v>111</v>
      </c>
      <c r="B15" s="87" t="s">
        <v>77</v>
      </c>
      <c r="C15" s="88">
        <v>1</v>
      </c>
      <c r="D15" s="89">
        <v>0.1373038371182459</v>
      </c>
      <c r="E15" s="1" t="s">
        <v>93</v>
      </c>
      <c r="F15" s="1" t="s">
        <v>93</v>
      </c>
      <c r="G15" s="88" t="s">
        <v>518</v>
      </c>
      <c r="H15" s="90">
        <v>0.1415060455192034</v>
      </c>
      <c r="I15" s="90">
        <v>0.14981984205330703</v>
      </c>
      <c r="J15" s="90">
        <v>0.25004449801730361</v>
      </c>
      <c r="K15" s="90" t="s">
        <v>93</v>
      </c>
      <c r="L15" s="90" t="s">
        <v>93</v>
      </c>
      <c r="M15" s="90">
        <v>0.31845153141774546</v>
      </c>
      <c r="N15" s="90">
        <v>0.4097536699941281</v>
      </c>
      <c r="O15" s="88">
        <v>1</v>
      </c>
    </row>
    <row r="16" spans="1:15">
      <c r="A16" s="85" t="s">
        <v>112</v>
      </c>
      <c r="B16" s="87" t="s">
        <v>77</v>
      </c>
      <c r="C16" s="88">
        <v>14</v>
      </c>
      <c r="D16" s="89">
        <v>0.3206994867008866</v>
      </c>
      <c r="E16" s="1" t="s">
        <v>93</v>
      </c>
      <c r="F16" s="1" t="s">
        <v>93</v>
      </c>
      <c r="G16" s="88" t="s">
        <v>518</v>
      </c>
      <c r="H16" s="90">
        <v>0.1415060455192034</v>
      </c>
      <c r="I16" s="90">
        <v>0.14981984205330703</v>
      </c>
      <c r="J16" s="90">
        <v>0.25004449801730361</v>
      </c>
      <c r="K16" s="90" t="s">
        <v>93</v>
      </c>
      <c r="L16" s="90" t="s">
        <v>93</v>
      </c>
      <c r="M16" s="90">
        <v>0.31845153141774546</v>
      </c>
      <c r="N16" s="90">
        <v>0.4097536699941281</v>
      </c>
      <c r="O16" s="88">
        <v>14</v>
      </c>
    </row>
    <row r="17" spans="1:15">
      <c r="A17" s="85" t="s">
        <v>113</v>
      </c>
      <c r="B17" s="87" t="s">
        <v>77</v>
      </c>
      <c r="C17" s="88">
        <v>13</v>
      </c>
      <c r="D17" s="89">
        <v>0.31845153141774546</v>
      </c>
      <c r="E17" s="1" t="s">
        <v>93</v>
      </c>
      <c r="F17" s="1" t="s">
        <v>93</v>
      </c>
      <c r="G17" s="88" t="s">
        <v>518</v>
      </c>
      <c r="H17" s="90">
        <v>0.1415060455192034</v>
      </c>
      <c r="I17" s="90">
        <v>0.14981984205330703</v>
      </c>
      <c r="J17" s="90">
        <v>0.25004449801730361</v>
      </c>
      <c r="K17" s="90" t="s">
        <v>93</v>
      </c>
      <c r="L17" s="90" t="s">
        <v>93</v>
      </c>
      <c r="M17" s="90">
        <v>0.31845153141774546</v>
      </c>
      <c r="N17" s="90">
        <v>0.4097536699941281</v>
      </c>
      <c r="O17" s="88">
        <v>13</v>
      </c>
    </row>
    <row r="18" spans="1:15">
      <c r="A18" s="85" t="s">
        <v>115</v>
      </c>
      <c r="D18" s="89">
        <v>0.25004449801730361</v>
      </c>
      <c r="E18" s="89"/>
      <c r="F18" s="89"/>
    </row>
    <row r="20" spans="1:15">
      <c r="A20" s="85" t="s">
        <v>116</v>
      </c>
    </row>
    <row r="21" spans="1:15">
      <c r="A21" t="s">
        <v>146</v>
      </c>
    </row>
    <row r="22" spans="1:15">
      <c r="A22" t="s">
        <v>121</v>
      </c>
    </row>
    <row r="23" spans="1:15">
      <c r="A23" s="95" t="s">
        <v>147</v>
      </c>
    </row>
  </sheetData>
  <sheetProtection algorithmName="SHA-512" hashValue="LJvhISA6gVX7Yz4t9/IP/tjbG8EQs+gJrmTJXWeWsadMBHJXjTglnKRMLsWR+E2BfvzVk20DLVH4qc/khftzTQ==" saltValue="+rnbS+VnO6CMvXQmFjQX5Q==" spinCount="100000" sheet="1" objects="1" scenarios="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605</v>
      </c>
      <c r="C2" s="88">
        <v>15</v>
      </c>
      <c r="D2" s="89">
        <v>32.266666666666666</v>
      </c>
      <c r="E2" s="2">
        <v>30.153059172774039</v>
      </c>
      <c r="F2" s="2">
        <v>34.435888053765737</v>
      </c>
      <c r="G2" s="88" t="s">
        <v>536</v>
      </c>
      <c r="H2" s="90">
        <v>12.741312741312742</v>
      </c>
      <c r="I2" s="90">
        <v>14.905149051490515</v>
      </c>
      <c r="J2" s="90">
        <v>23.400536068057338</v>
      </c>
      <c r="K2" s="90">
        <v>23.000572640366055</v>
      </c>
      <c r="L2" s="90">
        <v>23.804101927885856</v>
      </c>
      <c r="M2" s="90">
        <v>29.153094462540718</v>
      </c>
      <c r="N2" s="90">
        <v>35.68345323741007</v>
      </c>
      <c r="O2" s="88">
        <v>15</v>
      </c>
    </row>
    <row r="3" spans="1:15">
      <c r="A3" s="85" t="s">
        <v>99</v>
      </c>
      <c r="B3" s="87">
        <v>275</v>
      </c>
      <c r="C3" s="88">
        <v>4</v>
      </c>
      <c r="D3" s="89">
        <v>14.905149051490515</v>
      </c>
      <c r="E3" s="2">
        <v>13.309758670221845</v>
      </c>
      <c r="F3" s="2">
        <v>16.612973776525159</v>
      </c>
      <c r="G3" s="88" t="s">
        <v>537</v>
      </c>
      <c r="H3" s="90">
        <v>12.741312741312742</v>
      </c>
      <c r="I3" s="90">
        <v>14.905149051490515</v>
      </c>
      <c r="J3" s="90">
        <v>23.400536068057338</v>
      </c>
      <c r="K3" s="90">
        <v>23.000572640366055</v>
      </c>
      <c r="L3" s="90">
        <v>23.804101927885856</v>
      </c>
      <c r="M3" s="90">
        <v>29.153094462540718</v>
      </c>
      <c r="N3" s="90">
        <v>35.68345323741007</v>
      </c>
      <c r="O3" s="88">
        <v>4</v>
      </c>
    </row>
    <row r="4" spans="1:15">
      <c r="A4" s="85" t="s">
        <v>100</v>
      </c>
      <c r="B4" s="87">
        <v>895</v>
      </c>
      <c r="C4" s="88">
        <v>13</v>
      </c>
      <c r="D4" s="89">
        <v>29.153094462540718</v>
      </c>
      <c r="E4" s="2">
        <v>27.549679040748842</v>
      </c>
      <c r="F4" s="2">
        <v>30.796324480385469</v>
      </c>
      <c r="G4" s="88" t="s">
        <v>536</v>
      </c>
      <c r="H4" s="90">
        <v>12.741312741312742</v>
      </c>
      <c r="I4" s="90">
        <v>14.905149051490515</v>
      </c>
      <c r="J4" s="90">
        <v>23.400536068057338</v>
      </c>
      <c r="K4" s="90">
        <v>23.000572640366055</v>
      </c>
      <c r="L4" s="90">
        <v>23.804101927885856</v>
      </c>
      <c r="M4" s="90">
        <v>29.153094462540718</v>
      </c>
      <c r="N4" s="90">
        <v>35.68345323741007</v>
      </c>
      <c r="O4" s="88">
        <v>13</v>
      </c>
    </row>
    <row r="5" spans="1:15">
      <c r="A5" s="85" t="s">
        <v>101</v>
      </c>
      <c r="B5" s="87">
        <v>1240</v>
      </c>
      <c r="C5" s="88">
        <v>16</v>
      </c>
      <c r="D5" s="89">
        <v>35.68345323741007</v>
      </c>
      <c r="E5" s="2">
        <v>34.08885072227519</v>
      </c>
      <c r="F5" s="2">
        <v>37.302178593844381</v>
      </c>
      <c r="G5" s="88" t="s">
        <v>536</v>
      </c>
      <c r="H5" s="90">
        <v>12.741312741312742</v>
      </c>
      <c r="I5" s="90">
        <v>14.905149051490515</v>
      </c>
      <c r="J5" s="90">
        <v>23.400536068057338</v>
      </c>
      <c r="K5" s="90">
        <v>23.000572640366055</v>
      </c>
      <c r="L5" s="90">
        <v>23.804101927885856</v>
      </c>
      <c r="M5" s="90">
        <v>29.153094462540718</v>
      </c>
      <c r="N5" s="90">
        <v>35.68345323741007</v>
      </c>
      <c r="O5" s="88">
        <v>16</v>
      </c>
    </row>
    <row r="6" spans="1:15">
      <c r="A6" s="85" t="s">
        <v>102</v>
      </c>
      <c r="B6" s="87">
        <v>330</v>
      </c>
      <c r="C6" s="88">
        <v>1</v>
      </c>
      <c r="D6" s="89">
        <v>12.741312741312742</v>
      </c>
      <c r="E6" s="2">
        <v>11.480532261116382</v>
      </c>
      <c r="F6" s="2">
        <v>14.086965775299506</v>
      </c>
      <c r="G6" s="88" t="s">
        <v>537</v>
      </c>
      <c r="H6" s="90">
        <v>12.741312741312742</v>
      </c>
      <c r="I6" s="90">
        <v>14.905149051490515</v>
      </c>
      <c r="J6" s="90">
        <v>23.400536068057338</v>
      </c>
      <c r="K6" s="90">
        <v>23.000572640366055</v>
      </c>
      <c r="L6" s="90">
        <v>23.804101927885856</v>
      </c>
      <c r="M6" s="90">
        <v>29.153094462540718</v>
      </c>
      <c r="N6" s="90">
        <v>35.68345323741007</v>
      </c>
      <c r="O6" s="88">
        <v>1</v>
      </c>
    </row>
    <row r="7" spans="1:15">
      <c r="A7" s="85" t="s">
        <v>103</v>
      </c>
      <c r="B7" s="87">
        <v>550</v>
      </c>
      <c r="C7" s="88">
        <v>7</v>
      </c>
      <c r="D7" s="89">
        <v>19.197207678883071</v>
      </c>
      <c r="E7" s="2">
        <v>17.769606008157893</v>
      </c>
      <c r="F7" s="2">
        <v>20.688006071241468</v>
      </c>
      <c r="G7" s="88" t="s">
        <v>537</v>
      </c>
      <c r="H7" s="90">
        <v>12.741312741312742</v>
      </c>
      <c r="I7" s="90">
        <v>14.905149051490515</v>
      </c>
      <c r="J7" s="90">
        <v>23.400536068057338</v>
      </c>
      <c r="K7" s="90">
        <v>23.000572640366055</v>
      </c>
      <c r="L7" s="90">
        <v>23.804101927885856</v>
      </c>
      <c r="M7" s="90">
        <v>29.153094462540718</v>
      </c>
      <c r="N7" s="90">
        <v>35.68345323741007</v>
      </c>
      <c r="O7" s="88">
        <v>7</v>
      </c>
    </row>
    <row r="8" spans="1:15">
      <c r="A8" s="85" t="s">
        <v>104</v>
      </c>
      <c r="B8" s="87">
        <v>325</v>
      </c>
      <c r="C8" s="88">
        <v>3</v>
      </c>
      <c r="D8" s="89">
        <v>13.800424628450106</v>
      </c>
      <c r="E8" s="2">
        <v>12.431865412897725</v>
      </c>
      <c r="F8" s="2">
        <v>15.25969138696591</v>
      </c>
      <c r="G8" s="88" t="s">
        <v>537</v>
      </c>
      <c r="H8" s="90">
        <v>12.741312741312742</v>
      </c>
      <c r="I8" s="90">
        <v>14.905149051490515</v>
      </c>
      <c r="J8" s="90">
        <v>23.400536068057338</v>
      </c>
      <c r="K8" s="90">
        <v>23.000572640366055</v>
      </c>
      <c r="L8" s="90">
        <v>23.804101927885856</v>
      </c>
      <c r="M8" s="90">
        <v>29.153094462540718</v>
      </c>
      <c r="N8" s="90">
        <v>35.68345323741007</v>
      </c>
      <c r="O8" s="88">
        <v>3</v>
      </c>
    </row>
    <row r="9" spans="1:15">
      <c r="A9" s="85" t="s">
        <v>105</v>
      </c>
      <c r="B9" s="87">
        <v>665</v>
      </c>
      <c r="C9" s="88">
        <v>10</v>
      </c>
      <c r="D9" s="89">
        <v>25</v>
      </c>
      <c r="E9" s="2">
        <v>23.363897265339677</v>
      </c>
      <c r="F9" s="2">
        <v>26.69129664440511</v>
      </c>
      <c r="G9" s="88" t="s">
        <v>511</v>
      </c>
      <c r="H9" s="90">
        <v>12.741312741312742</v>
      </c>
      <c r="I9" s="90">
        <v>14.905149051490515</v>
      </c>
      <c r="J9" s="90">
        <v>23.400536068057338</v>
      </c>
      <c r="K9" s="90">
        <v>23.000572640366055</v>
      </c>
      <c r="L9" s="90">
        <v>23.804101927885856</v>
      </c>
      <c r="M9" s="90">
        <v>29.153094462540718</v>
      </c>
      <c r="N9" s="90">
        <v>35.68345323741007</v>
      </c>
      <c r="O9" s="88">
        <v>10</v>
      </c>
    </row>
    <row r="10" spans="1:15">
      <c r="A10" s="85" t="s">
        <v>106</v>
      </c>
      <c r="B10" s="87">
        <v>845</v>
      </c>
      <c r="C10" s="88">
        <v>9</v>
      </c>
      <c r="D10" s="89">
        <v>24.281609195402297</v>
      </c>
      <c r="E10" s="2">
        <v>22.86470261302053</v>
      </c>
      <c r="F10" s="2">
        <v>25.741847098411856</v>
      </c>
      <c r="G10" s="88" t="s">
        <v>511</v>
      </c>
      <c r="H10" s="90">
        <v>12.741312741312742</v>
      </c>
      <c r="I10" s="90">
        <v>14.905149051490515</v>
      </c>
      <c r="J10" s="90">
        <v>23.400536068057338</v>
      </c>
      <c r="K10" s="90">
        <v>23.000572640366055</v>
      </c>
      <c r="L10" s="90">
        <v>23.804101927885856</v>
      </c>
      <c r="M10" s="90">
        <v>29.153094462540718</v>
      </c>
      <c r="N10" s="90">
        <v>35.68345323741007</v>
      </c>
      <c r="O10" s="88">
        <v>9</v>
      </c>
    </row>
    <row r="11" spans="1:15">
      <c r="A11" s="85" t="s">
        <v>107</v>
      </c>
      <c r="B11" s="87">
        <v>560</v>
      </c>
      <c r="C11" s="88">
        <v>8</v>
      </c>
      <c r="D11" s="89">
        <v>19.893428063943162</v>
      </c>
      <c r="E11" s="2">
        <v>18.432875210979009</v>
      </c>
      <c r="F11" s="2">
        <v>21.416841227322216</v>
      </c>
      <c r="G11" s="88" t="s">
        <v>537</v>
      </c>
      <c r="H11" s="90">
        <v>12.741312741312742</v>
      </c>
      <c r="I11" s="90">
        <v>14.905149051490515</v>
      </c>
      <c r="J11" s="90">
        <v>23.400536068057338</v>
      </c>
      <c r="K11" s="90">
        <v>23.000572640366055</v>
      </c>
      <c r="L11" s="90">
        <v>23.804101927885856</v>
      </c>
      <c r="M11" s="90">
        <v>29.153094462540718</v>
      </c>
      <c r="N11" s="90">
        <v>35.68345323741007</v>
      </c>
      <c r="O11" s="88">
        <v>8</v>
      </c>
    </row>
    <row r="12" spans="1:15">
      <c r="A12" s="85" t="s">
        <v>108</v>
      </c>
      <c r="B12" s="87">
        <v>240</v>
      </c>
      <c r="C12" s="88">
        <v>5</v>
      </c>
      <c r="D12" s="89">
        <v>16.107382550335569</v>
      </c>
      <c r="E12" s="2">
        <v>14.2755358513907</v>
      </c>
      <c r="F12" s="2">
        <v>18.073879866510989</v>
      </c>
      <c r="G12" s="88" t="s">
        <v>537</v>
      </c>
      <c r="H12" s="90">
        <v>12.741312741312742</v>
      </c>
      <c r="I12" s="90">
        <v>14.905149051490515</v>
      </c>
      <c r="J12" s="90">
        <v>23.400536068057338</v>
      </c>
      <c r="K12" s="90">
        <v>23.000572640366055</v>
      </c>
      <c r="L12" s="90">
        <v>23.804101927885856</v>
      </c>
      <c r="M12" s="90">
        <v>29.153094462540718</v>
      </c>
      <c r="N12" s="90">
        <v>35.68345323741007</v>
      </c>
      <c r="O12" s="88">
        <v>5</v>
      </c>
    </row>
    <row r="13" spans="1:15">
      <c r="A13" s="85" t="s">
        <v>109</v>
      </c>
      <c r="B13" s="87">
        <v>1085</v>
      </c>
      <c r="C13" s="88">
        <v>14</v>
      </c>
      <c r="D13" s="89">
        <v>30.823863636363637</v>
      </c>
      <c r="E13" s="2">
        <v>29.300649900028553</v>
      </c>
      <c r="F13" s="2">
        <v>32.378987059281059</v>
      </c>
      <c r="G13" s="88" t="s">
        <v>536</v>
      </c>
      <c r="H13" s="90">
        <v>12.741312741312742</v>
      </c>
      <c r="I13" s="90">
        <v>14.905149051490515</v>
      </c>
      <c r="J13" s="90">
        <v>23.400536068057338</v>
      </c>
      <c r="K13" s="90">
        <v>23.000572640366055</v>
      </c>
      <c r="L13" s="90">
        <v>23.804101927885856</v>
      </c>
      <c r="M13" s="90">
        <v>29.153094462540718</v>
      </c>
      <c r="N13" s="90">
        <v>35.68345323741007</v>
      </c>
      <c r="O13" s="88">
        <v>14</v>
      </c>
    </row>
    <row r="14" spans="1:15">
      <c r="A14" s="85" t="s">
        <v>110</v>
      </c>
      <c r="B14" s="87">
        <v>590</v>
      </c>
      <c r="C14" s="88">
        <v>6</v>
      </c>
      <c r="D14" s="89">
        <v>19.063004846526656</v>
      </c>
      <c r="E14" s="2">
        <v>17.692745083664786</v>
      </c>
      <c r="F14" s="2">
        <v>20.491989709127449</v>
      </c>
      <c r="G14" s="88" t="s">
        <v>537</v>
      </c>
      <c r="H14" s="90">
        <v>12.741312741312742</v>
      </c>
      <c r="I14" s="90">
        <v>14.905149051490515</v>
      </c>
      <c r="J14" s="90">
        <v>23.400536068057338</v>
      </c>
      <c r="K14" s="90">
        <v>23.000572640366055</v>
      </c>
      <c r="L14" s="90">
        <v>23.804101927885856</v>
      </c>
      <c r="M14" s="90">
        <v>29.153094462540718</v>
      </c>
      <c r="N14" s="90">
        <v>35.68345323741007</v>
      </c>
      <c r="O14" s="88">
        <v>6</v>
      </c>
    </row>
    <row r="15" spans="1:15">
      <c r="A15" s="85" t="s">
        <v>111</v>
      </c>
      <c r="B15" s="87">
        <v>340</v>
      </c>
      <c r="C15" s="88">
        <v>2</v>
      </c>
      <c r="D15" s="89">
        <v>13.333333333333334</v>
      </c>
      <c r="E15" s="2">
        <v>12.037000230788362</v>
      </c>
      <c r="F15" s="2">
        <v>14.714481180617264</v>
      </c>
      <c r="G15" s="88" t="s">
        <v>537</v>
      </c>
      <c r="H15" s="90">
        <v>12.741312741312742</v>
      </c>
      <c r="I15" s="90">
        <v>14.905149051490515</v>
      </c>
      <c r="J15" s="90">
        <v>23.400536068057338</v>
      </c>
      <c r="K15" s="90">
        <v>23.000572640366055</v>
      </c>
      <c r="L15" s="90">
        <v>23.804101927885856</v>
      </c>
      <c r="M15" s="90">
        <v>29.153094462540718</v>
      </c>
      <c r="N15" s="90">
        <v>35.68345323741007</v>
      </c>
      <c r="O15" s="88">
        <v>2</v>
      </c>
    </row>
    <row r="16" spans="1:15">
      <c r="A16" s="85" t="s">
        <v>112</v>
      </c>
      <c r="B16" s="87">
        <v>590</v>
      </c>
      <c r="C16" s="88">
        <v>11</v>
      </c>
      <c r="D16" s="89">
        <v>28.502415458937197</v>
      </c>
      <c r="E16" s="2">
        <v>26.565136472488181</v>
      </c>
      <c r="F16" s="2">
        <v>30.500752583670593</v>
      </c>
      <c r="G16" s="88" t="s">
        <v>536</v>
      </c>
      <c r="H16" s="90">
        <v>12.741312741312742</v>
      </c>
      <c r="I16" s="90">
        <v>14.905149051490515</v>
      </c>
      <c r="J16" s="90">
        <v>23.400536068057338</v>
      </c>
      <c r="K16" s="90">
        <v>23.000572640366055</v>
      </c>
      <c r="L16" s="90">
        <v>23.804101927885856</v>
      </c>
      <c r="M16" s="90">
        <v>29.153094462540718</v>
      </c>
      <c r="N16" s="90">
        <v>35.68345323741007</v>
      </c>
      <c r="O16" s="88">
        <v>11</v>
      </c>
    </row>
    <row r="17" spans="1:15">
      <c r="A17" s="85" t="s">
        <v>113</v>
      </c>
      <c r="B17" s="87">
        <v>900</v>
      </c>
      <c r="C17" s="88">
        <v>12</v>
      </c>
      <c r="D17" s="89">
        <v>28.708133971291865</v>
      </c>
      <c r="E17" s="2">
        <v>27.129024745742925</v>
      </c>
      <c r="F17" s="2">
        <v>30.327061787732823</v>
      </c>
      <c r="G17" s="88" t="s">
        <v>536</v>
      </c>
      <c r="H17" s="90">
        <v>12.741312741312742</v>
      </c>
      <c r="I17" s="90">
        <v>14.905149051490515</v>
      </c>
      <c r="J17" s="90">
        <v>23.400536068057338</v>
      </c>
      <c r="K17" s="90">
        <v>23.000572640366055</v>
      </c>
      <c r="L17" s="90">
        <v>23.804101927885856</v>
      </c>
      <c r="M17" s="90">
        <v>29.153094462540718</v>
      </c>
      <c r="N17" s="90">
        <v>35.68345323741007</v>
      </c>
      <c r="O17" s="88">
        <v>12</v>
      </c>
    </row>
    <row r="18" spans="1:15">
      <c r="A18" s="85" t="s">
        <v>115</v>
      </c>
      <c r="B18">
        <v>10040</v>
      </c>
      <c r="D18" s="89">
        <v>23.400536068057338</v>
      </c>
      <c r="E18" s="89">
        <v>23.000572640366055</v>
      </c>
      <c r="F18" s="89">
        <v>23.804101927885856</v>
      </c>
    </row>
    <row r="19" spans="1:15">
      <c r="D19" s="96"/>
      <c r="E19" s="96"/>
      <c r="F19" s="96"/>
    </row>
    <row r="20" spans="1:15">
      <c r="A20" s="85" t="s">
        <v>116</v>
      </c>
    </row>
    <row r="21" spans="1:15">
      <c r="A21" t="s">
        <v>148</v>
      </c>
    </row>
    <row r="22" spans="1:15">
      <c r="A22" t="s">
        <v>121</v>
      </c>
    </row>
    <row r="23" spans="1:15">
      <c r="A23" t="s">
        <v>149</v>
      </c>
    </row>
  </sheetData>
  <sheetProtection algorithmName="SHA-512" hashValue="AMs1HzVnSCnb6mny5jMYt2GhTNFvXxmIKX6sIUJ/+hrOhZbJ7H+k4e2TWJvEXsVKKOVe7HUT3QSqQiIZAwCong==" saltValue="yhu0qwXSWXN1Ulze6DpipA==" spinCount="100000" sheet="1" objects="1" scenario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1017</v>
      </c>
      <c r="C2" s="88">
        <v>12</v>
      </c>
      <c r="D2" s="89">
        <v>12.260397830018082</v>
      </c>
      <c r="E2" s="2">
        <v>11.561902920652464</v>
      </c>
      <c r="F2" s="2">
        <v>12.985521550717424</v>
      </c>
      <c r="G2" s="88" t="s">
        <v>511</v>
      </c>
      <c r="H2" s="90">
        <v>9.1371365008739858</v>
      </c>
      <c r="I2" s="90">
        <v>9.8023198823721618</v>
      </c>
      <c r="J2" s="90">
        <v>12.442495336139789</v>
      </c>
      <c r="K2" s="90">
        <v>12.240894504625823</v>
      </c>
      <c r="L2" s="90">
        <v>12.646226392765229</v>
      </c>
      <c r="M2" s="90">
        <v>14.512323020450971</v>
      </c>
      <c r="N2" s="90">
        <v>23.026825864475111</v>
      </c>
      <c r="O2" s="88">
        <v>12</v>
      </c>
    </row>
    <row r="3" spans="1:15">
      <c r="A3" s="85" t="s">
        <v>99</v>
      </c>
      <c r="B3" s="87">
        <v>689</v>
      </c>
      <c r="C3" s="88">
        <v>11</v>
      </c>
      <c r="D3" s="89">
        <v>12.039140311025685</v>
      </c>
      <c r="E3" s="2">
        <v>11.20681271440356</v>
      </c>
      <c r="F3" s="2">
        <v>12.910379189120796</v>
      </c>
      <c r="G3" s="88" t="s">
        <v>511</v>
      </c>
      <c r="H3" s="90">
        <v>9.1371365008739858</v>
      </c>
      <c r="I3" s="90">
        <v>9.8023198823721618</v>
      </c>
      <c r="J3" s="90">
        <v>12.442495336139789</v>
      </c>
      <c r="K3" s="90">
        <v>12.240894504625823</v>
      </c>
      <c r="L3" s="90">
        <v>12.646226392765229</v>
      </c>
      <c r="M3" s="90">
        <v>14.512323020450971</v>
      </c>
      <c r="N3" s="90">
        <v>23.026825864475111</v>
      </c>
      <c r="O3" s="88">
        <v>11</v>
      </c>
    </row>
    <row r="4" spans="1:15">
      <c r="A4" s="85" t="s">
        <v>100</v>
      </c>
      <c r="B4" s="87">
        <v>1485</v>
      </c>
      <c r="C4" s="88">
        <v>16</v>
      </c>
      <c r="D4" s="89">
        <v>23.026825864475111</v>
      </c>
      <c r="E4" s="2">
        <v>22.003934030138851</v>
      </c>
      <c r="F4" s="2">
        <v>24.074164783229065</v>
      </c>
      <c r="G4" s="88" t="s">
        <v>536</v>
      </c>
      <c r="H4" s="90">
        <v>9.1371365008739858</v>
      </c>
      <c r="I4" s="90">
        <v>9.8023198823721618</v>
      </c>
      <c r="J4" s="90">
        <v>12.442495336139789</v>
      </c>
      <c r="K4" s="90">
        <v>12.240894504625823</v>
      </c>
      <c r="L4" s="90">
        <v>12.646226392765229</v>
      </c>
      <c r="M4" s="90">
        <v>14.512323020450971</v>
      </c>
      <c r="N4" s="90">
        <v>23.026825864475111</v>
      </c>
      <c r="O4" s="88">
        <v>16</v>
      </c>
    </row>
    <row r="5" spans="1:15">
      <c r="A5" s="85" t="s">
        <v>101</v>
      </c>
      <c r="B5" s="87">
        <v>575</v>
      </c>
      <c r="C5" s="88">
        <v>1</v>
      </c>
      <c r="D5" s="89">
        <v>9.1371365008739858</v>
      </c>
      <c r="E5" s="2">
        <v>8.4363527068858541</v>
      </c>
      <c r="F5" s="2">
        <v>9.876052514104682</v>
      </c>
      <c r="G5" s="88" t="s">
        <v>537</v>
      </c>
      <c r="H5" s="90">
        <v>9.1371365008739858</v>
      </c>
      <c r="I5" s="90">
        <v>9.8023198823721618</v>
      </c>
      <c r="J5" s="90">
        <v>12.442495336139789</v>
      </c>
      <c r="K5" s="90">
        <v>12.240894504625823</v>
      </c>
      <c r="L5" s="90">
        <v>12.646226392765229</v>
      </c>
      <c r="M5" s="90">
        <v>14.512323020450971</v>
      </c>
      <c r="N5" s="90">
        <v>23.026825864475111</v>
      </c>
      <c r="O5" s="88">
        <v>1</v>
      </c>
    </row>
    <row r="6" spans="1:15">
      <c r="A6" s="85" t="s">
        <v>102</v>
      </c>
      <c r="B6" s="87">
        <v>666</v>
      </c>
      <c r="C6" s="88">
        <v>7</v>
      </c>
      <c r="D6" s="89">
        <v>10.473344865544897</v>
      </c>
      <c r="E6" s="2">
        <v>9.7311208774546145</v>
      </c>
      <c r="F6" s="2">
        <v>11.252037782791344</v>
      </c>
      <c r="G6" s="88" t="s">
        <v>537</v>
      </c>
      <c r="H6" s="90">
        <v>9.1371365008739858</v>
      </c>
      <c r="I6" s="90">
        <v>9.8023198823721618</v>
      </c>
      <c r="J6" s="90">
        <v>12.442495336139789</v>
      </c>
      <c r="K6" s="90">
        <v>12.240894504625823</v>
      </c>
      <c r="L6" s="90">
        <v>12.646226392765229</v>
      </c>
      <c r="M6" s="90">
        <v>14.512323020450971</v>
      </c>
      <c r="N6" s="90">
        <v>23.026825864475111</v>
      </c>
      <c r="O6" s="88">
        <v>7</v>
      </c>
    </row>
    <row r="7" spans="1:15">
      <c r="A7" s="85" t="s">
        <v>103</v>
      </c>
      <c r="B7" s="87">
        <v>600</v>
      </c>
      <c r="C7" s="88">
        <v>4</v>
      </c>
      <c r="D7" s="89">
        <v>9.8023198823721618</v>
      </c>
      <c r="E7" s="2">
        <v>9.0685341614111792</v>
      </c>
      <c r="F7" s="2">
        <v>10.574661217899701</v>
      </c>
      <c r="G7" s="88" t="s">
        <v>537</v>
      </c>
      <c r="H7" s="90">
        <v>9.1371365008739858</v>
      </c>
      <c r="I7" s="90">
        <v>9.8023198823721618</v>
      </c>
      <c r="J7" s="90">
        <v>12.442495336139789</v>
      </c>
      <c r="K7" s="90">
        <v>12.240894504625823</v>
      </c>
      <c r="L7" s="90">
        <v>12.646226392765229</v>
      </c>
      <c r="M7" s="90">
        <v>14.512323020450971</v>
      </c>
      <c r="N7" s="90">
        <v>23.026825864475111</v>
      </c>
      <c r="O7" s="88">
        <v>4</v>
      </c>
    </row>
    <row r="8" spans="1:15">
      <c r="A8" s="85" t="s">
        <v>104</v>
      </c>
      <c r="B8" s="87">
        <v>1107</v>
      </c>
      <c r="C8" s="88">
        <v>13</v>
      </c>
      <c r="D8" s="89">
        <v>14.512323020450971</v>
      </c>
      <c r="E8" s="2">
        <v>13.729008778915913</v>
      </c>
      <c r="F8" s="2">
        <v>15.322857474850696</v>
      </c>
      <c r="G8" s="88" t="s">
        <v>536</v>
      </c>
      <c r="H8" s="90">
        <v>9.1371365008739858</v>
      </c>
      <c r="I8" s="90">
        <v>9.8023198823721618</v>
      </c>
      <c r="J8" s="90">
        <v>12.442495336139789</v>
      </c>
      <c r="K8" s="90">
        <v>12.240894504625823</v>
      </c>
      <c r="L8" s="90">
        <v>12.646226392765229</v>
      </c>
      <c r="M8" s="90">
        <v>14.512323020450971</v>
      </c>
      <c r="N8" s="90">
        <v>23.026825864475111</v>
      </c>
      <c r="O8" s="88">
        <v>13</v>
      </c>
    </row>
    <row r="9" spans="1:15">
      <c r="A9" s="85" t="s">
        <v>105</v>
      </c>
      <c r="B9" s="87">
        <v>589</v>
      </c>
      <c r="C9" s="88">
        <v>2</v>
      </c>
      <c r="D9" s="89">
        <v>9.2916863858652796</v>
      </c>
      <c r="E9" s="2">
        <v>8.5879732249961904</v>
      </c>
      <c r="F9" s="2">
        <v>10.033105901023752</v>
      </c>
      <c r="G9" s="88" t="s">
        <v>537</v>
      </c>
      <c r="H9" s="90">
        <v>9.1371365008739858</v>
      </c>
      <c r="I9" s="90">
        <v>9.8023198823721618</v>
      </c>
      <c r="J9" s="90">
        <v>12.442495336139789</v>
      </c>
      <c r="K9" s="90">
        <v>12.240894504625823</v>
      </c>
      <c r="L9" s="90">
        <v>12.646226392765229</v>
      </c>
      <c r="M9" s="90">
        <v>14.512323020450971</v>
      </c>
      <c r="N9" s="90">
        <v>23.026825864475111</v>
      </c>
      <c r="O9" s="88">
        <v>2</v>
      </c>
    </row>
    <row r="10" spans="1:15">
      <c r="A10" s="85" t="s">
        <v>106</v>
      </c>
      <c r="B10" s="87">
        <v>808</v>
      </c>
      <c r="C10" s="88">
        <v>10</v>
      </c>
      <c r="D10" s="89">
        <v>11.981020166073547</v>
      </c>
      <c r="E10" s="2">
        <v>11.21512481689788</v>
      </c>
      <c r="F10" s="2">
        <v>12.779953585064503</v>
      </c>
      <c r="G10" s="88" t="s">
        <v>511</v>
      </c>
      <c r="H10" s="90">
        <v>9.1371365008739858</v>
      </c>
      <c r="I10" s="90">
        <v>9.8023198823721618</v>
      </c>
      <c r="J10" s="90">
        <v>12.442495336139789</v>
      </c>
      <c r="K10" s="90">
        <v>12.240894504625823</v>
      </c>
      <c r="L10" s="90">
        <v>12.646226392765229</v>
      </c>
      <c r="M10" s="90">
        <v>14.512323020450971</v>
      </c>
      <c r="N10" s="90">
        <v>23.026825864475111</v>
      </c>
      <c r="O10" s="88">
        <v>10</v>
      </c>
    </row>
    <row r="11" spans="1:15">
      <c r="A11" s="85" t="s">
        <v>107</v>
      </c>
      <c r="B11" s="87">
        <v>655</v>
      </c>
      <c r="C11" s="88">
        <v>8</v>
      </c>
      <c r="D11" s="89">
        <v>10.621047510945354</v>
      </c>
      <c r="E11" s="2">
        <v>9.8627211621586639</v>
      </c>
      <c r="F11" s="2">
        <v>11.416842063766692</v>
      </c>
      <c r="G11" s="88" t="s">
        <v>537</v>
      </c>
      <c r="H11" s="90">
        <v>9.1371365008739858</v>
      </c>
      <c r="I11" s="90">
        <v>9.8023198823721618</v>
      </c>
      <c r="J11" s="90">
        <v>12.442495336139789</v>
      </c>
      <c r="K11" s="90">
        <v>12.240894504625823</v>
      </c>
      <c r="L11" s="90">
        <v>12.646226392765229</v>
      </c>
      <c r="M11" s="90">
        <v>14.512323020450971</v>
      </c>
      <c r="N11" s="90">
        <v>23.026825864475111</v>
      </c>
      <c r="O11" s="88">
        <v>8</v>
      </c>
    </row>
    <row r="12" spans="1:15">
      <c r="A12" s="85" t="s">
        <v>108</v>
      </c>
      <c r="B12" s="87">
        <v>1048</v>
      </c>
      <c r="C12" s="88">
        <v>14</v>
      </c>
      <c r="D12" s="89">
        <v>16.930533117932146</v>
      </c>
      <c r="E12" s="2">
        <v>16.003960641065664</v>
      </c>
      <c r="F12" s="2">
        <v>17.888376589702649</v>
      </c>
      <c r="G12" s="88" t="s">
        <v>536</v>
      </c>
      <c r="H12" s="90">
        <v>9.1371365008739858</v>
      </c>
      <c r="I12" s="90">
        <v>9.8023198823721618</v>
      </c>
      <c r="J12" s="90">
        <v>12.442495336139789</v>
      </c>
      <c r="K12" s="90">
        <v>12.240894504625823</v>
      </c>
      <c r="L12" s="90">
        <v>12.646226392765229</v>
      </c>
      <c r="M12" s="90">
        <v>14.512323020450971</v>
      </c>
      <c r="N12" s="90">
        <v>23.026825864475111</v>
      </c>
      <c r="O12" s="88">
        <v>14</v>
      </c>
    </row>
    <row r="13" spans="1:15">
      <c r="A13" s="85" t="s">
        <v>109</v>
      </c>
      <c r="B13" s="87">
        <v>630</v>
      </c>
      <c r="C13" s="88">
        <v>3</v>
      </c>
      <c r="D13" s="89">
        <v>9.7704714640198524</v>
      </c>
      <c r="E13" s="2">
        <v>9.056315640179152</v>
      </c>
      <c r="F13" s="2">
        <v>10.521244456353756</v>
      </c>
      <c r="G13" s="88" t="s">
        <v>537</v>
      </c>
      <c r="H13" s="90">
        <v>9.1371365008739858</v>
      </c>
      <c r="I13" s="90">
        <v>9.8023198823721618</v>
      </c>
      <c r="J13" s="90">
        <v>12.442495336139789</v>
      </c>
      <c r="K13" s="90">
        <v>12.240894504625823</v>
      </c>
      <c r="L13" s="90">
        <v>12.646226392765229</v>
      </c>
      <c r="M13" s="90">
        <v>14.512323020450971</v>
      </c>
      <c r="N13" s="90">
        <v>23.026825864475111</v>
      </c>
      <c r="O13" s="88">
        <v>3</v>
      </c>
    </row>
    <row r="14" spans="1:15">
      <c r="A14" s="85" t="s">
        <v>110</v>
      </c>
      <c r="B14" s="87">
        <v>694</v>
      </c>
      <c r="C14" s="88">
        <v>9</v>
      </c>
      <c r="D14" s="89">
        <v>11.12001281845858</v>
      </c>
      <c r="E14" s="2">
        <v>10.350337343987178</v>
      </c>
      <c r="F14" s="2">
        <v>11.926230360875339</v>
      </c>
      <c r="G14" s="88" t="s">
        <v>537</v>
      </c>
      <c r="H14" s="90">
        <v>9.1371365008739858</v>
      </c>
      <c r="I14" s="90">
        <v>9.8023198823721618</v>
      </c>
      <c r="J14" s="90">
        <v>12.442495336139789</v>
      </c>
      <c r="K14" s="90">
        <v>12.240894504625823</v>
      </c>
      <c r="L14" s="90">
        <v>12.646226392765229</v>
      </c>
      <c r="M14" s="90">
        <v>14.512323020450971</v>
      </c>
      <c r="N14" s="90">
        <v>23.026825864475111</v>
      </c>
      <c r="O14" s="88">
        <v>9</v>
      </c>
    </row>
    <row r="15" spans="1:15">
      <c r="A15" s="85" t="s">
        <v>111</v>
      </c>
      <c r="B15" s="87">
        <v>633</v>
      </c>
      <c r="C15" s="88">
        <v>5</v>
      </c>
      <c r="D15" s="89">
        <v>10.042836744407426</v>
      </c>
      <c r="E15" s="2">
        <v>9.3114894383689855</v>
      </c>
      <c r="F15" s="2">
        <v>10.811389347715393</v>
      </c>
      <c r="G15" s="88" t="s">
        <v>537</v>
      </c>
      <c r="H15" s="90">
        <v>9.1371365008739858</v>
      </c>
      <c r="I15" s="90">
        <v>9.8023198823721618</v>
      </c>
      <c r="J15" s="90">
        <v>12.442495336139789</v>
      </c>
      <c r="K15" s="90">
        <v>12.240894504625823</v>
      </c>
      <c r="L15" s="90">
        <v>12.646226392765229</v>
      </c>
      <c r="M15" s="90">
        <v>14.512323020450971</v>
      </c>
      <c r="N15" s="90">
        <v>23.026825864475111</v>
      </c>
      <c r="O15" s="88">
        <v>5</v>
      </c>
    </row>
    <row r="16" spans="1:15">
      <c r="A16" s="85" t="s">
        <v>112</v>
      </c>
      <c r="B16" s="87">
        <v>902</v>
      </c>
      <c r="C16" s="88">
        <v>15</v>
      </c>
      <c r="D16" s="89">
        <v>18.574958813838549</v>
      </c>
      <c r="E16" s="2">
        <v>17.489968282255735</v>
      </c>
      <c r="F16" s="2">
        <v>19.69786399969832</v>
      </c>
      <c r="G16" s="88" t="s">
        <v>536</v>
      </c>
      <c r="H16" s="90">
        <v>9.1371365008739858</v>
      </c>
      <c r="I16" s="90">
        <v>9.8023198823721618</v>
      </c>
      <c r="J16" s="90">
        <v>12.442495336139789</v>
      </c>
      <c r="K16" s="90">
        <v>12.240894504625823</v>
      </c>
      <c r="L16" s="90">
        <v>12.646226392765229</v>
      </c>
      <c r="M16" s="90">
        <v>14.512323020450971</v>
      </c>
      <c r="N16" s="90">
        <v>23.026825864475111</v>
      </c>
      <c r="O16" s="88">
        <v>15</v>
      </c>
    </row>
    <row r="17" spans="1:15">
      <c r="A17" s="85" t="s">
        <v>113</v>
      </c>
      <c r="B17" s="87">
        <v>641</v>
      </c>
      <c r="C17" s="88">
        <v>6</v>
      </c>
      <c r="D17" s="89">
        <v>10.293881483860607</v>
      </c>
      <c r="E17" s="2">
        <v>9.5498175000590955</v>
      </c>
      <c r="F17" s="2">
        <v>11.075365622168361</v>
      </c>
      <c r="G17" s="88" t="s">
        <v>537</v>
      </c>
      <c r="H17" s="90">
        <v>9.1371365008739858</v>
      </c>
      <c r="I17" s="90">
        <v>9.8023198823721618</v>
      </c>
      <c r="J17" s="90">
        <v>12.442495336139789</v>
      </c>
      <c r="K17" s="90">
        <v>12.240894504625823</v>
      </c>
      <c r="L17" s="90">
        <v>12.646226392765229</v>
      </c>
      <c r="M17" s="90">
        <v>14.512323020450971</v>
      </c>
      <c r="N17" s="90">
        <v>23.026825864475111</v>
      </c>
      <c r="O17" s="88">
        <v>6</v>
      </c>
    </row>
    <row r="18" spans="1:15">
      <c r="A18" s="85" t="s">
        <v>115</v>
      </c>
      <c r="B18">
        <v>12739</v>
      </c>
      <c r="D18" s="89">
        <v>12.442495336139789</v>
      </c>
      <c r="E18" s="89">
        <v>12.240894504625823</v>
      </c>
      <c r="F18" s="89">
        <v>12.646226392765229</v>
      </c>
    </row>
    <row r="19" spans="1:15">
      <c r="D19" s="96"/>
      <c r="E19" s="96"/>
      <c r="F19" s="96"/>
    </row>
    <row r="20" spans="1:15">
      <c r="A20" s="85" t="s">
        <v>116</v>
      </c>
    </row>
    <row r="21" spans="1:15">
      <c r="A21" t="s">
        <v>165</v>
      </c>
    </row>
    <row r="22" spans="1:15">
      <c r="A22" t="s">
        <v>121</v>
      </c>
    </row>
    <row r="23" spans="1:15">
      <c r="A23" t="s">
        <v>166</v>
      </c>
    </row>
  </sheetData>
  <sheetProtection algorithmName="SHA-512" hashValue="4HWPUfN7sC8vV7zVa2qj1Qdh/mtV46HU+u742i8kAgc0YzZiN37wRQG1AkTqPBMeSzDFltf0BUAvXdrssvy6hQ==" saltValue="kr4edQy41tM9bZMJ1BiJVw==" spinCount="100000"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1931</v>
      </c>
      <c r="C2" s="88">
        <v>1</v>
      </c>
      <c r="D2" s="89">
        <v>11.287117138180967</v>
      </c>
      <c r="E2" s="2">
        <v>10.816634686349113</v>
      </c>
      <c r="F2" s="2">
        <v>11.770804047480739</v>
      </c>
      <c r="G2" s="88" t="s">
        <v>537</v>
      </c>
      <c r="H2" s="90">
        <v>11.287117138180967</v>
      </c>
      <c r="I2" s="90">
        <v>14.164687252573238</v>
      </c>
      <c r="J2" s="90">
        <v>20.963617580574223</v>
      </c>
      <c r="K2" s="90">
        <v>20.783373741595803</v>
      </c>
      <c r="L2" s="90">
        <v>21.14472262551962</v>
      </c>
      <c r="M2" s="90">
        <v>27.524070311809911</v>
      </c>
      <c r="N2" s="90">
        <v>33.244111349036402</v>
      </c>
      <c r="O2" s="88">
        <v>1</v>
      </c>
    </row>
    <row r="3" spans="1:15">
      <c r="A3" s="85" t="s">
        <v>99</v>
      </c>
      <c r="B3" s="87">
        <v>1789</v>
      </c>
      <c r="C3" s="88">
        <v>4</v>
      </c>
      <c r="D3" s="89">
        <v>14.164687252573238</v>
      </c>
      <c r="E3" s="2">
        <v>13.560925358929623</v>
      </c>
      <c r="F3" s="2">
        <v>14.785012788150006</v>
      </c>
      <c r="G3" s="88" t="s">
        <v>537</v>
      </c>
      <c r="H3" s="90">
        <v>11.287117138180967</v>
      </c>
      <c r="I3" s="90">
        <v>14.164687252573238</v>
      </c>
      <c r="J3" s="90">
        <v>20.963617580574223</v>
      </c>
      <c r="K3" s="90">
        <v>20.783373741595803</v>
      </c>
      <c r="L3" s="90">
        <v>21.14472262551962</v>
      </c>
      <c r="M3" s="90">
        <v>27.524070311809911</v>
      </c>
      <c r="N3" s="90">
        <v>33.244111349036402</v>
      </c>
      <c r="O3" s="88">
        <v>4</v>
      </c>
    </row>
    <row r="4" spans="1:15">
      <c r="A4" s="85" t="s">
        <v>100</v>
      </c>
      <c r="B4" s="87">
        <v>2302</v>
      </c>
      <c r="C4" s="88">
        <v>5</v>
      </c>
      <c r="D4" s="89">
        <v>16.311202437468999</v>
      </c>
      <c r="E4" s="2">
        <v>15.705092594156609</v>
      </c>
      <c r="F4" s="2">
        <v>16.93123496896121</v>
      </c>
      <c r="G4" s="88" t="s">
        <v>537</v>
      </c>
      <c r="H4" s="90">
        <v>11.287117138180967</v>
      </c>
      <c r="I4" s="90">
        <v>14.164687252573238</v>
      </c>
      <c r="J4" s="90">
        <v>20.963617580574223</v>
      </c>
      <c r="K4" s="90">
        <v>20.783373741595803</v>
      </c>
      <c r="L4" s="90">
        <v>21.14472262551962</v>
      </c>
      <c r="M4" s="90">
        <v>27.524070311809911</v>
      </c>
      <c r="N4" s="90">
        <v>33.244111349036402</v>
      </c>
      <c r="O4" s="88">
        <v>5</v>
      </c>
    </row>
    <row r="5" spans="1:15">
      <c r="A5" s="85" t="s">
        <v>101</v>
      </c>
      <c r="B5" s="87">
        <v>3507</v>
      </c>
      <c r="C5" s="88">
        <v>15</v>
      </c>
      <c r="D5" s="89">
        <v>32.711500792836489</v>
      </c>
      <c r="E5" s="2">
        <v>31.823552404730865</v>
      </c>
      <c r="F5" s="2">
        <v>33.608847413869078</v>
      </c>
      <c r="G5" s="88" t="s">
        <v>536</v>
      </c>
      <c r="H5" s="90">
        <v>11.287117138180967</v>
      </c>
      <c r="I5" s="90">
        <v>14.164687252573238</v>
      </c>
      <c r="J5" s="90">
        <v>20.963617580574223</v>
      </c>
      <c r="K5" s="90">
        <v>20.783373741595803</v>
      </c>
      <c r="L5" s="90">
        <v>21.14472262551962</v>
      </c>
      <c r="M5" s="90">
        <v>27.524070311809911</v>
      </c>
      <c r="N5" s="90">
        <v>33.244111349036402</v>
      </c>
      <c r="O5" s="88">
        <v>15</v>
      </c>
    </row>
    <row r="6" spans="1:15">
      <c r="A6" s="85" t="s">
        <v>102</v>
      </c>
      <c r="B6" s="87">
        <v>2146</v>
      </c>
      <c r="C6" s="88">
        <v>7</v>
      </c>
      <c r="D6" s="89">
        <v>18.78830327438277</v>
      </c>
      <c r="E6" s="2">
        <v>18.075590729804514</v>
      </c>
      <c r="F6" s="2">
        <v>19.516959603635406</v>
      </c>
      <c r="G6" s="88" t="s">
        <v>537</v>
      </c>
      <c r="H6" s="90">
        <v>11.287117138180967</v>
      </c>
      <c r="I6" s="90">
        <v>14.164687252573238</v>
      </c>
      <c r="J6" s="90">
        <v>20.963617580574223</v>
      </c>
      <c r="K6" s="90">
        <v>20.783373741595803</v>
      </c>
      <c r="L6" s="90">
        <v>21.14472262551962</v>
      </c>
      <c r="M6" s="90">
        <v>27.524070311809911</v>
      </c>
      <c r="N6" s="90">
        <v>33.244111349036402</v>
      </c>
      <c r="O6" s="88">
        <v>7</v>
      </c>
    </row>
    <row r="7" spans="1:15">
      <c r="A7" s="85" t="s">
        <v>103</v>
      </c>
      <c r="B7" s="87">
        <v>3310</v>
      </c>
      <c r="C7" s="88">
        <v>14</v>
      </c>
      <c r="D7" s="89">
        <v>29.704747375033651</v>
      </c>
      <c r="E7" s="2">
        <v>28.857208011701662</v>
      </c>
      <c r="F7" s="2">
        <v>30.56290222405708</v>
      </c>
      <c r="G7" s="88" t="s">
        <v>536</v>
      </c>
      <c r="H7" s="90">
        <v>11.287117138180967</v>
      </c>
      <c r="I7" s="90">
        <v>14.164687252573238</v>
      </c>
      <c r="J7" s="90">
        <v>20.963617580574223</v>
      </c>
      <c r="K7" s="90">
        <v>20.783373741595803</v>
      </c>
      <c r="L7" s="90">
        <v>21.14472262551962</v>
      </c>
      <c r="M7" s="90">
        <v>27.524070311809911</v>
      </c>
      <c r="N7" s="90">
        <v>33.244111349036402</v>
      </c>
      <c r="O7" s="88">
        <v>14</v>
      </c>
    </row>
    <row r="8" spans="1:15">
      <c r="A8" s="85" t="s">
        <v>104</v>
      </c>
      <c r="B8" s="87">
        <v>1826</v>
      </c>
      <c r="C8" s="88">
        <v>3</v>
      </c>
      <c r="D8" s="89">
        <v>13.312919218431031</v>
      </c>
      <c r="E8" s="2">
        <v>12.748576630187202</v>
      </c>
      <c r="F8" s="2">
        <v>13.892874648097772</v>
      </c>
      <c r="G8" s="88" t="s">
        <v>537</v>
      </c>
      <c r="H8" s="90">
        <v>11.287117138180967</v>
      </c>
      <c r="I8" s="90">
        <v>14.164687252573238</v>
      </c>
      <c r="J8" s="90">
        <v>20.963617580574223</v>
      </c>
      <c r="K8" s="90">
        <v>20.783373741595803</v>
      </c>
      <c r="L8" s="90">
        <v>21.14472262551962</v>
      </c>
      <c r="M8" s="90">
        <v>27.524070311809911</v>
      </c>
      <c r="N8" s="90">
        <v>33.244111349036402</v>
      </c>
      <c r="O8" s="88">
        <v>3</v>
      </c>
    </row>
    <row r="9" spans="1:15">
      <c r="A9" s="85" t="s">
        <v>105</v>
      </c>
      <c r="B9" s="87">
        <v>3116</v>
      </c>
      <c r="C9" s="88">
        <v>13</v>
      </c>
      <c r="D9" s="89">
        <v>27.524070311809911</v>
      </c>
      <c r="E9" s="2">
        <v>26.70278411384356</v>
      </c>
      <c r="F9" s="2">
        <v>28.356928992178631</v>
      </c>
      <c r="G9" s="88" t="s">
        <v>536</v>
      </c>
      <c r="H9" s="90">
        <v>11.287117138180967</v>
      </c>
      <c r="I9" s="90">
        <v>14.164687252573238</v>
      </c>
      <c r="J9" s="90">
        <v>20.963617580574223</v>
      </c>
      <c r="K9" s="90">
        <v>20.783373741595803</v>
      </c>
      <c r="L9" s="90">
        <v>21.14472262551962</v>
      </c>
      <c r="M9" s="90">
        <v>27.524070311809911</v>
      </c>
      <c r="N9" s="90">
        <v>33.244111349036402</v>
      </c>
      <c r="O9" s="88">
        <v>13</v>
      </c>
    </row>
    <row r="10" spans="1:15">
      <c r="A10" s="85" t="s">
        <v>106</v>
      </c>
      <c r="B10" s="87">
        <v>3163</v>
      </c>
      <c r="C10" s="88">
        <v>12</v>
      </c>
      <c r="D10" s="89">
        <v>26.155627222360046</v>
      </c>
      <c r="E10" s="2">
        <v>25.374016082301782</v>
      </c>
      <c r="F10" s="2">
        <v>26.94873042585224</v>
      </c>
      <c r="G10" s="88" t="s">
        <v>536</v>
      </c>
      <c r="H10" s="90">
        <v>11.287117138180967</v>
      </c>
      <c r="I10" s="90">
        <v>14.164687252573238</v>
      </c>
      <c r="J10" s="90">
        <v>20.963617580574223</v>
      </c>
      <c r="K10" s="90">
        <v>20.783373741595803</v>
      </c>
      <c r="L10" s="90">
        <v>21.14472262551962</v>
      </c>
      <c r="M10" s="90">
        <v>27.524070311809911</v>
      </c>
      <c r="N10" s="90">
        <v>33.244111349036402</v>
      </c>
      <c r="O10" s="88">
        <v>12</v>
      </c>
    </row>
    <row r="11" spans="1:15">
      <c r="A11" s="85" t="s">
        <v>107</v>
      </c>
      <c r="B11" s="87">
        <v>2539</v>
      </c>
      <c r="C11" s="88">
        <v>9</v>
      </c>
      <c r="D11" s="89">
        <v>22.31499384777641</v>
      </c>
      <c r="E11" s="2">
        <v>21.552721245025115</v>
      </c>
      <c r="F11" s="2">
        <v>23.091456580548186</v>
      </c>
      <c r="G11" s="88" t="s">
        <v>536</v>
      </c>
      <c r="H11" s="90">
        <v>11.287117138180967</v>
      </c>
      <c r="I11" s="90">
        <v>14.164687252573238</v>
      </c>
      <c r="J11" s="90">
        <v>20.963617580574223</v>
      </c>
      <c r="K11" s="90">
        <v>20.783373741595803</v>
      </c>
      <c r="L11" s="90">
        <v>21.14472262551962</v>
      </c>
      <c r="M11" s="90">
        <v>27.524070311809911</v>
      </c>
      <c r="N11" s="90">
        <v>33.244111349036402</v>
      </c>
      <c r="O11" s="88">
        <v>9</v>
      </c>
    </row>
    <row r="12" spans="1:15">
      <c r="A12" s="85" t="s">
        <v>108</v>
      </c>
      <c r="B12" s="87">
        <v>1669</v>
      </c>
      <c r="C12" s="88">
        <v>2</v>
      </c>
      <c r="D12" s="89">
        <v>12.666970248937462</v>
      </c>
      <c r="E12" s="2">
        <v>12.103552384404438</v>
      </c>
      <c r="F12" s="2">
        <v>13.246932748036619</v>
      </c>
      <c r="G12" s="88" t="s">
        <v>537</v>
      </c>
      <c r="H12" s="90">
        <v>11.287117138180967</v>
      </c>
      <c r="I12" s="90">
        <v>14.164687252573238</v>
      </c>
      <c r="J12" s="90">
        <v>20.963617580574223</v>
      </c>
      <c r="K12" s="90">
        <v>20.783373741595803</v>
      </c>
      <c r="L12" s="90">
        <v>21.14472262551962</v>
      </c>
      <c r="M12" s="90">
        <v>27.524070311809911</v>
      </c>
      <c r="N12" s="90">
        <v>33.244111349036402</v>
      </c>
      <c r="O12" s="88">
        <v>2</v>
      </c>
    </row>
    <row r="13" spans="1:15">
      <c r="A13" s="85" t="s">
        <v>109</v>
      </c>
      <c r="B13" s="87">
        <v>3726</v>
      </c>
      <c r="C13" s="88">
        <v>16</v>
      </c>
      <c r="D13" s="89">
        <v>33.244111349036402</v>
      </c>
      <c r="E13" s="2">
        <v>32.371954937003864</v>
      </c>
      <c r="F13" s="2">
        <v>34.124979170962597</v>
      </c>
      <c r="G13" s="88" t="s">
        <v>536</v>
      </c>
      <c r="H13" s="90">
        <v>11.287117138180967</v>
      </c>
      <c r="I13" s="90">
        <v>14.164687252573238</v>
      </c>
      <c r="J13" s="90">
        <v>20.963617580574223</v>
      </c>
      <c r="K13" s="90">
        <v>20.783373741595803</v>
      </c>
      <c r="L13" s="90">
        <v>21.14472262551962</v>
      </c>
      <c r="M13" s="90">
        <v>27.524070311809911</v>
      </c>
      <c r="N13" s="90">
        <v>33.244111349036402</v>
      </c>
      <c r="O13" s="88">
        <v>16</v>
      </c>
    </row>
    <row r="14" spans="1:15">
      <c r="A14" s="85" t="s">
        <v>110</v>
      </c>
      <c r="B14" s="87">
        <v>2238</v>
      </c>
      <c r="C14" s="88">
        <v>8</v>
      </c>
      <c r="D14" s="89">
        <v>19.53902566788895</v>
      </c>
      <c r="E14" s="2">
        <v>18.816342649295329</v>
      </c>
      <c r="F14" s="2">
        <v>20.277223505109088</v>
      </c>
      <c r="G14" s="88" t="s">
        <v>537</v>
      </c>
      <c r="H14" s="90">
        <v>11.287117138180967</v>
      </c>
      <c r="I14" s="90">
        <v>14.164687252573238</v>
      </c>
      <c r="J14" s="90">
        <v>20.963617580574223</v>
      </c>
      <c r="K14" s="90">
        <v>20.783373741595803</v>
      </c>
      <c r="L14" s="90">
        <v>21.14472262551962</v>
      </c>
      <c r="M14" s="90">
        <v>27.524070311809911</v>
      </c>
      <c r="N14" s="90">
        <v>33.244111349036402</v>
      </c>
      <c r="O14" s="88">
        <v>8</v>
      </c>
    </row>
    <row r="15" spans="1:15">
      <c r="A15" s="85" t="s">
        <v>111</v>
      </c>
      <c r="B15" s="87">
        <v>2736</v>
      </c>
      <c r="C15" s="88">
        <v>10</v>
      </c>
      <c r="D15" s="89">
        <v>23.903547090686704</v>
      </c>
      <c r="E15" s="2">
        <v>23.124562596948621</v>
      </c>
      <c r="F15" s="2">
        <v>24.695825369694351</v>
      </c>
      <c r="G15" s="88" t="s">
        <v>536</v>
      </c>
      <c r="H15" s="90">
        <v>11.287117138180967</v>
      </c>
      <c r="I15" s="90">
        <v>14.164687252573238</v>
      </c>
      <c r="J15" s="90">
        <v>20.963617580574223</v>
      </c>
      <c r="K15" s="90">
        <v>20.783373741595803</v>
      </c>
      <c r="L15" s="90">
        <v>21.14472262551962</v>
      </c>
      <c r="M15" s="90">
        <v>27.524070311809911</v>
      </c>
      <c r="N15" s="90">
        <v>33.244111349036402</v>
      </c>
      <c r="O15" s="88">
        <v>10</v>
      </c>
    </row>
    <row r="16" spans="1:15">
      <c r="A16" s="85" t="s">
        <v>112</v>
      </c>
      <c r="B16" s="87">
        <v>2189</v>
      </c>
      <c r="C16" s="88">
        <v>6</v>
      </c>
      <c r="D16" s="89">
        <v>18.771974959265929</v>
      </c>
      <c r="E16" s="2">
        <v>18.066806624391369</v>
      </c>
      <c r="F16" s="2">
        <v>19.492767265730816</v>
      </c>
      <c r="G16" s="88" t="s">
        <v>537</v>
      </c>
      <c r="H16" s="90">
        <v>11.287117138180967</v>
      </c>
      <c r="I16" s="90">
        <v>14.164687252573238</v>
      </c>
      <c r="J16" s="90">
        <v>20.963617580574223</v>
      </c>
      <c r="K16" s="90">
        <v>20.783373741595803</v>
      </c>
      <c r="L16" s="90">
        <v>21.14472262551962</v>
      </c>
      <c r="M16" s="90">
        <v>27.524070311809911</v>
      </c>
      <c r="N16" s="90">
        <v>33.244111349036402</v>
      </c>
      <c r="O16" s="88">
        <v>6</v>
      </c>
    </row>
    <row r="17" spans="1:15">
      <c r="A17" s="85" t="s">
        <v>113</v>
      </c>
      <c r="B17" s="87">
        <v>2804</v>
      </c>
      <c r="C17" s="88">
        <v>11</v>
      </c>
      <c r="D17" s="89">
        <v>25.621345029239766</v>
      </c>
      <c r="E17" s="2">
        <v>24.805475271111099</v>
      </c>
      <c r="F17" s="2">
        <v>26.450202999039497</v>
      </c>
      <c r="G17" s="88" t="s">
        <v>536</v>
      </c>
      <c r="H17" s="90">
        <v>11.287117138180967</v>
      </c>
      <c r="I17" s="90">
        <v>14.164687252573238</v>
      </c>
      <c r="J17" s="90">
        <v>20.963617580574223</v>
      </c>
      <c r="K17" s="90">
        <v>20.783373741595803</v>
      </c>
      <c r="L17" s="90">
        <v>21.14472262551962</v>
      </c>
      <c r="M17" s="90">
        <v>27.524070311809911</v>
      </c>
      <c r="N17" s="90">
        <v>33.244111349036402</v>
      </c>
      <c r="O17" s="88">
        <v>11</v>
      </c>
    </row>
    <row r="18" spans="1:15">
      <c r="A18" s="85" t="s">
        <v>115</v>
      </c>
      <c r="B18">
        <v>40991</v>
      </c>
      <c r="D18" s="89">
        <v>20.963617580574223</v>
      </c>
      <c r="E18" s="89">
        <v>20.783373741595803</v>
      </c>
      <c r="F18" s="89">
        <v>21.14472262551962</v>
      </c>
    </row>
    <row r="19" spans="1:15">
      <c r="D19" s="96"/>
      <c r="E19" s="96"/>
      <c r="F19" s="96"/>
    </row>
    <row r="20" spans="1:15">
      <c r="A20" s="85" t="s">
        <v>116</v>
      </c>
    </row>
    <row r="21" spans="1:15">
      <c r="A21" t="s">
        <v>150</v>
      </c>
    </row>
    <row r="22" spans="1:15">
      <c r="A22" t="s">
        <v>121</v>
      </c>
    </row>
    <row r="23" spans="1:15">
      <c r="A23" t="s">
        <v>151</v>
      </c>
    </row>
  </sheetData>
  <sheetProtection algorithmName="SHA-512" hashValue="VDJaJgGjz8Ny6ZCE+IbGn1GV5Wx9jKamN8qb0Bca3Cb65/EYXki9bSNwD8kGV9frcRLisIqAivSubv/YvdyXzg==" saltValue="nE+f+4xGUTHCTQQCXtH85Q==" spinCount="100000" sheet="1" objects="1" scenarios="1"/>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38000</v>
      </c>
      <c r="C2" s="88">
        <v>16</v>
      </c>
      <c r="D2" s="89">
        <v>102.67495271548229</v>
      </c>
      <c r="E2" s="1" t="s">
        <v>93</v>
      </c>
      <c r="F2" s="1" t="s">
        <v>93</v>
      </c>
      <c r="G2" s="88" t="s">
        <v>518</v>
      </c>
      <c r="H2" s="90">
        <v>4.9640602041221555</v>
      </c>
      <c r="I2" s="90">
        <v>5.0795800880460549</v>
      </c>
      <c r="J2" s="90">
        <v>23.201367828372014</v>
      </c>
      <c r="K2" s="90" t="s">
        <v>93</v>
      </c>
      <c r="L2" s="90" t="s">
        <v>93</v>
      </c>
      <c r="M2" s="90">
        <v>37.94634386976815</v>
      </c>
      <c r="N2" s="90">
        <v>102.67495271548229</v>
      </c>
      <c r="O2" s="88">
        <v>16</v>
      </c>
    </row>
    <row r="3" spans="1:15">
      <c r="A3" s="85" t="s">
        <v>99</v>
      </c>
      <c r="B3" s="87">
        <v>2250</v>
      </c>
      <c r="C3" s="88">
        <v>2</v>
      </c>
      <c r="D3" s="89">
        <v>4.9674356993045592</v>
      </c>
      <c r="E3" s="1" t="s">
        <v>93</v>
      </c>
      <c r="F3" s="1" t="s">
        <v>93</v>
      </c>
      <c r="G3" s="88" t="s">
        <v>518</v>
      </c>
      <c r="H3" s="90">
        <v>4.9640602041221555</v>
      </c>
      <c r="I3" s="90">
        <v>5.0795800880460549</v>
      </c>
      <c r="J3" s="90">
        <v>23.201367828372014</v>
      </c>
      <c r="K3" s="90" t="s">
        <v>93</v>
      </c>
      <c r="L3" s="90" t="s">
        <v>93</v>
      </c>
      <c r="M3" s="90">
        <v>37.94634386976815</v>
      </c>
      <c r="N3" s="90">
        <v>102.67495271548229</v>
      </c>
      <c r="O3" s="88">
        <v>2</v>
      </c>
    </row>
    <row r="4" spans="1:15">
      <c r="A4" s="85" t="s">
        <v>100</v>
      </c>
      <c r="B4" s="87">
        <v>14000</v>
      </c>
      <c r="C4" s="88">
        <v>15</v>
      </c>
      <c r="D4" s="89">
        <v>64.459689672636856</v>
      </c>
      <c r="E4" s="1" t="s">
        <v>93</v>
      </c>
      <c r="F4" s="1" t="s">
        <v>93</v>
      </c>
      <c r="G4" s="88" t="s">
        <v>518</v>
      </c>
      <c r="H4" s="90">
        <v>4.9640602041221555</v>
      </c>
      <c r="I4" s="90">
        <v>5.0795800880460549</v>
      </c>
      <c r="J4" s="90">
        <v>23.201367828372014</v>
      </c>
      <c r="K4" s="90" t="s">
        <v>93</v>
      </c>
      <c r="L4" s="90" t="s">
        <v>93</v>
      </c>
      <c r="M4" s="90">
        <v>37.94634386976815</v>
      </c>
      <c r="N4" s="90">
        <v>102.67495271548229</v>
      </c>
      <c r="O4" s="88">
        <v>15</v>
      </c>
    </row>
    <row r="5" spans="1:15">
      <c r="A5" s="85" t="s">
        <v>101</v>
      </c>
      <c r="B5" s="87">
        <v>1250</v>
      </c>
      <c r="C5" s="88">
        <v>1</v>
      </c>
      <c r="D5" s="89">
        <v>4.9640602041221555</v>
      </c>
      <c r="E5" s="1" t="s">
        <v>93</v>
      </c>
      <c r="F5" s="1" t="s">
        <v>93</v>
      </c>
      <c r="G5" s="88" t="s">
        <v>518</v>
      </c>
      <c r="H5" s="90">
        <v>4.9640602041221555</v>
      </c>
      <c r="I5" s="90">
        <v>5.0795800880460549</v>
      </c>
      <c r="J5" s="90">
        <v>23.201367828372014</v>
      </c>
      <c r="K5" s="90" t="s">
        <v>93</v>
      </c>
      <c r="L5" s="90" t="s">
        <v>93</v>
      </c>
      <c r="M5" s="90">
        <v>37.94634386976815</v>
      </c>
      <c r="N5" s="90">
        <v>102.67495271548229</v>
      </c>
      <c r="O5" s="88">
        <v>1</v>
      </c>
    </row>
    <row r="6" spans="1:15">
      <c r="A6" s="85" t="s">
        <v>102</v>
      </c>
      <c r="B6" s="87">
        <v>2500</v>
      </c>
      <c r="C6" s="88">
        <v>8</v>
      </c>
      <c r="D6" s="89">
        <v>8.3333333333333339</v>
      </c>
      <c r="E6" s="1" t="s">
        <v>93</v>
      </c>
      <c r="F6" s="1" t="s">
        <v>93</v>
      </c>
      <c r="G6" s="88" t="s">
        <v>518</v>
      </c>
      <c r="H6" s="90">
        <v>4.9640602041221555</v>
      </c>
      <c r="I6" s="90">
        <v>5.0795800880460549</v>
      </c>
      <c r="J6" s="90">
        <v>23.201367828372014</v>
      </c>
      <c r="K6" s="90" t="s">
        <v>93</v>
      </c>
      <c r="L6" s="90" t="s">
        <v>93</v>
      </c>
      <c r="M6" s="90">
        <v>37.94634386976815</v>
      </c>
      <c r="N6" s="90">
        <v>102.67495271548229</v>
      </c>
      <c r="O6" s="88">
        <v>8</v>
      </c>
    </row>
    <row r="7" spans="1:15">
      <c r="A7" s="85" t="s">
        <v>103</v>
      </c>
      <c r="B7" s="87">
        <v>2250</v>
      </c>
      <c r="C7" s="88">
        <v>7</v>
      </c>
      <c r="D7" s="89">
        <v>7.982403235534111</v>
      </c>
      <c r="E7" s="1" t="s">
        <v>93</v>
      </c>
      <c r="F7" s="1" t="s">
        <v>93</v>
      </c>
      <c r="G7" s="88" t="s">
        <v>518</v>
      </c>
      <c r="H7" s="90">
        <v>4.9640602041221555</v>
      </c>
      <c r="I7" s="90">
        <v>5.0795800880460549</v>
      </c>
      <c r="J7" s="90">
        <v>23.201367828372014</v>
      </c>
      <c r="K7" s="90" t="s">
        <v>93</v>
      </c>
      <c r="L7" s="90" t="s">
        <v>93</v>
      </c>
      <c r="M7" s="90">
        <v>37.94634386976815</v>
      </c>
      <c r="N7" s="90">
        <v>102.67495271548229</v>
      </c>
      <c r="O7" s="88">
        <v>7</v>
      </c>
    </row>
    <row r="8" spans="1:15">
      <c r="A8" s="85" t="s">
        <v>104</v>
      </c>
      <c r="B8" s="87">
        <v>6000</v>
      </c>
      <c r="C8" s="88">
        <v>11</v>
      </c>
      <c r="D8" s="89">
        <v>20.159258139300473</v>
      </c>
      <c r="E8" s="1" t="s">
        <v>93</v>
      </c>
      <c r="F8" s="1" t="s">
        <v>93</v>
      </c>
      <c r="G8" s="88" t="s">
        <v>518</v>
      </c>
      <c r="H8" s="90">
        <v>4.9640602041221555</v>
      </c>
      <c r="I8" s="90">
        <v>5.0795800880460549</v>
      </c>
      <c r="J8" s="90">
        <v>23.201367828372014</v>
      </c>
      <c r="K8" s="90" t="s">
        <v>93</v>
      </c>
      <c r="L8" s="90" t="s">
        <v>93</v>
      </c>
      <c r="M8" s="90">
        <v>37.94634386976815</v>
      </c>
      <c r="N8" s="90">
        <v>102.67495271548229</v>
      </c>
      <c r="O8" s="88">
        <v>11</v>
      </c>
    </row>
    <row r="9" spans="1:15">
      <c r="A9" s="85" t="s">
        <v>105</v>
      </c>
      <c r="B9" s="87">
        <v>1500</v>
      </c>
      <c r="C9" s="88">
        <v>5</v>
      </c>
      <c r="D9" s="89">
        <v>5.7223515049784455</v>
      </c>
      <c r="E9" s="1" t="s">
        <v>93</v>
      </c>
      <c r="F9" s="1" t="s">
        <v>93</v>
      </c>
      <c r="G9" s="88" t="s">
        <v>518</v>
      </c>
      <c r="H9" s="90">
        <v>4.9640602041221555</v>
      </c>
      <c r="I9" s="90">
        <v>5.0795800880460549</v>
      </c>
      <c r="J9" s="90">
        <v>23.201367828372014</v>
      </c>
      <c r="K9" s="90" t="s">
        <v>93</v>
      </c>
      <c r="L9" s="90" t="s">
        <v>93</v>
      </c>
      <c r="M9" s="90">
        <v>37.94634386976815</v>
      </c>
      <c r="N9" s="90">
        <v>102.67495271548229</v>
      </c>
      <c r="O9" s="88">
        <v>5</v>
      </c>
    </row>
    <row r="10" spans="1:15">
      <c r="A10" s="85" t="s">
        <v>106</v>
      </c>
      <c r="B10" s="87">
        <v>8000</v>
      </c>
      <c r="C10" s="88">
        <v>12</v>
      </c>
      <c r="D10" s="89">
        <v>21.402964310557014</v>
      </c>
      <c r="E10" s="1" t="s">
        <v>93</v>
      </c>
      <c r="F10" s="1" t="s">
        <v>93</v>
      </c>
      <c r="G10" s="88" t="s">
        <v>518</v>
      </c>
      <c r="H10" s="90">
        <v>4.9640602041221555</v>
      </c>
      <c r="I10" s="90">
        <v>5.0795800880460549</v>
      </c>
      <c r="J10" s="90">
        <v>23.201367828372014</v>
      </c>
      <c r="K10" s="90" t="s">
        <v>93</v>
      </c>
      <c r="L10" s="90" t="s">
        <v>93</v>
      </c>
      <c r="M10" s="90">
        <v>37.94634386976815</v>
      </c>
      <c r="N10" s="90">
        <v>102.67495271548229</v>
      </c>
      <c r="O10" s="88">
        <v>12</v>
      </c>
    </row>
    <row r="11" spans="1:15">
      <c r="A11" s="85" t="s">
        <v>107</v>
      </c>
      <c r="B11" s="87">
        <v>3000</v>
      </c>
      <c r="C11" s="88">
        <v>9</v>
      </c>
      <c r="D11" s="89">
        <v>11.346873936230569</v>
      </c>
      <c r="E11" s="1" t="s">
        <v>93</v>
      </c>
      <c r="F11" s="1" t="s">
        <v>93</v>
      </c>
      <c r="G11" s="88" t="s">
        <v>518</v>
      </c>
      <c r="H11" s="90">
        <v>4.9640602041221555</v>
      </c>
      <c r="I11" s="90">
        <v>5.0795800880460549</v>
      </c>
      <c r="J11" s="90">
        <v>23.201367828372014</v>
      </c>
      <c r="K11" s="90" t="s">
        <v>93</v>
      </c>
      <c r="L11" s="90" t="s">
        <v>93</v>
      </c>
      <c r="M11" s="90">
        <v>37.94634386976815</v>
      </c>
      <c r="N11" s="90">
        <v>102.67495271548229</v>
      </c>
      <c r="O11" s="88">
        <v>9</v>
      </c>
    </row>
    <row r="12" spans="1:15">
      <c r="A12" s="85" t="s">
        <v>108</v>
      </c>
      <c r="B12" s="87">
        <v>10000</v>
      </c>
      <c r="C12" s="88">
        <v>13</v>
      </c>
      <c r="D12" s="89">
        <v>37.94634386976815</v>
      </c>
      <c r="E12" s="1" t="s">
        <v>93</v>
      </c>
      <c r="F12" s="1" t="s">
        <v>93</v>
      </c>
      <c r="G12" s="88" t="s">
        <v>518</v>
      </c>
      <c r="H12" s="90">
        <v>4.9640602041221555</v>
      </c>
      <c r="I12" s="90">
        <v>5.0795800880460549</v>
      </c>
      <c r="J12" s="90">
        <v>23.201367828372014</v>
      </c>
      <c r="K12" s="90" t="s">
        <v>93</v>
      </c>
      <c r="L12" s="90" t="s">
        <v>93</v>
      </c>
      <c r="M12" s="90">
        <v>37.94634386976815</v>
      </c>
      <c r="N12" s="90">
        <v>102.67495271548229</v>
      </c>
      <c r="O12" s="88">
        <v>13</v>
      </c>
    </row>
    <row r="13" spans="1:15">
      <c r="A13" s="85" t="s">
        <v>109</v>
      </c>
      <c r="B13" s="87">
        <v>8000</v>
      </c>
      <c r="C13" s="88">
        <v>10</v>
      </c>
      <c r="D13" s="89">
        <v>19.802960542601117</v>
      </c>
      <c r="E13" s="1" t="s">
        <v>93</v>
      </c>
      <c r="F13" s="1" t="s">
        <v>93</v>
      </c>
      <c r="G13" s="88" t="s">
        <v>518</v>
      </c>
      <c r="H13" s="90">
        <v>4.9640602041221555</v>
      </c>
      <c r="I13" s="90">
        <v>5.0795800880460549</v>
      </c>
      <c r="J13" s="90">
        <v>23.201367828372014</v>
      </c>
      <c r="K13" s="90" t="s">
        <v>93</v>
      </c>
      <c r="L13" s="90" t="s">
        <v>93</v>
      </c>
      <c r="M13" s="90">
        <v>37.94634386976815</v>
      </c>
      <c r="N13" s="90">
        <v>102.67495271548229</v>
      </c>
      <c r="O13" s="88">
        <v>10</v>
      </c>
    </row>
    <row r="14" spans="1:15">
      <c r="A14" s="85" t="s">
        <v>110</v>
      </c>
      <c r="B14" s="87">
        <v>14000</v>
      </c>
      <c r="C14" s="88">
        <v>14</v>
      </c>
      <c r="D14" s="89">
        <v>38.363521771298608</v>
      </c>
      <c r="E14" s="1" t="s">
        <v>93</v>
      </c>
      <c r="F14" s="1" t="s">
        <v>93</v>
      </c>
      <c r="G14" s="88" t="s">
        <v>518</v>
      </c>
      <c r="H14" s="90">
        <v>4.9640602041221555</v>
      </c>
      <c r="I14" s="90">
        <v>5.0795800880460549</v>
      </c>
      <c r="J14" s="90">
        <v>23.201367828372014</v>
      </c>
      <c r="K14" s="90" t="s">
        <v>93</v>
      </c>
      <c r="L14" s="90" t="s">
        <v>93</v>
      </c>
      <c r="M14" s="90">
        <v>37.94634386976815</v>
      </c>
      <c r="N14" s="90">
        <v>102.67495271548229</v>
      </c>
      <c r="O14" s="88">
        <v>14</v>
      </c>
    </row>
    <row r="15" spans="1:15">
      <c r="A15" s="85" t="s">
        <v>111</v>
      </c>
      <c r="B15" s="87">
        <v>1500</v>
      </c>
      <c r="C15" s="88">
        <v>4</v>
      </c>
      <c r="D15" s="89">
        <v>5.0795800880460549</v>
      </c>
      <c r="E15" s="1" t="s">
        <v>93</v>
      </c>
      <c r="F15" s="1" t="s">
        <v>93</v>
      </c>
      <c r="G15" s="88" t="s">
        <v>518</v>
      </c>
      <c r="H15" s="90">
        <v>4.9640602041221555</v>
      </c>
      <c r="I15" s="90">
        <v>5.0795800880460549</v>
      </c>
      <c r="J15" s="90">
        <v>23.201367828372014</v>
      </c>
      <c r="K15" s="90" t="s">
        <v>93</v>
      </c>
      <c r="L15" s="90" t="s">
        <v>93</v>
      </c>
      <c r="M15" s="90">
        <v>37.94634386976815</v>
      </c>
      <c r="N15" s="90">
        <v>102.67495271548229</v>
      </c>
      <c r="O15" s="88">
        <v>4</v>
      </c>
    </row>
    <row r="16" spans="1:15">
      <c r="A16" s="85" t="s">
        <v>112</v>
      </c>
      <c r="B16" s="87">
        <v>1500</v>
      </c>
      <c r="C16" s="88">
        <v>3</v>
      </c>
      <c r="D16" s="89">
        <v>5.0182329129169307</v>
      </c>
      <c r="E16" s="1" t="s">
        <v>93</v>
      </c>
      <c r="F16" s="1" t="s">
        <v>93</v>
      </c>
      <c r="G16" s="88" t="s">
        <v>518</v>
      </c>
      <c r="H16" s="90">
        <v>4.9640602041221555</v>
      </c>
      <c r="I16" s="90">
        <v>5.0795800880460549</v>
      </c>
      <c r="J16" s="90">
        <v>23.201367828372014</v>
      </c>
      <c r="K16" s="90" t="s">
        <v>93</v>
      </c>
      <c r="L16" s="90" t="s">
        <v>93</v>
      </c>
      <c r="M16" s="90">
        <v>37.94634386976815</v>
      </c>
      <c r="N16" s="90">
        <v>102.67495271548229</v>
      </c>
      <c r="O16" s="88">
        <v>3</v>
      </c>
    </row>
    <row r="17" spans="1:15">
      <c r="A17" s="85" t="s">
        <v>113</v>
      </c>
      <c r="B17" s="87">
        <v>2000</v>
      </c>
      <c r="C17" s="88">
        <v>6</v>
      </c>
      <c r="D17" s="89">
        <v>6.886340942740075</v>
      </c>
      <c r="E17" s="1" t="s">
        <v>93</v>
      </c>
      <c r="F17" s="1" t="s">
        <v>93</v>
      </c>
      <c r="G17" s="88" t="s">
        <v>518</v>
      </c>
      <c r="H17" s="90">
        <v>4.9640602041221555</v>
      </c>
      <c r="I17" s="90">
        <v>5.0795800880460549</v>
      </c>
      <c r="J17" s="90">
        <v>23.201367828372014</v>
      </c>
      <c r="K17" s="90" t="s">
        <v>93</v>
      </c>
      <c r="L17" s="90" t="s">
        <v>93</v>
      </c>
      <c r="M17" s="90">
        <v>37.94634386976815</v>
      </c>
      <c r="N17" s="90">
        <v>102.67495271548229</v>
      </c>
      <c r="O17" s="88">
        <v>6</v>
      </c>
    </row>
    <row r="18" spans="1:15">
      <c r="A18" s="85" t="s">
        <v>115</v>
      </c>
      <c r="B18">
        <v>115750</v>
      </c>
      <c r="D18" s="89">
        <v>23.201367828372014</v>
      </c>
      <c r="E18" s="89"/>
      <c r="F18" s="89"/>
    </row>
    <row r="20" spans="1:15">
      <c r="A20" s="85" t="s">
        <v>116</v>
      </c>
      <c r="B20" t="str">
        <f>CONCATENATE(ROUND(H2,2),";",ROUND(I2,2),";",ROUND(M2,2),";",ROUND(N2,2))</f>
        <v>4.96;5.08;37.95;102.67</v>
      </c>
    </row>
    <row r="21" spans="1:15">
      <c r="A21" t="s">
        <v>152</v>
      </c>
    </row>
    <row r="22" spans="1:15">
      <c r="A22" t="s">
        <v>121</v>
      </c>
    </row>
    <row r="23" spans="1:15">
      <c r="A23" t="s">
        <v>153</v>
      </c>
    </row>
  </sheetData>
  <sheetProtection algorithmName="SHA-512" hashValue="VnCpjH8etMPYBAOme3J6oQ43gbZyxegzSPUpwus/oHoIfdk8PNhMS2Qab/oXmy5wJePZAt64NJoVagK8BI3CNg==" saltValue="2wNlQOc4mq0NM7HTfxZUJg==" spinCount="100000"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tabColor rgb="FF00B0F0"/>
  </sheetPr>
  <dimension ref="A1:O23"/>
  <sheetViews>
    <sheetView workbookViewId="0">
      <selection activeCell="J28" sqref="J28"/>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t="s">
        <v>77</v>
      </c>
      <c r="C2" s="88">
        <v>13</v>
      </c>
      <c r="D2" s="89">
        <v>27.908215870014441</v>
      </c>
      <c r="E2" s="1" t="s">
        <v>93</v>
      </c>
      <c r="F2" s="1" t="s">
        <v>93</v>
      </c>
      <c r="G2" s="88" t="s">
        <v>518</v>
      </c>
      <c r="H2" s="90">
        <v>15.048787218492372</v>
      </c>
      <c r="I2" s="90">
        <v>18.778543596454842</v>
      </c>
      <c r="J2" s="90">
        <v>23.667007629982489</v>
      </c>
      <c r="K2" s="90" t="s">
        <v>93</v>
      </c>
      <c r="L2" s="90" t="s">
        <v>93</v>
      </c>
      <c r="M2" s="90">
        <v>27.908215870014441</v>
      </c>
      <c r="N2" s="90">
        <v>35.915873798648157</v>
      </c>
      <c r="O2" s="88">
        <v>13</v>
      </c>
    </row>
    <row r="3" spans="1:15">
      <c r="A3" s="85" t="s">
        <v>99</v>
      </c>
      <c r="B3" s="87" t="s">
        <v>77</v>
      </c>
      <c r="C3" s="88">
        <v>3</v>
      </c>
      <c r="D3" s="89">
        <v>18.145744948129458</v>
      </c>
      <c r="E3" s="1" t="s">
        <v>93</v>
      </c>
      <c r="F3" s="1" t="s">
        <v>93</v>
      </c>
      <c r="G3" s="88" t="s">
        <v>518</v>
      </c>
      <c r="H3" s="90">
        <v>15.048787218492372</v>
      </c>
      <c r="I3" s="90">
        <v>18.778543596454842</v>
      </c>
      <c r="J3" s="90">
        <v>23.667007629982489</v>
      </c>
      <c r="K3" s="90" t="s">
        <v>93</v>
      </c>
      <c r="L3" s="90" t="s">
        <v>93</v>
      </c>
      <c r="M3" s="90">
        <v>27.908215870014441</v>
      </c>
      <c r="N3" s="90">
        <v>35.915873798648157</v>
      </c>
      <c r="O3" s="88">
        <v>3</v>
      </c>
    </row>
    <row r="4" spans="1:15">
      <c r="A4" s="85" t="s">
        <v>100</v>
      </c>
      <c r="B4" s="87" t="s">
        <v>77</v>
      </c>
      <c r="C4" s="88">
        <v>12</v>
      </c>
      <c r="D4" s="89">
        <v>26.903728467771607</v>
      </c>
      <c r="E4" s="1" t="s">
        <v>93</v>
      </c>
      <c r="F4" s="1" t="s">
        <v>93</v>
      </c>
      <c r="G4" s="88" t="s">
        <v>518</v>
      </c>
      <c r="H4" s="90">
        <v>15.048787218492372</v>
      </c>
      <c r="I4" s="90">
        <v>18.778543596454842</v>
      </c>
      <c r="J4" s="90">
        <v>23.667007629982489</v>
      </c>
      <c r="K4" s="90" t="s">
        <v>93</v>
      </c>
      <c r="L4" s="90" t="s">
        <v>93</v>
      </c>
      <c r="M4" s="90">
        <v>27.908215870014441</v>
      </c>
      <c r="N4" s="90">
        <v>35.915873798648157</v>
      </c>
      <c r="O4" s="88">
        <v>12</v>
      </c>
    </row>
    <row r="5" spans="1:15">
      <c r="A5" s="85" t="s">
        <v>101</v>
      </c>
      <c r="B5" s="87" t="s">
        <v>77</v>
      </c>
      <c r="C5" s="88">
        <v>16</v>
      </c>
      <c r="D5" s="89">
        <v>35.915873798648157</v>
      </c>
      <c r="E5" s="1" t="s">
        <v>93</v>
      </c>
      <c r="F5" s="1" t="s">
        <v>93</v>
      </c>
      <c r="G5" s="88" t="s">
        <v>518</v>
      </c>
      <c r="H5" s="90">
        <v>15.048787218492372</v>
      </c>
      <c r="I5" s="90">
        <v>18.778543596454842</v>
      </c>
      <c r="J5" s="90">
        <v>23.667007629982489</v>
      </c>
      <c r="K5" s="90" t="s">
        <v>93</v>
      </c>
      <c r="L5" s="90" t="s">
        <v>93</v>
      </c>
      <c r="M5" s="90">
        <v>27.908215870014441</v>
      </c>
      <c r="N5" s="90">
        <v>35.915873798648157</v>
      </c>
      <c r="O5" s="88">
        <v>16</v>
      </c>
    </row>
    <row r="6" spans="1:15">
      <c r="A6" s="85" t="s">
        <v>102</v>
      </c>
      <c r="B6" s="87" t="s">
        <v>77</v>
      </c>
      <c r="C6" s="88">
        <v>2</v>
      </c>
      <c r="D6" s="89">
        <v>16.436628852253275</v>
      </c>
      <c r="E6" s="1" t="s">
        <v>93</v>
      </c>
      <c r="F6" s="1" t="s">
        <v>93</v>
      </c>
      <c r="G6" s="88" t="s">
        <v>518</v>
      </c>
      <c r="H6" s="90">
        <v>15.048787218492372</v>
      </c>
      <c r="I6" s="90">
        <v>18.778543596454842</v>
      </c>
      <c r="J6" s="90">
        <v>23.667007629982489</v>
      </c>
      <c r="K6" s="90" t="s">
        <v>93</v>
      </c>
      <c r="L6" s="90" t="s">
        <v>93</v>
      </c>
      <c r="M6" s="90">
        <v>27.908215870014441</v>
      </c>
      <c r="N6" s="90">
        <v>35.915873798648157</v>
      </c>
      <c r="O6" s="88">
        <v>2</v>
      </c>
    </row>
    <row r="7" spans="1:15">
      <c r="A7" s="85" t="s">
        <v>103</v>
      </c>
      <c r="B7" s="87" t="s">
        <v>77</v>
      </c>
      <c r="C7" s="88">
        <v>11</v>
      </c>
      <c r="D7" s="89">
        <v>26.69687047593326</v>
      </c>
      <c r="E7" s="1" t="s">
        <v>93</v>
      </c>
      <c r="F7" s="1" t="s">
        <v>93</v>
      </c>
      <c r="G7" s="88" t="s">
        <v>518</v>
      </c>
      <c r="H7" s="90">
        <v>15.048787218492372</v>
      </c>
      <c r="I7" s="90">
        <v>18.778543596454842</v>
      </c>
      <c r="J7" s="90">
        <v>23.667007629982489</v>
      </c>
      <c r="K7" s="90" t="s">
        <v>93</v>
      </c>
      <c r="L7" s="90" t="s">
        <v>93</v>
      </c>
      <c r="M7" s="90">
        <v>27.908215870014441</v>
      </c>
      <c r="N7" s="90">
        <v>35.915873798648157</v>
      </c>
      <c r="O7" s="88">
        <v>11</v>
      </c>
    </row>
    <row r="8" spans="1:15">
      <c r="A8" s="85" t="s">
        <v>104</v>
      </c>
      <c r="B8" s="87" t="s">
        <v>77</v>
      </c>
      <c r="C8" s="88">
        <v>1</v>
      </c>
      <c r="D8" s="89">
        <v>15.048787218492372</v>
      </c>
      <c r="E8" s="1" t="s">
        <v>93</v>
      </c>
      <c r="F8" s="1" t="s">
        <v>93</v>
      </c>
      <c r="G8" s="88" t="s">
        <v>518</v>
      </c>
      <c r="H8" s="90">
        <v>15.048787218492372</v>
      </c>
      <c r="I8" s="90">
        <v>18.778543596454842</v>
      </c>
      <c r="J8" s="90">
        <v>23.667007629982489</v>
      </c>
      <c r="K8" s="90" t="s">
        <v>93</v>
      </c>
      <c r="L8" s="90" t="s">
        <v>93</v>
      </c>
      <c r="M8" s="90">
        <v>27.908215870014441</v>
      </c>
      <c r="N8" s="90">
        <v>35.915873798648157</v>
      </c>
      <c r="O8" s="88">
        <v>1</v>
      </c>
    </row>
    <row r="9" spans="1:15">
      <c r="A9" s="85" t="s">
        <v>105</v>
      </c>
      <c r="B9" s="87" t="s">
        <v>77</v>
      </c>
      <c r="C9" s="88">
        <v>10</v>
      </c>
      <c r="D9" s="89">
        <v>25.901668677172246</v>
      </c>
      <c r="E9" s="1" t="s">
        <v>93</v>
      </c>
      <c r="F9" s="1" t="s">
        <v>93</v>
      </c>
      <c r="G9" s="88" t="s">
        <v>518</v>
      </c>
      <c r="H9" s="90">
        <v>15.048787218492372</v>
      </c>
      <c r="I9" s="90">
        <v>18.778543596454842</v>
      </c>
      <c r="J9" s="90">
        <v>23.667007629982489</v>
      </c>
      <c r="K9" s="90" t="s">
        <v>93</v>
      </c>
      <c r="L9" s="90" t="s">
        <v>93</v>
      </c>
      <c r="M9" s="90">
        <v>27.908215870014441</v>
      </c>
      <c r="N9" s="90">
        <v>35.915873798648157</v>
      </c>
      <c r="O9" s="88">
        <v>10</v>
      </c>
    </row>
    <row r="10" spans="1:15">
      <c r="A10" s="85" t="s">
        <v>106</v>
      </c>
      <c r="B10" s="87" t="s">
        <v>77</v>
      </c>
      <c r="C10" s="88">
        <v>8</v>
      </c>
      <c r="D10" s="89">
        <v>24.040005361622708</v>
      </c>
      <c r="E10" s="1" t="s">
        <v>93</v>
      </c>
      <c r="F10" s="1" t="s">
        <v>93</v>
      </c>
      <c r="G10" s="88" t="s">
        <v>518</v>
      </c>
      <c r="H10" s="90">
        <v>15.048787218492372</v>
      </c>
      <c r="I10" s="90">
        <v>18.778543596454842</v>
      </c>
      <c r="J10" s="90">
        <v>23.667007629982489</v>
      </c>
      <c r="K10" s="90" t="s">
        <v>93</v>
      </c>
      <c r="L10" s="90" t="s">
        <v>93</v>
      </c>
      <c r="M10" s="90">
        <v>27.908215870014441</v>
      </c>
      <c r="N10" s="90">
        <v>35.915873798648157</v>
      </c>
      <c r="O10" s="88">
        <v>8</v>
      </c>
    </row>
    <row r="11" spans="1:15">
      <c r="A11" s="85" t="s">
        <v>107</v>
      </c>
      <c r="B11" s="87" t="s">
        <v>77</v>
      </c>
      <c r="C11" s="88">
        <v>6</v>
      </c>
      <c r="D11" s="89">
        <v>19.734474191658748</v>
      </c>
      <c r="E11" s="1" t="s">
        <v>93</v>
      </c>
      <c r="F11" s="1" t="s">
        <v>93</v>
      </c>
      <c r="G11" s="88" t="s">
        <v>518</v>
      </c>
      <c r="H11" s="90">
        <v>15.048787218492372</v>
      </c>
      <c r="I11" s="90">
        <v>18.778543596454842</v>
      </c>
      <c r="J11" s="90">
        <v>23.667007629982489</v>
      </c>
      <c r="K11" s="90" t="s">
        <v>93</v>
      </c>
      <c r="L11" s="90" t="s">
        <v>93</v>
      </c>
      <c r="M11" s="90">
        <v>27.908215870014441</v>
      </c>
      <c r="N11" s="90">
        <v>35.915873798648157</v>
      </c>
      <c r="O11" s="88">
        <v>6</v>
      </c>
    </row>
    <row r="12" spans="1:15">
      <c r="A12" s="85" t="s">
        <v>108</v>
      </c>
      <c r="B12" s="87" t="s">
        <v>77</v>
      </c>
      <c r="C12" s="88">
        <v>7</v>
      </c>
      <c r="D12" s="89">
        <v>22.011023276211979</v>
      </c>
      <c r="E12" s="1" t="s">
        <v>93</v>
      </c>
      <c r="F12" s="1" t="s">
        <v>93</v>
      </c>
      <c r="G12" s="88" t="s">
        <v>518</v>
      </c>
      <c r="H12" s="90">
        <v>15.048787218492372</v>
      </c>
      <c r="I12" s="90">
        <v>18.778543596454842</v>
      </c>
      <c r="J12" s="90">
        <v>23.667007629982489</v>
      </c>
      <c r="K12" s="90" t="s">
        <v>93</v>
      </c>
      <c r="L12" s="90" t="s">
        <v>93</v>
      </c>
      <c r="M12" s="90">
        <v>27.908215870014441</v>
      </c>
      <c r="N12" s="90">
        <v>35.915873798648157</v>
      </c>
      <c r="O12" s="88">
        <v>7</v>
      </c>
    </row>
    <row r="13" spans="1:15">
      <c r="A13" s="85" t="s">
        <v>109</v>
      </c>
      <c r="B13" s="87" t="s">
        <v>77</v>
      </c>
      <c r="C13" s="88">
        <v>15</v>
      </c>
      <c r="D13" s="89">
        <v>31.747804509910754</v>
      </c>
      <c r="E13" s="1" t="s">
        <v>93</v>
      </c>
      <c r="F13" s="1" t="s">
        <v>93</v>
      </c>
      <c r="G13" s="88" t="s">
        <v>518</v>
      </c>
      <c r="H13" s="90">
        <v>15.048787218492372</v>
      </c>
      <c r="I13" s="90">
        <v>18.778543596454842</v>
      </c>
      <c r="J13" s="90">
        <v>23.667007629982489</v>
      </c>
      <c r="K13" s="90" t="s">
        <v>93</v>
      </c>
      <c r="L13" s="90" t="s">
        <v>93</v>
      </c>
      <c r="M13" s="90">
        <v>27.908215870014441</v>
      </c>
      <c r="N13" s="90">
        <v>35.915873798648157</v>
      </c>
      <c r="O13" s="88">
        <v>15</v>
      </c>
    </row>
    <row r="14" spans="1:15">
      <c r="A14" s="85" t="s">
        <v>110</v>
      </c>
      <c r="B14" s="87" t="s">
        <v>77</v>
      </c>
      <c r="C14" s="88">
        <v>5</v>
      </c>
      <c r="D14" s="89">
        <v>19.067115533030119</v>
      </c>
      <c r="E14" s="1" t="s">
        <v>93</v>
      </c>
      <c r="F14" s="1" t="s">
        <v>93</v>
      </c>
      <c r="G14" s="88" t="s">
        <v>518</v>
      </c>
      <c r="H14" s="90">
        <v>15.048787218492372</v>
      </c>
      <c r="I14" s="90">
        <v>18.778543596454842</v>
      </c>
      <c r="J14" s="90">
        <v>23.667007629982489</v>
      </c>
      <c r="K14" s="90" t="s">
        <v>93</v>
      </c>
      <c r="L14" s="90" t="s">
        <v>93</v>
      </c>
      <c r="M14" s="90">
        <v>27.908215870014441</v>
      </c>
      <c r="N14" s="90">
        <v>35.915873798648157</v>
      </c>
      <c r="O14" s="88">
        <v>5</v>
      </c>
    </row>
    <row r="15" spans="1:15">
      <c r="A15" s="85" t="s">
        <v>111</v>
      </c>
      <c r="B15" s="87" t="s">
        <v>77</v>
      </c>
      <c r="C15" s="88">
        <v>4</v>
      </c>
      <c r="D15" s="89">
        <v>18.778543596454842</v>
      </c>
      <c r="E15" s="1" t="s">
        <v>93</v>
      </c>
      <c r="F15" s="1" t="s">
        <v>93</v>
      </c>
      <c r="G15" s="88" t="s">
        <v>518</v>
      </c>
      <c r="H15" s="90">
        <v>15.048787218492372</v>
      </c>
      <c r="I15" s="90">
        <v>18.778543596454842</v>
      </c>
      <c r="J15" s="90">
        <v>23.667007629982489</v>
      </c>
      <c r="K15" s="90" t="s">
        <v>93</v>
      </c>
      <c r="L15" s="90" t="s">
        <v>93</v>
      </c>
      <c r="M15" s="90">
        <v>27.908215870014441</v>
      </c>
      <c r="N15" s="90">
        <v>35.915873798648157</v>
      </c>
      <c r="O15" s="88">
        <v>4</v>
      </c>
    </row>
    <row r="16" spans="1:15">
      <c r="A16" s="85" t="s">
        <v>112</v>
      </c>
      <c r="B16" s="87" t="s">
        <v>77</v>
      </c>
      <c r="C16" s="88">
        <v>14</v>
      </c>
      <c r="D16" s="89">
        <v>27.934672102119034</v>
      </c>
      <c r="E16" s="1" t="s">
        <v>93</v>
      </c>
      <c r="F16" s="1" t="s">
        <v>93</v>
      </c>
      <c r="G16" s="88" t="s">
        <v>518</v>
      </c>
      <c r="H16" s="90">
        <v>15.048787218492372</v>
      </c>
      <c r="I16" s="90">
        <v>18.778543596454842</v>
      </c>
      <c r="J16" s="90">
        <v>23.667007629982489</v>
      </c>
      <c r="K16" s="90" t="s">
        <v>93</v>
      </c>
      <c r="L16" s="90" t="s">
        <v>93</v>
      </c>
      <c r="M16" s="90">
        <v>27.908215870014441</v>
      </c>
      <c r="N16" s="90">
        <v>35.915873798648157</v>
      </c>
      <c r="O16" s="88">
        <v>14</v>
      </c>
    </row>
    <row r="17" spans="1:15">
      <c r="A17" s="85" t="s">
        <v>113</v>
      </c>
      <c r="B17" s="87" t="s">
        <v>77</v>
      </c>
      <c r="C17" s="88">
        <v>9</v>
      </c>
      <c r="D17" s="89">
        <v>25.491545422295026</v>
      </c>
      <c r="E17" s="1" t="s">
        <v>93</v>
      </c>
      <c r="F17" s="1" t="s">
        <v>93</v>
      </c>
      <c r="G17" s="88" t="s">
        <v>518</v>
      </c>
      <c r="H17" s="90">
        <v>15.048787218492372</v>
      </c>
      <c r="I17" s="90">
        <v>18.778543596454842</v>
      </c>
      <c r="J17" s="90">
        <v>23.667007629982489</v>
      </c>
      <c r="K17" s="90" t="s">
        <v>93</v>
      </c>
      <c r="L17" s="90" t="s">
        <v>93</v>
      </c>
      <c r="M17" s="90">
        <v>27.908215870014441</v>
      </c>
      <c r="N17" s="90">
        <v>35.915873798648157</v>
      </c>
      <c r="O17" s="88">
        <v>9</v>
      </c>
    </row>
    <row r="18" spans="1:15">
      <c r="A18" s="85" t="s">
        <v>115</v>
      </c>
      <c r="D18" s="89">
        <v>23.667007629982489</v>
      </c>
      <c r="E18" s="89"/>
      <c r="F18" s="89"/>
    </row>
    <row r="20" spans="1:15">
      <c r="A20" s="85" t="s">
        <v>116</v>
      </c>
    </row>
    <row r="21" spans="1:15">
      <c r="A21" t="s">
        <v>152</v>
      </c>
    </row>
    <row r="22" spans="1:15">
      <c r="A22" t="s">
        <v>121</v>
      </c>
    </row>
    <row r="23" spans="1:15">
      <c r="A23" t="s">
        <v>153</v>
      </c>
    </row>
  </sheetData>
  <sheetProtection algorithmName="SHA-512" hashValue="cP+KX+I0kBvk8bN0lHAMlitlKNmFMzIWCqwxjJntoMNVbp24TqDaVNfeCpiX9worL/RMODZvHlSwW+wRP/VuEw==" saltValue="Du/mT8AqYYhK1GruGSiBFQ==" spinCount="100000" sheet="1" objects="1" scenario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t="s">
        <v>77</v>
      </c>
      <c r="C2" s="88">
        <v>2</v>
      </c>
      <c r="D2" s="97">
        <v>186750</v>
      </c>
      <c r="E2" s="1" t="s">
        <v>93</v>
      </c>
      <c r="F2" s="1" t="s">
        <v>93</v>
      </c>
      <c r="G2" s="88" t="s">
        <v>518</v>
      </c>
      <c r="H2" s="88">
        <v>185000</v>
      </c>
      <c r="I2" s="88">
        <v>199950</v>
      </c>
      <c r="J2" s="88">
        <v>205000</v>
      </c>
      <c r="K2" s="90" t="s">
        <v>93</v>
      </c>
      <c r="L2" s="90" t="s">
        <v>93</v>
      </c>
      <c r="M2" s="88">
        <v>218000</v>
      </c>
      <c r="N2" s="88">
        <v>262500</v>
      </c>
      <c r="O2" s="88">
        <v>2</v>
      </c>
    </row>
    <row r="3" spans="1:15">
      <c r="A3" s="85" t="s">
        <v>99</v>
      </c>
      <c r="B3" s="87" t="s">
        <v>77</v>
      </c>
      <c r="C3" s="88">
        <v>16</v>
      </c>
      <c r="D3" s="97">
        <v>262500</v>
      </c>
      <c r="E3" s="1" t="s">
        <v>93</v>
      </c>
      <c r="F3" s="1" t="s">
        <v>93</v>
      </c>
      <c r="G3" s="88" t="s">
        <v>518</v>
      </c>
      <c r="H3" s="88">
        <v>185000</v>
      </c>
      <c r="I3" s="88">
        <v>199950</v>
      </c>
      <c r="J3" s="88">
        <v>205000</v>
      </c>
      <c r="K3" s="90" t="s">
        <v>93</v>
      </c>
      <c r="L3" s="90" t="s">
        <v>93</v>
      </c>
      <c r="M3" s="88">
        <v>218000</v>
      </c>
      <c r="N3" s="88">
        <v>262500</v>
      </c>
      <c r="O3" s="88">
        <v>16</v>
      </c>
    </row>
    <row r="4" spans="1:15">
      <c r="A4" s="85" t="s">
        <v>100</v>
      </c>
      <c r="B4" s="87" t="s">
        <v>77</v>
      </c>
      <c r="C4" s="88">
        <v>3</v>
      </c>
      <c r="D4" s="97">
        <v>192250</v>
      </c>
      <c r="E4" s="1" t="s">
        <v>93</v>
      </c>
      <c r="F4" s="1" t="s">
        <v>93</v>
      </c>
      <c r="G4" s="88" t="s">
        <v>518</v>
      </c>
      <c r="H4" s="88">
        <v>185000</v>
      </c>
      <c r="I4" s="88">
        <v>199950</v>
      </c>
      <c r="J4" s="88">
        <v>205000</v>
      </c>
      <c r="K4" s="90" t="s">
        <v>93</v>
      </c>
      <c r="L4" s="90" t="s">
        <v>93</v>
      </c>
      <c r="M4" s="88">
        <v>218000</v>
      </c>
      <c r="N4" s="88">
        <v>262500</v>
      </c>
      <c r="O4" s="88">
        <v>3</v>
      </c>
    </row>
    <row r="5" spans="1:15">
      <c r="A5" s="85" t="s">
        <v>101</v>
      </c>
      <c r="B5" s="87" t="s">
        <v>77</v>
      </c>
      <c r="C5" s="88">
        <v>5</v>
      </c>
      <c r="D5" s="97">
        <v>200000</v>
      </c>
      <c r="E5" s="1" t="s">
        <v>93</v>
      </c>
      <c r="F5" s="1" t="s">
        <v>93</v>
      </c>
      <c r="G5" s="88" t="s">
        <v>518</v>
      </c>
      <c r="H5" s="88">
        <v>185000</v>
      </c>
      <c r="I5" s="88">
        <v>199950</v>
      </c>
      <c r="J5" s="88">
        <v>205000</v>
      </c>
      <c r="K5" s="90" t="s">
        <v>93</v>
      </c>
      <c r="L5" s="90" t="s">
        <v>93</v>
      </c>
      <c r="M5" s="88">
        <v>218000</v>
      </c>
      <c r="N5" s="88">
        <v>262500</v>
      </c>
      <c r="O5" s="88">
        <v>5</v>
      </c>
    </row>
    <row r="6" spans="1:15">
      <c r="A6" s="85" t="s">
        <v>102</v>
      </c>
      <c r="B6" s="87" t="s">
        <v>77</v>
      </c>
      <c r="C6" s="88">
        <v>15</v>
      </c>
      <c r="D6" s="97">
        <v>230000</v>
      </c>
      <c r="E6" s="1" t="s">
        <v>93</v>
      </c>
      <c r="F6" s="1" t="s">
        <v>93</v>
      </c>
      <c r="G6" s="88" t="s">
        <v>518</v>
      </c>
      <c r="H6" s="88">
        <v>185000</v>
      </c>
      <c r="I6" s="88">
        <v>199950</v>
      </c>
      <c r="J6" s="88">
        <v>205000</v>
      </c>
      <c r="K6" s="90" t="s">
        <v>93</v>
      </c>
      <c r="L6" s="90" t="s">
        <v>93</v>
      </c>
      <c r="M6" s="88">
        <v>218000</v>
      </c>
      <c r="N6" s="88">
        <v>262500</v>
      </c>
      <c r="O6" s="88">
        <v>15</v>
      </c>
    </row>
    <row r="7" spans="1:15">
      <c r="A7" s="85" t="s">
        <v>103</v>
      </c>
      <c r="B7" s="87" t="s">
        <v>77</v>
      </c>
      <c r="C7" s="88">
        <v>7</v>
      </c>
      <c r="D7" s="97">
        <v>200500</v>
      </c>
      <c r="E7" s="1" t="s">
        <v>93</v>
      </c>
      <c r="F7" s="1" t="s">
        <v>93</v>
      </c>
      <c r="G7" s="88" t="s">
        <v>518</v>
      </c>
      <c r="H7" s="88">
        <v>185000</v>
      </c>
      <c r="I7" s="88">
        <v>199950</v>
      </c>
      <c r="J7" s="88">
        <v>205000</v>
      </c>
      <c r="K7" s="90" t="s">
        <v>93</v>
      </c>
      <c r="L7" s="90" t="s">
        <v>93</v>
      </c>
      <c r="M7" s="88">
        <v>218000</v>
      </c>
      <c r="N7" s="88">
        <v>262500</v>
      </c>
      <c r="O7" s="88">
        <v>7</v>
      </c>
    </row>
    <row r="8" spans="1:15">
      <c r="A8" s="85" t="s">
        <v>104</v>
      </c>
      <c r="B8" s="87" t="s">
        <v>77</v>
      </c>
      <c r="C8" s="88">
        <v>4</v>
      </c>
      <c r="D8" s="97">
        <v>199950</v>
      </c>
      <c r="E8" s="1" t="s">
        <v>93</v>
      </c>
      <c r="F8" s="1" t="s">
        <v>93</v>
      </c>
      <c r="G8" s="88" t="s">
        <v>518</v>
      </c>
      <c r="H8" s="88">
        <v>185000</v>
      </c>
      <c r="I8" s="88">
        <v>199950</v>
      </c>
      <c r="J8" s="88">
        <v>205000</v>
      </c>
      <c r="K8" s="90" t="s">
        <v>93</v>
      </c>
      <c r="L8" s="90" t="s">
        <v>93</v>
      </c>
      <c r="M8" s="88">
        <v>218000</v>
      </c>
      <c r="N8" s="88">
        <v>262500</v>
      </c>
      <c r="O8" s="88">
        <v>4</v>
      </c>
    </row>
    <row r="9" spans="1:15">
      <c r="A9" s="85" t="s">
        <v>105</v>
      </c>
      <c r="B9" s="87" t="s">
        <v>77</v>
      </c>
      <c r="C9" s="88">
        <v>12</v>
      </c>
      <c r="D9" s="97">
        <v>210500</v>
      </c>
      <c r="E9" s="1" t="s">
        <v>93</v>
      </c>
      <c r="F9" s="1" t="s">
        <v>93</v>
      </c>
      <c r="G9" s="88" t="s">
        <v>518</v>
      </c>
      <c r="H9" s="88">
        <v>185000</v>
      </c>
      <c r="I9" s="88">
        <v>199950</v>
      </c>
      <c r="J9" s="88">
        <v>205000</v>
      </c>
      <c r="K9" s="90" t="s">
        <v>93</v>
      </c>
      <c r="L9" s="90" t="s">
        <v>93</v>
      </c>
      <c r="M9" s="88">
        <v>218000</v>
      </c>
      <c r="N9" s="88">
        <v>262500</v>
      </c>
      <c r="O9" s="88">
        <v>12</v>
      </c>
    </row>
    <row r="10" spans="1:15">
      <c r="A10" s="85" t="s">
        <v>106</v>
      </c>
      <c r="B10" s="87" t="s">
        <v>77</v>
      </c>
      <c r="C10" s="88">
        <v>8</v>
      </c>
      <c r="D10" s="97">
        <v>200750</v>
      </c>
      <c r="E10" s="1" t="s">
        <v>93</v>
      </c>
      <c r="F10" s="1" t="s">
        <v>93</v>
      </c>
      <c r="G10" s="88" t="s">
        <v>518</v>
      </c>
      <c r="H10" s="88">
        <v>185000</v>
      </c>
      <c r="I10" s="88">
        <v>199950</v>
      </c>
      <c r="J10" s="88">
        <v>205000</v>
      </c>
      <c r="K10" s="90" t="s">
        <v>93</v>
      </c>
      <c r="L10" s="90" t="s">
        <v>93</v>
      </c>
      <c r="M10" s="88">
        <v>218000</v>
      </c>
      <c r="N10" s="88">
        <v>262500</v>
      </c>
      <c r="O10" s="88">
        <v>8</v>
      </c>
    </row>
    <row r="11" spans="1:15">
      <c r="A11" s="85" t="s">
        <v>107</v>
      </c>
      <c r="B11" s="87" t="s">
        <v>77</v>
      </c>
      <c r="C11" s="88">
        <v>9</v>
      </c>
      <c r="D11" s="97">
        <v>205000</v>
      </c>
      <c r="E11" s="1" t="s">
        <v>93</v>
      </c>
      <c r="F11" s="1" t="s">
        <v>93</v>
      </c>
      <c r="G11" s="88" t="s">
        <v>518</v>
      </c>
      <c r="H11" s="88">
        <v>185000</v>
      </c>
      <c r="I11" s="88">
        <v>199950</v>
      </c>
      <c r="J11" s="88">
        <v>205000</v>
      </c>
      <c r="K11" s="90" t="s">
        <v>93</v>
      </c>
      <c r="L11" s="90" t="s">
        <v>93</v>
      </c>
      <c r="M11" s="88">
        <v>218000</v>
      </c>
      <c r="N11" s="88">
        <v>262500</v>
      </c>
      <c r="O11" s="88">
        <v>9</v>
      </c>
    </row>
    <row r="12" spans="1:15">
      <c r="A12" s="85" t="s">
        <v>108</v>
      </c>
      <c r="B12" s="87" t="s">
        <v>77</v>
      </c>
      <c r="C12" s="88">
        <v>9</v>
      </c>
      <c r="D12" s="97">
        <v>205000</v>
      </c>
      <c r="E12" s="1" t="s">
        <v>93</v>
      </c>
      <c r="F12" s="1" t="s">
        <v>93</v>
      </c>
      <c r="G12" s="88" t="s">
        <v>518</v>
      </c>
      <c r="H12" s="88">
        <v>185000</v>
      </c>
      <c r="I12" s="88">
        <v>199950</v>
      </c>
      <c r="J12" s="88">
        <v>205000</v>
      </c>
      <c r="K12" s="90" t="s">
        <v>93</v>
      </c>
      <c r="L12" s="90" t="s">
        <v>93</v>
      </c>
      <c r="M12" s="88">
        <v>218000</v>
      </c>
      <c r="N12" s="88">
        <v>262500</v>
      </c>
      <c r="O12" s="88">
        <v>9</v>
      </c>
    </row>
    <row r="13" spans="1:15">
      <c r="A13" s="85" t="s">
        <v>109</v>
      </c>
      <c r="B13" s="87" t="s">
        <v>77</v>
      </c>
      <c r="C13" s="88">
        <v>1</v>
      </c>
      <c r="D13" s="97">
        <v>185000</v>
      </c>
      <c r="E13" s="1" t="s">
        <v>93</v>
      </c>
      <c r="F13" s="1" t="s">
        <v>93</v>
      </c>
      <c r="G13" s="88" t="s">
        <v>518</v>
      </c>
      <c r="H13" s="88">
        <v>185000</v>
      </c>
      <c r="I13" s="88">
        <v>199950</v>
      </c>
      <c r="J13" s="88">
        <v>205000</v>
      </c>
      <c r="K13" s="90" t="s">
        <v>93</v>
      </c>
      <c r="L13" s="90" t="s">
        <v>93</v>
      </c>
      <c r="M13" s="88">
        <v>218000</v>
      </c>
      <c r="N13" s="88">
        <v>262500</v>
      </c>
      <c r="O13" s="88">
        <v>1</v>
      </c>
    </row>
    <row r="14" spans="1:15">
      <c r="A14" s="85" t="s">
        <v>110</v>
      </c>
      <c r="B14" s="87" t="s">
        <v>77</v>
      </c>
      <c r="C14" s="88">
        <v>14</v>
      </c>
      <c r="D14" s="97">
        <v>221000</v>
      </c>
      <c r="E14" s="1" t="s">
        <v>93</v>
      </c>
      <c r="F14" s="1" t="s">
        <v>93</v>
      </c>
      <c r="G14" s="88" t="s">
        <v>518</v>
      </c>
      <c r="H14" s="88">
        <v>185000</v>
      </c>
      <c r="I14" s="88">
        <v>199950</v>
      </c>
      <c r="J14" s="88">
        <v>205000</v>
      </c>
      <c r="K14" s="90" t="s">
        <v>93</v>
      </c>
      <c r="L14" s="90" t="s">
        <v>93</v>
      </c>
      <c r="M14" s="88">
        <v>218000</v>
      </c>
      <c r="N14" s="88">
        <v>262500</v>
      </c>
      <c r="O14" s="88">
        <v>14</v>
      </c>
    </row>
    <row r="15" spans="1:15">
      <c r="A15" s="85" t="s">
        <v>111</v>
      </c>
      <c r="B15" s="87" t="s">
        <v>77</v>
      </c>
      <c r="C15" s="88">
        <v>13</v>
      </c>
      <c r="D15" s="97">
        <v>218000</v>
      </c>
      <c r="E15" s="1" t="s">
        <v>93</v>
      </c>
      <c r="F15" s="1" t="s">
        <v>93</v>
      </c>
      <c r="G15" s="88" t="s">
        <v>518</v>
      </c>
      <c r="H15" s="88">
        <v>185000</v>
      </c>
      <c r="I15" s="88">
        <v>199950</v>
      </c>
      <c r="J15" s="88">
        <v>205000</v>
      </c>
      <c r="K15" s="90" t="s">
        <v>93</v>
      </c>
      <c r="L15" s="90" t="s">
        <v>93</v>
      </c>
      <c r="M15" s="88">
        <v>218000</v>
      </c>
      <c r="N15" s="88">
        <v>262500</v>
      </c>
      <c r="O15" s="88">
        <v>13</v>
      </c>
    </row>
    <row r="16" spans="1:15">
      <c r="A16" s="85" t="s">
        <v>112</v>
      </c>
      <c r="B16" s="87" t="s">
        <v>77</v>
      </c>
      <c r="C16" s="88">
        <v>5</v>
      </c>
      <c r="D16" s="97">
        <v>200000</v>
      </c>
      <c r="E16" s="1" t="s">
        <v>93</v>
      </c>
      <c r="F16" s="1" t="s">
        <v>93</v>
      </c>
      <c r="G16" s="88" t="s">
        <v>518</v>
      </c>
      <c r="H16" s="88">
        <v>185000</v>
      </c>
      <c r="I16" s="88">
        <v>199950</v>
      </c>
      <c r="J16" s="88">
        <v>205000</v>
      </c>
      <c r="K16" s="90" t="s">
        <v>93</v>
      </c>
      <c r="L16" s="90" t="s">
        <v>93</v>
      </c>
      <c r="M16" s="88">
        <v>218000</v>
      </c>
      <c r="N16" s="88">
        <v>262500</v>
      </c>
      <c r="O16" s="88">
        <v>5</v>
      </c>
    </row>
    <row r="17" spans="1:15">
      <c r="A17" s="85" t="s">
        <v>113</v>
      </c>
      <c r="B17" s="87" t="s">
        <v>77</v>
      </c>
      <c r="C17" s="88">
        <v>11</v>
      </c>
      <c r="D17" s="97">
        <v>210000</v>
      </c>
      <c r="E17" s="1" t="s">
        <v>93</v>
      </c>
      <c r="F17" s="1" t="s">
        <v>93</v>
      </c>
      <c r="G17" s="88" t="s">
        <v>518</v>
      </c>
      <c r="H17" s="88">
        <v>185000</v>
      </c>
      <c r="I17" s="88">
        <v>199950</v>
      </c>
      <c r="J17" s="88">
        <v>205000</v>
      </c>
      <c r="K17" s="90" t="s">
        <v>93</v>
      </c>
      <c r="L17" s="90" t="s">
        <v>93</v>
      </c>
      <c r="M17" s="88">
        <v>218000</v>
      </c>
      <c r="N17" s="88">
        <v>262500</v>
      </c>
      <c r="O17" s="88">
        <v>11</v>
      </c>
    </row>
    <row r="18" spans="1:15">
      <c r="A18" s="85" t="s">
        <v>115</v>
      </c>
      <c r="D18" s="97">
        <v>205000</v>
      </c>
      <c r="E18" s="89"/>
      <c r="F18" s="89"/>
    </row>
    <row r="20" spans="1:15">
      <c r="A20" s="85" t="s">
        <v>116</v>
      </c>
    </row>
    <row r="21" spans="1:15">
      <c r="A21" t="s">
        <v>154</v>
      </c>
    </row>
    <row r="22" spans="1:15">
      <c r="A22" t="s">
        <v>121</v>
      </c>
    </row>
    <row r="23" spans="1:15">
      <c r="A23" t="s">
        <v>155</v>
      </c>
    </row>
  </sheetData>
  <sheetProtection algorithmName="SHA-512" hashValue="3wNDTvsTi2a37PL2G4XSeq1sfeh0wUjtkvO3spetG5onZZjTdPgiGCZpSAYvtVMiFLKL1UXg7CzDLxjGT2Tpqw==" saltValue="4H5X/gWAmH/jSrTM5T+Qz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D50057"/>
    <pageSetUpPr fitToPage="1"/>
  </sheetPr>
  <dimension ref="A1:F83"/>
  <sheetViews>
    <sheetView workbookViewId="0">
      <pane xSplit="1" ySplit="5" topLeftCell="B39" activePane="bottomRight" state="frozen"/>
      <selection pane="topRight" activeCell="B1" sqref="B1"/>
      <selection pane="bottomLeft" activeCell="A6" sqref="A6"/>
      <selection pane="bottomRight" activeCell="C41" sqref="C41"/>
    </sheetView>
  </sheetViews>
  <sheetFormatPr defaultColWidth="9.109375" defaultRowHeight="10.199999999999999"/>
  <cols>
    <col min="1" max="1" width="6.109375" style="91" customWidth="1"/>
    <col min="2" max="2" width="10.6640625" style="92" customWidth="1"/>
    <col min="3" max="3" width="27.109375" style="93" customWidth="1"/>
    <col min="4" max="4" width="16.6640625" style="128" customWidth="1"/>
    <col min="5" max="5" width="95.33203125" style="93" customWidth="1"/>
    <col min="6" max="6" width="3.6640625" style="91" customWidth="1"/>
    <col min="7" max="16384" width="9.109375" style="91"/>
  </cols>
  <sheetData>
    <row r="1" spans="1:6" ht="15" customHeight="1">
      <c r="A1" s="246"/>
      <c r="B1" s="247"/>
      <c r="C1" s="248"/>
      <c r="D1" s="249"/>
      <c r="E1" s="248"/>
      <c r="F1" s="246"/>
    </row>
    <row r="2" spans="1:6" ht="15" customHeight="1">
      <c r="A2" s="246"/>
      <c r="B2" s="247"/>
      <c r="C2" s="248"/>
      <c r="D2" s="249"/>
      <c r="E2" s="248"/>
      <c r="F2" s="246"/>
    </row>
    <row r="3" spans="1:6" ht="15" customHeight="1">
      <c r="A3" s="246"/>
      <c r="B3" s="247"/>
      <c r="C3" s="248"/>
      <c r="D3" s="249"/>
      <c r="E3" s="248"/>
      <c r="F3" s="246"/>
    </row>
    <row r="4" spans="1:6" ht="15" customHeight="1" thickBot="1">
      <c r="A4" s="246"/>
      <c r="B4" s="247"/>
      <c r="C4" s="248"/>
      <c r="D4" s="249"/>
      <c r="E4" s="248"/>
      <c r="F4" s="246"/>
    </row>
    <row r="5" spans="1:6" s="93" customFormat="1" ht="29.4" thickBot="1">
      <c r="A5" s="248"/>
      <c r="B5" s="295" t="s">
        <v>94</v>
      </c>
      <c r="C5" s="296" t="s">
        <v>95</v>
      </c>
      <c r="D5" s="297" t="s">
        <v>97</v>
      </c>
      <c r="E5" s="298" t="s">
        <v>96</v>
      </c>
      <c r="F5" s="248"/>
    </row>
    <row r="6" spans="1:6" s="110" customFormat="1" ht="31.5" customHeight="1">
      <c r="A6" s="324" t="s">
        <v>42</v>
      </c>
      <c r="B6" s="115">
        <v>1</v>
      </c>
      <c r="C6" s="116" t="s">
        <v>374</v>
      </c>
      <c r="D6" s="123">
        <v>2017</v>
      </c>
      <c r="E6" s="117" t="s">
        <v>340</v>
      </c>
      <c r="F6" s="250"/>
    </row>
    <row r="7" spans="1:6" s="110" customFormat="1" ht="31.5" customHeight="1">
      <c r="A7" s="325"/>
      <c r="B7" s="111">
        <v>2</v>
      </c>
      <c r="C7" s="112" t="s">
        <v>375</v>
      </c>
      <c r="D7" s="106">
        <v>2017</v>
      </c>
      <c r="E7" s="113" t="s">
        <v>339</v>
      </c>
      <c r="F7" s="250"/>
    </row>
    <row r="8" spans="1:6" s="110" customFormat="1" ht="31.5" customHeight="1">
      <c r="A8" s="325"/>
      <c r="B8" s="111">
        <v>3</v>
      </c>
      <c r="C8" s="112" t="s">
        <v>376</v>
      </c>
      <c r="D8" s="106">
        <v>2017</v>
      </c>
      <c r="E8" s="113" t="s">
        <v>338</v>
      </c>
      <c r="F8" s="250"/>
    </row>
    <row r="9" spans="1:6" s="110" customFormat="1" ht="31.5" customHeight="1">
      <c r="A9" s="325"/>
      <c r="B9" s="111">
        <v>4</v>
      </c>
      <c r="C9" s="112" t="s">
        <v>377</v>
      </c>
      <c r="D9" s="106">
        <v>2017</v>
      </c>
      <c r="E9" s="113" t="s">
        <v>348</v>
      </c>
      <c r="F9" s="250"/>
    </row>
    <row r="10" spans="1:6" s="110" customFormat="1" ht="31.5" customHeight="1">
      <c r="A10" s="325"/>
      <c r="B10" s="111">
        <v>5</v>
      </c>
      <c r="C10" s="112" t="s">
        <v>378</v>
      </c>
      <c r="D10" s="106">
        <v>2017</v>
      </c>
      <c r="E10" s="113" t="s">
        <v>341</v>
      </c>
      <c r="F10" s="250"/>
    </row>
    <row r="11" spans="1:6" s="110" customFormat="1" ht="42" customHeight="1">
      <c r="A11" s="325"/>
      <c r="B11" s="111">
        <v>6</v>
      </c>
      <c r="C11" s="112" t="s">
        <v>379</v>
      </c>
      <c r="D11" s="106" t="s">
        <v>370</v>
      </c>
      <c r="E11" s="113" t="s">
        <v>371</v>
      </c>
      <c r="F11" s="250"/>
    </row>
    <row r="12" spans="1:6" s="110" customFormat="1" ht="38.25" customHeight="1">
      <c r="A12" s="325"/>
      <c r="B12" s="111">
        <v>7</v>
      </c>
      <c r="C12" s="112" t="s">
        <v>380</v>
      </c>
      <c r="D12" s="106" t="s">
        <v>370</v>
      </c>
      <c r="E12" s="113" t="s">
        <v>372</v>
      </c>
      <c r="F12" s="250"/>
    </row>
    <row r="13" spans="1:6" s="110" customFormat="1" ht="41.4">
      <c r="A13" s="325"/>
      <c r="B13" s="111">
        <v>8</v>
      </c>
      <c r="C13" s="112" t="s">
        <v>381</v>
      </c>
      <c r="D13" s="129" t="s">
        <v>370</v>
      </c>
      <c r="E13" s="113" t="s">
        <v>373</v>
      </c>
      <c r="F13" s="250"/>
    </row>
    <row r="14" spans="1:6" s="110" customFormat="1" ht="43.5" customHeight="1">
      <c r="A14" s="325"/>
      <c r="B14" s="111">
        <v>9</v>
      </c>
      <c r="C14" s="112" t="s">
        <v>382</v>
      </c>
      <c r="D14" s="106" t="s">
        <v>370</v>
      </c>
      <c r="E14" s="113" t="s">
        <v>639</v>
      </c>
      <c r="F14" s="250"/>
    </row>
    <row r="15" spans="1:6" s="110" customFormat="1" ht="41.4">
      <c r="A15" s="325"/>
      <c r="B15" s="111">
        <v>10</v>
      </c>
      <c r="C15" s="112" t="s">
        <v>383</v>
      </c>
      <c r="D15" s="130">
        <v>2011</v>
      </c>
      <c r="E15" s="113" t="s">
        <v>388</v>
      </c>
      <c r="F15" s="250"/>
    </row>
    <row r="16" spans="1:6" s="110" customFormat="1" ht="22.5" customHeight="1">
      <c r="A16" s="325"/>
      <c r="B16" s="111">
        <v>11</v>
      </c>
      <c r="C16" s="112" t="s">
        <v>384</v>
      </c>
      <c r="D16" s="130">
        <v>2011</v>
      </c>
      <c r="E16" s="113" t="s">
        <v>387</v>
      </c>
      <c r="F16" s="250"/>
    </row>
    <row r="17" spans="1:6" s="110" customFormat="1" ht="24" customHeight="1">
      <c r="A17" s="325"/>
      <c r="B17" s="111">
        <v>12</v>
      </c>
      <c r="C17" s="112" t="s">
        <v>385</v>
      </c>
      <c r="D17" s="130">
        <v>2011</v>
      </c>
      <c r="E17" s="113" t="s">
        <v>390</v>
      </c>
      <c r="F17" s="250"/>
    </row>
    <row r="18" spans="1:6" s="110" customFormat="1" ht="24.75" customHeight="1" thickBot="1">
      <c r="A18" s="326"/>
      <c r="B18" s="118">
        <v>13</v>
      </c>
      <c r="C18" s="119" t="s">
        <v>386</v>
      </c>
      <c r="D18" s="131">
        <v>2011</v>
      </c>
      <c r="E18" s="120" t="s">
        <v>389</v>
      </c>
      <c r="F18" s="250"/>
    </row>
    <row r="19" spans="1:6" s="110" customFormat="1" ht="22.5" customHeight="1">
      <c r="A19" s="338" t="s">
        <v>163</v>
      </c>
      <c r="B19" s="115">
        <v>14</v>
      </c>
      <c r="C19" s="116" t="s">
        <v>397</v>
      </c>
      <c r="D19" s="123">
        <v>2015</v>
      </c>
      <c r="E19" s="117" t="s">
        <v>391</v>
      </c>
      <c r="F19" s="250"/>
    </row>
    <row r="20" spans="1:6" s="110" customFormat="1" ht="41.4">
      <c r="A20" s="339"/>
      <c r="B20" s="111">
        <v>15</v>
      </c>
      <c r="C20" s="112" t="s">
        <v>398</v>
      </c>
      <c r="D20" s="106">
        <v>2015</v>
      </c>
      <c r="E20" s="113" t="s">
        <v>392</v>
      </c>
      <c r="F20" s="250"/>
    </row>
    <row r="21" spans="1:6" s="110" customFormat="1" ht="42" thickBot="1">
      <c r="A21" s="339"/>
      <c r="B21" s="111">
        <v>16</v>
      </c>
      <c r="C21" s="112" t="s">
        <v>399</v>
      </c>
      <c r="D21" s="106">
        <v>2015</v>
      </c>
      <c r="E21" s="113" t="s">
        <v>395</v>
      </c>
      <c r="F21" s="250"/>
    </row>
    <row r="22" spans="1:6" s="110" customFormat="1" ht="40.5" customHeight="1">
      <c r="A22" s="339"/>
      <c r="B22" s="111">
        <v>17</v>
      </c>
      <c r="C22" s="112" t="s">
        <v>400</v>
      </c>
      <c r="D22" s="106">
        <v>2015</v>
      </c>
      <c r="E22" s="117" t="s">
        <v>394</v>
      </c>
      <c r="F22" s="250"/>
    </row>
    <row r="23" spans="1:6" s="110" customFormat="1" ht="41.4">
      <c r="A23" s="339"/>
      <c r="B23" s="111">
        <v>18</v>
      </c>
      <c r="C23" s="112" t="s">
        <v>401</v>
      </c>
      <c r="D23" s="106">
        <v>2015</v>
      </c>
      <c r="E23" s="113" t="s">
        <v>393</v>
      </c>
      <c r="F23" s="250"/>
    </row>
    <row r="24" spans="1:6" s="110" customFormat="1" ht="41.4">
      <c r="A24" s="339"/>
      <c r="B24" s="111">
        <v>19</v>
      </c>
      <c r="C24" s="112" t="s">
        <v>402</v>
      </c>
      <c r="D24" s="106">
        <v>2015</v>
      </c>
      <c r="E24" s="113" t="s">
        <v>396</v>
      </c>
      <c r="F24" s="250"/>
    </row>
    <row r="25" spans="1:6" s="110" customFormat="1" ht="41.4">
      <c r="A25" s="339"/>
      <c r="B25" s="111">
        <v>20</v>
      </c>
      <c r="C25" s="112" t="s">
        <v>403</v>
      </c>
      <c r="D25" s="106">
        <v>2014</v>
      </c>
      <c r="E25" s="113" t="s">
        <v>405</v>
      </c>
      <c r="F25" s="250"/>
    </row>
    <row r="26" spans="1:6" s="110" customFormat="1" ht="42" thickBot="1">
      <c r="A26" s="340"/>
      <c r="B26" s="118">
        <v>21</v>
      </c>
      <c r="C26" s="119" t="s">
        <v>404</v>
      </c>
      <c r="D26" s="122">
        <v>2015</v>
      </c>
      <c r="E26" s="120" t="s">
        <v>406</v>
      </c>
      <c r="F26" s="250"/>
    </row>
    <row r="27" spans="1:6" s="110" customFormat="1" ht="25.5" customHeight="1">
      <c r="A27" s="329" t="s">
        <v>171</v>
      </c>
      <c r="B27" s="115">
        <v>22</v>
      </c>
      <c r="C27" s="116" t="s">
        <v>407</v>
      </c>
      <c r="D27" s="123">
        <v>2011</v>
      </c>
      <c r="E27" s="117" t="s">
        <v>408</v>
      </c>
      <c r="F27" s="250"/>
    </row>
    <row r="28" spans="1:6" s="110" customFormat="1" ht="41.4">
      <c r="A28" s="330"/>
      <c r="B28" s="111">
        <v>23</v>
      </c>
      <c r="C28" s="112" t="s">
        <v>168</v>
      </c>
      <c r="D28" s="106">
        <v>2015</v>
      </c>
      <c r="E28" s="113" t="s">
        <v>640</v>
      </c>
      <c r="F28" s="250"/>
    </row>
    <row r="29" spans="1:6" s="110" customFormat="1" ht="41.4">
      <c r="A29" s="330"/>
      <c r="B29" s="111">
        <v>24</v>
      </c>
      <c r="C29" s="112" t="s">
        <v>409</v>
      </c>
      <c r="D29" s="106">
        <v>2017</v>
      </c>
      <c r="E29" s="113" t="s">
        <v>410</v>
      </c>
      <c r="F29" s="250"/>
    </row>
    <row r="30" spans="1:6" s="110" customFormat="1" ht="41.4">
      <c r="A30" s="330"/>
      <c r="B30" s="111">
        <v>25</v>
      </c>
      <c r="C30" s="112" t="s">
        <v>170</v>
      </c>
      <c r="D30" s="106">
        <v>2017</v>
      </c>
      <c r="E30" s="113" t="s">
        <v>411</v>
      </c>
      <c r="F30" s="250"/>
    </row>
    <row r="31" spans="1:6" s="110" customFormat="1" ht="82.8">
      <c r="A31" s="330"/>
      <c r="B31" s="111">
        <v>26</v>
      </c>
      <c r="C31" s="112" t="s">
        <v>412</v>
      </c>
      <c r="D31" s="106">
        <v>2017</v>
      </c>
      <c r="E31" s="113" t="s">
        <v>301</v>
      </c>
      <c r="F31" s="250"/>
    </row>
    <row r="32" spans="1:6" s="110" customFormat="1" ht="55.8" thickBot="1">
      <c r="A32" s="331"/>
      <c r="B32" s="118">
        <v>27</v>
      </c>
      <c r="C32" s="119" t="s">
        <v>413</v>
      </c>
      <c r="D32" s="122">
        <v>2018</v>
      </c>
      <c r="E32" s="120" t="s">
        <v>302</v>
      </c>
      <c r="F32" s="250"/>
    </row>
    <row r="33" spans="1:6" s="110" customFormat="1" ht="38.25" customHeight="1">
      <c r="A33" s="329" t="s">
        <v>231</v>
      </c>
      <c r="B33" s="115">
        <v>28</v>
      </c>
      <c r="C33" s="116" t="s">
        <v>418</v>
      </c>
      <c r="D33" s="123" t="s">
        <v>222</v>
      </c>
      <c r="E33" s="117" t="s">
        <v>425</v>
      </c>
      <c r="F33" s="250"/>
    </row>
    <row r="34" spans="1:6" s="110" customFormat="1" ht="41.4">
      <c r="A34" s="330"/>
      <c r="B34" s="111">
        <v>29</v>
      </c>
      <c r="C34" s="112" t="s">
        <v>419</v>
      </c>
      <c r="D34" s="106" t="s">
        <v>222</v>
      </c>
      <c r="E34" s="113" t="s">
        <v>426</v>
      </c>
      <c r="F34" s="250"/>
    </row>
    <row r="35" spans="1:6" s="110" customFormat="1" ht="55.2">
      <c r="A35" s="330"/>
      <c r="B35" s="111">
        <v>30</v>
      </c>
      <c r="C35" s="112" t="s">
        <v>420</v>
      </c>
      <c r="D35" s="106" t="s">
        <v>222</v>
      </c>
      <c r="E35" s="113" t="s">
        <v>219</v>
      </c>
      <c r="F35" s="250"/>
    </row>
    <row r="36" spans="1:6" s="110" customFormat="1" ht="41.4">
      <c r="A36" s="330"/>
      <c r="B36" s="111">
        <v>31</v>
      </c>
      <c r="C36" s="112" t="s">
        <v>421</v>
      </c>
      <c r="D36" s="106" t="s">
        <v>222</v>
      </c>
      <c r="E36" s="113" t="s">
        <v>427</v>
      </c>
      <c r="F36" s="250"/>
    </row>
    <row r="37" spans="1:6" s="110" customFormat="1" ht="55.2">
      <c r="A37" s="330"/>
      <c r="B37" s="111">
        <v>32</v>
      </c>
      <c r="C37" s="112" t="s">
        <v>422</v>
      </c>
      <c r="D37" s="106" t="s">
        <v>222</v>
      </c>
      <c r="E37" s="113" t="s">
        <v>223</v>
      </c>
      <c r="F37" s="250"/>
    </row>
    <row r="38" spans="1:6" s="110" customFormat="1" ht="55.2">
      <c r="A38" s="330"/>
      <c r="B38" s="111">
        <v>33</v>
      </c>
      <c r="C38" s="112" t="s">
        <v>423</v>
      </c>
      <c r="D38" s="106" t="s">
        <v>225</v>
      </c>
      <c r="E38" s="113" t="s">
        <v>349</v>
      </c>
      <c r="F38" s="250"/>
    </row>
    <row r="39" spans="1:6" s="110" customFormat="1" ht="39" customHeight="1" thickBot="1">
      <c r="A39" s="331"/>
      <c r="B39" s="118">
        <v>34</v>
      </c>
      <c r="C39" s="119" t="s">
        <v>424</v>
      </c>
      <c r="D39" s="122" t="s">
        <v>225</v>
      </c>
      <c r="E39" s="120" t="s">
        <v>350</v>
      </c>
      <c r="F39" s="250"/>
    </row>
    <row r="40" spans="1:6" s="110" customFormat="1" ht="41.4">
      <c r="A40" s="329" t="s">
        <v>230</v>
      </c>
      <c r="B40" s="115">
        <v>35</v>
      </c>
      <c r="C40" s="116" t="s">
        <v>664</v>
      </c>
      <c r="D40" s="123">
        <v>2015</v>
      </c>
      <c r="E40" s="117" t="s">
        <v>663</v>
      </c>
      <c r="F40" s="250"/>
    </row>
    <row r="41" spans="1:6" s="110" customFormat="1" ht="55.2">
      <c r="A41" s="330"/>
      <c r="B41" s="111">
        <v>36</v>
      </c>
      <c r="C41" s="112" t="s">
        <v>662</v>
      </c>
      <c r="D41" s="106">
        <v>2015</v>
      </c>
      <c r="E41" s="113" t="s">
        <v>416</v>
      </c>
      <c r="F41" s="250"/>
    </row>
    <row r="42" spans="1:6" s="110" customFormat="1" ht="41.4">
      <c r="A42" s="330"/>
      <c r="B42" s="111">
        <v>37</v>
      </c>
      <c r="C42" s="112" t="s">
        <v>414</v>
      </c>
      <c r="D42" s="106">
        <v>2015</v>
      </c>
      <c r="E42" s="113" t="s">
        <v>417</v>
      </c>
      <c r="F42" s="250"/>
    </row>
    <row r="43" spans="1:6" s="110" customFormat="1" ht="55.8" thickBot="1">
      <c r="A43" s="330"/>
      <c r="B43" s="118">
        <v>38</v>
      </c>
      <c r="C43" s="119" t="s">
        <v>415</v>
      </c>
      <c r="D43" s="122">
        <v>2013</v>
      </c>
      <c r="E43" s="120" t="s">
        <v>641</v>
      </c>
      <c r="F43" s="250"/>
    </row>
    <row r="44" spans="1:6" s="110" customFormat="1" ht="27.6">
      <c r="A44" s="329" t="s">
        <v>232</v>
      </c>
      <c r="B44" s="107">
        <v>39</v>
      </c>
      <c r="C44" s="108" t="s">
        <v>428</v>
      </c>
      <c r="D44" s="121" t="s">
        <v>187</v>
      </c>
      <c r="E44" s="109" t="s">
        <v>433</v>
      </c>
      <c r="F44" s="250"/>
    </row>
    <row r="45" spans="1:6" s="110" customFormat="1" ht="41.4">
      <c r="A45" s="330"/>
      <c r="B45" s="111">
        <v>40</v>
      </c>
      <c r="C45" s="112" t="s">
        <v>429</v>
      </c>
      <c r="D45" s="106" t="s">
        <v>177</v>
      </c>
      <c r="E45" s="113" t="s">
        <v>434</v>
      </c>
      <c r="F45" s="250"/>
    </row>
    <row r="46" spans="1:6" s="110" customFormat="1" ht="55.2">
      <c r="A46" s="330"/>
      <c r="B46" s="111">
        <v>41</v>
      </c>
      <c r="C46" s="112" t="s">
        <v>430</v>
      </c>
      <c r="D46" s="121">
        <v>2018</v>
      </c>
      <c r="E46" s="109" t="s">
        <v>435</v>
      </c>
      <c r="F46" s="250"/>
    </row>
    <row r="47" spans="1:6" s="110" customFormat="1" ht="41.4">
      <c r="A47" s="330"/>
      <c r="B47" s="111">
        <v>42</v>
      </c>
      <c r="C47" s="112" t="s">
        <v>431</v>
      </c>
      <c r="D47" s="106" t="s">
        <v>177</v>
      </c>
      <c r="E47" s="113" t="s">
        <v>436</v>
      </c>
      <c r="F47" s="250"/>
    </row>
    <row r="48" spans="1:6" s="114" customFormat="1" ht="42" thickBot="1">
      <c r="A48" s="331"/>
      <c r="B48" s="118">
        <v>43</v>
      </c>
      <c r="C48" s="119" t="s">
        <v>432</v>
      </c>
      <c r="D48" s="122" t="s">
        <v>177</v>
      </c>
      <c r="E48" s="120" t="s">
        <v>437</v>
      </c>
      <c r="F48" s="251"/>
    </row>
    <row r="49" spans="1:6" s="114" customFormat="1" ht="38.25" customHeight="1">
      <c r="A49" s="324" t="s">
        <v>258</v>
      </c>
      <c r="B49" s="115">
        <v>44</v>
      </c>
      <c r="C49" s="116" t="s">
        <v>441</v>
      </c>
      <c r="D49" s="123" t="s">
        <v>438</v>
      </c>
      <c r="E49" s="117" t="s">
        <v>439</v>
      </c>
      <c r="F49" s="251"/>
    </row>
    <row r="50" spans="1:6" s="114" customFormat="1" ht="25.5" customHeight="1">
      <c r="A50" s="325"/>
      <c r="B50" s="111">
        <v>45</v>
      </c>
      <c r="C50" s="112" t="s">
        <v>442</v>
      </c>
      <c r="D50" s="106" t="s">
        <v>236</v>
      </c>
      <c r="E50" s="113" t="s">
        <v>502</v>
      </c>
      <c r="F50" s="251"/>
    </row>
    <row r="51" spans="1:6" s="114" customFormat="1" ht="41.4">
      <c r="A51" s="325"/>
      <c r="B51" s="111">
        <v>46</v>
      </c>
      <c r="C51" s="112" t="s">
        <v>443</v>
      </c>
      <c r="D51" s="106" t="s">
        <v>438</v>
      </c>
      <c r="E51" s="113" t="s">
        <v>485</v>
      </c>
      <c r="F51" s="251"/>
    </row>
    <row r="52" spans="1:6" s="114" customFormat="1" ht="27.6">
      <c r="A52" s="325"/>
      <c r="B52" s="111">
        <v>47</v>
      </c>
      <c r="C52" s="112" t="s">
        <v>444</v>
      </c>
      <c r="D52" s="106" t="s">
        <v>243</v>
      </c>
      <c r="E52" s="113" t="s">
        <v>242</v>
      </c>
      <c r="F52" s="251"/>
    </row>
    <row r="53" spans="1:6" s="114" customFormat="1" ht="41.4">
      <c r="A53" s="325"/>
      <c r="B53" s="111">
        <v>48</v>
      </c>
      <c r="C53" s="112" t="s">
        <v>445</v>
      </c>
      <c r="D53" s="106" t="s">
        <v>222</v>
      </c>
      <c r="E53" s="113" t="s">
        <v>244</v>
      </c>
      <c r="F53" s="251"/>
    </row>
    <row r="54" spans="1:6" s="114" customFormat="1" ht="41.4">
      <c r="A54" s="325"/>
      <c r="B54" s="111">
        <v>49</v>
      </c>
      <c r="C54" s="106" t="s">
        <v>446</v>
      </c>
      <c r="D54" s="132" t="s">
        <v>222</v>
      </c>
      <c r="E54" s="113" t="s">
        <v>480</v>
      </c>
      <c r="F54" s="251"/>
    </row>
    <row r="55" spans="1:6" s="114" customFormat="1" ht="69">
      <c r="A55" s="325"/>
      <c r="B55" s="111">
        <v>50</v>
      </c>
      <c r="C55" s="106" t="s">
        <v>440</v>
      </c>
      <c r="D55" s="132" t="s">
        <v>222</v>
      </c>
      <c r="E55" s="113" t="s">
        <v>253</v>
      </c>
      <c r="F55" s="251"/>
    </row>
    <row r="56" spans="1:6" s="114" customFormat="1" ht="69.599999999999994" thickBot="1">
      <c r="A56" s="326"/>
      <c r="B56" s="118">
        <v>51</v>
      </c>
      <c r="C56" s="122" t="s">
        <v>252</v>
      </c>
      <c r="D56" s="120" t="s">
        <v>222</v>
      </c>
      <c r="E56" s="133" t="s">
        <v>251</v>
      </c>
      <c r="F56" s="251"/>
    </row>
    <row r="57" spans="1:6" s="114" customFormat="1" ht="69">
      <c r="A57" s="338" t="s">
        <v>278</v>
      </c>
      <c r="B57" s="115">
        <v>52</v>
      </c>
      <c r="C57" s="123" t="s">
        <v>456</v>
      </c>
      <c r="D57" s="134">
        <v>2017</v>
      </c>
      <c r="E57" s="117" t="s">
        <v>448</v>
      </c>
      <c r="F57" s="251"/>
    </row>
    <row r="58" spans="1:6" s="114" customFormat="1" ht="69">
      <c r="A58" s="339"/>
      <c r="B58" s="111">
        <v>53</v>
      </c>
      <c r="C58" s="106" t="s">
        <v>457</v>
      </c>
      <c r="D58" s="135">
        <v>2017</v>
      </c>
      <c r="E58" s="113" t="s">
        <v>447</v>
      </c>
      <c r="F58" s="251"/>
    </row>
    <row r="59" spans="1:6" s="114" customFormat="1" ht="41.4">
      <c r="A59" s="339"/>
      <c r="B59" s="111">
        <v>54</v>
      </c>
      <c r="C59" s="106" t="s">
        <v>458</v>
      </c>
      <c r="D59" s="135">
        <v>2017</v>
      </c>
      <c r="E59" s="113" t="s">
        <v>450</v>
      </c>
      <c r="F59" s="251"/>
    </row>
    <row r="60" spans="1:6" s="114" customFormat="1" ht="41.4">
      <c r="A60" s="339"/>
      <c r="B60" s="111">
        <v>55</v>
      </c>
      <c r="C60" s="106" t="s">
        <v>459</v>
      </c>
      <c r="D60" s="135">
        <v>2017</v>
      </c>
      <c r="E60" s="113" t="s">
        <v>351</v>
      </c>
      <c r="F60" s="251"/>
    </row>
    <row r="61" spans="1:6" s="114" customFormat="1" ht="28.2" thickBot="1">
      <c r="A61" s="340"/>
      <c r="B61" s="118">
        <v>56</v>
      </c>
      <c r="C61" s="122" t="s">
        <v>460</v>
      </c>
      <c r="D61" s="136">
        <v>2017</v>
      </c>
      <c r="E61" s="120" t="s">
        <v>449</v>
      </c>
      <c r="F61" s="251"/>
    </row>
    <row r="62" spans="1:6" s="114" customFormat="1" ht="30" customHeight="1">
      <c r="A62" s="338" t="s">
        <v>279</v>
      </c>
      <c r="B62" s="115">
        <v>57</v>
      </c>
      <c r="C62" s="123" t="s">
        <v>461</v>
      </c>
      <c r="D62" s="141">
        <v>2011</v>
      </c>
      <c r="E62" s="138" t="s">
        <v>274</v>
      </c>
      <c r="F62" s="251"/>
    </row>
    <row r="63" spans="1:6" s="114" customFormat="1" ht="30" customHeight="1">
      <c r="A63" s="339"/>
      <c r="B63" s="111">
        <v>58</v>
      </c>
      <c r="C63" s="106" t="s">
        <v>647</v>
      </c>
      <c r="D63" s="142">
        <v>2017</v>
      </c>
      <c r="E63" s="139" t="s">
        <v>648</v>
      </c>
      <c r="F63" s="251"/>
    </row>
    <row r="64" spans="1:6" s="114" customFormat="1" ht="30" customHeight="1">
      <c r="A64" s="339"/>
      <c r="B64" s="111">
        <v>59</v>
      </c>
      <c r="C64" s="106" t="s">
        <v>650</v>
      </c>
      <c r="D64" s="142">
        <v>2017</v>
      </c>
      <c r="E64" s="139" t="s">
        <v>651</v>
      </c>
      <c r="F64" s="251"/>
    </row>
    <row r="65" spans="1:6" s="114" customFormat="1" ht="30.75" customHeight="1" thickBot="1">
      <c r="A65" s="340"/>
      <c r="B65" s="118">
        <v>60</v>
      </c>
      <c r="C65" s="122" t="s">
        <v>656</v>
      </c>
      <c r="D65" s="143">
        <v>2017</v>
      </c>
      <c r="E65" s="140" t="s">
        <v>653</v>
      </c>
      <c r="F65" s="251"/>
    </row>
    <row r="66" spans="1:6" ht="110.4">
      <c r="A66" s="338" t="s">
        <v>303</v>
      </c>
      <c r="B66" s="115">
        <v>61</v>
      </c>
      <c r="C66" s="123" t="s">
        <v>462</v>
      </c>
      <c r="D66" s="134" t="s">
        <v>177</v>
      </c>
      <c r="E66" s="117" t="s">
        <v>290</v>
      </c>
      <c r="F66" s="246"/>
    </row>
    <row r="67" spans="1:6" ht="69">
      <c r="A67" s="339"/>
      <c r="B67" s="111">
        <v>62</v>
      </c>
      <c r="C67" s="106" t="s">
        <v>463</v>
      </c>
      <c r="D67" s="135" t="s">
        <v>177</v>
      </c>
      <c r="E67" s="113" t="s">
        <v>352</v>
      </c>
      <c r="F67" s="246"/>
    </row>
    <row r="68" spans="1:6" ht="41.4">
      <c r="A68" s="339"/>
      <c r="B68" s="111">
        <v>63</v>
      </c>
      <c r="C68" s="106" t="s">
        <v>464</v>
      </c>
      <c r="D68" s="135" t="s">
        <v>177</v>
      </c>
      <c r="E68" s="113" t="s">
        <v>284</v>
      </c>
      <c r="F68" s="246"/>
    </row>
    <row r="69" spans="1:6" ht="41.4">
      <c r="A69" s="339"/>
      <c r="B69" s="111">
        <v>64</v>
      </c>
      <c r="C69" s="106" t="s">
        <v>465</v>
      </c>
      <c r="D69" s="135" t="s">
        <v>177</v>
      </c>
      <c r="E69" s="113" t="s">
        <v>285</v>
      </c>
      <c r="F69" s="246"/>
    </row>
    <row r="70" spans="1:6" s="114" customFormat="1" ht="41.4">
      <c r="A70" s="339"/>
      <c r="B70" s="111">
        <v>65</v>
      </c>
      <c r="C70" s="106" t="s">
        <v>466</v>
      </c>
      <c r="D70" s="135" t="s">
        <v>283</v>
      </c>
      <c r="E70" s="113" t="s">
        <v>280</v>
      </c>
      <c r="F70" s="251"/>
    </row>
    <row r="71" spans="1:6" ht="82.8">
      <c r="A71" s="339"/>
      <c r="B71" s="111">
        <v>66</v>
      </c>
      <c r="C71" s="106" t="s">
        <v>467</v>
      </c>
      <c r="D71" s="137" t="s">
        <v>295</v>
      </c>
      <c r="E71" s="113" t="s">
        <v>300</v>
      </c>
      <c r="F71" s="246"/>
    </row>
    <row r="72" spans="1:6" ht="82.8">
      <c r="A72" s="339"/>
      <c r="B72" s="111">
        <v>67</v>
      </c>
      <c r="C72" s="106" t="s">
        <v>468</v>
      </c>
      <c r="D72" s="137" t="s">
        <v>295</v>
      </c>
      <c r="E72" s="113" t="s">
        <v>299</v>
      </c>
      <c r="F72" s="246"/>
    </row>
    <row r="73" spans="1:6" ht="55.8" thickBot="1">
      <c r="A73" s="340"/>
      <c r="B73" s="118">
        <v>68</v>
      </c>
      <c r="C73" s="122" t="s">
        <v>469</v>
      </c>
      <c r="D73" s="161" t="s">
        <v>295</v>
      </c>
      <c r="E73" s="120" t="s">
        <v>307</v>
      </c>
      <c r="F73" s="246"/>
    </row>
    <row r="74" spans="1:6" ht="82.8">
      <c r="A74" s="338" t="s">
        <v>479</v>
      </c>
      <c r="B74" s="115">
        <v>69</v>
      </c>
      <c r="C74" s="123" t="s">
        <v>470</v>
      </c>
      <c r="D74" s="123" t="s">
        <v>451</v>
      </c>
      <c r="E74" s="117" t="s">
        <v>477</v>
      </c>
      <c r="F74" s="246"/>
    </row>
    <row r="75" spans="1:6" ht="69">
      <c r="A75" s="339"/>
      <c r="B75" s="111">
        <v>70</v>
      </c>
      <c r="C75" s="106" t="s">
        <v>471</v>
      </c>
      <c r="D75" s="106" t="s">
        <v>451</v>
      </c>
      <c r="E75" s="113" t="s">
        <v>353</v>
      </c>
      <c r="F75" s="246"/>
    </row>
    <row r="76" spans="1:6" ht="69">
      <c r="A76" s="339"/>
      <c r="B76" s="111">
        <v>71</v>
      </c>
      <c r="C76" s="106" t="s">
        <v>472</v>
      </c>
      <c r="D76" s="106" t="s">
        <v>451</v>
      </c>
      <c r="E76" s="113" t="s">
        <v>354</v>
      </c>
      <c r="F76" s="246"/>
    </row>
    <row r="77" spans="1:6" ht="69">
      <c r="A77" s="339"/>
      <c r="B77" s="111">
        <v>72</v>
      </c>
      <c r="C77" s="106" t="s">
        <v>473</v>
      </c>
      <c r="D77" s="106" t="s">
        <v>451</v>
      </c>
      <c r="E77" s="113" t="s">
        <v>355</v>
      </c>
      <c r="F77" s="246"/>
    </row>
    <row r="78" spans="1:6" ht="151.80000000000001">
      <c r="A78" s="339"/>
      <c r="B78" s="111">
        <v>73</v>
      </c>
      <c r="C78" s="106" t="s">
        <v>474</v>
      </c>
      <c r="D78" s="106" t="s">
        <v>451</v>
      </c>
      <c r="E78" s="113" t="s">
        <v>478</v>
      </c>
      <c r="F78" s="246"/>
    </row>
    <row r="79" spans="1:6" ht="41.4">
      <c r="A79" s="339"/>
      <c r="B79" s="111">
        <v>74</v>
      </c>
      <c r="C79" s="106" t="s">
        <v>475</v>
      </c>
      <c r="D79" s="106" t="s">
        <v>451</v>
      </c>
      <c r="E79" s="162" t="s">
        <v>454</v>
      </c>
      <c r="F79" s="246"/>
    </row>
    <row r="80" spans="1:6" ht="41.4">
      <c r="A80" s="339"/>
      <c r="B80" s="111">
        <v>75</v>
      </c>
      <c r="C80" s="106" t="s">
        <v>476</v>
      </c>
      <c r="D80" s="106" t="s">
        <v>295</v>
      </c>
      <c r="E80" s="113" t="s">
        <v>455</v>
      </c>
      <c r="F80" s="246"/>
    </row>
    <row r="81" spans="1:6" ht="27.6">
      <c r="A81" s="339"/>
      <c r="B81" s="111">
        <v>76</v>
      </c>
      <c r="C81" s="106" t="s">
        <v>356</v>
      </c>
      <c r="D81" s="106" t="s">
        <v>321</v>
      </c>
      <c r="E81" s="113" t="s">
        <v>453</v>
      </c>
      <c r="F81" s="246"/>
    </row>
    <row r="82" spans="1:6" ht="28.2" thickBot="1">
      <c r="A82" s="340"/>
      <c r="B82" s="118">
        <v>77</v>
      </c>
      <c r="C82" s="122" t="s">
        <v>357</v>
      </c>
      <c r="D82" s="122" t="s">
        <v>321</v>
      </c>
      <c r="E82" s="120" t="s">
        <v>452</v>
      </c>
      <c r="F82" s="246"/>
    </row>
    <row r="83" spans="1:6">
      <c r="A83" s="246"/>
      <c r="B83" s="247"/>
      <c r="C83" s="248"/>
      <c r="D83" s="249"/>
      <c r="E83" s="248"/>
      <c r="F83" s="246"/>
    </row>
  </sheetData>
  <sheetProtection algorithmName="SHA-512" hashValue="BxMzdZJXfHaSXkjJgVrds7Hyh2+YTtf83/kZ4DUseMoADNfnwnFq4H9Kes4X4MefBla1tzrPVzhdtG8/t5MX2A==" saltValue="/Aap91ERzJ5wpHnqkWOndw==" spinCount="100000" sheet="1" objects="1" scenarios="1"/>
  <mergeCells count="11">
    <mergeCell ref="A74:A82"/>
    <mergeCell ref="A66:A73"/>
    <mergeCell ref="A33:A39"/>
    <mergeCell ref="A40:A43"/>
    <mergeCell ref="A44:A48"/>
    <mergeCell ref="A49:A56"/>
    <mergeCell ref="A6:A18"/>
    <mergeCell ref="A27:A32"/>
    <mergeCell ref="A19:A26"/>
    <mergeCell ref="A57:A61"/>
    <mergeCell ref="A62:A65"/>
  </mergeCells>
  <pageMargins left="0.70866141732283472" right="0.70866141732283472" top="0" bottom="0" header="0.31496062992125984" footer="0.31496062992125984"/>
  <pageSetup paperSize="9" scale="55"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41.666666666666664</v>
      </c>
      <c r="C2" s="88">
        <v>9</v>
      </c>
      <c r="D2" s="89">
        <v>2.1059725381181029</v>
      </c>
      <c r="E2" s="2">
        <v>1.5149802530462055</v>
      </c>
      <c r="F2" s="2">
        <v>2.8504399351244407</v>
      </c>
      <c r="G2" s="102" t="s">
        <v>511</v>
      </c>
      <c r="H2" s="90">
        <v>0.5993877024086165</v>
      </c>
      <c r="I2" s="90">
        <v>1.3976417971132344</v>
      </c>
      <c r="J2" s="90">
        <v>2.2642996682185168</v>
      </c>
      <c r="K2" s="90">
        <v>2.0474987783923906</v>
      </c>
      <c r="L2" s="90">
        <v>2.4977633043252205</v>
      </c>
      <c r="M2" s="90">
        <v>3.2894736842105261</v>
      </c>
      <c r="N2" s="90">
        <v>4.1212393690757185</v>
      </c>
      <c r="O2" s="88">
        <v>9</v>
      </c>
    </row>
    <row r="3" spans="1:15">
      <c r="A3" s="85" t="s">
        <v>99</v>
      </c>
      <c r="B3" s="87">
        <v>8.3333333333333339</v>
      </c>
      <c r="C3" s="88">
        <v>2</v>
      </c>
      <c r="D3" s="89">
        <v>0.8244294947896057</v>
      </c>
      <c r="E3" s="2">
        <v>0.3559992663808132</v>
      </c>
      <c r="F3" s="2">
        <v>1.6165739404236699</v>
      </c>
      <c r="G3" s="102" t="s">
        <v>537</v>
      </c>
      <c r="H3" s="90">
        <v>0.5993877024086165</v>
      </c>
      <c r="I3" s="90">
        <v>1.3976417971132344</v>
      </c>
      <c r="J3" s="90">
        <v>2.2642996682185168</v>
      </c>
      <c r="K3" s="90">
        <v>2.0474987783923906</v>
      </c>
      <c r="L3" s="90">
        <v>2.4977633043252205</v>
      </c>
      <c r="M3" s="90">
        <v>3.2894736842105261</v>
      </c>
      <c r="N3" s="90">
        <v>4.1212393690757185</v>
      </c>
      <c r="O3" s="88">
        <v>2</v>
      </c>
    </row>
    <row r="4" spans="1:15">
      <c r="A4" s="85" t="s">
        <v>100</v>
      </c>
      <c r="B4" s="87">
        <v>46.666666666666664</v>
      </c>
      <c r="C4" s="88">
        <v>12</v>
      </c>
      <c r="D4" s="89">
        <v>3.0956329463792152</v>
      </c>
      <c r="E4" s="2">
        <v>2.2713701383394138</v>
      </c>
      <c r="F4" s="2">
        <v>4.1203485747654769</v>
      </c>
      <c r="G4" s="102" t="s">
        <v>536</v>
      </c>
      <c r="H4" s="90">
        <v>0.5993877024086165</v>
      </c>
      <c r="I4" s="90">
        <v>1.3976417971132344</v>
      </c>
      <c r="J4" s="90">
        <v>2.2642996682185168</v>
      </c>
      <c r="K4" s="90">
        <v>2.0474987783923906</v>
      </c>
      <c r="L4" s="90">
        <v>2.4977633043252205</v>
      </c>
      <c r="M4" s="90">
        <v>3.2894736842105261</v>
      </c>
      <c r="N4" s="90">
        <v>4.1212393690757185</v>
      </c>
      <c r="O4" s="88">
        <v>12</v>
      </c>
    </row>
    <row r="5" spans="1:15">
      <c r="A5" s="85" t="s">
        <v>101</v>
      </c>
      <c r="B5" s="87">
        <v>36.666666666666664</v>
      </c>
      <c r="C5" s="88">
        <v>16</v>
      </c>
      <c r="D5" s="89">
        <v>4.1212393690757185</v>
      </c>
      <c r="E5" s="2">
        <v>2.8957955061800069</v>
      </c>
      <c r="F5" s="2">
        <v>5.6877370711786215</v>
      </c>
      <c r="G5" s="102" t="s">
        <v>536</v>
      </c>
      <c r="H5" s="90">
        <v>0.5993877024086165</v>
      </c>
      <c r="I5" s="90">
        <v>1.3976417971132344</v>
      </c>
      <c r="J5" s="90">
        <v>2.2642996682185168</v>
      </c>
      <c r="K5" s="90">
        <v>2.0474987783923906</v>
      </c>
      <c r="L5" s="90">
        <v>2.4977633043252205</v>
      </c>
      <c r="M5" s="90">
        <v>3.2894736842105261</v>
      </c>
      <c r="N5" s="90">
        <v>4.1212393690757185</v>
      </c>
      <c r="O5" s="88">
        <v>16</v>
      </c>
    </row>
    <row r="6" spans="1:15">
      <c r="A6" s="85" t="s">
        <v>102</v>
      </c>
      <c r="B6" s="87">
        <v>18.75</v>
      </c>
      <c r="C6" s="88">
        <v>7</v>
      </c>
      <c r="D6" s="89">
        <v>1.9163941128372854</v>
      </c>
      <c r="E6" s="2">
        <v>1.1453377571993288</v>
      </c>
      <c r="F6" s="2">
        <v>3.0065762056748011</v>
      </c>
      <c r="G6" s="102" t="s">
        <v>511</v>
      </c>
      <c r="H6" s="90">
        <v>0.5993877024086165</v>
      </c>
      <c r="I6" s="90">
        <v>1.3976417971132344</v>
      </c>
      <c r="J6" s="90">
        <v>2.2642996682185168</v>
      </c>
      <c r="K6" s="90">
        <v>2.0474987783923906</v>
      </c>
      <c r="L6" s="90">
        <v>2.4977633043252205</v>
      </c>
      <c r="M6" s="90">
        <v>3.2894736842105261</v>
      </c>
      <c r="N6" s="90">
        <v>4.1212393690757185</v>
      </c>
      <c r="O6" s="88">
        <v>7</v>
      </c>
    </row>
    <row r="7" spans="1:15">
      <c r="A7" s="85" t="s">
        <v>103</v>
      </c>
      <c r="B7" s="87">
        <v>18.75</v>
      </c>
      <c r="C7" s="88">
        <v>10</v>
      </c>
      <c r="D7" s="89">
        <v>2.1098233374592104</v>
      </c>
      <c r="E7" s="2">
        <v>1.260984509249774</v>
      </c>
      <c r="F7" s="2">
        <v>3.3098572165764417</v>
      </c>
      <c r="G7" s="102" t="s">
        <v>511</v>
      </c>
      <c r="H7" s="90">
        <v>0.5993877024086165</v>
      </c>
      <c r="I7" s="90">
        <v>1.3976417971132344</v>
      </c>
      <c r="J7" s="90">
        <v>2.2642996682185168</v>
      </c>
      <c r="K7" s="90">
        <v>2.0474987783923906</v>
      </c>
      <c r="L7" s="90">
        <v>2.4977633043252205</v>
      </c>
      <c r="M7" s="90">
        <v>3.2894736842105261</v>
      </c>
      <c r="N7" s="90">
        <v>4.1212393690757185</v>
      </c>
      <c r="O7" s="88">
        <v>10</v>
      </c>
    </row>
    <row r="8" spans="1:15">
      <c r="A8" s="85" t="s">
        <v>104</v>
      </c>
      <c r="B8" s="87">
        <v>17.916666666666668</v>
      </c>
      <c r="C8" s="88">
        <v>3</v>
      </c>
      <c r="D8" s="89">
        <v>1.3921263921263922</v>
      </c>
      <c r="E8" s="2">
        <v>0.81835635481327063</v>
      </c>
      <c r="F8" s="2">
        <v>2.2104884890121745</v>
      </c>
      <c r="G8" s="102" t="s">
        <v>511</v>
      </c>
      <c r="H8" s="90">
        <v>0.5993877024086165</v>
      </c>
      <c r="I8" s="90">
        <v>1.3976417971132344</v>
      </c>
      <c r="J8" s="90">
        <v>2.2642996682185168</v>
      </c>
      <c r="K8" s="90">
        <v>2.0474987783923906</v>
      </c>
      <c r="L8" s="90">
        <v>2.4977633043252205</v>
      </c>
      <c r="M8" s="90">
        <v>3.2894736842105261</v>
      </c>
      <c r="N8" s="90">
        <v>4.1212393690757185</v>
      </c>
      <c r="O8" s="88">
        <v>3</v>
      </c>
    </row>
    <row r="9" spans="1:15">
      <c r="A9" s="85" t="s">
        <v>105</v>
      </c>
      <c r="B9" s="87">
        <v>28.75</v>
      </c>
      <c r="C9" s="88">
        <v>13</v>
      </c>
      <c r="D9" s="89">
        <v>3.2894736842105261</v>
      </c>
      <c r="E9" s="2">
        <v>2.1956132675009061</v>
      </c>
      <c r="F9" s="2">
        <v>4.7341461913747827</v>
      </c>
      <c r="G9" s="102" t="s">
        <v>511</v>
      </c>
      <c r="H9" s="90">
        <v>0.5993877024086165</v>
      </c>
      <c r="I9" s="90">
        <v>1.3976417971132344</v>
      </c>
      <c r="J9" s="90">
        <v>2.2642996682185168</v>
      </c>
      <c r="K9" s="90">
        <v>2.0474987783923906</v>
      </c>
      <c r="L9" s="90">
        <v>2.4977633043252205</v>
      </c>
      <c r="M9" s="90">
        <v>3.2894736842105261</v>
      </c>
      <c r="N9" s="90">
        <v>4.1212393690757185</v>
      </c>
      <c r="O9" s="88">
        <v>13</v>
      </c>
    </row>
    <row r="10" spans="1:15">
      <c r="A10" s="85" t="s">
        <v>106</v>
      </c>
      <c r="B10" s="87">
        <v>28.333333333333332</v>
      </c>
      <c r="C10" s="88">
        <v>11</v>
      </c>
      <c r="D10" s="89">
        <v>2.7074374900461855</v>
      </c>
      <c r="E10" s="2">
        <v>1.7998140139203702</v>
      </c>
      <c r="F10" s="2">
        <v>3.9090338589590212</v>
      </c>
      <c r="G10" s="102" t="s">
        <v>511</v>
      </c>
      <c r="H10" s="90">
        <v>0.5993877024086165</v>
      </c>
      <c r="I10" s="90">
        <v>1.3976417971132344</v>
      </c>
      <c r="J10" s="90">
        <v>2.2642996682185168</v>
      </c>
      <c r="K10" s="90">
        <v>2.0474987783923906</v>
      </c>
      <c r="L10" s="90">
        <v>2.4977633043252205</v>
      </c>
      <c r="M10" s="90">
        <v>3.2894736842105261</v>
      </c>
      <c r="N10" s="90">
        <v>4.1212393690757185</v>
      </c>
      <c r="O10" s="88">
        <v>11</v>
      </c>
    </row>
    <row r="11" spans="1:15">
      <c r="A11" s="85" t="s">
        <v>107</v>
      </c>
      <c r="B11" s="87">
        <v>15.833333333333334</v>
      </c>
      <c r="C11" s="88">
        <v>6</v>
      </c>
      <c r="D11" s="89">
        <v>1.6638643687824017</v>
      </c>
      <c r="E11" s="2">
        <v>0.94165543790270911</v>
      </c>
      <c r="F11" s="2">
        <v>2.7176355024596854</v>
      </c>
      <c r="G11" s="102" t="s">
        <v>511</v>
      </c>
      <c r="H11" s="90">
        <v>0.5993877024086165</v>
      </c>
      <c r="I11" s="90">
        <v>1.3976417971132344</v>
      </c>
      <c r="J11" s="90">
        <v>2.2642996682185168</v>
      </c>
      <c r="K11" s="90">
        <v>2.0474987783923906</v>
      </c>
      <c r="L11" s="90">
        <v>2.4977633043252205</v>
      </c>
      <c r="M11" s="90">
        <v>3.2894736842105261</v>
      </c>
      <c r="N11" s="90">
        <v>4.1212393690757185</v>
      </c>
      <c r="O11" s="88">
        <v>6</v>
      </c>
    </row>
    <row r="12" spans="1:15">
      <c r="A12" s="85" t="s">
        <v>108</v>
      </c>
      <c r="B12" s="87">
        <v>18.333333333333332</v>
      </c>
      <c r="C12" s="88">
        <v>5</v>
      </c>
      <c r="D12" s="89">
        <v>1.4605906097301891</v>
      </c>
      <c r="E12" s="2">
        <v>0.86586638972727237</v>
      </c>
      <c r="F12" s="2">
        <v>2.3051636587481266</v>
      </c>
      <c r="G12" s="102" t="s">
        <v>511</v>
      </c>
      <c r="H12" s="90">
        <v>0.5993877024086165</v>
      </c>
      <c r="I12" s="90">
        <v>1.3976417971132344</v>
      </c>
      <c r="J12" s="90">
        <v>2.2642996682185168</v>
      </c>
      <c r="K12" s="90">
        <v>2.0474987783923906</v>
      </c>
      <c r="L12" s="90">
        <v>2.4977633043252205</v>
      </c>
      <c r="M12" s="90">
        <v>3.2894736842105261</v>
      </c>
      <c r="N12" s="90">
        <v>4.1212393690757185</v>
      </c>
      <c r="O12" s="88">
        <v>5</v>
      </c>
    </row>
    <row r="13" spans="1:15">
      <c r="A13" s="85" t="s">
        <v>109</v>
      </c>
      <c r="B13" s="87">
        <v>37.916666666666664</v>
      </c>
      <c r="C13" s="88">
        <v>15</v>
      </c>
      <c r="D13" s="89">
        <v>3.82532956685499</v>
      </c>
      <c r="E13" s="2">
        <v>2.7016728562390662</v>
      </c>
      <c r="F13" s="2">
        <v>5.2562029639819823</v>
      </c>
      <c r="G13" s="102" t="s">
        <v>511</v>
      </c>
      <c r="H13" s="90">
        <v>0.5993877024086165</v>
      </c>
      <c r="I13" s="90">
        <v>1.3976417971132344</v>
      </c>
      <c r="J13" s="90">
        <v>2.2642996682185168</v>
      </c>
      <c r="K13" s="90">
        <v>2.0474987783923906</v>
      </c>
      <c r="L13" s="90">
        <v>2.4977633043252205</v>
      </c>
      <c r="M13" s="90">
        <v>3.2894736842105261</v>
      </c>
      <c r="N13" s="90">
        <v>4.1212393690757185</v>
      </c>
      <c r="O13" s="88">
        <v>15</v>
      </c>
    </row>
    <row r="14" spans="1:15">
      <c r="A14" s="85" t="s">
        <v>110</v>
      </c>
      <c r="B14" s="87">
        <v>13.75</v>
      </c>
      <c r="C14" s="88">
        <v>4</v>
      </c>
      <c r="D14" s="89">
        <v>1.3976417971132344</v>
      </c>
      <c r="E14" s="2">
        <v>0.75459284029264495</v>
      </c>
      <c r="F14" s="2">
        <v>2.3626648018698582</v>
      </c>
      <c r="G14" s="102" t="s">
        <v>511</v>
      </c>
      <c r="H14" s="90">
        <v>0.5993877024086165</v>
      </c>
      <c r="I14" s="90">
        <v>1.3976417971132344</v>
      </c>
      <c r="J14" s="90">
        <v>2.2642996682185168</v>
      </c>
      <c r="K14" s="90">
        <v>2.0474987783923906</v>
      </c>
      <c r="L14" s="90">
        <v>2.4977633043252205</v>
      </c>
      <c r="M14" s="90">
        <v>3.2894736842105261</v>
      </c>
      <c r="N14" s="90">
        <v>4.1212393690757185</v>
      </c>
      <c r="O14" s="88">
        <v>4</v>
      </c>
    </row>
    <row r="15" spans="1:15">
      <c r="A15" s="85" t="s">
        <v>111</v>
      </c>
      <c r="B15" s="87">
        <v>5.416666666666667</v>
      </c>
      <c r="C15" s="88">
        <v>1</v>
      </c>
      <c r="D15" s="89">
        <v>0.5993877024086165</v>
      </c>
      <c r="E15" s="2">
        <v>0.19465121267801019</v>
      </c>
      <c r="F15" s="2">
        <v>1.3802685023944108</v>
      </c>
      <c r="G15" s="102" t="s">
        <v>511</v>
      </c>
      <c r="H15" s="90">
        <v>0.5993877024086165</v>
      </c>
      <c r="I15" s="90">
        <v>1.3976417971132344</v>
      </c>
      <c r="J15" s="90">
        <v>2.2642996682185168</v>
      </c>
      <c r="K15" s="90">
        <v>2.0474987783923906</v>
      </c>
      <c r="L15" s="90">
        <v>2.4977633043252205</v>
      </c>
      <c r="M15" s="90">
        <v>3.2894736842105261</v>
      </c>
      <c r="N15" s="90">
        <v>4.1212393690757185</v>
      </c>
      <c r="O15" s="88">
        <v>1</v>
      </c>
    </row>
    <row r="16" spans="1:15">
      <c r="A16" s="85" t="s">
        <v>112</v>
      </c>
      <c r="B16" s="87">
        <v>22.5</v>
      </c>
      <c r="C16" s="88">
        <v>8</v>
      </c>
      <c r="D16" s="89">
        <v>2.0835262524307807</v>
      </c>
      <c r="E16" s="2">
        <v>1.3138146825209724</v>
      </c>
      <c r="F16" s="2">
        <v>3.1384763431415719</v>
      </c>
      <c r="G16" s="102" t="s">
        <v>511</v>
      </c>
      <c r="H16" s="90">
        <v>0.5993877024086165</v>
      </c>
      <c r="I16" s="90">
        <v>1.3976417971132344</v>
      </c>
      <c r="J16" s="90">
        <v>2.2642996682185168</v>
      </c>
      <c r="K16" s="90">
        <v>2.0474987783923906</v>
      </c>
      <c r="L16" s="90">
        <v>2.4977633043252205</v>
      </c>
      <c r="M16" s="90">
        <v>3.2894736842105261</v>
      </c>
      <c r="N16" s="90">
        <v>4.1212393690757185</v>
      </c>
      <c r="O16" s="88">
        <v>8</v>
      </c>
    </row>
    <row r="17" spans="1:15">
      <c r="A17" s="85" t="s">
        <v>113</v>
      </c>
      <c r="B17" s="87">
        <v>35.833333333333336</v>
      </c>
      <c r="C17" s="88">
        <v>14</v>
      </c>
      <c r="D17" s="89">
        <v>3.7117602375526557</v>
      </c>
      <c r="E17" s="2">
        <v>2.5939260098084977</v>
      </c>
      <c r="F17" s="2">
        <v>5.1452190117184653</v>
      </c>
      <c r="G17" s="102" t="s">
        <v>536</v>
      </c>
      <c r="H17" s="90">
        <v>0.5993877024086165</v>
      </c>
      <c r="I17" s="90">
        <v>1.3976417971132344</v>
      </c>
      <c r="J17" s="90">
        <v>2.2642996682185168</v>
      </c>
      <c r="K17" s="90">
        <v>2.0474987783923906</v>
      </c>
      <c r="L17" s="90">
        <v>2.4977633043252205</v>
      </c>
      <c r="M17" s="90">
        <v>3.2894736842105261</v>
      </c>
      <c r="N17" s="90">
        <v>4.1212393690757185</v>
      </c>
      <c r="O17" s="88">
        <v>14</v>
      </c>
    </row>
    <row r="18" spans="1:15">
      <c r="A18" s="85" t="s">
        <v>115</v>
      </c>
      <c r="B18">
        <v>398.33333333333331</v>
      </c>
      <c r="D18" s="89">
        <v>2.2642996682185168</v>
      </c>
      <c r="E18" s="89">
        <v>2.0474987783923906</v>
      </c>
      <c r="F18" s="89">
        <v>2.4977633043252205</v>
      </c>
    </row>
    <row r="19" spans="1:15">
      <c r="D19" s="96"/>
      <c r="E19" s="96"/>
      <c r="F19" s="96"/>
    </row>
    <row r="20" spans="1:15">
      <c r="A20" s="85" t="s">
        <v>116</v>
      </c>
      <c r="B20" t="s">
        <v>188</v>
      </c>
    </row>
    <row r="21" spans="1:15">
      <c r="A21" t="s">
        <v>156</v>
      </c>
    </row>
    <row r="22" spans="1:15">
      <c r="A22" t="s">
        <v>121</v>
      </c>
    </row>
    <row r="23" spans="1:15">
      <c r="A23" t="s">
        <v>157</v>
      </c>
    </row>
  </sheetData>
  <sheetProtection algorithmName="SHA-512" hashValue="JoYbSDc0QyHG6Pg3sqk4PdhOW1zgUGNZHsCOKA53/IuHrg9a52G3X+MHGgZS3DSv33T0sqSCrmRqVwMn3ktC1A==" saltValue="kNc2xEDAXAVpIHEKF1edwA==" spinCount="100000" sheet="1" objects="1" scenarios="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335</v>
      </c>
      <c r="C2" s="88">
        <v>5</v>
      </c>
      <c r="D2" s="89">
        <v>1.6932019206469549</v>
      </c>
      <c r="E2" s="2">
        <v>1.5180267116115496</v>
      </c>
      <c r="F2" s="2">
        <v>1.8827710330449929</v>
      </c>
      <c r="G2" s="88" t="s">
        <v>537</v>
      </c>
      <c r="H2" s="90">
        <v>0.98931539374752675</v>
      </c>
      <c r="I2" s="90">
        <v>1.6263468184590364</v>
      </c>
      <c r="J2" s="90">
        <v>2.2481937709968793</v>
      </c>
      <c r="K2" s="90">
        <v>2.1794231625672458</v>
      </c>
      <c r="L2" s="90">
        <v>2.3185441758558984</v>
      </c>
      <c r="M2" s="90">
        <v>2.9761904761904758</v>
      </c>
      <c r="N2" s="90">
        <v>4.0463077441834328</v>
      </c>
      <c r="O2" s="88">
        <v>5</v>
      </c>
    </row>
    <row r="3" spans="1:15">
      <c r="A3" s="85" t="s">
        <v>99</v>
      </c>
      <c r="B3" s="87">
        <v>100</v>
      </c>
      <c r="C3" s="88">
        <v>1</v>
      </c>
      <c r="D3" s="89">
        <v>0.98931539374752675</v>
      </c>
      <c r="E3" s="2">
        <v>0.80565091253916155</v>
      </c>
      <c r="F3" s="2">
        <v>1.2019831707050794</v>
      </c>
      <c r="G3" s="88" t="s">
        <v>537</v>
      </c>
      <c r="H3" s="90">
        <v>0.98931539374752675</v>
      </c>
      <c r="I3" s="90">
        <v>1.6263468184590364</v>
      </c>
      <c r="J3" s="90">
        <v>2.2481937709968793</v>
      </c>
      <c r="K3" s="90">
        <v>2.1794231625672458</v>
      </c>
      <c r="L3" s="90">
        <v>2.3185441758558984</v>
      </c>
      <c r="M3" s="90">
        <v>2.9761904761904758</v>
      </c>
      <c r="N3" s="90">
        <v>4.0463077441834328</v>
      </c>
      <c r="O3" s="88">
        <v>1</v>
      </c>
    </row>
    <row r="4" spans="1:15">
      <c r="A4" s="85" t="s">
        <v>100</v>
      </c>
      <c r="B4" s="87">
        <v>475</v>
      </c>
      <c r="C4" s="88">
        <v>14</v>
      </c>
      <c r="D4" s="89">
        <v>3.150912106135987</v>
      </c>
      <c r="E4" s="2">
        <v>2.8778075170180974</v>
      </c>
      <c r="F4" s="2">
        <v>3.4422864677826537</v>
      </c>
      <c r="G4" s="88" t="s">
        <v>536</v>
      </c>
      <c r="H4" s="90">
        <v>0.98931539374752675</v>
      </c>
      <c r="I4" s="90">
        <v>1.6263468184590364</v>
      </c>
      <c r="J4" s="90">
        <v>2.2481937709968793</v>
      </c>
      <c r="K4" s="90">
        <v>2.1794231625672458</v>
      </c>
      <c r="L4" s="90">
        <v>2.3185441758558984</v>
      </c>
      <c r="M4" s="90">
        <v>2.9761904761904758</v>
      </c>
      <c r="N4" s="90">
        <v>4.0463077441834328</v>
      </c>
      <c r="O4" s="88">
        <v>14</v>
      </c>
    </row>
    <row r="5" spans="1:15">
      <c r="A5" s="85" t="s">
        <v>101</v>
      </c>
      <c r="B5" s="87">
        <v>360</v>
      </c>
      <c r="C5" s="88">
        <v>16</v>
      </c>
      <c r="D5" s="89">
        <v>4.0463077441834328</v>
      </c>
      <c r="E5" s="2">
        <v>3.6463635338386924</v>
      </c>
      <c r="F5" s="2">
        <v>4.4766860246687346</v>
      </c>
      <c r="G5" s="88" t="s">
        <v>536</v>
      </c>
      <c r="H5" s="90">
        <v>0.98931539374752675</v>
      </c>
      <c r="I5" s="90">
        <v>1.6263468184590364</v>
      </c>
      <c r="J5" s="90">
        <v>2.2481937709968793</v>
      </c>
      <c r="K5" s="90">
        <v>2.1794231625672458</v>
      </c>
      <c r="L5" s="90">
        <v>2.3185441758558984</v>
      </c>
      <c r="M5" s="90">
        <v>2.9761904761904758</v>
      </c>
      <c r="N5" s="90">
        <v>4.0463077441834328</v>
      </c>
      <c r="O5" s="88">
        <v>16</v>
      </c>
    </row>
    <row r="6" spans="1:15">
      <c r="A6" s="85" t="s">
        <v>102</v>
      </c>
      <c r="B6" s="87">
        <v>175</v>
      </c>
      <c r="C6" s="88">
        <v>6</v>
      </c>
      <c r="D6" s="89">
        <v>1.7886345053147998</v>
      </c>
      <c r="E6" s="2">
        <v>1.5353293978135796</v>
      </c>
      <c r="F6" s="2">
        <v>2.0711872981147401</v>
      </c>
      <c r="G6" s="88" t="s">
        <v>537</v>
      </c>
      <c r="H6" s="90">
        <v>0.98931539374752675</v>
      </c>
      <c r="I6" s="90">
        <v>1.6263468184590364</v>
      </c>
      <c r="J6" s="90">
        <v>2.2481937709968793</v>
      </c>
      <c r="K6" s="90">
        <v>2.1794231625672458</v>
      </c>
      <c r="L6" s="90">
        <v>2.3185441758558984</v>
      </c>
      <c r="M6" s="90">
        <v>2.9761904761904758</v>
      </c>
      <c r="N6" s="90">
        <v>4.0463077441834328</v>
      </c>
      <c r="O6" s="88">
        <v>6</v>
      </c>
    </row>
    <row r="7" spans="1:15">
      <c r="A7" s="85" t="s">
        <v>103</v>
      </c>
      <c r="B7" s="87">
        <v>195</v>
      </c>
      <c r="C7" s="88">
        <v>9</v>
      </c>
      <c r="D7" s="89">
        <v>2.1942162709575785</v>
      </c>
      <c r="E7" s="2">
        <v>1.899767256157793</v>
      </c>
      <c r="F7" s="2">
        <v>2.5205538786738719</v>
      </c>
      <c r="G7" s="88" t="s">
        <v>511</v>
      </c>
      <c r="H7" s="90">
        <v>0.98931539374752675</v>
      </c>
      <c r="I7" s="90">
        <v>1.6263468184590364</v>
      </c>
      <c r="J7" s="90">
        <v>2.2481937709968793</v>
      </c>
      <c r="K7" s="90">
        <v>2.1794231625672458</v>
      </c>
      <c r="L7" s="90">
        <v>2.3185441758558984</v>
      </c>
      <c r="M7" s="90">
        <v>2.9761904761904758</v>
      </c>
      <c r="N7" s="90">
        <v>4.0463077441834328</v>
      </c>
      <c r="O7" s="88">
        <v>9</v>
      </c>
    </row>
    <row r="8" spans="1:15">
      <c r="A8" s="85" t="s">
        <v>104</v>
      </c>
      <c r="B8" s="87">
        <v>290</v>
      </c>
      <c r="C8" s="88">
        <v>10</v>
      </c>
      <c r="D8" s="89">
        <v>2.2533022533022531</v>
      </c>
      <c r="E8" s="2">
        <v>2.003858014326632</v>
      </c>
      <c r="F8" s="2">
        <v>2.524647415798519</v>
      </c>
      <c r="G8" s="88" t="s">
        <v>511</v>
      </c>
      <c r="H8" s="90">
        <v>0.98931539374752675</v>
      </c>
      <c r="I8" s="90">
        <v>1.6263468184590364</v>
      </c>
      <c r="J8" s="90">
        <v>2.2481937709968793</v>
      </c>
      <c r="K8" s="90">
        <v>2.1794231625672458</v>
      </c>
      <c r="L8" s="90">
        <v>2.3185441758558984</v>
      </c>
      <c r="M8" s="90">
        <v>2.9761904761904758</v>
      </c>
      <c r="N8" s="90">
        <v>4.0463077441834328</v>
      </c>
      <c r="O8" s="88">
        <v>10</v>
      </c>
    </row>
    <row r="9" spans="1:15">
      <c r="A9" s="85" t="s">
        <v>105</v>
      </c>
      <c r="B9" s="87">
        <v>230</v>
      </c>
      <c r="C9" s="88">
        <v>11</v>
      </c>
      <c r="D9" s="89">
        <v>2.6315789473684208</v>
      </c>
      <c r="E9" s="2">
        <v>2.30613302294321</v>
      </c>
      <c r="F9" s="2">
        <v>2.9890950214207765</v>
      </c>
      <c r="G9" s="88" t="s">
        <v>511</v>
      </c>
      <c r="H9" s="90">
        <v>0.98931539374752675</v>
      </c>
      <c r="I9" s="90">
        <v>1.6263468184590364</v>
      </c>
      <c r="J9" s="90">
        <v>2.2481937709968793</v>
      </c>
      <c r="K9" s="90">
        <v>2.1794231625672458</v>
      </c>
      <c r="L9" s="90">
        <v>2.3185441758558984</v>
      </c>
      <c r="M9" s="90">
        <v>2.9761904761904758</v>
      </c>
      <c r="N9" s="90">
        <v>4.0463077441834328</v>
      </c>
      <c r="O9" s="88">
        <v>11</v>
      </c>
    </row>
    <row r="10" spans="1:15">
      <c r="A10" s="85" t="s">
        <v>106</v>
      </c>
      <c r="B10" s="87">
        <v>290</v>
      </c>
      <c r="C10" s="88">
        <v>12</v>
      </c>
      <c r="D10" s="89">
        <v>2.7711419015766841</v>
      </c>
      <c r="E10" s="2">
        <v>2.4650727155535042</v>
      </c>
      <c r="F10" s="2">
        <v>3.1038537158456152</v>
      </c>
      <c r="G10" s="88" t="s">
        <v>536</v>
      </c>
      <c r="H10" s="90">
        <v>0.98931539374752675</v>
      </c>
      <c r="I10" s="90">
        <v>1.6263468184590364</v>
      </c>
      <c r="J10" s="90">
        <v>2.2481937709968793</v>
      </c>
      <c r="K10" s="90">
        <v>2.1794231625672458</v>
      </c>
      <c r="L10" s="90">
        <v>2.3185441758558984</v>
      </c>
      <c r="M10" s="90">
        <v>2.9761904761904758</v>
      </c>
      <c r="N10" s="90">
        <v>4.0463077441834328</v>
      </c>
      <c r="O10" s="88">
        <v>12</v>
      </c>
    </row>
    <row r="11" spans="1:15">
      <c r="A11" s="85" t="s">
        <v>107</v>
      </c>
      <c r="B11" s="87">
        <v>190</v>
      </c>
      <c r="C11" s="88">
        <v>8</v>
      </c>
      <c r="D11" s="89">
        <v>1.9966372425388816</v>
      </c>
      <c r="E11" s="2">
        <v>1.7250962851019731</v>
      </c>
      <c r="F11" s="2">
        <v>2.298090813832864</v>
      </c>
      <c r="G11" s="88" t="s">
        <v>511</v>
      </c>
      <c r="H11" s="90">
        <v>0.98931539374752675</v>
      </c>
      <c r="I11" s="90">
        <v>1.6263468184590364</v>
      </c>
      <c r="J11" s="90">
        <v>2.2481937709968793</v>
      </c>
      <c r="K11" s="90">
        <v>2.1794231625672458</v>
      </c>
      <c r="L11" s="90">
        <v>2.3185441758558984</v>
      </c>
      <c r="M11" s="90">
        <v>2.9761904761904758</v>
      </c>
      <c r="N11" s="90">
        <v>4.0463077441834328</v>
      </c>
      <c r="O11" s="88">
        <v>8</v>
      </c>
    </row>
    <row r="12" spans="1:15">
      <c r="A12" s="85" t="s">
        <v>108</v>
      </c>
      <c r="B12" s="87">
        <v>180</v>
      </c>
      <c r="C12" s="88">
        <v>2</v>
      </c>
      <c r="D12" s="89">
        <v>1.4340344168260037</v>
      </c>
      <c r="E12" s="2">
        <v>1.2333849931917173</v>
      </c>
      <c r="F12" s="2">
        <v>1.6576412761403319</v>
      </c>
      <c r="G12" s="88" t="s">
        <v>537</v>
      </c>
      <c r="H12" s="90">
        <v>0.98931539374752675</v>
      </c>
      <c r="I12" s="90">
        <v>1.6263468184590364</v>
      </c>
      <c r="J12" s="90">
        <v>2.2481937709968793</v>
      </c>
      <c r="K12" s="90">
        <v>2.1794231625672458</v>
      </c>
      <c r="L12" s="90">
        <v>2.3185441758558984</v>
      </c>
      <c r="M12" s="90">
        <v>2.9761904761904758</v>
      </c>
      <c r="N12" s="90">
        <v>4.0463077441834328</v>
      </c>
      <c r="O12" s="88">
        <v>2</v>
      </c>
    </row>
    <row r="13" spans="1:15">
      <c r="A13" s="85" t="s">
        <v>109</v>
      </c>
      <c r="B13" s="87">
        <v>295</v>
      </c>
      <c r="C13" s="88">
        <v>13</v>
      </c>
      <c r="D13" s="89">
        <v>2.9761904761904758</v>
      </c>
      <c r="E13" s="2">
        <v>2.6504906354407884</v>
      </c>
      <c r="F13" s="2">
        <v>3.3298929666070634</v>
      </c>
      <c r="G13" s="88" t="s">
        <v>536</v>
      </c>
      <c r="H13" s="90">
        <v>0.98931539374752675</v>
      </c>
      <c r="I13" s="90">
        <v>1.6263468184590364</v>
      </c>
      <c r="J13" s="90">
        <v>2.2481937709968793</v>
      </c>
      <c r="K13" s="90">
        <v>2.1794231625672458</v>
      </c>
      <c r="L13" s="90">
        <v>2.3185441758558984</v>
      </c>
      <c r="M13" s="90">
        <v>2.9761904761904758</v>
      </c>
      <c r="N13" s="90">
        <v>4.0463077441834328</v>
      </c>
      <c r="O13" s="88">
        <v>13</v>
      </c>
    </row>
    <row r="14" spans="1:15">
      <c r="A14" s="85" t="s">
        <v>110</v>
      </c>
      <c r="B14" s="87">
        <v>160</v>
      </c>
      <c r="C14" s="88">
        <v>4</v>
      </c>
      <c r="D14" s="89">
        <v>1.6263468184590364</v>
      </c>
      <c r="E14" s="2">
        <v>1.3857216384851949</v>
      </c>
      <c r="F14" s="2">
        <v>1.8961893138889747</v>
      </c>
      <c r="G14" s="88" t="s">
        <v>537</v>
      </c>
      <c r="H14" s="90">
        <v>0.98931539374752675</v>
      </c>
      <c r="I14" s="90">
        <v>1.6263468184590364</v>
      </c>
      <c r="J14" s="90">
        <v>2.2481937709968793</v>
      </c>
      <c r="K14" s="90">
        <v>2.1794231625672458</v>
      </c>
      <c r="L14" s="90">
        <v>2.3185441758558984</v>
      </c>
      <c r="M14" s="90">
        <v>2.9761904761904758</v>
      </c>
      <c r="N14" s="90">
        <v>4.0463077441834328</v>
      </c>
      <c r="O14" s="88">
        <v>4</v>
      </c>
    </row>
    <row r="15" spans="1:15">
      <c r="A15" s="85" t="s">
        <v>111</v>
      </c>
      <c r="B15" s="87">
        <v>145</v>
      </c>
      <c r="C15" s="88">
        <v>3</v>
      </c>
      <c r="D15" s="89">
        <v>1.6045147726015272</v>
      </c>
      <c r="E15" s="2">
        <v>1.3556166668941616</v>
      </c>
      <c r="F15" s="2">
        <v>1.8852748419869614</v>
      </c>
      <c r="G15" s="88" t="s">
        <v>537</v>
      </c>
      <c r="H15" s="90">
        <v>0.98931539374752675</v>
      </c>
      <c r="I15" s="90">
        <v>1.6263468184590364</v>
      </c>
      <c r="J15" s="90">
        <v>2.2481937709968793</v>
      </c>
      <c r="K15" s="90">
        <v>2.1794231625672458</v>
      </c>
      <c r="L15" s="90">
        <v>2.3185441758558984</v>
      </c>
      <c r="M15" s="90">
        <v>2.9761904761904758</v>
      </c>
      <c r="N15" s="90">
        <v>4.0463077441834328</v>
      </c>
      <c r="O15" s="88">
        <v>3</v>
      </c>
    </row>
    <row r="16" spans="1:15">
      <c r="A16" s="85" t="s">
        <v>112</v>
      </c>
      <c r="B16" s="87">
        <v>200</v>
      </c>
      <c r="C16" s="88">
        <v>7</v>
      </c>
      <c r="D16" s="89">
        <v>1.8520233354940272</v>
      </c>
      <c r="E16" s="2">
        <v>1.6061547560659348</v>
      </c>
      <c r="F16" s="2">
        <v>2.1243142796650529</v>
      </c>
      <c r="G16" s="88" t="s">
        <v>537</v>
      </c>
      <c r="H16" s="90">
        <v>0.98931539374752675</v>
      </c>
      <c r="I16" s="90">
        <v>1.6263468184590364</v>
      </c>
      <c r="J16" s="90">
        <v>2.2481937709968793</v>
      </c>
      <c r="K16" s="90">
        <v>2.1794231625672458</v>
      </c>
      <c r="L16" s="90">
        <v>2.3185441758558984</v>
      </c>
      <c r="M16" s="90">
        <v>2.9761904761904758</v>
      </c>
      <c r="N16" s="90">
        <v>4.0463077441834328</v>
      </c>
      <c r="O16" s="88">
        <v>7</v>
      </c>
    </row>
    <row r="17" spans="1:15">
      <c r="A17" s="85" t="s">
        <v>113</v>
      </c>
      <c r="B17" s="87">
        <v>320</v>
      </c>
      <c r="C17" s="88">
        <v>15</v>
      </c>
      <c r="D17" s="89">
        <v>3.3146882121400454</v>
      </c>
      <c r="E17" s="2">
        <v>2.9665485396196467</v>
      </c>
      <c r="F17" s="2">
        <v>3.6913508182984791</v>
      </c>
      <c r="G17" s="88" t="s">
        <v>536</v>
      </c>
      <c r="H17" s="90">
        <v>0.98931539374752675</v>
      </c>
      <c r="I17" s="90">
        <v>1.6263468184590364</v>
      </c>
      <c r="J17" s="90">
        <v>2.2481937709968793</v>
      </c>
      <c r="K17" s="90">
        <v>2.1794231625672458</v>
      </c>
      <c r="L17" s="90">
        <v>2.3185441758558984</v>
      </c>
      <c r="M17" s="90">
        <v>2.9761904761904758</v>
      </c>
      <c r="N17" s="90">
        <v>4.0463077441834328</v>
      </c>
      <c r="O17" s="88">
        <v>15</v>
      </c>
    </row>
    <row r="18" spans="1:15">
      <c r="A18" s="85" t="s">
        <v>115</v>
      </c>
      <c r="B18">
        <v>3955</v>
      </c>
      <c r="D18" s="89">
        <v>2.2481937709968793</v>
      </c>
      <c r="E18" s="89">
        <v>2.1794231625672458</v>
      </c>
      <c r="F18" s="89">
        <v>2.3185441758558984</v>
      </c>
    </row>
    <row r="19" spans="1:15">
      <c r="D19" s="96"/>
      <c r="E19" s="96"/>
      <c r="F19" s="96"/>
    </row>
    <row r="20" spans="1:15">
      <c r="A20" s="85" t="s">
        <v>116</v>
      </c>
      <c r="B20" t="str">
        <f>CONCATENATE(ROUND(H2,2),";",ROUND(I2,2),";",ROUND(M2,2),";",ROUND(N2,2))</f>
        <v>0.99;1.63;2.98;4.05</v>
      </c>
    </row>
    <row r="21" spans="1:15">
      <c r="A21" t="s">
        <v>158</v>
      </c>
    </row>
    <row r="22" spans="1:15">
      <c r="A22" t="s">
        <v>121</v>
      </c>
    </row>
    <row r="23" spans="1:15">
      <c r="A23" t="s">
        <v>159</v>
      </c>
    </row>
  </sheetData>
  <sheetProtection algorithmName="SHA-512" hashValue="+AwSsWu/wTB7nt04Q9oFtmGW26jLa/4lmMKAUYM6gxrRJmSK9xG7jwF1KVXsxVL6CJcgYrn4TKQ8X7lv/ViKKw==" saltValue="Bviv/USh0rRgCoHEgexV/Q==" spinCount="100000" sheet="1" objects="1" scenarios="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6202</v>
      </c>
      <c r="C2" s="88">
        <v>16</v>
      </c>
      <c r="D2" s="89">
        <v>268.38028473754815</v>
      </c>
      <c r="E2" s="2">
        <v>262.67491076256698</v>
      </c>
      <c r="F2" s="2">
        <v>274.14396493032154</v>
      </c>
      <c r="G2" s="103" t="s">
        <v>536</v>
      </c>
      <c r="H2" s="90">
        <v>53.095102325286696</v>
      </c>
      <c r="I2" s="90">
        <v>75.737591114196462</v>
      </c>
      <c r="J2" s="90">
        <v>122.14929977222225</v>
      </c>
      <c r="K2" s="90">
        <v>120.87204657124937</v>
      </c>
      <c r="L2" s="90">
        <v>123.43526546768712</v>
      </c>
      <c r="M2" s="90">
        <v>134.90536766987279</v>
      </c>
      <c r="N2" s="90">
        <v>268.38028473754815</v>
      </c>
      <c r="O2" s="88">
        <v>16</v>
      </c>
    </row>
    <row r="3" spans="1:15">
      <c r="A3" s="85" t="s">
        <v>99</v>
      </c>
      <c r="B3" s="87">
        <v>838</v>
      </c>
      <c r="C3" s="88">
        <v>1</v>
      </c>
      <c r="D3" s="89">
        <v>53.095102325286696</v>
      </c>
      <c r="E3" s="2">
        <v>49.647939759403698</v>
      </c>
      <c r="F3" s="2">
        <v>56.708117792520525</v>
      </c>
      <c r="G3" s="103" t="s">
        <v>537</v>
      </c>
      <c r="H3" s="90">
        <v>53.095102325286696</v>
      </c>
      <c r="I3" s="90">
        <v>75.737591114196462</v>
      </c>
      <c r="J3" s="90">
        <v>122.14929977222225</v>
      </c>
      <c r="K3" s="90">
        <v>120.87204657124937</v>
      </c>
      <c r="L3" s="90">
        <v>123.43526546768712</v>
      </c>
      <c r="M3" s="90">
        <v>134.90536766987279</v>
      </c>
      <c r="N3" s="90">
        <v>268.38028473754815</v>
      </c>
      <c r="O3" s="88">
        <v>1</v>
      </c>
    </row>
    <row r="4" spans="1:15">
      <c r="A4" s="85" t="s">
        <v>100</v>
      </c>
      <c r="B4" s="87">
        <v>3516</v>
      </c>
      <c r="C4" s="88">
        <v>15</v>
      </c>
      <c r="D4" s="89">
        <v>186.52519893899205</v>
      </c>
      <c r="E4" s="2">
        <v>180.98659521965081</v>
      </c>
      <c r="F4" s="2">
        <v>192.16066754429932</v>
      </c>
      <c r="G4" s="103" t="s">
        <v>536</v>
      </c>
      <c r="H4" s="90">
        <v>53.095102325286696</v>
      </c>
      <c r="I4" s="90">
        <v>75.737591114196462</v>
      </c>
      <c r="J4" s="90">
        <v>122.14929977222225</v>
      </c>
      <c r="K4" s="90">
        <v>120.87204657124937</v>
      </c>
      <c r="L4" s="90">
        <v>123.43526546768712</v>
      </c>
      <c r="M4" s="90">
        <v>134.90536766987279</v>
      </c>
      <c r="N4" s="90">
        <v>268.38028473754815</v>
      </c>
      <c r="O4" s="88">
        <v>15</v>
      </c>
    </row>
    <row r="5" spans="1:15">
      <c r="A5" s="85" t="s">
        <v>101</v>
      </c>
      <c r="B5" s="87">
        <v>1894</v>
      </c>
      <c r="C5" s="88">
        <v>12</v>
      </c>
      <c r="D5" s="89">
        <v>131.51864453857371</v>
      </c>
      <c r="E5" s="2">
        <v>126.03893611595495</v>
      </c>
      <c r="F5" s="2">
        <v>137.1476846797101</v>
      </c>
      <c r="G5" s="103" t="s">
        <v>536</v>
      </c>
      <c r="H5" s="90">
        <v>53.095102325286696</v>
      </c>
      <c r="I5" s="90">
        <v>75.737591114196462</v>
      </c>
      <c r="J5" s="90">
        <v>122.14929977222225</v>
      </c>
      <c r="K5" s="90">
        <v>120.87204657124937</v>
      </c>
      <c r="L5" s="90">
        <v>123.43526546768712</v>
      </c>
      <c r="M5" s="90">
        <v>134.90536766987279</v>
      </c>
      <c r="N5" s="90">
        <v>268.38028473754815</v>
      </c>
      <c r="O5" s="88">
        <v>12</v>
      </c>
    </row>
    <row r="6" spans="1:15">
      <c r="A6" s="85" t="s">
        <v>102</v>
      </c>
      <c r="B6" s="87">
        <v>1091</v>
      </c>
      <c r="C6" s="88">
        <v>4</v>
      </c>
      <c r="D6" s="89">
        <v>75.737591114196462</v>
      </c>
      <c r="E6" s="2">
        <v>71.468283266123038</v>
      </c>
      <c r="F6" s="2">
        <v>80.179180182954028</v>
      </c>
      <c r="G6" s="103" t="s">
        <v>537</v>
      </c>
      <c r="H6" s="90">
        <v>53.095102325286696</v>
      </c>
      <c r="I6" s="90">
        <v>75.737591114196462</v>
      </c>
      <c r="J6" s="90">
        <v>122.14929977222225</v>
      </c>
      <c r="K6" s="90">
        <v>120.87204657124937</v>
      </c>
      <c r="L6" s="90">
        <v>123.43526546768712</v>
      </c>
      <c r="M6" s="90">
        <v>134.90536766987279</v>
      </c>
      <c r="N6" s="90">
        <v>268.38028473754815</v>
      </c>
      <c r="O6" s="88">
        <v>4</v>
      </c>
    </row>
    <row r="7" spans="1:15">
      <c r="A7" s="85" t="s">
        <v>103</v>
      </c>
      <c r="B7" s="87">
        <v>1046</v>
      </c>
      <c r="C7" s="88">
        <v>3</v>
      </c>
      <c r="D7" s="89">
        <v>74.25812863836434</v>
      </c>
      <c r="E7" s="2">
        <v>69.981069560985063</v>
      </c>
      <c r="F7" s="2">
        <v>78.712022317300054</v>
      </c>
      <c r="G7" s="103" t="s">
        <v>537</v>
      </c>
      <c r="H7" s="90">
        <v>53.095102325286696</v>
      </c>
      <c r="I7" s="90">
        <v>75.737591114196462</v>
      </c>
      <c r="J7" s="90">
        <v>122.14929977222225</v>
      </c>
      <c r="K7" s="90">
        <v>120.87204657124937</v>
      </c>
      <c r="L7" s="90">
        <v>123.43526546768712</v>
      </c>
      <c r="M7" s="90">
        <v>134.90536766987279</v>
      </c>
      <c r="N7" s="90">
        <v>268.38028473754815</v>
      </c>
      <c r="O7" s="88">
        <v>3</v>
      </c>
    </row>
    <row r="8" spans="1:15">
      <c r="A8" s="85" t="s">
        <v>104</v>
      </c>
      <c r="B8" s="87">
        <v>1830</v>
      </c>
      <c r="C8" s="88">
        <v>10</v>
      </c>
      <c r="D8" s="89">
        <v>112.42167342425358</v>
      </c>
      <c r="E8" s="2">
        <v>107.60790011048138</v>
      </c>
      <c r="F8" s="2">
        <v>117.37441486886041</v>
      </c>
      <c r="G8" s="103" t="s">
        <v>537</v>
      </c>
      <c r="H8" s="90">
        <v>53.095102325286696</v>
      </c>
      <c r="I8" s="90">
        <v>75.737591114196462</v>
      </c>
      <c r="J8" s="90">
        <v>122.14929977222225</v>
      </c>
      <c r="K8" s="90">
        <v>120.87204657124937</v>
      </c>
      <c r="L8" s="90">
        <v>123.43526546768712</v>
      </c>
      <c r="M8" s="90">
        <v>134.90536766987279</v>
      </c>
      <c r="N8" s="90">
        <v>268.38028473754815</v>
      </c>
      <c r="O8" s="88">
        <v>10</v>
      </c>
    </row>
    <row r="9" spans="1:15">
      <c r="A9" s="85" t="s">
        <v>105</v>
      </c>
      <c r="B9" s="87">
        <v>1232</v>
      </c>
      <c r="C9" s="88">
        <v>6</v>
      </c>
      <c r="D9" s="89">
        <v>87.252124645892351</v>
      </c>
      <c r="E9" s="2">
        <v>82.647382727426105</v>
      </c>
      <c r="F9" s="2">
        <v>92.02775984721238</v>
      </c>
      <c r="G9" s="103" t="s">
        <v>537</v>
      </c>
      <c r="H9" s="90">
        <v>53.095102325286696</v>
      </c>
      <c r="I9" s="90">
        <v>75.737591114196462</v>
      </c>
      <c r="J9" s="90">
        <v>122.14929977222225</v>
      </c>
      <c r="K9" s="90">
        <v>120.87204657124937</v>
      </c>
      <c r="L9" s="90">
        <v>123.43526546768712</v>
      </c>
      <c r="M9" s="90">
        <v>134.90536766987279</v>
      </c>
      <c r="N9" s="90">
        <v>268.38028473754815</v>
      </c>
      <c r="O9" s="88">
        <v>6</v>
      </c>
    </row>
    <row r="10" spans="1:15">
      <c r="A10" s="85" t="s">
        <v>106</v>
      </c>
      <c r="B10" s="87">
        <v>2174</v>
      </c>
      <c r="C10" s="88">
        <v>13</v>
      </c>
      <c r="D10" s="89">
        <v>134.90536766987279</v>
      </c>
      <c r="E10" s="2">
        <v>129.66609989784894</v>
      </c>
      <c r="F10" s="2">
        <v>140.27678858777384</v>
      </c>
      <c r="G10" s="103" t="s">
        <v>536</v>
      </c>
      <c r="H10" s="90">
        <v>53.095102325286696</v>
      </c>
      <c r="I10" s="90">
        <v>75.737591114196462</v>
      </c>
      <c r="J10" s="90">
        <v>122.14929977222225</v>
      </c>
      <c r="K10" s="90">
        <v>120.87204657124937</v>
      </c>
      <c r="L10" s="90">
        <v>123.43526546768712</v>
      </c>
      <c r="M10" s="90">
        <v>134.90536766987279</v>
      </c>
      <c r="N10" s="90">
        <v>268.38028473754815</v>
      </c>
      <c r="O10" s="88">
        <v>13</v>
      </c>
    </row>
    <row r="11" spans="1:15">
      <c r="A11" s="85" t="s">
        <v>107</v>
      </c>
      <c r="B11" s="87">
        <v>1391</v>
      </c>
      <c r="C11" s="88">
        <v>8</v>
      </c>
      <c r="D11" s="89">
        <v>94.987708276427199</v>
      </c>
      <c r="E11" s="2">
        <v>90.285615098773647</v>
      </c>
      <c r="F11" s="2">
        <v>99.851404162074715</v>
      </c>
      <c r="G11" s="103" t="s">
        <v>537</v>
      </c>
      <c r="H11" s="90">
        <v>53.095102325286696</v>
      </c>
      <c r="I11" s="90">
        <v>75.737591114196462</v>
      </c>
      <c r="J11" s="90">
        <v>122.14929977222225</v>
      </c>
      <c r="K11" s="90">
        <v>120.87204657124937</v>
      </c>
      <c r="L11" s="90">
        <v>123.43526546768712</v>
      </c>
      <c r="M11" s="90">
        <v>134.90536766987279</v>
      </c>
      <c r="N11" s="90">
        <v>268.38028473754815</v>
      </c>
      <c r="O11" s="88">
        <v>8</v>
      </c>
    </row>
    <row r="12" spans="1:15">
      <c r="A12" s="85" t="s">
        <v>108</v>
      </c>
      <c r="B12" s="87">
        <v>1340</v>
      </c>
      <c r="C12" s="88">
        <v>7</v>
      </c>
      <c r="D12" s="89">
        <v>89.644099545089645</v>
      </c>
      <c r="E12" s="2">
        <v>85.111279745615391</v>
      </c>
      <c r="F12" s="2">
        <v>94.337348450454485</v>
      </c>
      <c r="G12" s="103" t="s">
        <v>537</v>
      </c>
      <c r="H12" s="90">
        <v>53.095102325286696</v>
      </c>
      <c r="I12" s="90">
        <v>75.737591114196462</v>
      </c>
      <c r="J12" s="90">
        <v>122.14929977222225</v>
      </c>
      <c r="K12" s="90">
        <v>120.87204657124937</v>
      </c>
      <c r="L12" s="90">
        <v>123.43526546768712</v>
      </c>
      <c r="M12" s="90">
        <v>134.90536766987279</v>
      </c>
      <c r="N12" s="90">
        <v>268.38028473754815</v>
      </c>
      <c r="O12" s="88">
        <v>7</v>
      </c>
    </row>
    <row r="13" spans="1:15">
      <c r="A13" s="85" t="s">
        <v>109</v>
      </c>
      <c r="B13" s="87">
        <v>2020</v>
      </c>
      <c r="C13" s="88">
        <v>11</v>
      </c>
      <c r="D13" s="89">
        <v>129.93696127621254</v>
      </c>
      <c r="E13" s="2">
        <v>124.68896244034651</v>
      </c>
      <c r="F13" s="2">
        <v>135.32385079584805</v>
      </c>
      <c r="G13" s="103" t="s">
        <v>536</v>
      </c>
      <c r="H13" s="90">
        <v>53.095102325286696</v>
      </c>
      <c r="I13" s="90">
        <v>75.737591114196462</v>
      </c>
      <c r="J13" s="90">
        <v>122.14929977222225</v>
      </c>
      <c r="K13" s="90">
        <v>120.87204657124937</v>
      </c>
      <c r="L13" s="90">
        <v>123.43526546768712</v>
      </c>
      <c r="M13" s="90">
        <v>134.90536766987279</v>
      </c>
      <c r="N13" s="90">
        <v>268.38028473754815</v>
      </c>
      <c r="O13" s="88">
        <v>11</v>
      </c>
    </row>
    <row r="14" spans="1:15">
      <c r="A14" s="85" t="s">
        <v>110</v>
      </c>
      <c r="B14" s="87">
        <v>2080</v>
      </c>
      <c r="C14" s="88">
        <v>14</v>
      </c>
      <c r="D14" s="89">
        <v>138.59275053304904</v>
      </c>
      <c r="E14" s="2">
        <v>133.10195933008228</v>
      </c>
      <c r="F14" s="2">
        <v>144.22403501054961</v>
      </c>
      <c r="G14" s="103" t="s">
        <v>536</v>
      </c>
      <c r="H14" s="90">
        <v>53.095102325286696</v>
      </c>
      <c r="I14" s="90">
        <v>75.737591114196462</v>
      </c>
      <c r="J14" s="90">
        <v>122.14929977222225</v>
      </c>
      <c r="K14" s="90">
        <v>120.87204657124937</v>
      </c>
      <c r="L14" s="90">
        <v>123.43526546768712</v>
      </c>
      <c r="M14" s="90">
        <v>134.90536766987279</v>
      </c>
      <c r="N14" s="90">
        <v>268.38028473754815</v>
      </c>
      <c r="O14" s="88">
        <v>14</v>
      </c>
    </row>
    <row r="15" spans="1:15">
      <c r="A15" s="85" t="s">
        <v>111</v>
      </c>
      <c r="B15" s="87">
        <v>974</v>
      </c>
      <c r="C15" s="88">
        <v>2</v>
      </c>
      <c r="D15" s="89">
        <v>68.693137738909655</v>
      </c>
      <c r="E15" s="2">
        <v>64.583489484208584</v>
      </c>
      <c r="F15" s="2">
        <v>72.980820142299365</v>
      </c>
      <c r="G15" s="103" t="s">
        <v>537</v>
      </c>
      <c r="H15" s="90">
        <v>53.095102325286696</v>
      </c>
      <c r="I15" s="90">
        <v>75.737591114196462</v>
      </c>
      <c r="J15" s="90">
        <v>122.14929977222225</v>
      </c>
      <c r="K15" s="90">
        <v>120.87204657124937</v>
      </c>
      <c r="L15" s="90">
        <v>123.43526546768712</v>
      </c>
      <c r="M15" s="90">
        <v>134.90536766987279</v>
      </c>
      <c r="N15" s="90">
        <v>268.38028473754815</v>
      </c>
      <c r="O15" s="88">
        <v>2</v>
      </c>
    </row>
    <row r="16" spans="1:15">
      <c r="A16" s="85" t="s">
        <v>112</v>
      </c>
      <c r="B16" s="87">
        <v>1125</v>
      </c>
      <c r="C16" s="88">
        <v>5</v>
      </c>
      <c r="D16" s="89">
        <v>77.218752144965336</v>
      </c>
      <c r="E16" s="2">
        <v>72.934626498107164</v>
      </c>
      <c r="F16" s="2">
        <v>81.672599564866033</v>
      </c>
      <c r="G16" s="103" t="s">
        <v>537</v>
      </c>
      <c r="H16" s="90">
        <v>53.095102325286696</v>
      </c>
      <c r="I16" s="90">
        <v>75.737591114196462</v>
      </c>
      <c r="J16" s="90">
        <v>122.14929977222225</v>
      </c>
      <c r="K16" s="90">
        <v>120.87204657124937</v>
      </c>
      <c r="L16" s="90">
        <v>123.43526546768712</v>
      </c>
      <c r="M16" s="90">
        <v>134.90536766987279</v>
      </c>
      <c r="N16" s="90">
        <v>268.38028473754815</v>
      </c>
      <c r="O16" s="88">
        <v>5</v>
      </c>
    </row>
    <row r="17" spans="1:15">
      <c r="A17" s="85" t="s">
        <v>113</v>
      </c>
      <c r="B17" s="87">
        <v>1682</v>
      </c>
      <c r="C17" s="88">
        <v>9</v>
      </c>
      <c r="D17" s="89">
        <v>108.37628865979381</v>
      </c>
      <c r="E17" s="2">
        <v>103.52722000306022</v>
      </c>
      <c r="F17" s="2">
        <v>113.37268295268139</v>
      </c>
      <c r="G17" s="103" t="s">
        <v>537</v>
      </c>
      <c r="H17" s="90">
        <v>53.095102325286696</v>
      </c>
      <c r="I17" s="90">
        <v>75.737591114196462</v>
      </c>
      <c r="J17" s="90">
        <v>122.14929977222225</v>
      </c>
      <c r="K17" s="90">
        <v>120.87204657124937</v>
      </c>
      <c r="L17" s="90">
        <v>123.43526546768712</v>
      </c>
      <c r="M17" s="90">
        <v>134.90536766987279</v>
      </c>
      <c r="N17" s="90">
        <v>268.38028473754815</v>
      </c>
      <c r="O17" s="88">
        <v>9</v>
      </c>
    </row>
    <row r="18" spans="1:15">
      <c r="A18" s="85" t="s">
        <v>115</v>
      </c>
      <c r="B18">
        <v>30728</v>
      </c>
      <c r="D18" s="89">
        <v>122.14929977222225</v>
      </c>
      <c r="E18" s="89">
        <v>120.87204657124937</v>
      </c>
      <c r="F18" s="89">
        <v>123.43526546768712</v>
      </c>
    </row>
    <row r="19" spans="1:15">
      <c r="D19" s="96"/>
      <c r="E19" s="96"/>
      <c r="F19" s="96"/>
    </row>
    <row r="20" spans="1:15">
      <c r="A20" s="85" t="s">
        <v>116</v>
      </c>
      <c r="B20" t="s">
        <v>209</v>
      </c>
    </row>
    <row r="21" spans="1:15">
      <c r="A21" t="s">
        <v>208</v>
      </c>
    </row>
    <row r="22" spans="1:15">
      <c r="A22" t="s">
        <v>121</v>
      </c>
    </row>
    <row r="23" spans="1:15">
      <c r="A23" t="s">
        <v>207</v>
      </c>
    </row>
  </sheetData>
  <sheetProtection algorithmName="SHA-512" hashValue="QuzXOsfYB6hwQaVYLUHDYyDQoSBOHWNipnlVjBkCD9XVhT1RVmV9HsMCYPM6VjZYp0BxTAutnNcaOtOCmxze5Q==" saltValue="CeK8enbAbTS4TKXiK7tEXg==" spinCount="100000" sheet="1" objects="1" scenarios="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598</v>
      </c>
      <c r="C2" s="88">
        <f>RANK(D2,$D$2:$D$17,1)</f>
        <v>16</v>
      </c>
      <c r="D2" s="89">
        <v>25.877363797654592</v>
      </c>
      <c r="E2" s="2">
        <v>23.868500088733938</v>
      </c>
      <c r="F2" s="2">
        <v>28.006639842042766</v>
      </c>
      <c r="G2" s="103" t="s">
        <v>536</v>
      </c>
      <c r="H2" s="90">
        <v>2.2809351834252043</v>
      </c>
      <c r="I2" s="90">
        <v>4.3242501201180588</v>
      </c>
      <c r="J2" s="90">
        <v>9.1548371965447739</v>
      </c>
      <c r="K2" s="90">
        <v>8.7863317743352098</v>
      </c>
      <c r="L2" s="90">
        <v>9.5347170965514021</v>
      </c>
      <c r="M2" s="90">
        <v>8.4266049144474451</v>
      </c>
      <c r="N2" s="90">
        <v>25.877363797654592</v>
      </c>
      <c r="O2" s="88">
        <v>16</v>
      </c>
    </row>
    <row r="3" spans="1:15">
      <c r="A3" s="85" t="s">
        <v>99</v>
      </c>
      <c r="B3" s="87">
        <v>36</v>
      </c>
      <c r="C3" s="88">
        <f t="shared" ref="C3:C17" si="0">RANK(D3,$D$2:$D$17,1)</f>
        <v>1</v>
      </c>
      <c r="D3" s="89">
        <v>2.2809351834252043</v>
      </c>
      <c r="E3" s="2">
        <v>1.5980346234050822</v>
      </c>
      <c r="F3" s="2">
        <v>3.1563909588245829</v>
      </c>
      <c r="G3" s="103" t="s">
        <v>537</v>
      </c>
      <c r="H3" s="90">
        <v>2.2809351834252043</v>
      </c>
      <c r="I3" s="90">
        <v>4.3242501201180588</v>
      </c>
      <c r="J3" s="90">
        <v>9.1548371965447739</v>
      </c>
      <c r="K3" s="90">
        <v>8.7863317743352098</v>
      </c>
      <c r="L3" s="90">
        <v>9.5347170965514021</v>
      </c>
      <c r="M3" s="90">
        <v>8.4266049144474451</v>
      </c>
      <c r="N3" s="90">
        <v>25.877363797654592</v>
      </c>
      <c r="O3" s="88">
        <v>1</v>
      </c>
    </row>
    <row r="4" spans="1:15">
      <c r="A4" s="85" t="s">
        <v>100</v>
      </c>
      <c r="B4" s="87">
        <v>460</v>
      </c>
      <c r="C4" s="88">
        <f t="shared" si="0"/>
        <v>15</v>
      </c>
      <c r="D4" s="89">
        <v>24.403183023872678</v>
      </c>
      <c r="E4" s="2">
        <v>22.247584444409036</v>
      </c>
      <c r="F4" s="2">
        <v>26.707138633969777</v>
      </c>
      <c r="G4" s="103" t="s">
        <v>536</v>
      </c>
      <c r="H4" s="90">
        <v>2.2809351834252043</v>
      </c>
      <c r="I4" s="90">
        <v>4.3242501201180588</v>
      </c>
      <c r="J4" s="90">
        <v>9.1548371965447739</v>
      </c>
      <c r="K4" s="90">
        <v>8.7863317743352098</v>
      </c>
      <c r="L4" s="90">
        <v>9.5347170965514021</v>
      </c>
      <c r="M4" s="90">
        <v>8.4266049144474451</v>
      </c>
      <c r="N4" s="90">
        <v>25.877363797654592</v>
      </c>
      <c r="O4" s="88">
        <v>15</v>
      </c>
    </row>
    <row r="5" spans="1:15">
      <c r="A5" s="85" t="s">
        <v>101</v>
      </c>
      <c r="B5" s="87">
        <v>97</v>
      </c>
      <c r="C5" s="88">
        <f t="shared" si="0"/>
        <v>9</v>
      </c>
      <c r="D5" s="89">
        <v>6.7356433581001314</v>
      </c>
      <c r="E5" s="2">
        <v>5.4654484048132739</v>
      </c>
      <c r="F5" s="2">
        <v>8.2108209989595302</v>
      </c>
      <c r="G5" s="103" t="s">
        <v>537</v>
      </c>
      <c r="H5" s="90">
        <v>2.2809351834252043</v>
      </c>
      <c r="I5" s="90">
        <v>4.3242501201180588</v>
      </c>
      <c r="J5" s="90">
        <v>9.1548371965447739</v>
      </c>
      <c r="K5" s="90">
        <v>8.7863317743352098</v>
      </c>
      <c r="L5" s="90">
        <v>9.5347170965514021</v>
      </c>
      <c r="M5" s="90">
        <v>8.4266049144474451</v>
      </c>
      <c r="N5" s="90">
        <v>25.877363797654592</v>
      </c>
      <c r="O5" s="88">
        <v>9</v>
      </c>
    </row>
    <row r="6" spans="1:15">
      <c r="A6" s="85" t="s">
        <v>102</v>
      </c>
      <c r="B6" s="87">
        <v>66</v>
      </c>
      <c r="C6" s="88">
        <f t="shared" si="0"/>
        <v>5</v>
      </c>
      <c r="D6" s="89">
        <v>4.581742450538008</v>
      </c>
      <c r="E6" s="2">
        <v>3.5452383542927075</v>
      </c>
      <c r="F6" s="2">
        <v>5.8254617980194565</v>
      </c>
      <c r="G6" s="103" t="s">
        <v>537</v>
      </c>
      <c r="H6" s="90">
        <v>2.2809351834252043</v>
      </c>
      <c r="I6" s="90">
        <v>4.3242501201180588</v>
      </c>
      <c r="J6" s="90">
        <v>9.1548371965447739</v>
      </c>
      <c r="K6" s="90">
        <v>8.7863317743352098</v>
      </c>
      <c r="L6" s="90">
        <v>9.5347170965514021</v>
      </c>
      <c r="M6" s="90">
        <v>8.4266049144474451</v>
      </c>
      <c r="N6" s="90">
        <v>25.877363797654592</v>
      </c>
      <c r="O6" s="88">
        <v>5</v>
      </c>
    </row>
    <row r="7" spans="1:15">
      <c r="A7" s="85" t="s">
        <v>103</v>
      </c>
      <c r="B7" s="87">
        <v>45</v>
      </c>
      <c r="C7" s="88">
        <f t="shared" si="0"/>
        <v>2</v>
      </c>
      <c r="D7" s="89">
        <v>3.1946613658952154</v>
      </c>
      <c r="E7" s="2">
        <v>2.3311333976063877</v>
      </c>
      <c r="F7" s="2">
        <v>4.2723988799188124</v>
      </c>
      <c r="G7" s="103" t="s">
        <v>537</v>
      </c>
      <c r="H7" s="90">
        <v>2.2809351834252043</v>
      </c>
      <c r="I7" s="90">
        <v>4.3242501201180588</v>
      </c>
      <c r="J7" s="90">
        <v>9.1548371965447739</v>
      </c>
      <c r="K7" s="90">
        <v>8.7863317743352098</v>
      </c>
      <c r="L7" s="90">
        <v>9.5347170965514021</v>
      </c>
      <c r="M7" s="90">
        <v>8.4266049144474451</v>
      </c>
      <c r="N7" s="90">
        <v>25.877363797654592</v>
      </c>
      <c r="O7" s="88">
        <v>2</v>
      </c>
    </row>
    <row r="8" spans="1:15">
      <c r="A8" s="85" t="s">
        <v>104</v>
      </c>
      <c r="B8" s="87">
        <v>139</v>
      </c>
      <c r="C8" s="88">
        <f t="shared" si="0"/>
        <v>14</v>
      </c>
      <c r="D8" s="89">
        <v>8.5391325715689899</v>
      </c>
      <c r="E8" s="2">
        <v>7.1832960065167759</v>
      </c>
      <c r="F8" s="2">
        <v>10.074696547698878</v>
      </c>
      <c r="G8" s="103" t="s">
        <v>511</v>
      </c>
      <c r="H8" s="90">
        <v>2.2809351834252043</v>
      </c>
      <c r="I8" s="90">
        <v>4.3242501201180588</v>
      </c>
      <c r="J8" s="90">
        <v>9.1548371965447739</v>
      </c>
      <c r="K8" s="90">
        <v>8.7863317743352098</v>
      </c>
      <c r="L8" s="90">
        <v>9.5347170965514021</v>
      </c>
      <c r="M8" s="90">
        <v>8.4266049144474451</v>
      </c>
      <c r="N8" s="90">
        <v>25.877363797654592</v>
      </c>
      <c r="O8" s="88">
        <v>14</v>
      </c>
    </row>
    <row r="9" spans="1:15">
      <c r="A9" s="85" t="s">
        <v>105</v>
      </c>
      <c r="B9" s="87">
        <v>81</v>
      </c>
      <c r="C9" s="88">
        <f t="shared" si="0"/>
        <v>7</v>
      </c>
      <c r="D9" s="89">
        <v>5.736543909348442</v>
      </c>
      <c r="E9" s="2">
        <v>4.5581771532477884</v>
      </c>
      <c r="F9" s="2">
        <v>7.125028033989171</v>
      </c>
      <c r="G9" s="103" t="s">
        <v>537</v>
      </c>
      <c r="H9" s="90">
        <v>2.2809351834252043</v>
      </c>
      <c r="I9" s="90">
        <v>4.3242501201180588</v>
      </c>
      <c r="J9" s="90">
        <v>9.1548371965447739</v>
      </c>
      <c r="K9" s="90">
        <v>8.7863317743352098</v>
      </c>
      <c r="L9" s="90">
        <v>9.5347170965514021</v>
      </c>
      <c r="M9" s="90">
        <v>8.4266049144474451</v>
      </c>
      <c r="N9" s="90">
        <v>25.877363797654592</v>
      </c>
      <c r="O9" s="88">
        <v>7</v>
      </c>
    </row>
    <row r="10" spans="1:15">
      <c r="A10" s="85" t="s">
        <v>106</v>
      </c>
      <c r="B10" s="87">
        <v>130</v>
      </c>
      <c r="C10" s="88">
        <f t="shared" si="0"/>
        <v>12</v>
      </c>
      <c r="D10" s="89">
        <v>8.0670183059261564</v>
      </c>
      <c r="E10" s="2">
        <v>6.7442462716657321</v>
      </c>
      <c r="F10" s="2">
        <v>9.5716773213837616</v>
      </c>
      <c r="G10" s="103" t="s">
        <v>511</v>
      </c>
      <c r="H10" s="90">
        <v>2.2809351834252043</v>
      </c>
      <c r="I10" s="90">
        <v>4.3242501201180588</v>
      </c>
      <c r="J10" s="90">
        <v>9.1548371965447739</v>
      </c>
      <c r="K10" s="90">
        <v>8.7863317743352098</v>
      </c>
      <c r="L10" s="90">
        <v>9.5347170965514021</v>
      </c>
      <c r="M10" s="90">
        <v>8.4266049144474451</v>
      </c>
      <c r="N10" s="90">
        <v>25.877363797654592</v>
      </c>
      <c r="O10" s="88">
        <v>12</v>
      </c>
    </row>
    <row r="11" spans="1:15">
      <c r="A11" s="85" t="s">
        <v>107</v>
      </c>
      <c r="B11" s="87">
        <v>73</v>
      </c>
      <c r="C11" s="88">
        <f t="shared" si="0"/>
        <v>6</v>
      </c>
      <c r="D11" s="89">
        <v>4.9849767822999178</v>
      </c>
      <c r="E11" s="2">
        <v>3.909401055070107</v>
      </c>
      <c r="F11" s="2">
        <v>6.2638362990891059</v>
      </c>
      <c r="G11" s="103" t="s">
        <v>537</v>
      </c>
      <c r="H11" s="90">
        <v>2.2809351834252043</v>
      </c>
      <c r="I11" s="90">
        <v>4.3242501201180588</v>
      </c>
      <c r="J11" s="90">
        <v>9.1548371965447739</v>
      </c>
      <c r="K11" s="90">
        <v>8.7863317743352098</v>
      </c>
      <c r="L11" s="90">
        <v>9.5347170965514021</v>
      </c>
      <c r="M11" s="90">
        <v>8.4266049144474451</v>
      </c>
      <c r="N11" s="90">
        <v>25.877363797654592</v>
      </c>
      <c r="O11" s="88">
        <v>6</v>
      </c>
    </row>
    <row r="12" spans="1:15">
      <c r="A12" s="85" t="s">
        <v>108</v>
      </c>
      <c r="B12" s="87">
        <v>104</v>
      </c>
      <c r="C12" s="88">
        <f>RANK(D12,$D$2:$D$17,1)</f>
        <v>10</v>
      </c>
      <c r="D12" s="89">
        <v>6.9574525020069569</v>
      </c>
      <c r="E12" s="2">
        <v>5.6881777522001444</v>
      </c>
      <c r="F12" s="2">
        <v>8.423903386147062</v>
      </c>
      <c r="G12" s="103" t="s">
        <v>537</v>
      </c>
      <c r="H12" s="90">
        <v>2.2809351834252043</v>
      </c>
      <c r="I12" s="90">
        <v>4.3242501201180588</v>
      </c>
      <c r="J12" s="90">
        <v>9.1548371965447739</v>
      </c>
      <c r="K12" s="90">
        <v>8.7863317743352098</v>
      </c>
      <c r="L12" s="90">
        <v>9.5347170965514021</v>
      </c>
      <c r="M12" s="90">
        <v>8.4266049144474451</v>
      </c>
      <c r="N12" s="90">
        <v>25.877363797654592</v>
      </c>
      <c r="O12" s="88">
        <v>10</v>
      </c>
    </row>
    <row r="13" spans="1:15">
      <c r="A13" s="85" t="s">
        <v>109</v>
      </c>
      <c r="B13" s="87">
        <v>131</v>
      </c>
      <c r="C13" s="88">
        <f t="shared" si="0"/>
        <v>13</v>
      </c>
      <c r="D13" s="89">
        <v>8.4266049144474451</v>
      </c>
      <c r="E13" s="2">
        <v>7.0501172323539256</v>
      </c>
      <c r="F13" s="2">
        <v>9.9914790741398782</v>
      </c>
      <c r="G13" s="103" t="s">
        <v>511</v>
      </c>
      <c r="H13" s="90">
        <v>2.2809351834252043</v>
      </c>
      <c r="I13" s="90">
        <v>4.3242501201180588</v>
      </c>
      <c r="J13" s="90">
        <v>9.1548371965447739</v>
      </c>
      <c r="K13" s="90">
        <v>8.7863317743352098</v>
      </c>
      <c r="L13" s="90">
        <v>9.5347170965514021</v>
      </c>
      <c r="M13" s="90">
        <v>8.4266049144474451</v>
      </c>
      <c r="N13" s="90">
        <v>25.877363797654592</v>
      </c>
      <c r="O13" s="88">
        <v>13</v>
      </c>
    </row>
    <row r="14" spans="1:15">
      <c r="A14" s="85" t="s">
        <v>110</v>
      </c>
      <c r="B14" s="87">
        <v>112</v>
      </c>
      <c r="C14" s="88">
        <f t="shared" si="0"/>
        <v>11</v>
      </c>
      <c r="D14" s="89">
        <v>7.4626865671641793</v>
      </c>
      <c r="E14" s="2">
        <v>6.1486065044950537</v>
      </c>
      <c r="F14" s="2">
        <v>8.9727318185350899</v>
      </c>
      <c r="G14" s="103" t="s">
        <v>511</v>
      </c>
      <c r="H14" s="90">
        <v>2.2809351834252043</v>
      </c>
      <c r="I14" s="90">
        <v>4.3242501201180588</v>
      </c>
      <c r="J14" s="90">
        <v>9.1548371965447739</v>
      </c>
      <c r="K14" s="90">
        <v>8.7863317743352098</v>
      </c>
      <c r="L14" s="90">
        <v>9.5347170965514021</v>
      </c>
      <c r="M14" s="90">
        <v>8.4266049144474451</v>
      </c>
      <c r="N14" s="90">
        <v>25.877363797654592</v>
      </c>
      <c r="O14" s="88">
        <v>11</v>
      </c>
    </row>
    <row r="15" spans="1:15">
      <c r="A15" s="85" t="s">
        <v>111</v>
      </c>
      <c r="B15" s="87">
        <v>58</v>
      </c>
      <c r="C15" s="88">
        <f t="shared" si="0"/>
        <v>3</v>
      </c>
      <c r="D15" s="89">
        <v>4.090556456731786</v>
      </c>
      <c r="E15" s="2">
        <v>3.107552296988735</v>
      </c>
      <c r="F15" s="2">
        <v>5.2848249197328059</v>
      </c>
      <c r="G15" s="103" t="s">
        <v>537</v>
      </c>
      <c r="H15" s="90">
        <v>2.2809351834252043</v>
      </c>
      <c r="I15" s="90">
        <v>4.3242501201180588</v>
      </c>
      <c r="J15" s="90">
        <v>9.1548371965447739</v>
      </c>
      <c r="K15" s="90">
        <v>8.7863317743352098</v>
      </c>
      <c r="L15" s="90">
        <v>9.5347170965514021</v>
      </c>
      <c r="M15" s="90">
        <v>8.4266049144474451</v>
      </c>
      <c r="N15" s="90">
        <v>25.877363797654592</v>
      </c>
      <c r="O15" s="88">
        <v>3</v>
      </c>
    </row>
    <row r="16" spans="1:15">
      <c r="A16" s="85" t="s">
        <v>112</v>
      </c>
      <c r="B16" s="87">
        <v>63</v>
      </c>
      <c r="C16" s="88">
        <f t="shared" si="0"/>
        <v>4</v>
      </c>
      <c r="D16" s="89">
        <v>4.3242501201180588</v>
      </c>
      <c r="E16" s="2">
        <v>3.3244244257743789</v>
      </c>
      <c r="F16" s="2">
        <v>5.5292495889742765</v>
      </c>
      <c r="G16" s="103" t="s">
        <v>537</v>
      </c>
      <c r="H16" s="90">
        <v>2.2809351834252043</v>
      </c>
      <c r="I16" s="90">
        <v>4.3242501201180588</v>
      </c>
      <c r="J16" s="90">
        <v>9.1548371965447739</v>
      </c>
      <c r="K16" s="90">
        <v>8.7863317743352098</v>
      </c>
      <c r="L16" s="90">
        <v>9.5347170965514021</v>
      </c>
      <c r="M16" s="90">
        <v>8.4266049144474451</v>
      </c>
      <c r="N16" s="90">
        <v>25.877363797654592</v>
      </c>
      <c r="O16" s="88">
        <v>4</v>
      </c>
    </row>
    <row r="17" spans="1:15">
      <c r="A17" s="85" t="s">
        <v>113</v>
      </c>
      <c r="B17" s="87">
        <v>104</v>
      </c>
      <c r="C17" s="88">
        <f t="shared" si="0"/>
        <v>8</v>
      </c>
      <c r="D17" s="89">
        <v>6.7010309278350508</v>
      </c>
      <c r="E17" s="2">
        <v>5.47841396185727</v>
      </c>
      <c r="F17" s="2">
        <v>8.1136556472289971</v>
      </c>
      <c r="G17" s="103" t="s">
        <v>537</v>
      </c>
      <c r="H17" s="90">
        <v>2.2809351834252043</v>
      </c>
      <c r="I17" s="90">
        <v>4.3242501201180588</v>
      </c>
      <c r="J17" s="90">
        <v>9.1548371965447739</v>
      </c>
      <c r="K17" s="90">
        <v>8.7863317743352098</v>
      </c>
      <c r="L17" s="90">
        <v>9.5347170965514021</v>
      </c>
      <c r="M17" s="90">
        <v>8.4266049144474451</v>
      </c>
      <c r="N17" s="90">
        <v>25.877363797654592</v>
      </c>
      <c r="O17" s="88">
        <v>8</v>
      </c>
    </row>
    <row r="18" spans="1:15">
      <c r="A18" s="85" t="s">
        <v>115</v>
      </c>
      <c r="B18">
        <v>2303</v>
      </c>
      <c r="D18" s="89">
        <v>9.1548371965447739</v>
      </c>
      <c r="E18" s="89">
        <v>8.7863317743352098</v>
      </c>
      <c r="F18" s="89">
        <v>9.5347170965514021</v>
      </c>
    </row>
    <row r="19" spans="1:15">
      <c r="D19" s="96"/>
      <c r="E19" s="96"/>
      <c r="F19" s="96"/>
    </row>
    <row r="20" spans="1:15">
      <c r="A20" s="85" t="s">
        <v>116</v>
      </c>
      <c r="C20" t="str">
        <f>CONCATENATE(ROUND(H2,2),";",ROUND(I2,2),";",ROUND(M2,2),";",ROUND(N2,2))</f>
        <v>2.28;4.32;8.43;25.88</v>
      </c>
    </row>
    <row r="21" spans="1:15">
      <c r="A21" t="s">
        <v>212</v>
      </c>
    </row>
    <row r="22" spans="1:15">
      <c r="A22" t="s">
        <v>121</v>
      </c>
    </row>
    <row r="23" spans="1:15">
      <c r="A23" t="s">
        <v>211</v>
      </c>
    </row>
  </sheetData>
  <sheetProtection algorithmName="SHA-512" hashValue="WjJ27g3wujWN48HkjAS/HZ/r6b7uQFLN4KHt+qxEsMNmm1ty+US0uZKB+NxWlcvB5d+fMHGvXbDjFsQlhFxqrA==" saltValue="A2siyJUK3+PgZj7S4vhYzg==" spinCount="100000" sheet="1" objects="1" scenarios="1"/>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1517</v>
      </c>
      <c r="C2" s="88">
        <v>15</v>
      </c>
      <c r="D2" s="89">
        <v>65.645419533515081</v>
      </c>
      <c r="E2" s="2">
        <v>62.485439610273886</v>
      </c>
      <c r="F2" s="2">
        <v>68.915169635920307</v>
      </c>
      <c r="G2" s="103" t="s">
        <v>536</v>
      </c>
      <c r="H2" s="90">
        <v>14.319204207058227</v>
      </c>
      <c r="I2" s="90">
        <v>23.782479057219938</v>
      </c>
      <c r="J2" s="90">
        <v>40.034746820497247</v>
      </c>
      <c r="K2" s="90">
        <v>39.249243652932002</v>
      </c>
      <c r="L2" s="90">
        <v>40.83151729184226</v>
      </c>
      <c r="M2" s="90">
        <v>46.957416698829284</v>
      </c>
      <c r="N2" s="90">
        <v>71.034482758620683</v>
      </c>
      <c r="O2" s="88">
        <v>15</v>
      </c>
    </row>
    <row r="3" spans="1:15">
      <c r="A3" s="85" t="s">
        <v>99</v>
      </c>
      <c r="B3" s="87">
        <v>226</v>
      </c>
      <c r="C3" s="88">
        <v>1</v>
      </c>
      <c r="D3" s="89">
        <v>14.319204207058227</v>
      </c>
      <c r="E3" s="2">
        <v>12.524006116551607</v>
      </c>
      <c r="F3" s="2">
        <v>16.296515623780429</v>
      </c>
      <c r="G3" s="103" t="s">
        <v>537</v>
      </c>
      <c r="H3" s="90">
        <v>14.319204207058227</v>
      </c>
      <c r="I3" s="90">
        <v>23.782479057219938</v>
      </c>
      <c r="J3" s="90">
        <v>40.034746820497247</v>
      </c>
      <c r="K3" s="90">
        <v>39.249243652932002</v>
      </c>
      <c r="L3" s="90">
        <v>40.83151729184226</v>
      </c>
      <c r="M3" s="90">
        <v>46.957416698829284</v>
      </c>
      <c r="N3" s="90">
        <v>71.034482758620683</v>
      </c>
      <c r="O3" s="88">
        <v>1</v>
      </c>
    </row>
    <row r="4" spans="1:15">
      <c r="A4" s="85" t="s">
        <v>100</v>
      </c>
      <c r="B4" s="87">
        <v>1339</v>
      </c>
      <c r="C4" s="88">
        <v>16</v>
      </c>
      <c r="D4" s="89">
        <v>71.034482758620683</v>
      </c>
      <c r="E4" s="2">
        <v>67.40720052072615</v>
      </c>
      <c r="F4" s="2">
        <v>74.794744622675097</v>
      </c>
      <c r="G4" s="103" t="s">
        <v>536</v>
      </c>
      <c r="H4" s="90">
        <v>14.319204207058227</v>
      </c>
      <c r="I4" s="90">
        <v>23.782479057219938</v>
      </c>
      <c r="J4" s="90">
        <v>40.034746820497247</v>
      </c>
      <c r="K4" s="90">
        <v>39.249243652932002</v>
      </c>
      <c r="L4" s="90">
        <v>40.83151729184226</v>
      </c>
      <c r="M4" s="90">
        <v>46.957416698829284</v>
      </c>
      <c r="N4" s="90">
        <v>71.034482758620683</v>
      </c>
      <c r="O4" s="88">
        <v>16</v>
      </c>
    </row>
    <row r="5" spans="1:15">
      <c r="A5" s="85" t="s">
        <v>101</v>
      </c>
      <c r="B5" s="87">
        <v>761</v>
      </c>
      <c r="C5" s="88">
        <v>14</v>
      </c>
      <c r="D5" s="89">
        <v>52.843552531074231</v>
      </c>
      <c r="E5" s="2">
        <v>49.245560024974942</v>
      </c>
      <c r="F5" s="2">
        <v>56.623520040120397</v>
      </c>
      <c r="G5" s="103" t="s">
        <v>536</v>
      </c>
      <c r="H5" s="90">
        <v>14.319204207058227</v>
      </c>
      <c r="I5" s="90">
        <v>23.782479057219938</v>
      </c>
      <c r="J5" s="90">
        <v>40.034746820497247</v>
      </c>
      <c r="K5" s="90">
        <v>39.249243652932002</v>
      </c>
      <c r="L5" s="90">
        <v>40.83151729184226</v>
      </c>
      <c r="M5" s="90">
        <v>46.957416698829284</v>
      </c>
      <c r="N5" s="90">
        <v>71.034482758620683</v>
      </c>
      <c r="O5" s="88">
        <v>14</v>
      </c>
    </row>
    <row r="6" spans="1:15">
      <c r="A6" s="85" t="s">
        <v>102</v>
      </c>
      <c r="B6" s="87">
        <v>312</v>
      </c>
      <c r="C6" s="88">
        <v>2</v>
      </c>
      <c r="D6" s="89">
        <v>21.659146129816037</v>
      </c>
      <c r="E6" s="2">
        <v>19.344280357176316</v>
      </c>
      <c r="F6" s="2">
        <v>24.169906001207178</v>
      </c>
      <c r="G6" s="103" t="s">
        <v>537</v>
      </c>
      <c r="H6" s="90">
        <v>14.319204207058227</v>
      </c>
      <c r="I6" s="90">
        <v>23.782479057219938</v>
      </c>
      <c r="J6" s="90">
        <v>40.034746820497247</v>
      </c>
      <c r="K6" s="90">
        <v>39.249243652932002</v>
      </c>
      <c r="L6" s="90">
        <v>40.83151729184226</v>
      </c>
      <c r="M6" s="90">
        <v>46.957416698829284</v>
      </c>
      <c r="N6" s="90">
        <v>71.034482758620683</v>
      </c>
      <c r="O6" s="88">
        <v>2</v>
      </c>
    </row>
    <row r="7" spans="1:15">
      <c r="A7" s="85" t="s">
        <v>103</v>
      </c>
      <c r="B7" s="87">
        <v>335</v>
      </c>
      <c r="C7" s="88">
        <v>4</v>
      </c>
      <c r="D7" s="89">
        <v>23.782479057219938</v>
      </c>
      <c r="E7" s="2">
        <v>21.329468155882545</v>
      </c>
      <c r="F7" s="2">
        <v>26.434804375949707</v>
      </c>
      <c r="G7" s="103" t="s">
        <v>537</v>
      </c>
      <c r="H7" s="90">
        <v>14.319204207058227</v>
      </c>
      <c r="I7" s="90">
        <v>23.782479057219938</v>
      </c>
      <c r="J7" s="90">
        <v>40.034746820497247</v>
      </c>
      <c r="K7" s="90">
        <v>39.249243652932002</v>
      </c>
      <c r="L7" s="90">
        <v>40.83151729184226</v>
      </c>
      <c r="M7" s="90">
        <v>46.957416698829284</v>
      </c>
      <c r="N7" s="90">
        <v>71.034482758620683</v>
      </c>
      <c r="O7" s="88">
        <v>4</v>
      </c>
    </row>
    <row r="8" spans="1:15">
      <c r="A8" s="85" t="s">
        <v>104</v>
      </c>
      <c r="B8" s="87">
        <v>538</v>
      </c>
      <c r="C8" s="88">
        <v>9</v>
      </c>
      <c r="D8" s="89">
        <v>33.050743334561986</v>
      </c>
      <c r="E8" s="2">
        <v>30.35748315604501</v>
      </c>
      <c r="F8" s="2">
        <v>35.912489521929487</v>
      </c>
      <c r="G8" s="103" t="s">
        <v>537</v>
      </c>
      <c r="H8" s="90">
        <v>14.319204207058227</v>
      </c>
      <c r="I8" s="90">
        <v>23.782479057219938</v>
      </c>
      <c r="J8" s="90">
        <v>40.034746820497247</v>
      </c>
      <c r="K8" s="90">
        <v>39.249243652932002</v>
      </c>
      <c r="L8" s="90">
        <v>40.83151729184226</v>
      </c>
      <c r="M8" s="90">
        <v>46.957416698829284</v>
      </c>
      <c r="N8" s="90">
        <v>71.034482758620683</v>
      </c>
      <c r="O8" s="88">
        <v>9</v>
      </c>
    </row>
    <row r="9" spans="1:15">
      <c r="A9" s="85" t="s">
        <v>105</v>
      </c>
      <c r="B9" s="87">
        <v>431</v>
      </c>
      <c r="C9" s="88">
        <v>8</v>
      </c>
      <c r="D9" s="89">
        <v>30.524079320113312</v>
      </c>
      <c r="E9" s="2">
        <v>27.748353578158145</v>
      </c>
      <c r="F9" s="2">
        <v>33.495415854413878</v>
      </c>
      <c r="G9" s="103" t="s">
        <v>537</v>
      </c>
      <c r="H9" s="90">
        <v>14.319204207058227</v>
      </c>
      <c r="I9" s="90">
        <v>23.782479057219938</v>
      </c>
      <c r="J9" s="90">
        <v>40.034746820497247</v>
      </c>
      <c r="K9" s="90">
        <v>39.249243652932002</v>
      </c>
      <c r="L9" s="90">
        <v>40.83151729184226</v>
      </c>
      <c r="M9" s="90">
        <v>46.957416698829284</v>
      </c>
      <c r="N9" s="90">
        <v>71.034482758620683</v>
      </c>
      <c r="O9" s="88">
        <v>8</v>
      </c>
    </row>
    <row r="10" spans="1:15">
      <c r="A10" s="85" t="s">
        <v>106</v>
      </c>
      <c r="B10" s="87">
        <v>585</v>
      </c>
      <c r="C10" s="88">
        <v>10</v>
      </c>
      <c r="D10" s="89">
        <v>36.301582376667703</v>
      </c>
      <c r="E10" s="2">
        <v>33.466723263260235</v>
      </c>
      <c r="F10" s="2">
        <v>39.305350559193165</v>
      </c>
      <c r="G10" s="103" t="s">
        <v>511</v>
      </c>
      <c r="H10" s="90">
        <v>14.319204207058227</v>
      </c>
      <c r="I10" s="90">
        <v>23.782479057219938</v>
      </c>
      <c r="J10" s="90">
        <v>40.034746820497247</v>
      </c>
      <c r="K10" s="90">
        <v>39.249243652932002</v>
      </c>
      <c r="L10" s="90">
        <v>40.83151729184226</v>
      </c>
      <c r="M10" s="90">
        <v>46.957416698829284</v>
      </c>
      <c r="N10" s="90">
        <v>71.034482758620683</v>
      </c>
      <c r="O10" s="88">
        <v>10</v>
      </c>
    </row>
    <row r="11" spans="1:15">
      <c r="A11" s="85" t="s">
        <v>107</v>
      </c>
      <c r="B11" s="87">
        <v>438</v>
      </c>
      <c r="C11" s="88">
        <v>7</v>
      </c>
      <c r="D11" s="89">
        <v>29.909860693799509</v>
      </c>
      <c r="E11" s="2">
        <v>27.210566171147676</v>
      </c>
      <c r="F11" s="2">
        <v>32.797988718403232</v>
      </c>
      <c r="G11" s="103" t="s">
        <v>537</v>
      </c>
      <c r="H11" s="90">
        <v>14.319204207058227</v>
      </c>
      <c r="I11" s="90">
        <v>23.782479057219938</v>
      </c>
      <c r="J11" s="90">
        <v>40.034746820497247</v>
      </c>
      <c r="K11" s="90">
        <v>39.249243652932002</v>
      </c>
      <c r="L11" s="90">
        <v>40.83151729184226</v>
      </c>
      <c r="M11" s="90">
        <v>46.957416698829284</v>
      </c>
      <c r="N11" s="90">
        <v>71.034482758620683</v>
      </c>
      <c r="O11" s="88">
        <v>7</v>
      </c>
    </row>
    <row r="12" spans="1:15">
      <c r="A12" s="85" t="s">
        <v>108</v>
      </c>
      <c r="B12" s="87">
        <v>363</v>
      </c>
      <c r="C12" s="88">
        <v>5</v>
      </c>
      <c r="D12" s="89">
        <v>24.284185175274285</v>
      </c>
      <c r="E12" s="2">
        <v>21.876035277261991</v>
      </c>
      <c r="F12" s="2">
        <v>26.879826335982528</v>
      </c>
      <c r="G12" s="103" t="s">
        <v>537</v>
      </c>
      <c r="H12" s="90">
        <v>14.319204207058227</v>
      </c>
      <c r="I12" s="90">
        <v>23.782479057219938</v>
      </c>
      <c r="J12" s="90">
        <v>40.034746820497247</v>
      </c>
      <c r="K12" s="90">
        <v>39.249243652932002</v>
      </c>
      <c r="L12" s="90">
        <v>40.83151729184226</v>
      </c>
      <c r="M12" s="90">
        <v>46.957416698829284</v>
      </c>
      <c r="N12" s="90">
        <v>71.034482758620683</v>
      </c>
      <c r="O12" s="88">
        <v>5</v>
      </c>
    </row>
    <row r="13" spans="1:15">
      <c r="A13" s="85" t="s">
        <v>109</v>
      </c>
      <c r="B13" s="87">
        <v>730</v>
      </c>
      <c r="C13" s="88">
        <v>13</v>
      </c>
      <c r="D13" s="89">
        <v>46.957416698829284</v>
      </c>
      <c r="E13" s="2">
        <v>43.684873503013812</v>
      </c>
      <c r="F13" s="2">
        <v>50.40078980951138</v>
      </c>
      <c r="G13" s="103" t="s">
        <v>536</v>
      </c>
      <c r="H13" s="90">
        <v>14.319204207058227</v>
      </c>
      <c r="I13" s="90">
        <v>23.782479057219938</v>
      </c>
      <c r="J13" s="90">
        <v>40.034746820497247</v>
      </c>
      <c r="K13" s="90">
        <v>39.249243652932002</v>
      </c>
      <c r="L13" s="90">
        <v>40.83151729184226</v>
      </c>
      <c r="M13" s="90">
        <v>46.957416698829284</v>
      </c>
      <c r="N13" s="90">
        <v>71.034482758620683</v>
      </c>
      <c r="O13" s="88">
        <v>13</v>
      </c>
    </row>
    <row r="14" spans="1:15">
      <c r="A14" s="85" t="s">
        <v>110</v>
      </c>
      <c r="B14" s="87">
        <v>552</v>
      </c>
      <c r="C14" s="88">
        <v>11</v>
      </c>
      <c r="D14" s="89">
        <v>36.780383795309163</v>
      </c>
      <c r="E14" s="2">
        <v>33.825832251111386</v>
      </c>
      <c r="F14" s="2">
        <v>39.916189516436582</v>
      </c>
      <c r="G14" s="103" t="s">
        <v>511</v>
      </c>
      <c r="H14" s="90">
        <v>14.319204207058227</v>
      </c>
      <c r="I14" s="90">
        <v>23.782479057219938</v>
      </c>
      <c r="J14" s="90">
        <v>40.034746820497247</v>
      </c>
      <c r="K14" s="90">
        <v>39.249243652932002</v>
      </c>
      <c r="L14" s="90">
        <v>40.83151729184226</v>
      </c>
      <c r="M14" s="90">
        <v>46.957416698829284</v>
      </c>
      <c r="N14" s="90">
        <v>71.034482758620683</v>
      </c>
      <c r="O14" s="88">
        <v>11</v>
      </c>
    </row>
    <row r="15" spans="1:15">
      <c r="A15" s="85" t="s">
        <v>111</v>
      </c>
      <c r="B15" s="87">
        <v>324</v>
      </c>
      <c r="C15" s="88">
        <v>3</v>
      </c>
      <c r="D15" s="89">
        <v>22.850694689329288</v>
      </c>
      <c r="E15" s="2">
        <v>20.454178837207415</v>
      </c>
      <c r="F15" s="2">
        <v>25.445663822939764</v>
      </c>
      <c r="G15" s="103" t="s">
        <v>537</v>
      </c>
      <c r="H15" s="90">
        <v>14.319204207058227</v>
      </c>
      <c r="I15" s="90">
        <v>23.782479057219938</v>
      </c>
      <c r="J15" s="90">
        <v>40.034746820497247</v>
      </c>
      <c r="K15" s="90">
        <v>39.249243652932002</v>
      </c>
      <c r="L15" s="90">
        <v>40.83151729184226</v>
      </c>
      <c r="M15" s="90">
        <v>46.957416698829284</v>
      </c>
      <c r="N15" s="90">
        <v>71.034482758620683</v>
      </c>
      <c r="O15" s="88">
        <v>3</v>
      </c>
    </row>
    <row r="16" spans="1:15">
      <c r="A16" s="85" t="s">
        <v>112</v>
      </c>
      <c r="B16" s="87">
        <v>380</v>
      </c>
      <c r="C16" s="88">
        <v>6</v>
      </c>
      <c r="D16" s="89">
        <v>26.082778502299405</v>
      </c>
      <c r="E16" s="2">
        <v>23.555405118095283</v>
      </c>
      <c r="F16" s="2">
        <v>28.801720377777364</v>
      </c>
      <c r="G16" s="103" t="s">
        <v>537</v>
      </c>
      <c r="H16" s="90">
        <v>14.319204207058227</v>
      </c>
      <c r="I16" s="90">
        <v>23.782479057219938</v>
      </c>
      <c r="J16" s="90">
        <v>40.034746820497247</v>
      </c>
      <c r="K16" s="90">
        <v>39.249243652932002</v>
      </c>
      <c r="L16" s="90">
        <v>40.83151729184226</v>
      </c>
      <c r="M16" s="90">
        <v>46.957416698829284</v>
      </c>
      <c r="N16" s="90">
        <v>71.034482758620683</v>
      </c>
      <c r="O16" s="88">
        <v>6</v>
      </c>
    </row>
    <row r="17" spans="1:15">
      <c r="A17" s="85" t="s">
        <v>113</v>
      </c>
      <c r="B17" s="87">
        <v>584</v>
      </c>
      <c r="C17" s="88">
        <v>12</v>
      </c>
      <c r="D17" s="89">
        <v>37.628865979381445</v>
      </c>
      <c r="E17" s="2">
        <v>34.689715017185357</v>
      </c>
      <c r="F17" s="2">
        <v>40.742902721945569</v>
      </c>
      <c r="G17" s="103" t="s">
        <v>511</v>
      </c>
      <c r="H17" s="90">
        <v>14.319204207058227</v>
      </c>
      <c r="I17" s="90">
        <v>23.782479057219938</v>
      </c>
      <c r="J17" s="90">
        <v>40.034746820497247</v>
      </c>
      <c r="K17" s="90">
        <v>39.249243652932002</v>
      </c>
      <c r="L17" s="90">
        <v>40.83151729184226</v>
      </c>
      <c r="M17" s="90">
        <v>46.957416698829284</v>
      </c>
      <c r="N17" s="90">
        <v>71.034482758620683</v>
      </c>
      <c r="O17" s="88">
        <v>12</v>
      </c>
    </row>
    <row r="18" spans="1:15">
      <c r="A18" s="85" t="s">
        <v>115</v>
      </c>
      <c r="B18">
        <v>9494</v>
      </c>
      <c r="D18" s="89">
        <v>40.034746820497247</v>
      </c>
      <c r="E18" s="89">
        <v>39.249243652932002</v>
      </c>
      <c r="F18" s="89">
        <v>40.83151729184226</v>
      </c>
    </row>
    <row r="19" spans="1:15">
      <c r="D19" s="96"/>
      <c r="E19" s="96"/>
      <c r="F19" s="96"/>
    </row>
    <row r="20" spans="1:15">
      <c r="A20" s="85" t="s">
        <v>116</v>
      </c>
      <c r="B20" t="s">
        <v>215</v>
      </c>
    </row>
    <row r="21" spans="1:15">
      <c r="A21" t="s">
        <v>213</v>
      </c>
    </row>
    <row r="22" spans="1:15">
      <c r="A22" t="s">
        <v>121</v>
      </c>
    </row>
    <row r="23" spans="1:15">
      <c r="A23" t="s">
        <v>214</v>
      </c>
    </row>
  </sheetData>
  <sheetProtection algorithmName="SHA-512" hashValue="XU4kjD3walAdTVy1uyGNcr8YYWi2owk7MJxlvfOfoNCEopdgm6qNUnLoqQvj2Jgm6yUJN+ifRg0bE6/aRZQ91g==" saltValue="y+2XohG4NDULUqDGNvGdFQ==" spinCount="100000" sheet="1" objects="1" scenarios="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223</v>
      </c>
      <c r="C2" s="88">
        <v>16</v>
      </c>
      <c r="D2" s="89">
        <v>9.6499199446103248</v>
      </c>
      <c r="E2" s="2">
        <v>8.4298420619159415</v>
      </c>
      <c r="F2" s="2">
        <v>10.995588915153174</v>
      </c>
      <c r="G2" s="103" t="s">
        <v>536</v>
      </c>
      <c r="H2" s="90">
        <v>0.70992474797671445</v>
      </c>
      <c r="I2" s="90">
        <v>0.99150141643059497</v>
      </c>
      <c r="J2" s="90">
        <v>2.810451540580615</v>
      </c>
      <c r="K2" s="90">
        <v>2.6073379931415777</v>
      </c>
      <c r="L2" s="90">
        <v>3.0251508291064826</v>
      </c>
      <c r="M2" s="90">
        <v>2.6373343625369867</v>
      </c>
      <c r="N2" s="90">
        <v>9.6499199446103248</v>
      </c>
      <c r="O2" s="88">
        <v>16</v>
      </c>
    </row>
    <row r="3" spans="1:15">
      <c r="A3" s="85" t="s">
        <v>99</v>
      </c>
      <c r="B3" s="87">
        <v>13</v>
      </c>
      <c r="C3" s="88">
        <v>2</v>
      </c>
      <c r="D3" s="89">
        <v>0.82367103845910161</v>
      </c>
      <c r="E3" s="2">
        <v>0.43864071406124638</v>
      </c>
      <c r="F3" s="2">
        <v>1.4080906941091866</v>
      </c>
      <c r="G3" s="103" t="s">
        <v>537</v>
      </c>
      <c r="H3" s="90">
        <v>0.70992474797671445</v>
      </c>
      <c r="I3" s="90">
        <v>0.99150141643059497</v>
      </c>
      <c r="J3" s="90">
        <v>2.810451540580615</v>
      </c>
      <c r="K3" s="90">
        <v>2.6073379931415777</v>
      </c>
      <c r="L3" s="90">
        <v>3.0251508291064826</v>
      </c>
      <c r="M3" s="90">
        <v>2.6373343625369867</v>
      </c>
      <c r="N3" s="90">
        <v>9.6499199446103248</v>
      </c>
      <c r="O3" s="88">
        <v>2</v>
      </c>
    </row>
    <row r="4" spans="1:15">
      <c r="A4" s="85" t="s">
        <v>100</v>
      </c>
      <c r="B4" s="87">
        <v>100</v>
      </c>
      <c r="C4" s="88">
        <v>15</v>
      </c>
      <c r="D4" s="89">
        <v>5.3050397877984086</v>
      </c>
      <c r="E4" s="2">
        <v>4.3184147014600809</v>
      </c>
      <c r="F4" s="2">
        <v>6.4486450288959629</v>
      </c>
      <c r="G4" s="103" t="s">
        <v>536</v>
      </c>
      <c r="H4" s="90">
        <v>0.70992474797671445</v>
      </c>
      <c r="I4" s="90">
        <v>0.99150141643059497</v>
      </c>
      <c r="J4" s="90">
        <v>2.810451540580615</v>
      </c>
      <c r="K4" s="90">
        <v>2.6073379931415777</v>
      </c>
      <c r="L4" s="90">
        <v>3.0251508291064826</v>
      </c>
      <c r="M4" s="90">
        <v>2.6373343625369867</v>
      </c>
      <c r="N4" s="90">
        <v>9.6499199446103248</v>
      </c>
      <c r="O4" s="88">
        <v>15</v>
      </c>
    </row>
    <row r="5" spans="1:15">
      <c r="A5" s="85" t="s">
        <v>101</v>
      </c>
      <c r="B5" s="87">
        <v>31</v>
      </c>
      <c r="C5" s="88">
        <v>11</v>
      </c>
      <c r="D5" s="89">
        <v>2.1526282897021041</v>
      </c>
      <c r="E5" s="2">
        <v>1.4630606662302306</v>
      </c>
      <c r="F5" s="2">
        <v>3.0541044089026386</v>
      </c>
      <c r="G5" s="103" t="s">
        <v>511</v>
      </c>
      <c r="H5" s="90">
        <v>0.70992474797671445</v>
      </c>
      <c r="I5" s="90">
        <v>0.99150141643059497</v>
      </c>
      <c r="J5" s="90">
        <v>2.810451540580615</v>
      </c>
      <c r="K5" s="90">
        <v>2.6073379931415777</v>
      </c>
      <c r="L5" s="90">
        <v>3.0251508291064826</v>
      </c>
      <c r="M5" s="90">
        <v>2.6373343625369867</v>
      </c>
      <c r="N5" s="90">
        <v>9.6499199446103248</v>
      </c>
      <c r="O5" s="88">
        <v>11</v>
      </c>
    </row>
    <row r="6" spans="1:15">
      <c r="A6" s="85" t="s">
        <v>102</v>
      </c>
      <c r="B6" s="87">
        <v>21</v>
      </c>
      <c r="C6" s="88">
        <v>6</v>
      </c>
      <c r="D6" s="89">
        <v>1.4578271433530026</v>
      </c>
      <c r="E6" s="2">
        <v>0.90263738026392371</v>
      </c>
      <c r="F6" s="2">
        <v>2.2275849355745128</v>
      </c>
      <c r="G6" s="103" t="s">
        <v>537</v>
      </c>
      <c r="H6" s="90">
        <v>0.70992474797671445</v>
      </c>
      <c r="I6" s="90">
        <v>0.99150141643059497</v>
      </c>
      <c r="J6" s="90">
        <v>2.810451540580615</v>
      </c>
      <c r="K6" s="90">
        <v>2.6073379931415777</v>
      </c>
      <c r="L6" s="90">
        <v>3.0251508291064826</v>
      </c>
      <c r="M6" s="90">
        <v>2.6373343625369867</v>
      </c>
      <c r="N6" s="90">
        <v>9.6499199446103248</v>
      </c>
      <c r="O6" s="88">
        <v>6</v>
      </c>
    </row>
    <row r="7" spans="1:15">
      <c r="A7" s="85" t="s">
        <v>103</v>
      </c>
      <c r="B7" s="87">
        <v>10</v>
      </c>
      <c r="C7" s="88">
        <v>1</v>
      </c>
      <c r="D7" s="89">
        <v>0.70992474797671445</v>
      </c>
      <c r="E7" s="2">
        <v>0.34048733504675649</v>
      </c>
      <c r="F7" s="2">
        <v>1.3051880666656857</v>
      </c>
      <c r="G7" s="103" t="s">
        <v>537</v>
      </c>
      <c r="H7" s="90">
        <v>0.70992474797671445</v>
      </c>
      <c r="I7" s="90">
        <v>0.99150141643059497</v>
      </c>
      <c r="J7" s="90">
        <v>2.810451540580615</v>
      </c>
      <c r="K7" s="90">
        <v>2.6073379931415777</v>
      </c>
      <c r="L7" s="90">
        <v>3.0251508291064826</v>
      </c>
      <c r="M7" s="90">
        <v>2.6373343625369867</v>
      </c>
      <c r="N7" s="90">
        <v>9.6499199446103248</v>
      </c>
      <c r="O7" s="88">
        <v>1</v>
      </c>
    </row>
    <row r="8" spans="1:15">
      <c r="A8" s="85" t="s">
        <v>104</v>
      </c>
      <c r="B8" s="87">
        <v>78</v>
      </c>
      <c r="C8" s="88">
        <v>14</v>
      </c>
      <c r="D8" s="89">
        <v>4.7917434574272022</v>
      </c>
      <c r="E8" s="2">
        <v>3.7894623289386038</v>
      </c>
      <c r="F8" s="2">
        <v>5.9767559774516172</v>
      </c>
      <c r="G8" s="103" t="s">
        <v>536</v>
      </c>
      <c r="H8" s="90">
        <v>0.70992474797671445</v>
      </c>
      <c r="I8" s="90">
        <v>0.99150141643059497</v>
      </c>
      <c r="J8" s="90">
        <v>2.810451540580615</v>
      </c>
      <c r="K8" s="90">
        <v>2.6073379931415777</v>
      </c>
      <c r="L8" s="90">
        <v>3.0251508291064826</v>
      </c>
      <c r="M8" s="90">
        <v>2.6373343625369867</v>
      </c>
      <c r="N8" s="90">
        <v>9.6499199446103248</v>
      </c>
      <c r="O8" s="88">
        <v>14</v>
      </c>
    </row>
    <row r="9" spans="1:15">
      <c r="A9" s="85" t="s">
        <v>105</v>
      </c>
      <c r="B9" s="87">
        <v>14</v>
      </c>
      <c r="C9" s="88">
        <v>4</v>
      </c>
      <c r="D9" s="89">
        <v>0.99150141643059497</v>
      </c>
      <c r="E9" s="2">
        <v>0.54216570736424219</v>
      </c>
      <c r="F9" s="2">
        <v>1.6630118797322784</v>
      </c>
      <c r="G9" s="103" t="s">
        <v>537</v>
      </c>
      <c r="H9" s="90">
        <v>0.70992474797671445</v>
      </c>
      <c r="I9" s="90">
        <v>0.99150141643059497</v>
      </c>
      <c r="J9" s="90">
        <v>2.810451540580615</v>
      </c>
      <c r="K9" s="90">
        <v>2.6073379931415777</v>
      </c>
      <c r="L9" s="90">
        <v>3.0251508291064826</v>
      </c>
      <c r="M9" s="90">
        <v>2.6373343625369867</v>
      </c>
      <c r="N9" s="90">
        <v>9.6499199446103248</v>
      </c>
      <c r="O9" s="88">
        <v>4</v>
      </c>
    </row>
    <row r="10" spans="1:15">
      <c r="A10" s="85" t="s">
        <v>106</v>
      </c>
      <c r="B10" s="87">
        <v>27</v>
      </c>
      <c r="C10" s="88">
        <v>8</v>
      </c>
      <c r="D10" s="89">
        <v>1.6754576481538939</v>
      </c>
      <c r="E10" s="2">
        <v>1.1044184680148428</v>
      </c>
      <c r="F10" s="2">
        <v>2.4367737172380477</v>
      </c>
      <c r="G10" s="103" t="s">
        <v>537</v>
      </c>
      <c r="H10" s="90">
        <v>0.70992474797671445</v>
      </c>
      <c r="I10" s="90">
        <v>0.99150141643059497</v>
      </c>
      <c r="J10" s="90">
        <v>2.810451540580615</v>
      </c>
      <c r="K10" s="90">
        <v>2.6073379931415777</v>
      </c>
      <c r="L10" s="90">
        <v>3.0251508291064826</v>
      </c>
      <c r="M10" s="90">
        <v>2.6373343625369867</v>
      </c>
      <c r="N10" s="90">
        <v>9.6499199446103248</v>
      </c>
      <c r="O10" s="88">
        <v>8</v>
      </c>
    </row>
    <row r="11" spans="1:15">
      <c r="A11" s="85" t="s">
        <v>107</v>
      </c>
      <c r="B11" s="87">
        <v>14</v>
      </c>
      <c r="C11" s="88">
        <v>3</v>
      </c>
      <c r="D11" s="89">
        <v>0.95602294455066916</v>
      </c>
      <c r="E11" s="2">
        <v>0.52276208013212877</v>
      </c>
      <c r="F11" s="2">
        <v>1.603524323207427</v>
      </c>
      <c r="G11" s="103" t="s">
        <v>537</v>
      </c>
      <c r="H11" s="90">
        <v>0.70992474797671445</v>
      </c>
      <c r="I11" s="90">
        <v>0.99150141643059497</v>
      </c>
      <c r="J11" s="90">
        <v>2.810451540580615</v>
      </c>
      <c r="K11" s="90">
        <v>2.6073379931415777</v>
      </c>
      <c r="L11" s="90">
        <v>3.0251508291064826</v>
      </c>
      <c r="M11" s="90">
        <v>2.6373343625369867</v>
      </c>
      <c r="N11" s="90">
        <v>9.6499199446103248</v>
      </c>
      <c r="O11" s="88">
        <v>3</v>
      </c>
    </row>
    <row r="12" spans="1:15">
      <c r="A12" s="85" t="s">
        <v>108</v>
      </c>
      <c r="B12" s="87">
        <v>36</v>
      </c>
      <c r="C12" s="88">
        <v>12</v>
      </c>
      <c r="D12" s="89">
        <v>2.4083489430024083</v>
      </c>
      <c r="E12" s="2">
        <v>1.6873306012908471</v>
      </c>
      <c r="F12" s="2">
        <v>3.3326262574950807</v>
      </c>
      <c r="G12" s="103" t="s">
        <v>511</v>
      </c>
      <c r="H12" s="90">
        <v>0.70992474797671445</v>
      </c>
      <c r="I12" s="90">
        <v>0.99150141643059497</v>
      </c>
      <c r="J12" s="90">
        <v>2.810451540580615</v>
      </c>
      <c r="K12" s="90">
        <v>2.6073379931415777</v>
      </c>
      <c r="L12" s="90">
        <v>3.0251508291064826</v>
      </c>
      <c r="M12" s="90">
        <v>2.6373343625369867</v>
      </c>
      <c r="N12" s="90">
        <v>9.6499199446103248</v>
      </c>
      <c r="O12" s="88">
        <v>12</v>
      </c>
    </row>
    <row r="13" spans="1:15">
      <c r="A13" s="85" t="s">
        <v>109</v>
      </c>
      <c r="B13" s="87">
        <v>41</v>
      </c>
      <c r="C13" s="88">
        <v>13</v>
      </c>
      <c r="D13" s="89">
        <v>2.6373343625369867</v>
      </c>
      <c r="E13" s="2">
        <v>1.8932411326448662</v>
      </c>
      <c r="F13" s="2">
        <v>3.576158834954656</v>
      </c>
      <c r="G13" s="103" t="s">
        <v>511</v>
      </c>
      <c r="H13" s="90">
        <v>0.70992474797671445</v>
      </c>
      <c r="I13" s="90">
        <v>0.99150141643059497</v>
      </c>
      <c r="J13" s="90">
        <v>2.810451540580615</v>
      </c>
      <c r="K13" s="90">
        <v>2.6073379931415777</v>
      </c>
      <c r="L13" s="90">
        <v>3.0251508291064826</v>
      </c>
      <c r="M13" s="90">
        <v>2.6373343625369867</v>
      </c>
      <c r="N13" s="90">
        <v>9.6499199446103248</v>
      </c>
      <c r="O13" s="88">
        <v>13</v>
      </c>
    </row>
    <row r="14" spans="1:15">
      <c r="A14" s="85" t="s">
        <v>110</v>
      </c>
      <c r="B14" s="87">
        <v>28</v>
      </c>
      <c r="C14" s="88">
        <v>10</v>
      </c>
      <c r="D14" s="89">
        <v>1.8656716417910448</v>
      </c>
      <c r="E14" s="2">
        <v>1.240072188723099</v>
      </c>
      <c r="F14" s="2">
        <v>2.6952947759426595</v>
      </c>
      <c r="G14" s="103" t="s">
        <v>511</v>
      </c>
      <c r="H14" s="90">
        <v>0.70992474797671445</v>
      </c>
      <c r="I14" s="90">
        <v>0.99150141643059497</v>
      </c>
      <c r="J14" s="90">
        <v>2.810451540580615</v>
      </c>
      <c r="K14" s="90">
        <v>2.6073379931415777</v>
      </c>
      <c r="L14" s="90">
        <v>3.0251508291064826</v>
      </c>
      <c r="M14" s="90">
        <v>2.6373343625369867</v>
      </c>
      <c r="N14" s="90">
        <v>9.6499199446103248</v>
      </c>
      <c r="O14" s="88">
        <v>10</v>
      </c>
    </row>
    <row r="15" spans="1:15">
      <c r="A15" s="85" t="s">
        <v>111</v>
      </c>
      <c r="B15" s="87">
        <v>15</v>
      </c>
      <c r="C15" s="88">
        <v>5</v>
      </c>
      <c r="D15" s="89">
        <v>1.057902531913393</v>
      </c>
      <c r="E15" s="2">
        <v>0.5922170855528186</v>
      </c>
      <c r="F15" s="2">
        <v>1.7442500258072495</v>
      </c>
      <c r="G15" s="103" t="s">
        <v>537</v>
      </c>
      <c r="H15" s="90">
        <v>0.70992474797671445</v>
      </c>
      <c r="I15" s="90">
        <v>0.99150141643059497</v>
      </c>
      <c r="J15" s="90">
        <v>2.810451540580615</v>
      </c>
      <c r="K15" s="90">
        <v>2.6073379931415777</v>
      </c>
      <c r="L15" s="90">
        <v>3.0251508291064826</v>
      </c>
      <c r="M15" s="90">
        <v>2.6373343625369867</v>
      </c>
      <c r="N15" s="90">
        <v>9.6499199446103248</v>
      </c>
      <c r="O15" s="88">
        <v>5</v>
      </c>
    </row>
    <row r="16" spans="1:15">
      <c r="A16" s="85" t="s">
        <v>112</v>
      </c>
      <c r="B16" s="87">
        <v>24</v>
      </c>
      <c r="C16" s="88">
        <v>7</v>
      </c>
      <c r="D16" s="89">
        <v>1.6473333790925939</v>
      </c>
      <c r="E16" s="2">
        <v>1.0557538680953993</v>
      </c>
      <c r="F16" s="2">
        <v>2.4501163115954174</v>
      </c>
      <c r="G16" s="103" t="s">
        <v>537</v>
      </c>
      <c r="H16" s="90">
        <v>0.70992474797671445</v>
      </c>
      <c r="I16" s="90">
        <v>0.99150141643059497</v>
      </c>
      <c r="J16" s="90">
        <v>2.810451540580615</v>
      </c>
      <c r="K16" s="90">
        <v>2.6073379931415777</v>
      </c>
      <c r="L16" s="90">
        <v>3.0251508291064826</v>
      </c>
      <c r="M16" s="90">
        <v>2.6373343625369867</v>
      </c>
      <c r="N16" s="90">
        <v>9.6499199446103248</v>
      </c>
      <c r="O16" s="88">
        <v>7</v>
      </c>
    </row>
    <row r="17" spans="1:15">
      <c r="A17" s="85" t="s">
        <v>113</v>
      </c>
      <c r="B17" s="87">
        <v>28</v>
      </c>
      <c r="C17" s="88">
        <v>9</v>
      </c>
      <c r="D17" s="89">
        <v>1.8041237113402062</v>
      </c>
      <c r="E17" s="2">
        <v>1.199151515944366</v>
      </c>
      <c r="F17" s="2">
        <v>2.606413576464742</v>
      </c>
      <c r="G17" s="103" t="s">
        <v>537</v>
      </c>
      <c r="H17" s="90">
        <v>0.70992474797671445</v>
      </c>
      <c r="I17" s="90">
        <v>0.99150141643059497</v>
      </c>
      <c r="J17" s="90">
        <v>2.810451540580615</v>
      </c>
      <c r="K17" s="90">
        <v>2.6073379931415777</v>
      </c>
      <c r="L17" s="90">
        <v>3.0251508291064826</v>
      </c>
      <c r="M17" s="90">
        <v>2.6373343625369867</v>
      </c>
      <c r="N17" s="90">
        <v>9.6499199446103248</v>
      </c>
      <c r="O17" s="88">
        <v>9</v>
      </c>
    </row>
    <row r="18" spans="1:15">
      <c r="A18" s="85" t="s">
        <v>115</v>
      </c>
      <c r="B18">
        <v>707</v>
      </c>
      <c r="D18" s="89">
        <v>2.810451540580615</v>
      </c>
      <c r="E18" s="89">
        <v>2.6073379931415777</v>
      </c>
      <c r="F18" s="89">
        <v>3.0251508291064826</v>
      </c>
    </row>
    <row r="19" spans="1:15">
      <c r="D19" s="96"/>
      <c r="E19" s="96"/>
      <c r="F19" s="96"/>
    </row>
    <row r="20" spans="1:15">
      <c r="A20" s="85" t="s">
        <v>116</v>
      </c>
      <c r="C20" t="s">
        <v>218</v>
      </c>
    </row>
    <row r="21" spans="1:15">
      <c r="A21" t="s">
        <v>221</v>
      </c>
    </row>
    <row r="22" spans="1:15">
      <c r="A22" t="s">
        <v>121</v>
      </c>
    </row>
    <row r="23" spans="1:15">
      <c r="A23" t="s">
        <v>220</v>
      </c>
    </row>
  </sheetData>
  <sheetProtection algorithmName="SHA-512" hashValue="teRqtZfTvt6QlO3LPOr9yasJKmdHushF9i2qqxQB5PI9nRcNEH6UmLOJliwQ/2En2zyWC5rTQJcMhPT0LtT5fQ==" saltValue="kLr9ZpHd/dxkDAQ9f25zsQ==" spinCount="100000" sheet="1" objects="1" scenarios="1"/>
  <sortState xmlns:xlrd2="http://schemas.microsoft.com/office/spreadsheetml/2017/richdata2" ref="Q2:Q17">
    <sortCondition ref="Q2"/>
  </sortState>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2193</v>
      </c>
      <c r="C2" s="88">
        <v>16</v>
      </c>
      <c r="D2" s="89">
        <v>94.898091652602872</v>
      </c>
      <c r="E2" s="2">
        <v>91.148936007065942</v>
      </c>
      <c r="F2" s="2">
        <v>98.749484340476769</v>
      </c>
      <c r="G2" s="103" t="s">
        <v>536</v>
      </c>
      <c r="H2" s="90">
        <v>12.798580751441426</v>
      </c>
      <c r="I2" s="90">
        <v>28.68902813613466</v>
      </c>
      <c r="J2" s="90">
        <v>43.882000787085438</v>
      </c>
      <c r="K2" s="90">
        <v>43.084838135994296</v>
      </c>
      <c r="L2" s="90">
        <v>44.689693547258273</v>
      </c>
      <c r="M2" s="90">
        <v>59.793814432989691</v>
      </c>
      <c r="N2" s="90">
        <v>94.898091652602872</v>
      </c>
      <c r="O2" s="88">
        <v>16</v>
      </c>
    </row>
    <row r="3" spans="1:15">
      <c r="A3" s="85" t="s">
        <v>99</v>
      </c>
      <c r="B3" s="87">
        <v>202</v>
      </c>
      <c r="C3" s="88">
        <v>1</v>
      </c>
      <c r="D3" s="89">
        <v>12.798580751441426</v>
      </c>
      <c r="E3" s="2">
        <v>11.103515773817929</v>
      </c>
      <c r="F3" s="2">
        <v>14.676555011323705</v>
      </c>
      <c r="G3" s="103" t="s">
        <v>537</v>
      </c>
      <c r="H3" s="90">
        <v>12.798580751441426</v>
      </c>
      <c r="I3" s="90">
        <v>28.68902813613466</v>
      </c>
      <c r="J3" s="90">
        <v>43.882000787085438</v>
      </c>
      <c r="K3" s="90">
        <v>43.084838135994296</v>
      </c>
      <c r="L3" s="90">
        <v>44.689693547258273</v>
      </c>
      <c r="M3" s="90">
        <v>59.793814432989691</v>
      </c>
      <c r="N3" s="90">
        <v>94.898091652602872</v>
      </c>
      <c r="O3" s="88">
        <v>1</v>
      </c>
    </row>
    <row r="4" spans="1:15">
      <c r="A4" s="85" t="s">
        <v>100</v>
      </c>
      <c r="B4" s="87">
        <v>1186</v>
      </c>
      <c r="C4" s="88">
        <v>14</v>
      </c>
      <c r="D4" s="89">
        <v>62.91777188328912</v>
      </c>
      <c r="E4" s="2">
        <v>59.492557343765696</v>
      </c>
      <c r="F4" s="2">
        <v>66.478556245083496</v>
      </c>
      <c r="G4" s="103" t="s">
        <v>536</v>
      </c>
      <c r="H4" s="90">
        <v>12.798580751441426</v>
      </c>
      <c r="I4" s="90">
        <v>28.68902813613466</v>
      </c>
      <c r="J4" s="90">
        <v>43.882000787085438</v>
      </c>
      <c r="K4" s="90">
        <v>43.084838135994296</v>
      </c>
      <c r="L4" s="90">
        <v>44.689693547258273</v>
      </c>
      <c r="M4" s="90">
        <v>59.793814432989691</v>
      </c>
      <c r="N4" s="90">
        <v>94.898091652602872</v>
      </c>
      <c r="O4" s="88">
        <v>14</v>
      </c>
    </row>
    <row r="5" spans="1:15">
      <c r="A5" s="85" t="s">
        <v>101</v>
      </c>
      <c r="B5" s="87">
        <v>632</v>
      </c>
      <c r="C5" s="88">
        <v>10</v>
      </c>
      <c r="D5" s="89">
        <v>43.885841261023536</v>
      </c>
      <c r="E5" s="2">
        <v>40.598017556006525</v>
      </c>
      <c r="F5" s="2">
        <v>47.359496024274591</v>
      </c>
      <c r="G5" s="103" t="s">
        <v>511</v>
      </c>
      <c r="H5" s="90">
        <v>12.798580751441426</v>
      </c>
      <c r="I5" s="90">
        <v>28.68902813613466</v>
      </c>
      <c r="J5" s="90">
        <v>43.882000787085438</v>
      </c>
      <c r="K5" s="90">
        <v>43.084838135994296</v>
      </c>
      <c r="L5" s="90">
        <v>44.689693547258273</v>
      </c>
      <c r="M5" s="90">
        <v>59.793814432989691</v>
      </c>
      <c r="N5" s="90">
        <v>94.898091652602872</v>
      </c>
      <c r="O5" s="88">
        <v>10</v>
      </c>
    </row>
    <row r="6" spans="1:15">
      <c r="A6" s="85" t="s">
        <v>102</v>
      </c>
      <c r="B6" s="87">
        <v>279</v>
      </c>
      <c r="C6" s="88">
        <v>2</v>
      </c>
      <c r="D6" s="89">
        <v>19.368274904547032</v>
      </c>
      <c r="E6" s="2">
        <v>17.180491339578523</v>
      </c>
      <c r="F6" s="2">
        <v>21.753097473758864</v>
      </c>
      <c r="G6" s="103" t="s">
        <v>537</v>
      </c>
      <c r="H6" s="90">
        <v>12.798580751441426</v>
      </c>
      <c r="I6" s="90">
        <v>28.68902813613466</v>
      </c>
      <c r="J6" s="90">
        <v>43.882000787085438</v>
      </c>
      <c r="K6" s="90">
        <v>43.084838135994296</v>
      </c>
      <c r="L6" s="90">
        <v>44.689693547258273</v>
      </c>
      <c r="M6" s="90">
        <v>59.793814432989691</v>
      </c>
      <c r="N6" s="90">
        <v>94.898091652602872</v>
      </c>
      <c r="O6" s="88">
        <v>2</v>
      </c>
    </row>
    <row r="7" spans="1:15">
      <c r="A7" s="85" t="s">
        <v>103</v>
      </c>
      <c r="B7" s="87">
        <v>503</v>
      </c>
      <c r="C7" s="88">
        <v>9</v>
      </c>
      <c r="D7" s="89">
        <v>35.709214823228741</v>
      </c>
      <c r="E7" s="2">
        <v>32.70553146813549</v>
      </c>
      <c r="F7" s="2">
        <v>38.90659161769468</v>
      </c>
      <c r="G7" s="103" t="s">
        <v>537</v>
      </c>
      <c r="H7" s="90">
        <v>12.798580751441426</v>
      </c>
      <c r="I7" s="90">
        <v>28.68902813613466</v>
      </c>
      <c r="J7" s="90">
        <v>43.882000787085438</v>
      </c>
      <c r="K7" s="90">
        <v>43.084838135994296</v>
      </c>
      <c r="L7" s="90">
        <v>44.689693547258273</v>
      </c>
      <c r="M7" s="90">
        <v>59.793814432989691</v>
      </c>
      <c r="N7" s="90">
        <v>94.898091652602872</v>
      </c>
      <c r="O7" s="88">
        <v>9</v>
      </c>
    </row>
    <row r="8" spans="1:15">
      <c r="A8" s="85" t="s">
        <v>104</v>
      </c>
      <c r="B8" s="87">
        <v>467</v>
      </c>
      <c r="C8" s="88">
        <v>4</v>
      </c>
      <c r="D8" s="89">
        <v>28.68902813613466</v>
      </c>
      <c r="E8" s="2">
        <v>26.178416831032969</v>
      </c>
      <c r="F8" s="2">
        <v>31.369873278127006</v>
      </c>
      <c r="G8" s="103" t="s">
        <v>537</v>
      </c>
      <c r="H8" s="90">
        <v>12.798580751441426</v>
      </c>
      <c r="I8" s="90">
        <v>28.68902813613466</v>
      </c>
      <c r="J8" s="90">
        <v>43.882000787085438</v>
      </c>
      <c r="K8" s="90">
        <v>43.084838135994296</v>
      </c>
      <c r="L8" s="90">
        <v>44.689693547258273</v>
      </c>
      <c r="M8" s="90">
        <v>59.793814432989691</v>
      </c>
      <c r="N8" s="90">
        <v>94.898091652602872</v>
      </c>
      <c r="O8" s="88">
        <v>4</v>
      </c>
    </row>
    <row r="9" spans="1:15">
      <c r="A9" s="85" t="s">
        <v>105</v>
      </c>
      <c r="B9" s="87">
        <v>469</v>
      </c>
      <c r="C9" s="88">
        <v>8</v>
      </c>
      <c r="D9" s="89">
        <v>33.215297450424934</v>
      </c>
      <c r="E9" s="2">
        <v>30.3206784332918</v>
      </c>
      <c r="F9" s="2">
        <v>36.304280894282137</v>
      </c>
      <c r="G9" s="103" t="s">
        <v>537</v>
      </c>
      <c r="H9" s="90">
        <v>12.798580751441426</v>
      </c>
      <c r="I9" s="90">
        <v>28.68902813613466</v>
      </c>
      <c r="J9" s="90">
        <v>43.882000787085438</v>
      </c>
      <c r="K9" s="90">
        <v>43.084838135994296</v>
      </c>
      <c r="L9" s="90">
        <v>44.689693547258273</v>
      </c>
      <c r="M9" s="90">
        <v>59.793814432989691</v>
      </c>
      <c r="N9" s="90">
        <v>94.898091652602872</v>
      </c>
      <c r="O9" s="88">
        <v>8</v>
      </c>
    </row>
    <row r="10" spans="1:15">
      <c r="A10" s="85" t="s">
        <v>106</v>
      </c>
      <c r="B10" s="87">
        <v>805</v>
      </c>
      <c r="C10" s="88">
        <v>12</v>
      </c>
      <c r="D10" s="89">
        <v>49.953459509773502</v>
      </c>
      <c r="E10" s="2">
        <v>46.640445034047744</v>
      </c>
      <c r="F10" s="2">
        <v>53.430087953961568</v>
      </c>
      <c r="G10" s="103" t="s">
        <v>536</v>
      </c>
      <c r="H10" s="90">
        <v>12.798580751441426</v>
      </c>
      <c r="I10" s="90">
        <v>28.68902813613466</v>
      </c>
      <c r="J10" s="90">
        <v>43.882000787085438</v>
      </c>
      <c r="K10" s="90">
        <v>43.084838135994296</v>
      </c>
      <c r="L10" s="90">
        <v>44.689693547258273</v>
      </c>
      <c r="M10" s="90">
        <v>59.793814432989691</v>
      </c>
      <c r="N10" s="90">
        <v>94.898091652602872</v>
      </c>
      <c r="O10" s="88">
        <v>12</v>
      </c>
    </row>
    <row r="11" spans="1:15">
      <c r="A11" s="85" t="s">
        <v>107</v>
      </c>
      <c r="B11" s="87">
        <v>469</v>
      </c>
      <c r="C11" s="88">
        <v>7</v>
      </c>
      <c r="D11" s="89">
        <v>32.026768642447422</v>
      </c>
      <c r="E11" s="2">
        <v>29.234200468965494</v>
      </c>
      <c r="F11" s="2">
        <v>35.007222468667486</v>
      </c>
      <c r="G11" s="103" t="s">
        <v>537</v>
      </c>
      <c r="H11" s="90">
        <v>12.798580751441426</v>
      </c>
      <c r="I11" s="90">
        <v>28.68902813613466</v>
      </c>
      <c r="J11" s="90">
        <v>43.882000787085438</v>
      </c>
      <c r="K11" s="90">
        <v>43.084838135994296</v>
      </c>
      <c r="L11" s="90">
        <v>44.689693547258273</v>
      </c>
      <c r="M11" s="90">
        <v>59.793814432989691</v>
      </c>
      <c r="N11" s="90">
        <v>94.898091652602872</v>
      </c>
      <c r="O11" s="88">
        <v>7</v>
      </c>
    </row>
    <row r="12" spans="1:15">
      <c r="A12" s="85" t="s">
        <v>108</v>
      </c>
      <c r="B12" s="87">
        <v>434</v>
      </c>
      <c r="C12" s="88">
        <v>5</v>
      </c>
      <c r="D12" s="89">
        <v>29.033984479529032</v>
      </c>
      <c r="E12" s="2">
        <v>26.400907245680166</v>
      </c>
      <c r="F12" s="2">
        <v>31.852412159397144</v>
      </c>
      <c r="G12" s="103" t="s">
        <v>537</v>
      </c>
      <c r="H12" s="90">
        <v>12.798580751441426</v>
      </c>
      <c r="I12" s="90">
        <v>28.68902813613466</v>
      </c>
      <c r="J12" s="90">
        <v>43.882000787085438</v>
      </c>
      <c r="K12" s="90">
        <v>43.084838135994296</v>
      </c>
      <c r="L12" s="90">
        <v>44.689693547258273</v>
      </c>
      <c r="M12" s="90">
        <v>59.793814432989691</v>
      </c>
      <c r="N12" s="90">
        <v>94.898091652602872</v>
      </c>
      <c r="O12" s="88">
        <v>5</v>
      </c>
    </row>
    <row r="13" spans="1:15">
      <c r="A13" s="85" t="s">
        <v>109</v>
      </c>
      <c r="B13" s="87">
        <v>1053</v>
      </c>
      <c r="C13" s="88">
        <v>15</v>
      </c>
      <c r="D13" s="89">
        <v>67.734465457352371</v>
      </c>
      <c r="E13" s="2">
        <v>63.833315987578089</v>
      </c>
      <c r="F13" s="2">
        <v>71.798287024441237</v>
      </c>
      <c r="G13" s="103" t="s">
        <v>536</v>
      </c>
      <c r="H13" s="90">
        <v>12.798580751441426</v>
      </c>
      <c r="I13" s="90">
        <v>28.68902813613466</v>
      </c>
      <c r="J13" s="90">
        <v>43.882000787085438</v>
      </c>
      <c r="K13" s="90">
        <v>43.084838135994296</v>
      </c>
      <c r="L13" s="90">
        <v>44.689693547258273</v>
      </c>
      <c r="M13" s="90">
        <v>59.793814432989691</v>
      </c>
      <c r="N13" s="90">
        <v>94.898091652602872</v>
      </c>
      <c r="O13" s="88">
        <v>15</v>
      </c>
    </row>
    <row r="14" spans="1:15">
      <c r="A14" s="85" t="s">
        <v>110</v>
      </c>
      <c r="B14" s="87">
        <v>664</v>
      </c>
      <c r="C14" s="88">
        <v>11</v>
      </c>
      <c r="D14" s="89">
        <v>44.243070362473347</v>
      </c>
      <c r="E14" s="2">
        <v>41.008484424817276</v>
      </c>
      <c r="F14" s="2">
        <v>47.655774549028557</v>
      </c>
      <c r="G14" s="103" t="s">
        <v>511</v>
      </c>
      <c r="H14" s="90">
        <v>12.798580751441426</v>
      </c>
      <c r="I14" s="90">
        <v>28.68902813613466</v>
      </c>
      <c r="J14" s="90">
        <v>43.882000787085438</v>
      </c>
      <c r="K14" s="90">
        <v>43.084838135994296</v>
      </c>
      <c r="L14" s="90">
        <v>44.689693547258273</v>
      </c>
      <c r="M14" s="90">
        <v>59.793814432989691</v>
      </c>
      <c r="N14" s="90">
        <v>94.898091652602872</v>
      </c>
      <c r="O14" s="88">
        <v>11</v>
      </c>
    </row>
    <row r="15" spans="1:15">
      <c r="A15" s="85" t="s">
        <v>111</v>
      </c>
      <c r="B15" s="87">
        <v>303</v>
      </c>
      <c r="C15" s="88">
        <v>3</v>
      </c>
      <c r="D15" s="89">
        <v>21.369631144650537</v>
      </c>
      <c r="E15" s="2">
        <v>19.052672724651032</v>
      </c>
      <c r="F15" s="2">
        <v>23.88578044934275</v>
      </c>
      <c r="G15" s="103" t="s">
        <v>537</v>
      </c>
      <c r="H15" s="90">
        <v>12.798580751441426</v>
      </c>
      <c r="I15" s="90">
        <v>28.68902813613466</v>
      </c>
      <c r="J15" s="90">
        <v>43.882000787085438</v>
      </c>
      <c r="K15" s="90">
        <v>43.084838135994296</v>
      </c>
      <c r="L15" s="90">
        <v>44.689693547258273</v>
      </c>
      <c r="M15" s="90">
        <v>59.793814432989691</v>
      </c>
      <c r="N15" s="90">
        <v>94.898091652602872</v>
      </c>
      <c r="O15" s="88">
        <v>3</v>
      </c>
    </row>
    <row r="16" spans="1:15">
      <c r="A16" s="85" t="s">
        <v>112</v>
      </c>
      <c r="B16" s="87">
        <v>434</v>
      </c>
      <c r="C16" s="88">
        <v>6</v>
      </c>
      <c r="D16" s="89">
        <v>29.789278605257739</v>
      </c>
      <c r="E16" s="2">
        <v>27.088634870902574</v>
      </c>
      <c r="F16" s="2">
        <v>32.679790243824193</v>
      </c>
      <c r="G16" s="103" t="s">
        <v>537</v>
      </c>
      <c r="H16" s="90">
        <v>12.798580751441426</v>
      </c>
      <c r="I16" s="90">
        <v>28.68902813613466</v>
      </c>
      <c r="J16" s="90">
        <v>43.882000787085438</v>
      </c>
      <c r="K16" s="90">
        <v>43.084838135994296</v>
      </c>
      <c r="L16" s="90">
        <v>44.689693547258273</v>
      </c>
      <c r="M16" s="90">
        <v>59.793814432989691</v>
      </c>
      <c r="N16" s="90">
        <v>94.898091652602872</v>
      </c>
      <c r="O16" s="88">
        <v>6</v>
      </c>
    </row>
    <row r="17" spans="1:15">
      <c r="A17" s="85" t="s">
        <v>113</v>
      </c>
      <c r="B17" s="87">
        <v>928</v>
      </c>
      <c r="C17" s="88">
        <v>13</v>
      </c>
      <c r="D17" s="89">
        <v>59.793814432989691</v>
      </c>
      <c r="E17" s="2">
        <v>56.114095391656726</v>
      </c>
      <c r="F17" s="2">
        <v>63.63957800298359</v>
      </c>
      <c r="G17" s="103" t="s">
        <v>536</v>
      </c>
      <c r="H17" s="90">
        <v>12.798580751441426</v>
      </c>
      <c r="I17" s="90">
        <v>28.68902813613466</v>
      </c>
      <c r="J17" s="90">
        <v>43.882000787085438</v>
      </c>
      <c r="K17" s="90">
        <v>43.084838135994296</v>
      </c>
      <c r="L17" s="90">
        <v>44.689693547258273</v>
      </c>
      <c r="M17" s="90">
        <v>59.793814432989691</v>
      </c>
      <c r="N17" s="90">
        <v>94.898091652602872</v>
      </c>
      <c r="O17" s="88">
        <v>13</v>
      </c>
    </row>
    <row r="18" spans="1:15">
      <c r="A18" s="85" t="s">
        <v>115</v>
      </c>
      <c r="B18">
        <v>11039</v>
      </c>
      <c r="D18" s="89">
        <v>43.882000787085438</v>
      </c>
      <c r="E18" s="89">
        <v>43.084838135994296</v>
      </c>
      <c r="F18" s="89">
        <v>44.689693547258273</v>
      </c>
    </row>
    <row r="19" spans="1:15">
      <c r="D19" s="96"/>
      <c r="E19" s="96"/>
      <c r="F19" s="96"/>
    </row>
    <row r="20" spans="1:15">
      <c r="A20" s="85" t="s">
        <v>116</v>
      </c>
      <c r="B20" t="s">
        <v>227</v>
      </c>
    </row>
    <row r="21" spans="1:15">
      <c r="A21" t="s">
        <v>208</v>
      </c>
    </row>
    <row r="22" spans="1:15">
      <c r="A22" t="s">
        <v>121</v>
      </c>
    </row>
    <row r="23" spans="1:15">
      <c r="A23" t="s">
        <v>223</v>
      </c>
    </row>
  </sheetData>
  <sheetProtection algorithmName="SHA-512" hashValue="pOFQNPid8mLhSQvcub2A4aR1tTI5LjGske3VWA7pnAM0E4iIjHKqRObm7IN4PQEWTzjTbQxCFKWC+Xzf9xGaGQ==" saltValue="U8px+NtE1QqzWlxIDEuTEg==" spinCount="100000" sheet="1" objects="1" scenarios="1"/>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tabColor rgb="FF00B0F0"/>
  </sheetPr>
  <dimension ref="A1:X23"/>
  <sheetViews>
    <sheetView workbookViewId="0">
      <selection activeCell="B5" sqref="B5:D5"/>
    </sheetView>
  </sheetViews>
  <sheetFormatPr defaultRowHeight="14.4"/>
  <sheetData>
    <row r="1" spans="1:24"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24">
      <c r="A2" s="85" t="s">
        <v>98</v>
      </c>
      <c r="B2" s="87">
        <v>188</v>
      </c>
      <c r="C2" s="88">
        <f>RANK(D2,$D$2:$D$17,1)</f>
        <v>16</v>
      </c>
      <c r="D2" s="89">
        <v>2.7349034782735195</v>
      </c>
      <c r="E2" s="2">
        <v>2.3578990616767901</v>
      </c>
      <c r="F2" s="2">
        <v>3.1550349535148703</v>
      </c>
      <c r="G2" s="103" t="s">
        <v>536</v>
      </c>
      <c r="H2" s="90">
        <f>MIN($D$2:$D$17)</f>
        <v>0.94112246069092154</v>
      </c>
      <c r="I2" s="90">
        <f>VLOOKUP(4,$C$2:$D$17,2,FALSE)</f>
        <v>1.2383134171258747</v>
      </c>
      <c r="J2" s="90">
        <f>$D$18</f>
        <v>1.5248909425962982</v>
      </c>
      <c r="K2" s="90">
        <v>1.4382424370516147</v>
      </c>
      <c r="L2" s="90">
        <v>1.6153951304606646</v>
      </c>
      <c r="M2" s="90">
        <f>VLOOKUP(13,$C$2:$D$17,2,FALSE)</f>
        <v>1.5077660277594185</v>
      </c>
      <c r="N2" s="90">
        <f>MAX($D$2:D$17)</f>
        <v>2.7349034782735195</v>
      </c>
      <c r="O2" s="88">
        <f>C2</f>
        <v>16</v>
      </c>
      <c r="Q2">
        <v>0.94112246069092154</v>
      </c>
      <c r="T2">
        <v>188</v>
      </c>
      <c r="U2">
        <v>68741</v>
      </c>
      <c r="V2">
        <v>2.1126444014923362</v>
      </c>
      <c r="W2">
        <v>1.8214179372356298</v>
      </c>
      <c r="X2">
        <v>2.4371854378069595</v>
      </c>
    </row>
    <row r="3" spans="1:24">
      <c r="A3" s="85" t="s">
        <v>99</v>
      </c>
      <c r="B3" s="87">
        <v>41</v>
      </c>
      <c r="C3" s="88">
        <f t="shared" ref="C3:C17" si="0">RANK(D3,$D$2:$D$17,1)</f>
        <v>1</v>
      </c>
      <c r="D3" s="89">
        <v>0.94112246069092154</v>
      </c>
      <c r="E3" s="2">
        <v>0.67529143367637745</v>
      </c>
      <c r="F3" s="2">
        <v>1.2767720818569597</v>
      </c>
      <c r="G3" s="103" t="s">
        <v>537</v>
      </c>
      <c r="H3" s="90">
        <f t="shared" ref="H3:H17" si="1">MIN($D$2:$D$17)</f>
        <v>0.94112246069092154</v>
      </c>
      <c r="I3" s="90">
        <f t="shared" ref="I3:I17" si="2">VLOOKUP(4,$C$2:$D$17,2,FALSE)</f>
        <v>1.2383134171258747</v>
      </c>
      <c r="J3" s="90">
        <f t="shared" ref="J3:J17" si="3">$D$18</f>
        <v>1.5248909425962982</v>
      </c>
      <c r="K3" s="90">
        <v>1.4382424370516147</v>
      </c>
      <c r="L3" s="90">
        <v>1.6153951304606646</v>
      </c>
      <c r="M3" s="90">
        <f t="shared" ref="M3:M17" si="4">VLOOKUP(13,$C$2:$D$17,2,FALSE)</f>
        <v>1.5077660277594185</v>
      </c>
      <c r="N3" s="90">
        <f>MAX($D$2:D$17)</f>
        <v>2.7349034782735195</v>
      </c>
      <c r="O3" s="88">
        <f t="shared" ref="O3:O17" si="5">C3</f>
        <v>1</v>
      </c>
      <c r="Q3">
        <v>0.98404442257679048</v>
      </c>
      <c r="T3">
        <v>41</v>
      </c>
      <c r="U3">
        <v>43565</v>
      </c>
      <c r="V3">
        <v>0.71003047935716268</v>
      </c>
      <c r="W3">
        <v>0.50947408056441157</v>
      </c>
      <c r="X3">
        <v>0.96326156390444806</v>
      </c>
    </row>
    <row r="4" spans="1:24">
      <c r="A4" s="85" t="s">
        <v>100</v>
      </c>
      <c r="B4" s="87">
        <v>123</v>
      </c>
      <c r="C4" s="88">
        <f t="shared" si="0"/>
        <v>15</v>
      </c>
      <c r="D4" s="89">
        <v>2.1564570987762548</v>
      </c>
      <c r="E4" s="2">
        <v>1.7921974080082479</v>
      </c>
      <c r="F4" s="2">
        <v>2.5729774121745912</v>
      </c>
      <c r="G4" s="103" t="s">
        <v>536</v>
      </c>
      <c r="H4" s="90">
        <f t="shared" si="1"/>
        <v>0.94112246069092154</v>
      </c>
      <c r="I4" s="90">
        <f t="shared" si="2"/>
        <v>1.2383134171258747</v>
      </c>
      <c r="J4" s="90">
        <f t="shared" si="3"/>
        <v>1.5248909425962982</v>
      </c>
      <c r="K4" s="90">
        <v>1.4382424370516147</v>
      </c>
      <c r="L4" s="90">
        <v>1.6153951304606646</v>
      </c>
      <c r="M4" s="90">
        <f t="shared" si="4"/>
        <v>1.5077660277594185</v>
      </c>
      <c r="N4" s="90">
        <f>MAX($D$2:D$17)</f>
        <v>2.7349034782735195</v>
      </c>
      <c r="O4" s="88">
        <f t="shared" si="5"/>
        <v>15</v>
      </c>
      <c r="Q4">
        <v>1.2112741672490099</v>
      </c>
      <c r="T4">
        <v>123</v>
      </c>
      <c r="U4">
        <v>57038</v>
      </c>
      <c r="V4">
        <v>1.6329023179247537</v>
      </c>
      <c r="W4">
        <v>1.357079305392221</v>
      </c>
      <c r="X4">
        <v>1.9482978737171006</v>
      </c>
    </row>
    <row r="5" spans="1:24">
      <c r="A5" s="85" t="s">
        <v>101</v>
      </c>
      <c r="B5" s="87">
        <v>63</v>
      </c>
      <c r="C5" s="88">
        <f t="shared" si="0"/>
        <v>11</v>
      </c>
      <c r="D5" s="89">
        <v>1.4285390353960228</v>
      </c>
      <c r="E5" s="2">
        <v>1.0976722327003647</v>
      </c>
      <c r="F5" s="2">
        <v>1.8277517737965761</v>
      </c>
      <c r="G5" s="103" t="s">
        <v>511</v>
      </c>
      <c r="H5" s="90">
        <f t="shared" si="1"/>
        <v>0.94112246069092154</v>
      </c>
      <c r="I5" s="90">
        <f t="shared" si="2"/>
        <v>1.2383134171258747</v>
      </c>
      <c r="J5" s="90">
        <f t="shared" si="3"/>
        <v>1.5248909425962982</v>
      </c>
      <c r="K5" s="90">
        <v>1.4382424370516147</v>
      </c>
      <c r="L5" s="90">
        <v>1.6153951304606646</v>
      </c>
      <c r="M5" s="90">
        <f t="shared" si="4"/>
        <v>1.5077660277594185</v>
      </c>
      <c r="N5" s="90">
        <f>MAX($D$2:D$17)</f>
        <v>2.7349034782735195</v>
      </c>
      <c r="O5" s="88">
        <f t="shared" si="5"/>
        <v>11</v>
      </c>
      <c r="Q5">
        <v>1.2383134171258747</v>
      </c>
      <c r="T5">
        <v>63</v>
      </c>
      <c r="U5">
        <v>44101</v>
      </c>
      <c r="V5">
        <v>1.0740589198036006</v>
      </c>
      <c r="W5">
        <v>0.82529397051143594</v>
      </c>
      <c r="X5">
        <v>1.3742103276084767</v>
      </c>
    </row>
    <row r="6" spans="1:24">
      <c r="A6" s="85" t="s">
        <v>102</v>
      </c>
      <c r="B6" s="87">
        <v>60</v>
      </c>
      <c r="C6" s="88">
        <f t="shared" si="0"/>
        <v>9</v>
      </c>
      <c r="D6" s="89">
        <v>1.3376136971642589</v>
      </c>
      <c r="E6" s="2">
        <v>1.0206830639270206</v>
      </c>
      <c r="F6" s="2">
        <v>1.7218036371357062</v>
      </c>
      <c r="G6" s="103" t="s">
        <v>511</v>
      </c>
      <c r="H6" s="90">
        <f t="shared" si="1"/>
        <v>0.94112246069092154</v>
      </c>
      <c r="I6" s="90">
        <f t="shared" si="2"/>
        <v>1.2383134171258747</v>
      </c>
      <c r="J6" s="90">
        <f t="shared" si="3"/>
        <v>1.5248909425962982</v>
      </c>
      <c r="K6" s="90">
        <v>1.4382424370516147</v>
      </c>
      <c r="L6" s="90">
        <v>1.6153951304606646</v>
      </c>
      <c r="M6" s="90">
        <f t="shared" si="4"/>
        <v>1.5077660277594185</v>
      </c>
      <c r="N6" s="90">
        <f>MAX($D$2:D$17)</f>
        <v>2.7349034782735195</v>
      </c>
      <c r="O6" s="88">
        <f t="shared" si="5"/>
        <v>9</v>
      </c>
      <c r="Q6">
        <v>1.2716401927538818</v>
      </c>
      <c r="T6">
        <v>60</v>
      </c>
      <c r="U6">
        <v>44856</v>
      </c>
      <c r="V6">
        <v>1.0072860356579256</v>
      </c>
      <c r="W6">
        <v>0.76862236033157239</v>
      </c>
      <c r="X6">
        <v>1.2965991328502708</v>
      </c>
    </row>
    <row r="7" spans="1:24">
      <c r="A7" s="85" t="s">
        <v>103</v>
      </c>
      <c r="B7" s="87">
        <v>56</v>
      </c>
      <c r="C7" s="88">
        <f t="shared" si="0"/>
        <v>7</v>
      </c>
      <c r="D7" s="89">
        <v>1.3063662024401055</v>
      </c>
      <c r="E7" s="2">
        <v>0.98675267209250694</v>
      </c>
      <c r="F7" s="2">
        <v>1.6964567561734003</v>
      </c>
      <c r="G7" s="103" t="s">
        <v>511</v>
      </c>
      <c r="H7" s="90">
        <f t="shared" si="1"/>
        <v>0.94112246069092154</v>
      </c>
      <c r="I7" s="90">
        <f t="shared" si="2"/>
        <v>1.2383134171258747</v>
      </c>
      <c r="J7" s="90">
        <f t="shared" si="3"/>
        <v>1.5248909425962982</v>
      </c>
      <c r="K7" s="90">
        <v>1.4382424370516147</v>
      </c>
      <c r="L7" s="90">
        <v>1.6153951304606646</v>
      </c>
      <c r="M7" s="90">
        <f t="shared" si="4"/>
        <v>1.5077660277594185</v>
      </c>
      <c r="N7" s="90">
        <f>MAX($D$2:D$17)</f>
        <v>2.7349034782735195</v>
      </c>
      <c r="O7" s="88">
        <f t="shared" si="5"/>
        <v>7</v>
      </c>
      <c r="Q7">
        <v>1.2995313165743503</v>
      </c>
      <c r="T7">
        <v>56</v>
      </c>
      <c r="U7">
        <v>42867</v>
      </c>
      <c r="V7">
        <v>0.97905521172068954</v>
      </c>
      <c r="W7">
        <v>0.73952108106209125</v>
      </c>
      <c r="X7">
        <v>1.2714082969139682</v>
      </c>
    </row>
    <row r="8" spans="1:24">
      <c r="A8" s="85" t="s">
        <v>104</v>
      </c>
      <c r="B8" s="87">
        <v>74</v>
      </c>
      <c r="C8" s="88">
        <f t="shared" si="0"/>
        <v>12</v>
      </c>
      <c r="D8" s="89">
        <v>1.4775177701461546</v>
      </c>
      <c r="E8" s="2">
        <v>1.1601241874529278</v>
      </c>
      <c r="F8" s="2">
        <v>1.8549133381534779</v>
      </c>
      <c r="G8" s="103" t="s">
        <v>511</v>
      </c>
      <c r="H8" s="90">
        <f t="shared" si="1"/>
        <v>0.94112246069092154</v>
      </c>
      <c r="I8" s="90">
        <f t="shared" si="2"/>
        <v>1.2383134171258747</v>
      </c>
      <c r="J8" s="90">
        <f t="shared" si="3"/>
        <v>1.5248909425962982</v>
      </c>
      <c r="K8" s="90">
        <v>1.4382424370516147</v>
      </c>
      <c r="L8" s="90">
        <v>1.6153951304606646</v>
      </c>
      <c r="M8" s="90">
        <f t="shared" si="4"/>
        <v>1.5077660277594185</v>
      </c>
      <c r="N8" s="90">
        <f>MAX($D$2:D$17)</f>
        <v>2.7349034782735195</v>
      </c>
      <c r="O8" s="88">
        <f t="shared" si="5"/>
        <v>12</v>
      </c>
      <c r="Q8">
        <v>1.3063662024401055</v>
      </c>
      <c r="T8">
        <v>74</v>
      </c>
      <c r="U8">
        <v>50084</v>
      </c>
      <c r="V8">
        <v>1.11333443663773</v>
      </c>
      <c r="W8">
        <v>0.87417304533666973</v>
      </c>
      <c r="X8">
        <v>1.3977083308721439</v>
      </c>
    </row>
    <row r="9" spans="1:24">
      <c r="A9" s="85" t="s">
        <v>105</v>
      </c>
      <c r="B9" s="87">
        <v>42</v>
      </c>
      <c r="C9" s="88">
        <f t="shared" si="0"/>
        <v>2</v>
      </c>
      <c r="D9" s="89">
        <v>0.98404442257679048</v>
      </c>
      <c r="E9" s="2">
        <v>0.70913795805822188</v>
      </c>
      <c r="F9" s="2">
        <v>1.3301759270034466</v>
      </c>
      <c r="G9" s="103" t="s">
        <v>537</v>
      </c>
      <c r="H9" s="90">
        <f t="shared" si="1"/>
        <v>0.94112246069092154</v>
      </c>
      <c r="I9" s="90">
        <f t="shared" si="2"/>
        <v>1.2383134171258747</v>
      </c>
      <c r="J9" s="90">
        <f t="shared" si="3"/>
        <v>1.5248909425962982</v>
      </c>
      <c r="K9" s="90">
        <v>1.4382424370516147</v>
      </c>
      <c r="L9" s="90">
        <v>1.6153951304606646</v>
      </c>
      <c r="M9" s="90">
        <f t="shared" si="4"/>
        <v>1.5077660277594185</v>
      </c>
      <c r="N9" s="90">
        <f>MAX($D$2:D$17)</f>
        <v>2.7349034782735195</v>
      </c>
      <c r="O9" s="88">
        <f t="shared" si="5"/>
        <v>2</v>
      </c>
      <c r="Q9">
        <v>1.3362322779363138</v>
      </c>
      <c r="T9">
        <v>42</v>
      </c>
      <c r="U9">
        <v>42681</v>
      </c>
      <c r="V9">
        <v>0.74054482941020894</v>
      </c>
      <c r="W9">
        <v>0.53366335515971031</v>
      </c>
      <c r="X9">
        <v>1.0010268666214248</v>
      </c>
    </row>
    <row r="10" spans="1:24">
      <c r="A10" s="85" t="s">
        <v>106</v>
      </c>
      <c r="B10" s="87">
        <v>73</v>
      </c>
      <c r="C10" s="88">
        <f t="shared" si="0"/>
        <v>13</v>
      </c>
      <c r="D10" s="89">
        <v>1.5077660277594185</v>
      </c>
      <c r="E10" s="2">
        <v>1.1818008912371816</v>
      </c>
      <c r="F10" s="2">
        <v>1.89581545918591</v>
      </c>
      <c r="G10" s="103" t="s">
        <v>511</v>
      </c>
      <c r="H10" s="90">
        <f t="shared" si="1"/>
        <v>0.94112246069092154</v>
      </c>
      <c r="I10" s="90">
        <f t="shared" si="2"/>
        <v>1.2383134171258747</v>
      </c>
      <c r="J10" s="90">
        <f t="shared" si="3"/>
        <v>1.5248909425962982</v>
      </c>
      <c r="K10" s="90">
        <v>1.4382424370516147</v>
      </c>
      <c r="L10" s="90">
        <v>1.6153951304606646</v>
      </c>
      <c r="M10" s="90">
        <f t="shared" si="4"/>
        <v>1.5077660277594185</v>
      </c>
      <c r="N10" s="90">
        <f>MAX($D$2:D$17)</f>
        <v>2.7349034782735195</v>
      </c>
      <c r="O10" s="88">
        <f t="shared" si="5"/>
        <v>13</v>
      </c>
      <c r="Q10">
        <v>1.3376136971642589</v>
      </c>
      <c r="T10">
        <v>73</v>
      </c>
      <c r="U10">
        <v>48416</v>
      </c>
      <c r="V10">
        <v>1.1339981980302607</v>
      </c>
      <c r="W10">
        <v>0.88883822583868299</v>
      </c>
      <c r="X10">
        <v>1.4258520718293879</v>
      </c>
    </row>
    <row r="11" spans="1:24">
      <c r="A11" s="85" t="s">
        <v>107</v>
      </c>
      <c r="B11" s="87">
        <v>59</v>
      </c>
      <c r="C11" s="88">
        <f t="shared" si="0"/>
        <v>8</v>
      </c>
      <c r="D11" s="89">
        <v>1.3362322779363138</v>
      </c>
      <c r="E11" s="2">
        <v>1.0171433136561054</v>
      </c>
      <c r="F11" s="2">
        <v>1.7236725467459493</v>
      </c>
      <c r="G11" s="103" t="s">
        <v>511</v>
      </c>
      <c r="H11" s="90">
        <f t="shared" si="1"/>
        <v>0.94112246069092154</v>
      </c>
      <c r="I11" s="90">
        <f t="shared" si="2"/>
        <v>1.2383134171258747</v>
      </c>
      <c r="J11" s="90">
        <f t="shared" si="3"/>
        <v>1.5248909425962982</v>
      </c>
      <c r="K11" s="90">
        <v>1.4382424370516147</v>
      </c>
      <c r="L11" s="90">
        <v>1.6153951304606646</v>
      </c>
      <c r="M11" s="90">
        <f t="shared" si="4"/>
        <v>1.5077660277594185</v>
      </c>
      <c r="N11" s="90">
        <f>MAX($D$2:D$17)</f>
        <v>2.7349034782735195</v>
      </c>
      <c r="O11" s="88">
        <f t="shared" si="5"/>
        <v>8</v>
      </c>
      <c r="Q11">
        <v>1.4263333878925339</v>
      </c>
      <c r="T11">
        <v>59</v>
      </c>
      <c r="U11">
        <v>44154</v>
      </c>
      <c r="V11">
        <v>1.0039135613408201</v>
      </c>
      <c r="W11">
        <v>0.76418148496123339</v>
      </c>
      <c r="X11">
        <v>1.2949980879533884</v>
      </c>
    </row>
    <row r="12" spans="1:24">
      <c r="A12" s="85" t="s">
        <v>108</v>
      </c>
      <c r="B12" s="87">
        <v>60</v>
      </c>
      <c r="C12" s="88">
        <f>RANK(D12,$D$2:$D$17,1)</f>
        <v>4</v>
      </c>
      <c r="D12" s="89">
        <v>1.2383134171258747</v>
      </c>
      <c r="E12" s="2">
        <v>0.94491072824201683</v>
      </c>
      <c r="F12" s="2">
        <v>1.5939822910317059</v>
      </c>
      <c r="G12" s="103" t="s">
        <v>511</v>
      </c>
      <c r="H12" s="90">
        <f t="shared" si="1"/>
        <v>0.94112246069092154</v>
      </c>
      <c r="I12" s="90">
        <f t="shared" si="2"/>
        <v>1.2383134171258747</v>
      </c>
      <c r="J12" s="90">
        <f t="shared" si="3"/>
        <v>1.5248909425962982</v>
      </c>
      <c r="K12" s="90">
        <v>1.4382424370516147</v>
      </c>
      <c r="L12" s="90">
        <v>1.6153951304606646</v>
      </c>
      <c r="M12" s="90">
        <f t="shared" si="4"/>
        <v>1.5077660277594185</v>
      </c>
      <c r="N12" s="90">
        <f>MAX($D$2:D$17)</f>
        <v>2.7349034782735195</v>
      </c>
      <c r="O12" s="88">
        <f t="shared" si="5"/>
        <v>4</v>
      </c>
      <c r="Q12">
        <v>1.4285390353960228</v>
      </c>
      <c r="T12">
        <v>60</v>
      </c>
      <c r="U12">
        <v>48453</v>
      </c>
      <c r="V12">
        <v>0.93761720215026878</v>
      </c>
      <c r="W12">
        <v>0.71546067501422739</v>
      </c>
      <c r="X12">
        <v>1.2069199891761351</v>
      </c>
    </row>
    <row r="13" spans="1:24">
      <c r="A13" s="85" t="s">
        <v>109</v>
      </c>
      <c r="B13" s="87">
        <v>61</v>
      </c>
      <c r="C13" s="88">
        <f t="shared" si="0"/>
        <v>6</v>
      </c>
      <c r="D13" s="89">
        <v>1.2995313165743503</v>
      </c>
      <c r="E13" s="2">
        <v>0.99398446377761618</v>
      </c>
      <c r="F13" s="2">
        <v>1.6693305663355074</v>
      </c>
      <c r="G13" s="103" t="s">
        <v>511</v>
      </c>
      <c r="H13" s="90">
        <f t="shared" si="1"/>
        <v>0.94112246069092154</v>
      </c>
      <c r="I13" s="90">
        <f t="shared" si="2"/>
        <v>1.2383134171258747</v>
      </c>
      <c r="J13" s="90">
        <f t="shared" si="3"/>
        <v>1.5248909425962982</v>
      </c>
      <c r="K13" s="90">
        <v>1.4382424370516147</v>
      </c>
      <c r="L13" s="90">
        <v>1.6153951304606646</v>
      </c>
      <c r="M13" s="90">
        <f t="shared" si="4"/>
        <v>1.5077660277594185</v>
      </c>
      <c r="N13" s="90">
        <f>MAX($D$2:D$17)</f>
        <v>2.7349034782735195</v>
      </c>
      <c r="O13" s="88">
        <f t="shared" si="5"/>
        <v>6</v>
      </c>
      <c r="Q13">
        <v>1.4775177701461546</v>
      </c>
      <c r="T13">
        <v>61</v>
      </c>
      <c r="U13">
        <v>46940</v>
      </c>
      <c r="V13">
        <v>0.9864644145091126</v>
      </c>
      <c r="W13">
        <v>0.75452610459306413</v>
      </c>
      <c r="X13">
        <v>1.2671762340312227</v>
      </c>
    </row>
    <row r="14" spans="1:24">
      <c r="A14" s="85" t="s">
        <v>110</v>
      </c>
      <c r="B14" s="87">
        <v>86</v>
      </c>
      <c r="C14" s="88">
        <f t="shared" si="0"/>
        <v>14</v>
      </c>
      <c r="D14" s="89">
        <v>1.8830742281585284</v>
      </c>
      <c r="E14" s="2">
        <v>1.5061711603752883</v>
      </c>
      <c r="F14" s="2">
        <v>2.3256076392207943</v>
      </c>
      <c r="G14" s="103" t="s">
        <v>511</v>
      </c>
      <c r="H14" s="90">
        <f t="shared" si="1"/>
        <v>0.94112246069092154</v>
      </c>
      <c r="I14" s="90">
        <f t="shared" si="2"/>
        <v>1.2383134171258747</v>
      </c>
      <c r="J14" s="90">
        <f t="shared" si="3"/>
        <v>1.5248909425962982</v>
      </c>
      <c r="K14" s="90">
        <v>1.4382424370516147</v>
      </c>
      <c r="L14" s="90">
        <v>1.6153951304606646</v>
      </c>
      <c r="M14" s="90">
        <f t="shared" si="4"/>
        <v>1.5077660277594185</v>
      </c>
      <c r="N14" s="90">
        <f>MAX($D$2:D$17)</f>
        <v>2.7349034782735195</v>
      </c>
      <c r="O14" s="88">
        <f t="shared" si="5"/>
        <v>14</v>
      </c>
      <c r="Q14">
        <v>1.5077660277594185</v>
      </c>
      <c r="T14">
        <v>86</v>
      </c>
      <c r="U14">
        <v>45670</v>
      </c>
      <c r="V14">
        <v>1.4159408597724616</v>
      </c>
      <c r="W14">
        <v>1.1325359648046398</v>
      </c>
      <c r="X14">
        <v>1.7486952085748997</v>
      </c>
    </row>
    <row r="15" spans="1:24">
      <c r="A15" s="85" t="s">
        <v>111</v>
      </c>
      <c r="B15" s="87">
        <v>61</v>
      </c>
      <c r="C15" s="88">
        <f t="shared" si="0"/>
        <v>10</v>
      </c>
      <c r="D15" s="89">
        <v>1.4263333878925339</v>
      </c>
      <c r="E15" s="2">
        <v>1.0909727296682328</v>
      </c>
      <c r="F15" s="2">
        <v>1.8322158857013284</v>
      </c>
      <c r="G15" s="103" t="s">
        <v>511</v>
      </c>
      <c r="H15" s="90">
        <f t="shared" si="1"/>
        <v>0.94112246069092154</v>
      </c>
      <c r="I15" s="90">
        <f t="shared" si="2"/>
        <v>1.2383134171258747</v>
      </c>
      <c r="J15" s="90">
        <f t="shared" si="3"/>
        <v>1.5248909425962982</v>
      </c>
      <c r="K15" s="90">
        <v>1.4382424370516147</v>
      </c>
      <c r="L15" s="90">
        <v>1.6153951304606646</v>
      </c>
      <c r="M15" s="90">
        <f t="shared" si="4"/>
        <v>1.5077660277594185</v>
      </c>
      <c r="N15" s="90">
        <f>MAX($D$2:D$17)</f>
        <v>2.7349034782735195</v>
      </c>
      <c r="O15" s="88">
        <f t="shared" si="5"/>
        <v>10</v>
      </c>
      <c r="Q15">
        <v>1.8830742281585284</v>
      </c>
      <c r="T15">
        <v>61</v>
      </c>
      <c r="U15">
        <v>42767</v>
      </c>
      <c r="V15">
        <v>1.0710962055099997</v>
      </c>
      <c r="W15">
        <v>0.81925920053592216</v>
      </c>
      <c r="X15">
        <v>1.3758911482465401</v>
      </c>
    </row>
    <row r="16" spans="1:24">
      <c r="A16" s="85" t="s">
        <v>112</v>
      </c>
      <c r="B16" s="87">
        <v>52</v>
      </c>
      <c r="C16" s="88">
        <f t="shared" si="0"/>
        <v>3</v>
      </c>
      <c r="D16" s="89">
        <v>1.2112741672490099</v>
      </c>
      <c r="E16" s="2">
        <v>0.90457237238600319</v>
      </c>
      <c r="F16" s="2">
        <v>1.5884570116491825</v>
      </c>
      <c r="G16" s="103" t="s">
        <v>511</v>
      </c>
      <c r="H16" s="90">
        <f t="shared" si="1"/>
        <v>0.94112246069092154</v>
      </c>
      <c r="I16" s="90">
        <f t="shared" si="2"/>
        <v>1.2383134171258747</v>
      </c>
      <c r="J16" s="90">
        <f t="shared" si="3"/>
        <v>1.5248909425962982</v>
      </c>
      <c r="K16" s="90">
        <v>1.4382424370516147</v>
      </c>
      <c r="L16" s="90">
        <v>1.6153951304606646</v>
      </c>
      <c r="M16" s="90">
        <f t="shared" si="4"/>
        <v>1.5077660277594185</v>
      </c>
      <c r="N16" s="90">
        <f>MAX($D$2:D$17)</f>
        <v>2.7349034782735195</v>
      </c>
      <c r="O16" s="88">
        <f t="shared" si="5"/>
        <v>3</v>
      </c>
      <c r="Q16">
        <v>2.1564570987762548</v>
      </c>
      <c r="T16">
        <v>52</v>
      </c>
      <c r="U16">
        <v>42930</v>
      </c>
      <c r="V16">
        <v>0.91599288343990559</v>
      </c>
      <c r="W16">
        <v>0.68405805891474425</v>
      </c>
      <c r="X16">
        <v>1.2012270695291338</v>
      </c>
    </row>
    <row r="17" spans="1:24">
      <c r="A17" s="85" t="s">
        <v>113</v>
      </c>
      <c r="B17" s="87">
        <v>57</v>
      </c>
      <c r="C17" s="88">
        <f t="shared" si="0"/>
        <v>5</v>
      </c>
      <c r="D17" s="89">
        <v>1.2716401927538818</v>
      </c>
      <c r="E17" s="2">
        <v>0.96306890650350918</v>
      </c>
      <c r="F17" s="2">
        <v>1.6475874370810581</v>
      </c>
      <c r="G17" s="103" t="s">
        <v>511</v>
      </c>
      <c r="H17" s="90">
        <f t="shared" si="1"/>
        <v>0.94112246069092154</v>
      </c>
      <c r="I17" s="90">
        <f t="shared" si="2"/>
        <v>1.2383134171258747</v>
      </c>
      <c r="J17" s="90">
        <f t="shared" si="3"/>
        <v>1.5248909425962982</v>
      </c>
      <c r="K17" s="90">
        <v>1.4382424370516147</v>
      </c>
      <c r="L17" s="90">
        <v>1.6153951304606646</v>
      </c>
      <c r="M17" s="90">
        <f t="shared" si="4"/>
        <v>1.5077660277594185</v>
      </c>
      <c r="N17" s="90">
        <f>MAX($D$2:D$17)</f>
        <v>2.7349034782735195</v>
      </c>
      <c r="O17" s="88">
        <f t="shared" si="5"/>
        <v>5</v>
      </c>
      <c r="Q17">
        <v>2.7349034782735195</v>
      </c>
      <c r="T17">
        <v>57</v>
      </c>
      <c r="U17">
        <v>44824</v>
      </c>
      <c r="V17">
        <v>0.96142493295326126</v>
      </c>
      <c r="W17">
        <v>0.72812928070425709</v>
      </c>
      <c r="X17">
        <v>1.2456602506404668</v>
      </c>
    </row>
    <row r="18" spans="1:24">
      <c r="A18" s="85" t="s">
        <v>115</v>
      </c>
      <c r="B18" s="104">
        <f>SUM(B2:B17)</f>
        <v>1156</v>
      </c>
      <c r="D18" s="2">
        <v>1.5248909425962982</v>
      </c>
      <c r="E18" s="2">
        <v>1.4382424370516147</v>
      </c>
      <c r="F18" s="2">
        <v>1.6153951304606646</v>
      </c>
      <c r="T18">
        <v>1156</v>
      </c>
      <c r="U18">
        <v>758087</v>
      </c>
      <c r="V18">
        <v>1.1521093268033851</v>
      </c>
      <c r="W18">
        <v>1.0866432999532054</v>
      </c>
      <c r="X18">
        <v>1.2204884587403675</v>
      </c>
    </row>
    <row r="19" spans="1:24">
      <c r="D19" s="96"/>
      <c r="E19" s="96"/>
      <c r="F19" s="96"/>
    </row>
    <row r="20" spans="1:24">
      <c r="A20" s="85" t="s">
        <v>116</v>
      </c>
      <c r="B20" t="str">
        <f>CONCATENATE(ROUND(H2,2),";",ROUND(I2,2),";",ROUND(M2,2),";",ROUND(N2,2))</f>
        <v>0.94;1.24;1.51;2.73</v>
      </c>
    </row>
    <row r="21" spans="1:24">
      <c r="A21" t="s">
        <v>225</v>
      </c>
    </row>
    <row r="22" spans="1:24">
      <c r="A22" t="s">
        <v>121</v>
      </c>
    </row>
    <row r="23" spans="1:24">
      <c r="A23" t="s">
        <v>224</v>
      </c>
    </row>
  </sheetData>
  <sheetProtection algorithmName="SHA-512" hashValue="Aw0uQ2BgMTObvzhvlbxywKKJNeT50jl6FzytPRZnsdHhmYQFTK4ueb+MKMxh2yFbWndMbV7nHNCy20saC85xJQ==" saltValue="qDdoG+ULgldkN690YlvFOg==" spinCount="100000" sheet="1" objects="1" scenarios="1"/>
  <sortState xmlns:xlrd2="http://schemas.microsoft.com/office/spreadsheetml/2017/richdata2" ref="Q2:Q17">
    <sortCondition ref="Q2"/>
  </sortState>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9">
    <tabColor rgb="FF00B0F0"/>
  </sheetPr>
  <dimension ref="A1:Q22"/>
  <sheetViews>
    <sheetView workbookViewId="0">
      <selection activeCell="B5" sqref="B5:D5"/>
    </sheetView>
  </sheetViews>
  <sheetFormatPr defaultRowHeight="14.4"/>
  <sheetData>
    <row r="1" spans="1:17"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7">
      <c r="A2" s="85" t="s">
        <v>98</v>
      </c>
      <c r="B2" s="87">
        <v>57</v>
      </c>
      <c r="C2" s="88">
        <v>5</v>
      </c>
      <c r="D2" s="89">
        <v>0.82919945883824797</v>
      </c>
      <c r="E2" s="2">
        <v>0.62798912825116449</v>
      </c>
      <c r="F2" s="2">
        <v>1.0743436854238571</v>
      </c>
      <c r="G2" s="103" t="s">
        <v>511</v>
      </c>
      <c r="H2" s="90">
        <v>0.41277113904195817</v>
      </c>
      <c r="I2" s="90">
        <v>0.70147543666845935</v>
      </c>
      <c r="J2" s="90">
        <v>1.077712716350498</v>
      </c>
      <c r="K2" s="90">
        <v>1.0050699183894209</v>
      </c>
      <c r="L2" s="90">
        <v>1.1542182985374454</v>
      </c>
      <c r="M2" s="90">
        <v>1.3599072587836634</v>
      </c>
      <c r="N2" s="90">
        <v>2.2582019599488707</v>
      </c>
      <c r="O2" s="88">
        <v>5</v>
      </c>
      <c r="Q2">
        <v>0.41277113904195817</v>
      </c>
    </row>
    <row r="3" spans="1:17">
      <c r="A3" s="85" t="s">
        <v>99</v>
      </c>
      <c r="B3" s="87">
        <v>21</v>
      </c>
      <c r="C3" s="88">
        <v>2</v>
      </c>
      <c r="D3" s="89">
        <v>0.48203833352461833</v>
      </c>
      <c r="E3" s="2">
        <v>0.2982760589412764</v>
      </c>
      <c r="F3" s="2">
        <v>0.73688144793014698</v>
      </c>
      <c r="G3" s="103" t="s">
        <v>511</v>
      </c>
      <c r="H3" s="90">
        <v>0.41277113904195817</v>
      </c>
      <c r="I3" s="90">
        <v>0.70147543666845935</v>
      </c>
      <c r="J3" s="90">
        <v>1.077712716350498</v>
      </c>
      <c r="K3" s="90">
        <v>1.0050699183894209</v>
      </c>
      <c r="L3" s="90">
        <v>1.1542182985374454</v>
      </c>
      <c r="M3" s="90">
        <v>1.3599072587836634</v>
      </c>
      <c r="N3" s="90">
        <v>2.2582019599488707</v>
      </c>
      <c r="O3" s="88">
        <v>2</v>
      </c>
      <c r="Q3">
        <v>0.48203833352461833</v>
      </c>
    </row>
    <row r="4" spans="1:17">
      <c r="A4" s="85" t="s">
        <v>100</v>
      </c>
      <c r="B4" s="87">
        <v>74</v>
      </c>
      <c r="C4" s="88">
        <v>12</v>
      </c>
      <c r="D4" s="89">
        <v>1.2973806935727059</v>
      </c>
      <c r="E4" s="2">
        <v>1.0186833304883136</v>
      </c>
      <c r="F4" s="2">
        <v>1.6287646766730739</v>
      </c>
      <c r="G4" s="103" t="s">
        <v>511</v>
      </c>
      <c r="H4" s="90">
        <v>0.41277113904195817</v>
      </c>
      <c r="I4" s="90">
        <v>0.70147543666845935</v>
      </c>
      <c r="J4" s="90">
        <v>1.077712716350498</v>
      </c>
      <c r="K4" s="90">
        <v>1.0050699183894209</v>
      </c>
      <c r="L4" s="90">
        <v>1.1542182985374454</v>
      </c>
      <c r="M4" s="90">
        <v>1.3599072587836634</v>
      </c>
      <c r="N4" s="90">
        <v>2.2582019599488707</v>
      </c>
      <c r="O4" s="88">
        <v>12</v>
      </c>
      <c r="Q4">
        <v>0.53909432153981318</v>
      </c>
    </row>
    <row r="5" spans="1:17">
      <c r="A5" s="85" t="s">
        <v>101</v>
      </c>
      <c r="B5" s="87">
        <v>37</v>
      </c>
      <c r="C5" s="88">
        <v>6</v>
      </c>
      <c r="D5" s="89">
        <v>0.83898324301036253</v>
      </c>
      <c r="E5" s="2">
        <v>0.59064339843555858</v>
      </c>
      <c r="F5" s="2">
        <v>1.1564612274838453</v>
      </c>
      <c r="G5" s="103" t="s">
        <v>511</v>
      </c>
      <c r="H5" s="90">
        <v>0.41277113904195817</v>
      </c>
      <c r="I5" s="90">
        <v>0.70147543666845935</v>
      </c>
      <c r="J5" s="90">
        <v>1.077712716350498</v>
      </c>
      <c r="K5" s="90">
        <v>1.0050699183894209</v>
      </c>
      <c r="L5" s="90">
        <v>1.1542182985374454</v>
      </c>
      <c r="M5" s="90">
        <v>1.3599072587836634</v>
      </c>
      <c r="N5" s="90">
        <v>2.2582019599488707</v>
      </c>
      <c r="O5" s="88">
        <v>6</v>
      </c>
      <c r="Q5">
        <v>0.70147543666845935</v>
      </c>
    </row>
    <row r="6" spans="1:17">
      <c r="A6" s="85" t="s">
        <v>102</v>
      </c>
      <c r="B6" s="87">
        <v>61</v>
      </c>
      <c r="C6" s="88">
        <v>13</v>
      </c>
      <c r="D6" s="89">
        <v>1.3599072587836634</v>
      </c>
      <c r="E6" s="2">
        <v>1.0401647656884543</v>
      </c>
      <c r="F6" s="2">
        <v>1.7468873012258941</v>
      </c>
      <c r="G6" s="103" t="s">
        <v>511</v>
      </c>
      <c r="H6" s="90">
        <v>0.41277113904195817</v>
      </c>
      <c r="I6" s="90">
        <v>0.70147543666845935</v>
      </c>
      <c r="J6" s="90">
        <v>1.077712716350498</v>
      </c>
      <c r="K6" s="90">
        <v>1.0050699183894209</v>
      </c>
      <c r="L6" s="90">
        <v>1.1542182985374454</v>
      </c>
      <c r="M6" s="90">
        <v>1.3599072587836634</v>
      </c>
      <c r="N6" s="90">
        <v>2.2582019599488707</v>
      </c>
      <c r="O6" s="88">
        <v>13</v>
      </c>
      <c r="Q6">
        <v>0.82919945883824797</v>
      </c>
    </row>
    <row r="7" spans="1:17">
      <c r="A7" s="85" t="s">
        <v>103</v>
      </c>
      <c r="B7" s="87">
        <v>81</v>
      </c>
      <c r="C7" s="88">
        <v>15</v>
      </c>
      <c r="D7" s="89">
        <v>1.8895653999580095</v>
      </c>
      <c r="E7" s="2">
        <v>1.5005378161345539</v>
      </c>
      <c r="F7" s="2">
        <v>2.3485857887003108</v>
      </c>
      <c r="G7" s="103" t="s">
        <v>511</v>
      </c>
      <c r="H7" s="90">
        <v>0.41277113904195817</v>
      </c>
      <c r="I7" s="90">
        <v>0.70147543666845935</v>
      </c>
      <c r="J7" s="90">
        <v>1.077712716350498</v>
      </c>
      <c r="K7" s="90">
        <v>1.0050699183894209</v>
      </c>
      <c r="L7" s="90">
        <v>1.1542182985374454</v>
      </c>
      <c r="M7" s="90">
        <v>1.3599072587836634</v>
      </c>
      <c r="N7" s="90">
        <v>2.2582019599488707</v>
      </c>
      <c r="O7" s="88">
        <v>15</v>
      </c>
      <c r="Q7">
        <v>0.83898324301036253</v>
      </c>
    </row>
    <row r="8" spans="1:17">
      <c r="A8" s="85" t="s">
        <v>104</v>
      </c>
      <c r="B8" s="87">
        <v>27</v>
      </c>
      <c r="C8" s="88">
        <v>3</v>
      </c>
      <c r="D8" s="89">
        <v>0.53909432153981318</v>
      </c>
      <c r="E8" s="2">
        <v>0.35518258268463271</v>
      </c>
      <c r="F8" s="2">
        <v>0.78438420789453689</v>
      </c>
      <c r="G8" s="103" t="s">
        <v>511</v>
      </c>
      <c r="H8" s="90">
        <v>0.41277113904195817</v>
      </c>
      <c r="I8" s="90">
        <v>0.70147543666845935</v>
      </c>
      <c r="J8" s="90">
        <v>1.077712716350498</v>
      </c>
      <c r="K8" s="90">
        <v>1.0050699183894209</v>
      </c>
      <c r="L8" s="90">
        <v>1.1542182985374454</v>
      </c>
      <c r="M8" s="90">
        <v>1.3599072587836634</v>
      </c>
      <c r="N8" s="90">
        <v>2.2582019599488707</v>
      </c>
      <c r="O8" s="88">
        <v>3</v>
      </c>
      <c r="Q8">
        <v>0.93718516435884824</v>
      </c>
    </row>
    <row r="9" spans="1:17">
      <c r="A9" s="85" t="s">
        <v>105</v>
      </c>
      <c r="B9" s="87">
        <v>40</v>
      </c>
      <c r="C9" s="88">
        <v>7</v>
      </c>
      <c r="D9" s="89">
        <v>0.93718516435884824</v>
      </c>
      <c r="E9" s="2">
        <v>0.66946181829003326</v>
      </c>
      <c r="F9" s="2">
        <v>1.276214224596993</v>
      </c>
      <c r="G9" s="103" t="s">
        <v>511</v>
      </c>
      <c r="H9" s="90">
        <v>0.41277113904195817</v>
      </c>
      <c r="I9" s="90">
        <v>0.70147543666845935</v>
      </c>
      <c r="J9" s="90">
        <v>1.077712716350498</v>
      </c>
      <c r="K9" s="90">
        <v>1.0050699183894209</v>
      </c>
      <c r="L9" s="90">
        <v>1.1542182985374454</v>
      </c>
      <c r="M9" s="90">
        <v>1.3599072587836634</v>
      </c>
      <c r="N9" s="90">
        <v>2.2582019599488707</v>
      </c>
      <c r="O9" s="88">
        <v>7</v>
      </c>
      <c r="Q9">
        <v>0.97833682739343109</v>
      </c>
    </row>
    <row r="10" spans="1:17">
      <c r="A10" s="85" t="s">
        <v>106</v>
      </c>
      <c r="B10" s="87">
        <v>54</v>
      </c>
      <c r="C10" s="88">
        <v>11</v>
      </c>
      <c r="D10" s="89">
        <v>1.1153337739590219</v>
      </c>
      <c r="E10" s="2">
        <v>0.83781664249161825</v>
      </c>
      <c r="F10" s="2">
        <v>1.4552968453793076</v>
      </c>
      <c r="G10" s="103" t="s">
        <v>511</v>
      </c>
      <c r="H10" s="90">
        <v>0.41277113904195817</v>
      </c>
      <c r="I10" s="90">
        <v>0.70147543666845935</v>
      </c>
      <c r="J10" s="90">
        <v>1.077712716350498</v>
      </c>
      <c r="K10" s="90">
        <v>1.0050699183894209</v>
      </c>
      <c r="L10" s="90">
        <v>1.1542182985374454</v>
      </c>
      <c r="M10" s="90">
        <v>1.3599072587836634</v>
      </c>
      <c r="N10" s="90">
        <v>2.2582019599488707</v>
      </c>
      <c r="O10" s="88">
        <v>11</v>
      </c>
      <c r="Q10">
        <v>0.99651220727453904</v>
      </c>
    </row>
    <row r="11" spans="1:17">
      <c r="A11" s="85" t="s">
        <v>107</v>
      </c>
      <c r="B11" s="87">
        <v>44</v>
      </c>
      <c r="C11" s="88">
        <v>9</v>
      </c>
      <c r="D11" s="89">
        <v>0.99651220727453904</v>
      </c>
      <c r="E11" s="2">
        <v>0.72399713134532395</v>
      </c>
      <c r="F11" s="2">
        <v>1.3378034545372606</v>
      </c>
      <c r="G11" s="103" t="s">
        <v>511</v>
      </c>
      <c r="H11" s="90">
        <v>0.41277113904195817</v>
      </c>
      <c r="I11" s="90">
        <v>0.70147543666845935</v>
      </c>
      <c r="J11" s="90">
        <v>1.077712716350498</v>
      </c>
      <c r="K11" s="90">
        <v>1.0050699183894209</v>
      </c>
      <c r="L11" s="90">
        <v>1.1542182985374454</v>
      </c>
      <c r="M11" s="90">
        <v>1.3599072587836634</v>
      </c>
      <c r="N11" s="90">
        <v>2.2582019599488707</v>
      </c>
      <c r="O11" s="88">
        <v>9</v>
      </c>
      <c r="Q11">
        <v>1.0931643762270213</v>
      </c>
    </row>
    <row r="12" spans="1:17">
      <c r="A12" s="85" t="s">
        <v>108</v>
      </c>
      <c r="B12" s="87">
        <v>20</v>
      </c>
      <c r="C12" s="88">
        <v>1</v>
      </c>
      <c r="D12" s="89">
        <v>0.41277113904195817</v>
      </c>
      <c r="E12" s="2">
        <v>0.25202626947507767</v>
      </c>
      <c r="F12" s="2">
        <v>0.63752255524316481</v>
      </c>
      <c r="G12" s="103" t="s">
        <v>511</v>
      </c>
      <c r="H12" s="90">
        <v>0.41277113904195817</v>
      </c>
      <c r="I12" s="90">
        <v>0.70147543666845935</v>
      </c>
      <c r="J12" s="90">
        <v>1.077712716350498</v>
      </c>
      <c r="K12" s="90">
        <v>1.0050699183894209</v>
      </c>
      <c r="L12" s="90">
        <v>1.1542182985374454</v>
      </c>
      <c r="M12" s="90">
        <v>1.3599072587836634</v>
      </c>
      <c r="N12" s="90">
        <v>2.2582019599488707</v>
      </c>
      <c r="O12" s="88">
        <v>1</v>
      </c>
      <c r="Q12">
        <v>1.1153337739590219</v>
      </c>
    </row>
    <row r="13" spans="1:17">
      <c r="A13" s="85" t="s">
        <v>109</v>
      </c>
      <c r="B13" s="87">
        <v>106</v>
      </c>
      <c r="C13" s="88">
        <v>16</v>
      </c>
      <c r="D13" s="89">
        <v>2.2582019599488707</v>
      </c>
      <c r="E13" s="2">
        <v>1.848791920445108</v>
      </c>
      <c r="F13" s="2">
        <v>2.7312541186104626</v>
      </c>
      <c r="G13" s="103" t="s">
        <v>511</v>
      </c>
      <c r="H13" s="90">
        <v>0.41277113904195817</v>
      </c>
      <c r="I13" s="90">
        <v>0.70147543666845935</v>
      </c>
      <c r="J13" s="90">
        <v>1.077712716350498</v>
      </c>
      <c r="K13" s="90">
        <v>1.0050699183894209</v>
      </c>
      <c r="L13" s="90">
        <v>1.1542182985374454</v>
      </c>
      <c r="M13" s="90">
        <v>1.3599072587836634</v>
      </c>
      <c r="N13" s="90">
        <v>2.2582019599488707</v>
      </c>
      <c r="O13" s="88">
        <v>16</v>
      </c>
      <c r="Q13">
        <v>1.2973806935727059</v>
      </c>
    </row>
    <row r="14" spans="1:17">
      <c r="A14" s="85" t="s">
        <v>110</v>
      </c>
      <c r="B14" s="87">
        <v>74</v>
      </c>
      <c r="C14" s="88">
        <v>14</v>
      </c>
      <c r="D14" s="89">
        <v>1.6203196846945478</v>
      </c>
      <c r="E14" s="2">
        <v>1.272250050457465</v>
      </c>
      <c r="F14" s="2">
        <v>2.0341904889003457</v>
      </c>
      <c r="G14" s="103" t="s">
        <v>511</v>
      </c>
      <c r="H14" s="90">
        <v>0.41277113904195817</v>
      </c>
      <c r="I14" s="90">
        <v>0.70147543666845935</v>
      </c>
      <c r="J14" s="90">
        <v>1.077712716350498</v>
      </c>
      <c r="K14" s="90">
        <v>1.0050699183894209</v>
      </c>
      <c r="L14" s="90">
        <v>1.1542182985374454</v>
      </c>
      <c r="M14" s="90">
        <v>1.3599072587836634</v>
      </c>
      <c r="N14" s="90">
        <v>2.2582019599488707</v>
      </c>
      <c r="O14" s="88">
        <v>14</v>
      </c>
      <c r="Q14">
        <v>1.3599072587836634</v>
      </c>
    </row>
    <row r="15" spans="1:17">
      <c r="A15" s="85" t="s">
        <v>111</v>
      </c>
      <c r="B15" s="87">
        <v>30</v>
      </c>
      <c r="C15" s="88">
        <v>4</v>
      </c>
      <c r="D15" s="89">
        <v>0.70147543666845935</v>
      </c>
      <c r="E15" s="2">
        <v>0.47319052290940189</v>
      </c>
      <c r="F15" s="2">
        <v>1.0014350303270911</v>
      </c>
      <c r="G15" s="103" t="s">
        <v>511</v>
      </c>
      <c r="H15" s="90">
        <v>0.41277113904195817</v>
      </c>
      <c r="I15" s="90">
        <v>0.70147543666845935</v>
      </c>
      <c r="J15" s="90">
        <v>1.077712716350498</v>
      </c>
      <c r="K15" s="90">
        <v>1.0050699183894209</v>
      </c>
      <c r="L15" s="90">
        <v>1.1542182985374454</v>
      </c>
      <c r="M15" s="90">
        <v>1.3599072587836634</v>
      </c>
      <c r="N15" s="90">
        <v>2.2582019599488707</v>
      </c>
      <c r="O15" s="88">
        <v>4</v>
      </c>
      <c r="Q15">
        <v>1.6203196846945478</v>
      </c>
    </row>
    <row r="16" spans="1:17">
      <c r="A16" s="85" t="s">
        <v>112</v>
      </c>
      <c r="B16" s="87">
        <v>42</v>
      </c>
      <c r="C16" s="88">
        <v>8</v>
      </c>
      <c r="D16" s="89">
        <v>0.97833682739343109</v>
      </c>
      <c r="E16" s="2">
        <v>0.70502485879065857</v>
      </c>
      <c r="F16" s="2">
        <v>1.3224607207182413</v>
      </c>
      <c r="G16" s="103" t="s">
        <v>511</v>
      </c>
      <c r="H16" s="90">
        <v>0.41277113904195817</v>
      </c>
      <c r="I16" s="90">
        <v>0.70147543666845935</v>
      </c>
      <c r="J16" s="90">
        <v>1.077712716350498</v>
      </c>
      <c r="K16" s="90">
        <v>1.0050699183894209</v>
      </c>
      <c r="L16" s="90">
        <v>1.1542182985374454</v>
      </c>
      <c r="M16" s="90">
        <v>1.3599072587836634</v>
      </c>
      <c r="N16" s="90">
        <v>2.2582019599488707</v>
      </c>
      <c r="O16" s="88">
        <v>8</v>
      </c>
      <c r="Q16">
        <v>1.8895653999580095</v>
      </c>
    </row>
    <row r="17" spans="1:17">
      <c r="A17" s="85" t="s">
        <v>113</v>
      </c>
      <c r="B17" s="87">
        <v>49</v>
      </c>
      <c r="C17" s="88">
        <v>10</v>
      </c>
      <c r="D17" s="89">
        <v>1.0931643762270213</v>
      </c>
      <c r="E17" s="2">
        <v>0.80866434617074046</v>
      </c>
      <c r="F17" s="2">
        <v>1.4452524273918357</v>
      </c>
      <c r="G17" s="103" t="s">
        <v>511</v>
      </c>
      <c r="H17" s="90">
        <v>0.41277113904195817</v>
      </c>
      <c r="I17" s="90">
        <v>0.70147543666845935</v>
      </c>
      <c r="J17" s="90">
        <v>1.077712716350498</v>
      </c>
      <c r="K17" s="90">
        <v>1.0050699183894209</v>
      </c>
      <c r="L17" s="90">
        <v>1.1542182985374454</v>
      </c>
      <c r="M17" s="90">
        <v>1.3599072587836634</v>
      </c>
      <c r="N17" s="90">
        <v>2.2582019599488707</v>
      </c>
      <c r="O17" s="88">
        <v>10</v>
      </c>
      <c r="Q17">
        <v>2.2582019599488707</v>
      </c>
    </row>
    <row r="18" spans="1:17">
      <c r="A18" s="85" t="s">
        <v>115</v>
      </c>
      <c r="B18" s="104">
        <v>817</v>
      </c>
      <c r="D18" s="2">
        <v>1.077712716350498</v>
      </c>
      <c r="E18" s="2">
        <v>1.0050699183894209</v>
      </c>
      <c r="F18" s="2">
        <v>1.1542182985374454</v>
      </c>
    </row>
    <row r="19" spans="1:17">
      <c r="D19" s="96" t="s">
        <v>334</v>
      </c>
      <c r="E19" s="96" t="s">
        <v>334</v>
      </c>
      <c r="F19" s="96" t="s">
        <v>334</v>
      </c>
    </row>
    <row r="20" spans="1:17">
      <c r="A20" s="85" t="s">
        <v>116</v>
      </c>
      <c r="C20" t="s">
        <v>366</v>
      </c>
    </row>
    <row r="22" spans="1:17">
      <c r="A22" t="s">
        <v>121</v>
      </c>
    </row>
  </sheetData>
  <sheetProtection algorithmName="SHA-512" hashValue="BO8zxasosugPfEfMkzBVL6Vllda1mpLRyGTMQujkwoJH7uTj6vAOsRDi1YVZzMhD8271MGBWWNCcColTz85x8w==" saltValue="zzW23K1GWA7gFGPEG6xjSg==" spinCount="100000" sheet="1" objects="1" scenarios="1"/>
  <sortState xmlns:xlrd2="http://schemas.microsoft.com/office/spreadsheetml/2017/richdata2" ref="Q2:Q17">
    <sortCondition ref="Q2"/>
  </sortState>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t="s">
        <v>77</v>
      </c>
      <c r="C2" s="88">
        <v>8</v>
      </c>
      <c r="D2" s="89">
        <v>13.845659841961632</v>
      </c>
      <c r="E2" s="2" t="s">
        <v>93</v>
      </c>
      <c r="F2" s="2" t="s">
        <v>93</v>
      </c>
      <c r="G2" s="103" t="s">
        <v>518</v>
      </c>
      <c r="H2" s="90">
        <v>13.425076810363642</v>
      </c>
      <c r="I2" s="90">
        <v>13.610982766136765</v>
      </c>
      <c r="J2" s="90">
        <v>13.804007698112601</v>
      </c>
      <c r="K2" s="90" t="s">
        <v>93</v>
      </c>
      <c r="L2" s="90" t="s">
        <v>93</v>
      </c>
      <c r="M2" s="90">
        <v>13.997747191516511</v>
      </c>
      <c r="N2" s="90">
        <v>14.178179878384205</v>
      </c>
      <c r="O2" s="88">
        <v>8</v>
      </c>
    </row>
    <row r="3" spans="1:15">
      <c r="A3" s="85" t="s">
        <v>99</v>
      </c>
      <c r="B3" s="87" t="s">
        <v>77</v>
      </c>
      <c r="C3" s="88">
        <v>6</v>
      </c>
      <c r="D3" s="89">
        <v>13.693823312743351</v>
      </c>
      <c r="E3" s="2" t="s">
        <v>93</v>
      </c>
      <c r="F3" s="2" t="s">
        <v>93</v>
      </c>
      <c r="G3" s="103" t="s">
        <v>518</v>
      </c>
      <c r="H3" s="90">
        <v>13.425076810363642</v>
      </c>
      <c r="I3" s="90">
        <v>13.610982766136765</v>
      </c>
      <c r="J3" s="90">
        <v>13.804007698112601</v>
      </c>
      <c r="K3" s="90" t="s">
        <v>93</v>
      </c>
      <c r="L3" s="90" t="s">
        <v>93</v>
      </c>
      <c r="M3" s="90">
        <v>13.997747191516511</v>
      </c>
      <c r="N3" s="90">
        <v>14.178179878384205</v>
      </c>
      <c r="O3" s="88">
        <v>6</v>
      </c>
    </row>
    <row r="4" spans="1:15">
      <c r="A4" s="85" t="s">
        <v>100</v>
      </c>
      <c r="B4" s="87" t="s">
        <v>77</v>
      </c>
      <c r="C4" s="88">
        <v>12</v>
      </c>
      <c r="D4" s="89">
        <v>13.983921218567152</v>
      </c>
      <c r="E4" s="2" t="s">
        <v>93</v>
      </c>
      <c r="F4" s="2" t="s">
        <v>93</v>
      </c>
      <c r="G4" s="103" t="s">
        <v>518</v>
      </c>
      <c r="H4" s="90">
        <v>13.425076810363642</v>
      </c>
      <c r="I4" s="90">
        <v>13.610982766136765</v>
      </c>
      <c r="J4" s="90">
        <v>13.804007698112601</v>
      </c>
      <c r="K4" s="90" t="s">
        <v>93</v>
      </c>
      <c r="L4" s="90" t="s">
        <v>93</v>
      </c>
      <c r="M4" s="90">
        <v>13.997747191516511</v>
      </c>
      <c r="N4" s="90">
        <v>14.178179878384205</v>
      </c>
      <c r="O4" s="88">
        <v>12</v>
      </c>
    </row>
    <row r="5" spans="1:15">
      <c r="A5" s="85" t="s">
        <v>101</v>
      </c>
      <c r="B5" s="87" t="s">
        <v>77</v>
      </c>
      <c r="C5" s="88">
        <v>10</v>
      </c>
      <c r="D5" s="89">
        <v>13.943466838759379</v>
      </c>
      <c r="E5" s="2" t="s">
        <v>93</v>
      </c>
      <c r="F5" s="2" t="s">
        <v>93</v>
      </c>
      <c r="G5" s="103" t="s">
        <v>518</v>
      </c>
      <c r="H5" s="90">
        <v>13.425076810363642</v>
      </c>
      <c r="I5" s="90">
        <v>13.610982766136765</v>
      </c>
      <c r="J5" s="90">
        <v>13.804007698112601</v>
      </c>
      <c r="K5" s="90" t="s">
        <v>93</v>
      </c>
      <c r="L5" s="90" t="s">
        <v>93</v>
      </c>
      <c r="M5" s="90">
        <v>13.997747191516511</v>
      </c>
      <c r="N5" s="90">
        <v>14.178179878384205</v>
      </c>
      <c r="O5" s="88">
        <v>10</v>
      </c>
    </row>
    <row r="6" spans="1:15">
      <c r="A6" s="85" t="s">
        <v>102</v>
      </c>
      <c r="B6" s="87" t="s">
        <v>77</v>
      </c>
      <c r="C6" s="88">
        <v>15</v>
      </c>
      <c r="D6" s="89">
        <v>14.136247245366336</v>
      </c>
      <c r="E6" s="2" t="s">
        <v>93</v>
      </c>
      <c r="F6" s="2" t="s">
        <v>93</v>
      </c>
      <c r="G6" s="103" t="s">
        <v>518</v>
      </c>
      <c r="H6" s="90">
        <v>13.425076810363642</v>
      </c>
      <c r="I6" s="90">
        <v>13.610982766136765</v>
      </c>
      <c r="J6" s="90">
        <v>13.804007698112601</v>
      </c>
      <c r="K6" s="90" t="s">
        <v>93</v>
      </c>
      <c r="L6" s="90" t="s">
        <v>93</v>
      </c>
      <c r="M6" s="90">
        <v>13.997747191516511</v>
      </c>
      <c r="N6" s="90">
        <v>14.178179878384205</v>
      </c>
      <c r="O6" s="88">
        <v>15</v>
      </c>
    </row>
    <row r="7" spans="1:15">
      <c r="A7" s="85" t="s">
        <v>103</v>
      </c>
      <c r="B7" s="87" t="s">
        <v>77</v>
      </c>
      <c r="C7" s="88">
        <v>1</v>
      </c>
      <c r="D7" s="89">
        <v>13.425076810363642</v>
      </c>
      <c r="E7" s="2" t="s">
        <v>93</v>
      </c>
      <c r="F7" s="2" t="s">
        <v>93</v>
      </c>
      <c r="G7" s="103" t="s">
        <v>518</v>
      </c>
      <c r="H7" s="90">
        <v>13.425076810363642</v>
      </c>
      <c r="I7" s="90">
        <v>13.610982766136765</v>
      </c>
      <c r="J7" s="90">
        <v>13.804007698112601</v>
      </c>
      <c r="K7" s="90" t="s">
        <v>93</v>
      </c>
      <c r="L7" s="90" t="s">
        <v>93</v>
      </c>
      <c r="M7" s="90">
        <v>13.997747191516511</v>
      </c>
      <c r="N7" s="90">
        <v>14.178179878384205</v>
      </c>
      <c r="O7" s="88">
        <v>1</v>
      </c>
    </row>
    <row r="8" spans="1:15">
      <c r="A8" s="85" t="s">
        <v>104</v>
      </c>
      <c r="B8" s="87" t="s">
        <v>77</v>
      </c>
      <c r="C8" s="88">
        <v>7</v>
      </c>
      <c r="D8" s="89">
        <v>13.72358301544233</v>
      </c>
      <c r="E8" s="2" t="s">
        <v>93</v>
      </c>
      <c r="F8" s="2" t="s">
        <v>93</v>
      </c>
      <c r="G8" s="103" t="s">
        <v>518</v>
      </c>
      <c r="H8" s="90">
        <v>13.425076810363642</v>
      </c>
      <c r="I8" s="90">
        <v>13.610982766136765</v>
      </c>
      <c r="J8" s="90">
        <v>13.804007698112601</v>
      </c>
      <c r="K8" s="90" t="s">
        <v>93</v>
      </c>
      <c r="L8" s="90" t="s">
        <v>93</v>
      </c>
      <c r="M8" s="90">
        <v>13.997747191516511</v>
      </c>
      <c r="N8" s="90">
        <v>14.178179878384205</v>
      </c>
      <c r="O8" s="88">
        <v>7</v>
      </c>
    </row>
    <row r="9" spans="1:15">
      <c r="A9" s="85" t="s">
        <v>105</v>
      </c>
      <c r="B9" s="87" t="s">
        <v>77</v>
      </c>
      <c r="C9" s="88">
        <v>14</v>
      </c>
      <c r="D9" s="89">
        <v>14.090989176698967</v>
      </c>
      <c r="E9" s="2" t="s">
        <v>93</v>
      </c>
      <c r="F9" s="2" t="s">
        <v>93</v>
      </c>
      <c r="G9" s="103" t="s">
        <v>518</v>
      </c>
      <c r="H9" s="90">
        <v>13.425076810363642</v>
      </c>
      <c r="I9" s="90">
        <v>13.610982766136765</v>
      </c>
      <c r="J9" s="90">
        <v>13.804007698112601</v>
      </c>
      <c r="K9" s="90" t="s">
        <v>93</v>
      </c>
      <c r="L9" s="90" t="s">
        <v>93</v>
      </c>
      <c r="M9" s="90">
        <v>13.997747191516511</v>
      </c>
      <c r="N9" s="90">
        <v>14.178179878384205</v>
      </c>
      <c r="O9" s="88">
        <v>14</v>
      </c>
    </row>
    <row r="10" spans="1:15">
      <c r="A10" s="85" t="s">
        <v>106</v>
      </c>
      <c r="B10" s="87" t="s">
        <v>77</v>
      </c>
      <c r="C10" s="88">
        <v>2</v>
      </c>
      <c r="D10" s="89">
        <v>13.483277237572635</v>
      </c>
      <c r="E10" s="2" t="s">
        <v>93</v>
      </c>
      <c r="F10" s="2" t="s">
        <v>93</v>
      </c>
      <c r="G10" s="103" t="s">
        <v>518</v>
      </c>
      <c r="H10" s="90">
        <v>13.425076810363642</v>
      </c>
      <c r="I10" s="90">
        <v>13.610982766136765</v>
      </c>
      <c r="J10" s="90">
        <v>13.804007698112601</v>
      </c>
      <c r="K10" s="90" t="s">
        <v>93</v>
      </c>
      <c r="L10" s="90" t="s">
        <v>93</v>
      </c>
      <c r="M10" s="90">
        <v>13.997747191516511</v>
      </c>
      <c r="N10" s="90">
        <v>14.178179878384205</v>
      </c>
      <c r="O10" s="88">
        <v>2</v>
      </c>
    </row>
    <row r="11" spans="1:15">
      <c r="A11" s="85" t="s">
        <v>107</v>
      </c>
      <c r="B11" s="87" t="s">
        <v>77</v>
      </c>
      <c r="C11" s="88">
        <v>16</v>
      </c>
      <c r="D11" s="89">
        <v>14.178179878384205</v>
      </c>
      <c r="E11" s="2" t="s">
        <v>93</v>
      </c>
      <c r="F11" s="2" t="s">
        <v>93</v>
      </c>
      <c r="G11" s="103" t="s">
        <v>518</v>
      </c>
      <c r="H11" s="90">
        <v>13.425076810363642</v>
      </c>
      <c r="I11" s="90">
        <v>13.610982766136765</v>
      </c>
      <c r="J11" s="90">
        <v>13.804007698112601</v>
      </c>
      <c r="K11" s="90" t="s">
        <v>93</v>
      </c>
      <c r="L11" s="90" t="s">
        <v>93</v>
      </c>
      <c r="M11" s="90">
        <v>13.997747191516511</v>
      </c>
      <c r="N11" s="90">
        <v>14.178179878384205</v>
      </c>
      <c r="O11" s="88">
        <v>16</v>
      </c>
    </row>
    <row r="12" spans="1:15">
      <c r="A12" s="85" t="s">
        <v>108</v>
      </c>
      <c r="B12" s="87" t="s">
        <v>77</v>
      </c>
      <c r="C12" s="88">
        <v>9</v>
      </c>
      <c r="D12" s="89">
        <v>13.908156352913901</v>
      </c>
      <c r="E12" s="2" t="s">
        <v>93</v>
      </c>
      <c r="F12" s="2" t="s">
        <v>93</v>
      </c>
      <c r="G12" s="103" t="s">
        <v>518</v>
      </c>
      <c r="H12" s="90">
        <v>13.425076810363642</v>
      </c>
      <c r="I12" s="90">
        <v>13.610982766136765</v>
      </c>
      <c r="J12" s="90">
        <v>13.804007698112601</v>
      </c>
      <c r="K12" s="90" t="s">
        <v>93</v>
      </c>
      <c r="L12" s="90" t="s">
        <v>93</v>
      </c>
      <c r="M12" s="90">
        <v>13.997747191516511</v>
      </c>
      <c r="N12" s="90">
        <v>14.178179878384205</v>
      </c>
      <c r="O12" s="88">
        <v>9</v>
      </c>
    </row>
    <row r="13" spans="1:15">
      <c r="A13" s="85" t="s">
        <v>109</v>
      </c>
      <c r="B13" s="87" t="s">
        <v>77</v>
      </c>
      <c r="C13" s="88">
        <v>3</v>
      </c>
      <c r="D13" s="89">
        <v>13.587613158614293</v>
      </c>
      <c r="E13" s="2" t="s">
        <v>93</v>
      </c>
      <c r="F13" s="2" t="s">
        <v>93</v>
      </c>
      <c r="G13" s="103" t="s">
        <v>518</v>
      </c>
      <c r="H13" s="90">
        <v>13.425076810363642</v>
      </c>
      <c r="I13" s="90">
        <v>13.610982766136765</v>
      </c>
      <c r="J13" s="90">
        <v>13.804007698112601</v>
      </c>
      <c r="K13" s="90" t="s">
        <v>93</v>
      </c>
      <c r="L13" s="90" t="s">
        <v>93</v>
      </c>
      <c r="M13" s="90">
        <v>13.997747191516511</v>
      </c>
      <c r="N13" s="90">
        <v>14.178179878384205</v>
      </c>
      <c r="O13" s="88">
        <v>3</v>
      </c>
    </row>
    <row r="14" spans="1:15">
      <c r="A14" s="85" t="s">
        <v>110</v>
      </c>
      <c r="B14" s="87" t="s">
        <v>77</v>
      </c>
      <c r="C14" s="88">
        <v>5</v>
      </c>
      <c r="D14" s="89">
        <v>13.674232661016907</v>
      </c>
      <c r="E14" s="2" t="s">
        <v>93</v>
      </c>
      <c r="F14" s="2" t="s">
        <v>93</v>
      </c>
      <c r="G14" s="103" t="s">
        <v>518</v>
      </c>
      <c r="H14" s="90">
        <v>13.425076810363642</v>
      </c>
      <c r="I14" s="90">
        <v>13.610982766136765</v>
      </c>
      <c r="J14" s="90">
        <v>13.804007698112601</v>
      </c>
      <c r="K14" s="90" t="s">
        <v>93</v>
      </c>
      <c r="L14" s="90" t="s">
        <v>93</v>
      </c>
      <c r="M14" s="90">
        <v>13.997747191516511</v>
      </c>
      <c r="N14" s="90">
        <v>14.178179878384205</v>
      </c>
      <c r="O14" s="88">
        <v>5</v>
      </c>
    </row>
    <row r="15" spans="1:15">
      <c r="A15" s="85" t="s">
        <v>111</v>
      </c>
      <c r="B15" s="87" t="s">
        <v>77</v>
      </c>
      <c r="C15" s="88">
        <v>11</v>
      </c>
      <c r="D15" s="89">
        <v>13.948213749073485</v>
      </c>
      <c r="E15" s="2" t="s">
        <v>93</v>
      </c>
      <c r="F15" s="2" t="s">
        <v>93</v>
      </c>
      <c r="G15" s="103" t="s">
        <v>518</v>
      </c>
      <c r="H15" s="90">
        <v>13.425076810363642</v>
      </c>
      <c r="I15" s="90">
        <v>13.610982766136765</v>
      </c>
      <c r="J15" s="90">
        <v>13.804007698112601</v>
      </c>
      <c r="K15" s="90" t="s">
        <v>93</v>
      </c>
      <c r="L15" s="90" t="s">
        <v>93</v>
      </c>
      <c r="M15" s="90">
        <v>13.997747191516511</v>
      </c>
      <c r="N15" s="90">
        <v>14.178179878384205</v>
      </c>
      <c r="O15" s="88">
        <v>11</v>
      </c>
    </row>
    <row r="16" spans="1:15">
      <c r="A16" s="85" t="s">
        <v>112</v>
      </c>
      <c r="B16" s="87" t="s">
        <v>77</v>
      </c>
      <c r="C16" s="88">
        <v>13</v>
      </c>
      <c r="D16" s="89">
        <v>13.997747191516511</v>
      </c>
      <c r="E16" s="2" t="s">
        <v>93</v>
      </c>
      <c r="F16" s="2" t="s">
        <v>93</v>
      </c>
      <c r="G16" s="103" t="s">
        <v>518</v>
      </c>
      <c r="H16" s="90">
        <v>13.425076810363642</v>
      </c>
      <c r="I16" s="90">
        <v>13.610982766136765</v>
      </c>
      <c r="J16" s="90">
        <v>13.804007698112601</v>
      </c>
      <c r="K16" s="90" t="s">
        <v>93</v>
      </c>
      <c r="L16" s="90" t="s">
        <v>93</v>
      </c>
      <c r="M16" s="90">
        <v>13.997747191516511</v>
      </c>
      <c r="N16" s="90">
        <v>14.178179878384205</v>
      </c>
      <c r="O16" s="88">
        <v>13</v>
      </c>
    </row>
    <row r="17" spans="1:15">
      <c r="A17" s="85" t="s">
        <v>113</v>
      </c>
      <c r="B17" s="87" t="s">
        <v>77</v>
      </c>
      <c r="C17" s="88">
        <v>4</v>
      </c>
      <c r="D17" s="89">
        <v>13.610982766136765</v>
      </c>
      <c r="E17" s="2" t="s">
        <v>93</v>
      </c>
      <c r="F17" s="2" t="s">
        <v>93</v>
      </c>
      <c r="G17" s="103" t="s">
        <v>518</v>
      </c>
      <c r="H17" s="90">
        <v>13.425076810363642</v>
      </c>
      <c r="I17" s="90">
        <v>13.610982766136765</v>
      </c>
      <c r="J17" s="90">
        <v>13.804007698112601</v>
      </c>
      <c r="K17" s="90" t="s">
        <v>93</v>
      </c>
      <c r="L17" s="90" t="s">
        <v>93</v>
      </c>
      <c r="M17" s="90">
        <v>13.997747191516511</v>
      </c>
      <c r="N17" s="90">
        <v>14.178179878384205</v>
      </c>
      <c r="O17" s="88">
        <v>4</v>
      </c>
    </row>
    <row r="18" spans="1:15">
      <c r="A18" s="85" t="s">
        <v>115</v>
      </c>
      <c r="D18" s="89">
        <v>13.804007698112601</v>
      </c>
      <c r="E18" s="89"/>
      <c r="F18" s="89"/>
    </row>
    <row r="19" spans="1:15">
      <c r="D19" s="96"/>
      <c r="E19" s="96"/>
      <c r="F19" s="96"/>
    </row>
    <row r="20" spans="1:15">
      <c r="A20" s="85" t="s">
        <v>116</v>
      </c>
      <c r="B20" t="s">
        <v>197</v>
      </c>
    </row>
    <row r="21" spans="1:15">
      <c r="A21" t="s">
        <v>196</v>
      </c>
    </row>
    <row r="22" spans="1:15">
      <c r="A22" t="s">
        <v>121</v>
      </c>
    </row>
    <row r="23" spans="1:15">
      <c r="A23" t="s">
        <v>195</v>
      </c>
    </row>
  </sheetData>
  <sheetProtection algorithmName="SHA-512" hashValue="D6k/MuHa1MWNl/4ZPstNNLsiC1x3VU7AdzrjvKWBeTDNAxOm81XGzR7Dd3D0CFxBdHMLy9tNzmvoKGkxYcZf0g==" saltValue="WrGBJDLWq+sWm86XdYevmQ=="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sheetPr>
  <dimension ref="A1:AL145"/>
  <sheetViews>
    <sheetView zoomScale="70" workbookViewId="0">
      <pane xSplit="5" ySplit="9" topLeftCell="F31" activePane="bottomRight" state="frozen"/>
      <selection activeCell="B5" sqref="B5:D5"/>
      <selection pane="topRight" activeCell="B5" sqref="B5:D5"/>
      <selection pane="bottomLeft" activeCell="B5" sqref="B5:D5"/>
      <selection pane="bottomRight" activeCell="C54" sqref="C54"/>
    </sheetView>
  </sheetViews>
  <sheetFormatPr defaultColWidth="9.109375" defaultRowHeight="13.2"/>
  <cols>
    <col min="1" max="1" width="6" style="3" bestFit="1" customWidth="1"/>
    <col min="2" max="2" width="3" style="3" customWidth="1"/>
    <col min="3" max="3" width="32.6640625" style="3" bestFit="1" customWidth="1"/>
    <col min="4" max="4" width="38.6640625" style="3" bestFit="1" customWidth="1"/>
    <col min="5" max="6" width="9.109375" style="3"/>
    <col min="7" max="7" width="11.5546875" style="3" customWidth="1"/>
    <col min="8" max="8" width="10.88671875" style="3" customWidth="1"/>
    <col min="9" max="9" width="10.5546875" style="3" customWidth="1"/>
    <col min="10" max="10" width="12.88671875" style="3" customWidth="1"/>
    <col min="11" max="11" width="11.6640625" style="3" bestFit="1" customWidth="1"/>
    <col min="12" max="12" width="10.6640625" style="3" customWidth="1"/>
    <col min="13" max="13" width="11.6640625" style="3" bestFit="1" customWidth="1"/>
    <col min="14" max="14" width="10" style="3" customWidth="1"/>
    <col min="15" max="15" width="10.5546875" style="3" customWidth="1"/>
    <col min="16" max="16" width="8.44140625" style="3" customWidth="1"/>
    <col min="17" max="17" width="8.109375" style="3" customWidth="1"/>
    <col min="18" max="18" width="9.6640625" style="3" customWidth="1"/>
    <col min="19" max="19" width="2" style="3" customWidth="1"/>
    <col min="20" max="20" width="9.5546875" style="3" customWidth="1"/>
    <col min="21" max="22" width="7.44140625" style="3" bestFit="1" customWidth="1"/>
    <col min="23" max="23" width="7.109375" style="3" bestFit="1" customWidth="1"/>
    <col min="24" max="28" width="5.33203125" style="3" bestFit="1" customWidth="1"/>
    <col min="29" max="30" width="7.44140625" style="3" bestFit="1" customWidth="1"/>
    <col min="31" max="34" width="7.44140625" style="3" customWidth="1"/>
    <col min="35" max="35" width="5.33203125" style="3" bestFit="1" customWidth="1"/>
    <col min="36" max="36" width="7.44140625" style="3" customWidth="1"/>
    <col min="37" max="38" width="7.44140625" style="3" bestFit="1" customWidth="1"/>
    <col min="39" max="16384" width="9.109375" style="3"/>
  </cols>
  <sheetData>
    <row r="1" spans="1:38">
      <c r="AI1" s="28"/>
      <c r="AJ1" s="28"/>
      <c r="AK1" s="28"/>
    </row>
    <row r="2" spans="1:38" ht="17.399999999999999">
      <c r="C2" s="29" t="s">
        <v>62</v>
      </c>
      <c r="D2" s="29"/>
      <c r="E2" s="30"/>
      <c r="F2" s="30"/>
      <c r="G2" s="30"/>
      <c r="H2" s="30"/>
      <c r="I2" s="30"/>
      <c r="J2" s="30"/>
      <c r="K2" s="29" t="s">
        <v>63</v>
      </c>
      <c r="L2" s="30"/>
      <c r="M2" s="30"/>
      <c r="N2" s="29" t="s">
        <v>64</v>
      </c>
      <c r="O2" s="30"/>
      <c r="P2" s="30"/>
      <c r="Q2" s="30"/>
      <c r="R2" s="30"/>
      <c r="S2" s="30"/>
      <c r="T2" s="30"/>
      <c r="U2" s="30"/>
      <c r="AI2" s="28"/>
      <c r="AJ2" s="28">
        <v>0.37659999999999999</v>
      </c>
      <c r="AK2" s="291" t="s">
        <v>621</v>
      </c>
    </row>
    <row r="3" spans="1:38" ht="17.399999999999999">
      <c r="C3" s="31" t="str">
        <f>'Spine Chart'!B5</f>
        <v>E05002455 - Bargate</v>
      </c>
      <c r="D3" s="31"/>
      <c r="E3" s="30"/>
      <c r="F3" s="30"/>
      <c r="G3" s="30"/>
      <c r="H3" s="30"/>
      <c r="I3" s="30"/>
      <c r="J3" s="30"/>
      <c r="K3" s="31" t="str">
        <f>LEFT(C3,9)</f>
        <v>E05002455</v>
      </c>
      <c r="L3" s="30"/>
      <c r="M3" s="30"/>
      <c r="N3" s="31"/>
      <c r="O3" s="30"/>
      <c r="P3" s="30"/>
      <c r="Q3" s="30"/>
      <c r="R3" s="30"/>
      <c r="S3" s="30"/>
      <c r="T3" s="30"/>
      <c r="U3" s="30"/>
      <c r="AI3" s="28"/>
      <c r="AJ3" s="28"/>
      <c r="AK3" s="28"/>
    </row>
    <row r="4" spans="1:38">
      <c r="AI4" s="28"/>
      <c r="AJ4" s="28"/>
      <c r="AK4" s="28"/>
    </row>
    <row r="5" spans="1:38">
      <c r="AI5" s="18"/>
      <c r="AJ5" s="18"/>
      <c r="AK5" s="18"/>
    </row>
    <row r="6" spans="1:38">
      <c r="G6" s="12" t="s">
        <v>65</v>
      </c>
      <c r="O6" s="12"/>
      <c r="T6" s="12" t="s">
        <v>66</v>
      </c>
    </row>
    <row r="7" spans="1:38">
      <c r="C7" s="3" t="s">
        <v>67</v>
      </c>
      <c r="F7" s="32" t="s">
        <v>68</v>
      </c>
      <c r="G7" s="32" t="s">
        <v>68</v>
      </c>
      <c r="H7" s="32" t="s">
        <v>68</v>
      </c>
      <c r="I7" s="32" t="s">
        <v>68</v>
      </c>
      <c r="J7" s="32" t="s">
        <v>68</v>
      </c>
      <c r="K7" s="32" t="s">
        <v>68</v>
      </c>
      <c r="L7" s="32" t="s">
        <v>68</v>
      </c>
      <c r="M7" s="32" t="s">
        <v>68</v>
      </c>
      <c r="N7" s="32" t="s">
        <v>68</v>
      </c>
      <c r="O7" s="32" t="s">
        <v>68</v>
      </c>
      <c r="P7" s="32" t="s">
        <v>68</v>
      </c>
      <c r="Q7" s="33" t="s">
        <v>69</v>
      </c>
      <c r="R7" s="33" t="s">
        <v>69</v>
      </c>
      <c r="T7" s="33" t="s">
        <v>69</v>
      </c>
      <c r="U7" s="33" t="s">
        <v>69</v>
      </c>
      <c r="V7" s="33" t="s">
        <v>69</v>
      </c>
      <c r="W7" s="33" t="s">
        <v>69</v>
      </c>
      <c r="X7" s="33" t="s">
        <v>69</v>
      </c>
      <c r="Y7" s="33" t="s">
        <v>69</v>
      </c>
      <c r="Z7" s="33" t="s">
        <v>69</v>
      </c>
      <c r="AA7" s="33" t="s">
        <v>69</v>
      </c>
      <c r="AB7" s="33" t="s">
        <v>69</v>
      </c>
      <c r="AC7" s="33" t="s">
        <v>69</v>
      </c>
      <c r="AD7" s="33" t="s">
        <v>69</v>
      </c>
      <c r="AE7" s="33" t="s">
        <v>69</v>
      </c>
      <c r="AF7" s="33" t="s">
        <v>69</v>
      </c>
      <c r="AG7" s="33" t="s">
        <v>69</v>
      </c>
      <c r="AH7" s="33" t="s">
        <v>69</v>
      </c>
      <c r="AI7" s="33" t="s">
        <v>69</v>
      </c>
      <c r="AJ7" s="292" t="s">
        <v>68</v>
      </c>
      <c r="AK7" s="33" t="s">
        <v>69</v>
      </c>
      <c r="AL7" s="33" t="s">
        <v>69</v>
      </c>
    </row>
    <row r="9" spans="1:38" ht="121.5" customHeight="1">
      <c r="A9" s="341" t="s">
        <v>508</v>
      </c>
      <c r="B9" s="34"/>
      <c r="C9" s="35" t="s">
        <v>41</v>
      </c>
      <c r="D9" s="36" t="s">
        <v>86</v>
      </c>
      <c r="E9" s="252" t="s">
        <v>87</v>
      </c>
      <c r="F9" s="253" t="s">
        <v>70</v>
      </c>
      <c r="G9" s="253" t="s">
        <v>28</v>
      </c>
      <c r="H9" s="253" t="s">
        <v>71</v>
      </c>
      <c r="I9" s="253" t="s">
        <v>72</v>
      </c>
      <c r="J9" s="254" t="s">
        <v>5</v>
      </c>
      <c r="K9" s="253" t="s">
        <v>88</v>
      </c>
      <c r="L9" s="253" t="s">
        <v>73</v>
      </c>
      <c r="M9" s="253" t="s">
        <v>8</v>
      </c>
      <c r="N9" s="253" t="s">
        <v>74</v>
      </c>
      <c r="O9" s="253" t="s">
        <v>89</v>
      </c>
      <c r="P9" s="253" t="s">
        <v>11</v>
      </c>
      <c r="Q9" s="252" t="s">
        <v>556</v>
      </c>
      <c r="R9" s="255" t="s">
        <v>557</v>
      </c>
      <c r="S9" s="160" t="s">
        <v>77</v>
      </c>
      <c r="T9" s="256" t="s">
        <v>78</v>
      </c>
      <c r="U9" s="253" t="s">
        <v>79</v>
      </c>
      <c r="V9" s="253" t="s">
        <v>80</v>
      </c>
      <c r="W9" s="253" t="s">
        <v>81</v>
      </c>
      <c r="X9" s="256" t="s">
        <v>76</v>
      </c>
      <c r="Y9" s="253" t="s">
        <v>82</v>
      </c>
      <c r="Z9" s="253" t="s">
        <v>8</v>
      </c>
      <c r="AA9" s="253" t="s">
        <v>83</v>
      </c>
      <c r="AB9" s="253" t="s">
        <v>75</v>
      </c>
      <c r="AC9" s="253" t="s">
        <v>519</v>
      </c>
      <c r="AD9" s="253" t="s">
        <v>513</v>
      </c>
      <c r="AE9" s="253" t="s">
        <v>520</v>
      </c>
      <c r="AF9" s="253" t="s">
        <v>521</v>
      </c>
      <c r="AG9" s="253" t="s">
        <v>522</v>
      </c>
      <c r="AH9" s="253" t="s">
        <v>523</v>
      </c>
      <c r="AI9" s="257" t="s">
        <v>11</v>
      </c>
      <c r="AJ9" s="258" t="s">
        <v>603</v>
      </c>
      <c r="AK9" s="253" t="s">
        <v>84</v>
      </c>
      <c r="AL9" s="257" t="s">
        <v>85</v>
      </c>
    </row>
    <row r="10" spans="1:38">
      <c r="A10" s="342"/>
      <c r="B10" s="37"/>
      <c r="C10" s="38"/>
      <c r="D10" s="39"/>
      <c r="E10" s="37"/>
      <c r="F10" s="40"/>
      <c r="G10" s="41"/>
      <c r="H10" s="40"/>
      <c r="I10" s="40"/>
      <c r="J10" s="42"/>
      <c r="K10" s="41"/>
      <c r="L10" s="41"/>
      <c r="M10" s="41"/>
      <c r="N10" s="41"/>
      <c r="O10" s="41"/>
      <c r="P10" s="43"/>
      <c r="Q10" s="44"/>
      <c r="R10" s="45"/>
      <c r="S10" s="46"/>
      <c r="T10" s="269"/>
      <c r="U10" s="47"/>
      <c r="V10" s="47"/>
      <c r="W10" s="47"/>
      <c r="X10" s="48"/>
      <c r="Y10" s="49"/>
      <c r="Z10" s="49"/>
      <c r="AA10" s="49"/>
      <c r="AB10" s="49"/>
      <c r="AC10" s="50"/>
      <c r="AD10" s="49"/>
      <c r="AE10" s="49"/>
      <c r="AF10" s="49"/>
      <c r="AG10" s="49"/>
      <c r="AH10" s="49"/>
      <c r="AI10" s="49"/>
      <c r="AJ10" s="46"/>
      <c r="AK10" s="49"/>
      <c r="AL10" s="51"/>
    </row>
    <row r="11" spans="1:38">
      <c r="A11" s="342"/>
      <c r="B11" s="52">
        <v>1</v>
      </c>
      <c r="C11" s="53" t="s">
        <v>606</v>
      </c>
      <c r="D11" s="54" t="s">
        <v>509</v>
      </c>
      <c r="E11" s="52">
        <v>3</v>
      </c>
      <c r="F11" s="55">
        <f ca="1">VLOOKUP($K$3,INDIRECT(D11),2,FALSE)</f>
        <v>1035</v>
      </c>
      <c r="G11" s="56">
        <f ca="1">VLOOKUP($K$3,INDIRECT(D11),4,FALSE)</f>
        <v>4.409321347931666</v>
      </c>
      <c r="H11" s="56">
        <f ca="1">VLOOKUP($K$3,INDIRECT(D11),5,FALSE)</f>
        <v>4.1502127004719407</v>
      </c>
      <c r="I11" s="56">
        <f ca="1">VLOOKUP($K$3,INDIRECT(D11),6,FALSE)</f>
        <v>4.6797927645850317</v>
      </c>
      <c r="J11" s="57" t="str">
        <f ca="1">VLOOKUP($K$3,INDIRECT(D11),7,FALSE)</f>
        <v>lower</v>
      </c>
      <c r="K11" s="56">
        <f ca="1">VLOOKUP($K$3,INDIRECT(D11),8,FALSE)</f>
        <v>4.3247344461305008</v>
      </c>
      <c r="L11" s="56">
        <f ca="1">VLOOKUP($K$3,INDIRECT(D11),9,FALSE)</f>
        <v>4.811563593162167</v>
      </c>
      <c r="M11" s="56">
        <f ca="1">VLOOKUP($K$3,INDIRECT(D11),10,FALSE)</f>
        <v>6.2313722247813885</v>
      </c>
      <c r="N11" s="56">
        <f ca="1">VLOOKUP($K$3,INDIRECT(D11),13,FALSE)</f>
        <v>7.4621329211746525</v>
      </c>
      <c r="O11" s="56">
        <f ca="1">VLOOKUP($K$3,INDIRECT(D11),14,FALSE)</f>
        <v>8.083566167132334</v>
      </c>
      <c r="P11" s="58"/>
      <c r="Q11" s="44">
        <f ca="1">IF(OR($E11=1,$E11=3),O11,K11)</f>
        <v>8.083566167132334</v>
      </c>
      <c r="R11" s="45">
        <f ca="1">IF(OR($E11=1,$E11=3),K11,O11)</f>
        <v>4.3247344461305008</v>
      </c>
      <c r="S11" s="59"/>
      <c r="T11" s="44">
        <f t="shared" ref="T11:T43" ca="1" si="0">IF((M11-K11)&gt;(O11-M11),K11,(M11-(O11-M11)))</f>
        <v>4.3247344461305008</v>
      </c>
      <c r="U11" s="60">
        <f t="shared" ref="U11:U43" ca="1" si="1">IF(T11=K11,M11+(M11-K11),O11)</f>
        <v>8.1380100034322762</v>
      </c>
      <c r="V11" s="60">
        <f ca="1">IF(OR(E11=1,E11=3),T11,U11)</f>
        <v>4.3247344461305008</v>
      </c>
      <c r="W11" s="60">
        <f ca="1">IF(OR(E11=1,E11=3),U11,T11)</f>
        <v>8.1380100034322762</v>
      </c>
      <c r="X11" s="61">
        <f ca="1">IF(ISERROR(IF(OR(E11=1,E11=3),(K11-$V11)/($W11-$V11),(R11-$V11)/($W11-$V11))),"",IF(OR(E11=1,E11=3),(K11-$V11)/($W11-$V11),(R11-$V11)/($W11-$V11)))</f>
        <v>0</v>
      </c>
      <c r="Y11" s="50">
        <f ca="1">IF(ISERROR(IF(OR(E11=1,E11=3),(L11-$V11)/($W11-$V11),(N11-$V11)/($W11-$V11))),"",IF(OR(E11=1,E11=3),(L11-$V11)/($W11-$V11),(N11-$V11)/($W11-$V11)))</f>
        <v>0.12766692039851957</v>
      </c>
      <c r="Z11" s="50">
        <v>0.5</v>
      </c>
      <c r="AA11" s="50">
        <f ca="1">IF(ISERROR(IF(OR(E11=1,E11=3),(N11-$V11)/($W11-$V11),(L11-$V11)/($W11-$V11))),"",IF(OR(E11=1,E11=3),(N11-$V11)/($W11-$V11),(L11-$V11)/($W11-$V11)))</f>
        <v>0.82275682097942437</v>
      </c>
      <c r="AB11" s="50">
        <f ca="1">IF(ISERROR(IF(OR(E11=1,E11=3),(O11-$V11)/($W11-$V11),(K11-$V11)/($W11-$V11))),"",IF(OR(E11=1,E11=3),(O11-$V11)/($W11-$V11),(K11-$V11)/($W11-$V11)))</f>
        <v>0.98572255388266095</v>
      </c>
      <c r="AC11" s="50">
        <f ca="1">IF(G11=" ", -999,IF(J11="na",(G11-$V11)/($W11-$V11),-999))</f>
        <v>-999</v>
      </c>
      <c r="AD11" s="50">
        <f ca="1">IF(G11=" ", -999,IF(J11="none",(G11-$V11)/($W11-$V11),-999))</f>
        <v>-999</v>
      </c>
      <c r="AE11" s="50">
        <f ca="1">IF(G11=" ", -999,IF(J11="worse",(G11-$V11)/($W11-$V11),-999))</f>
        <v>-999</v>
      </c>
      <c r="AF11" s="50">
        <f ca="1">IF(G11=" ", -999,IF(J11="better",(G11-$V11)/($W11-$V11),-999))</f>
        <v>-999</v>
      </c>
      <c r="AG11" s="50">
        <f ca="1">IF(G11=" ", -999,IF(J11="lower",(G11-$V11)/($W11-$V11),-999))</f>
        <v>2.2182215926985809E-2</v>
      </c>
      <c r="AH11" s="50">
        <f ca="1">IF(G11=" ", -999,IF(J11="higher",(G11-$V11)/($W11-$V11),-999))</f>
        <v>-999</v>
      </c>
      <c r="AI11" s="50"/>
      <c r="AJ11" s="59">
        <v>0.19</v>
      </c>
      <c r="AK11" s="50">
        <f t="shared" ref="AK11:AK42" ca="1" si="2">IF(J11=1,(G11-$V11)/($W11-$V11),-999)</f>
        <v>-999</v>
      </c>
      <c r="AL11" s="62">
        <f t="shared" ref="AL11:AL42" ca="1" si="3">IF(J11=3,(G11-$V11)/($W11-$V11),-999)</f>
        <v>-999</v>
      </c>
    </row>
    <row r="12" spans="1:38">
      <c r="A12" s="342"/>
      <c r="B12" s="52">
        <v>2</v>
      </c>
      <c r="C12" s="53" t="s">
        <v>607</v>
      </c>
      <c r="D12" s="54" t="s">
        <v>514</v>
      </c>
      <c r="E12" s="52">
        <v>3</v>
      </c>
      <c r="F12" s="55">
        <f t="shared" ref="F12:F43" ca="1" si="4">VLOOKUP($K$3,INDIRECT(D12),2,FALSE)</f>
        <v>2822</v>
      </c>
      <c r="G12" s="56">
        <f ca="1">VLOOKUP($K$3,INDIRECT(D12),4,FALSE)</f>
        <v>12.022323520640736</v>
      </c>
      <c r="H12" s="56">
        <f ca="1">VLOOKUP($K$3,INDIRECT(D12),5,FALSE)</f>
        <v>11.608864902809515</v>
      </c>
      <c r="I12" s="56">
        <f ca="1">VLOOKUP($K$3,INDIRECT(D12),6,FALSE)</f>
        <v>12.445210594004404</v>
      </c>
      <c r="J12" s="57" t="str">
        <f ca="1">VLOOKUP($K$3,INDIRECT(D12),7,FALSE)</f>
        <v>lower</v>
      </c>
      <c r="K12" s="56">
        <f t="shared" ref="K12:K48" ca="1" si="5">VLOOKUP($K$3,INDIRECT(D12),8,FALSE)</f>
        <v>12.022323520640736</v>
      </c>
      <c r="L12" s="56">
        <f t="shared" ref="L12:L48" ca="1" si="6">VLOOKUP($K$3,INDIRECT(D12),9,FALSE)</f>
        <v>14.177282027588939</v>
      </c>
      <c r="M12" s="56">
        <f t="shared" ref="M12:M15" ca="1" si="7">VLOOKUP($K$3,INDIRECT(D12),10,FALSE)</f>
        <v>17.740925788124681</v>
      </c>
      <c r="N12" s="56">
        <f ca="1">VLOOKUP($K$3,INDIRECT(D12),13,FALSE)</f>
        <v>21.124706777404427</v>
      </c>
      <c r="O12" s="56">
        <f ca="1">VLOOKUP($K$3,INDIRECT(D12),14,FALSE)</f>
        <v>22.908614025400333</v>
      </c>
      <c r="P12" s="58"/>
      <c r="Q12" s="44">
        <f ca="1">IF(OR($E12=1,$E12=3),O12,K12)</f>
        <v>22.908614025400333</v>
      </c>
      <c r="R12" s="45">
        <f ca="1">IF(OR($E12=1,$E12=3),K12,O12)</f>
        <v>12.022323520640736</v>
      </c>
      <c r="S12" s="59"/>
      <c r="T12" s="44">
        <f t="shared" ca="1" si="0"/>
        <v>12.022323520640736</v>
      </c>
      <c r="U12" s="60">
        <f t="shared" ca="1" si="1"/>
        <v>23.459528055608626</v>
      </c>
      <c r="V12" s="60">
        <f ca="1">IF(OR(E12=1,E12=3),T12,U12)</f>
        <v>12.022323520640736</v>
      </c>
      <c r="W12" s="60">
        <f ca="1">IF(OR(E12=1,E12=3),U12,T12)</f>
        <v>23.459528055608626</v>
      </c>
      <c r="X12" s="61">
        <f t="shared" ref="X12:X48" ca="1" si="8">IF(ISERROR(IF(OR(E12=1,E12=3),(K12-$V12)/($W12-$V12),(R12-$V12)/($W12-$V12))),"",IF(OR(E12=1,E12=3),(K12-$V12)/($W12-$V12),(R12-$V12)/($W12-$V12)))</f>
        <v>0</v>
      </c>
      <c r="Y12" s="50">
        <f t="shared" ref="Y12:Y48" ca="1" si="9">IF(ISERROR(IF(OR(E12=1,E12=3),(L12-$V12)/($W12-$V12),(N12-$V12)/($W12-$V12))),"",IF(OR(E12=1,E12=3),(L12-$V12)/($W12-$V12),(N12-$V12)/($W12-$V12)))</f>
        <v>0.18841654010467981</v>
      </c>
      <c r="Z12" s="50">
        <v>0.5</v>
      </c>
      <c r="AA12" s="50">
        <f t="shared" ref="AA12:AA48" ca="1" si="10">IF(ISERROR(IF(OR(E12=1,E12=3),(N12-$V12)/($W12-$V12),(L12-$V12)/($W12-$V12))),"",IF(OR(E12=1,E12=3),(N12-$V12)/($W12-$V12),(L12-$V12)/($W12-$V12)))</f>
        <v>0.79585734686603171</v>
      </c>
      <c r="AB12" s="50">
        <f t="shared" ref="AB12:AB48" ca="1" si="11">IF(ISERROR(IF(OR(E12=1,E12=3),(O12-$V12)/($W12-$V12),(K12-$V12)/($W12-$V12))),"",IF(OR(E12=1,E12=3),(O12-$V12)/($W12-$V12),(K12-$V12)/($W12-$V12)))</f>
        <v>0.95183140875692662</v>
      </c>
      <c r="AC12" s="50">
        <f t="shared" ref="AC12:AC48" ca="1" si="12">IF(G12=" ", -999,IF(J12="na",(G12-$V12)/($W12-$V12),-999))</f>
        <v>-999</v>
      </c>
      <c r="AD12" s="50">
        <f t="shared" ref="AD12:AD48" ca="1" si="13">IF(G12=" ", -999,IF(J12="none",(G12-$V12)/($W12-$V12),-999))</f>
        <v>-999</v>
      </c>
      <c r="AE12" s="50">
        <f t="shared" ref="AE12:AE48" ca="1" si="14">IF(G12=" ", -999,IF(J12="worse",(G12-$V12)/($W12-$V12),-999))</f>
        <v>-999</v>
      </c>
      <c r="AF12" s="50">
        <f t="shared" ref="AF12:AF48" ca="1" si="15">IF(G12=" ", -999,IF(J12="better",(G12-$V12)/($W12-$V12),-999))</f>
        <v>-999</v>
      </c>
      <c r="AG12" s="50">
        <f t="shared" ref="AG12:AG48" ca="1" si="16">IF(G12=" ", -999,IF(J12="lower",(G12-$V12)/($W12-$V12),-999))</f>
        <v>0</v>
      </c>
      <c r="AH12" s="50">
        <f t="shared" ref="AH12:AH48" ca="1" si="17">IF(G12=" ", -999,IF(J12="higher",(G12-$V12)/($W12-$V12),-999))</f>
        <v>-999</v>
      </c>
      <c r="AI12" s="50"/>
      <c r="AJ12" s="59">
        <f>AJ11+$AJ$2</f>
        <v>0.56659999999999999</v>
      </c>
      <c r="AK12" s="50">
        <f t="shared" ca="1" si="2"/>
        <v>-999</v>
      </c>
      <c r="AL12" s="62">
        <f t="shared" ca="1" si="3"/>
        <v>-999</v>
      </c>
    </row>
    <row r="13" spans="1:38">
      <c r="A13" s="342"/>
      <c r="B13" s="52">
        <v>3</v>
      </c>
      <c r="C13" s="53" t="s">
        <v>608</v>
      </c>
      <c r="D13" s="54" t="s">
        <v>515</v>
      </c>
      <c r="E13" s="52">
        <v>3</v>
      </c>
      <c r="F13" s="55">
        <f t="shared" ca="1" si="4"/>
        <v>8374</v>
      </c>
      <c r="G13" s="56">
        <f t="shared" ref="G13:G43" ca="1" si="18">VLOOKUP($K$3,INDIRECT(D13),4,FALSE)</f>
        <v>35.675030886550509</v>
      </c>
      <c r="H13" s="56">
        <f t="shared" ref="H13:H43" ca="1" si="19">VLOOKUP($K$3,INDIRECT(D13),5,FALSE)</f>
        <v>35.06188147343115</v>
      </c>
      <c r="I13" s="56">
        <f t="shared" ref="I13:I43" ca="1" si="20">VLOOKUP($K$3,INDIRECT(D13),6,FALSE)</f>
        <v>36.291728990604746</v>
      </c>
      <c r="J13" s="57" t="str">
        <f t="shared" ref="J13:J43" ca="1" si="21">VLOOKUP($K$3,INDIRECT(D13),7,FALSE)</f>
        <v>higher</v>
      </c>
      <c r="K13" s="56">
        <f t="shared" ca="1" si="5"/>
        <v>8.9108227498619552</v>
      </c>
      <c r="L13" s="56">
        <f t="shared" ca="1" si="6"/>
        <v>10.077279752704792</v>
      </c>
      <c r="M13" s="56">
        <f t="shared" ca="1" si="7"/>
        <v>17.317285394249357</v>
      </c>
      <c r="N13" s="56">
        <f t="shared" ref="N13:N48" ca="1" si="22">VLOOKUP($K$3,INDIRECT(D13),13,FALSE)</f>
        <v>26.662873039959536</v>
      </c>
      <c r="O13" s="56">
        <f t="shared" ref="O13:O48" ca="1" si="23">VLOOKUP($K$3,INDIRECT(D13),14,FALSE)</f>
        <v>35.675030886550509</v>
      </c>
      <c r="P13" s="58"/>
      <c r="Q13" s="44">
        <f t="shared" ref="Q13:Q48" ca="1" si="24">IF(OR($E13=1,$E13=3),O13,K13)</f>
        <v>35.675030886550509</v>
      </c>
      <c r="R13" s="45">
        <f t="shared" ref="R13:R48" ca="1" si="25">IF(OR($E13=1,$E13=3),K13,O13)</f>
        <v>8.9108227498619552</v>
      </c>
      <c r="S13" s="59"/>
      <c r="T13" s="44">
        <f t="shared" ca="1" si="0"/>
        <v>-1.0404600980517955</v>
      </c>
      <c r="U13" s="60">
        <f t="shared" ca="1" si="1"/>
        <v>35.675030886550509</v>
      </c>
      <c r="V13" s="60">
        <f t="shared" ref="V13:V48" ca="1" si="26">IF(OR(E13=1,E13=3),T13,U13)</f>
        <v>-1.0404600980517955</v>
      </c>
      <c r="W13" s="60">
        <f t="shared" ref="W13:W48" ca="1" si="27">IF(OR(E13=1,E13=3),U13,T13)</f>
        <v>35.675030886550509</v>
      </c>
      <c r="X13" s="61">
        <f t="shared" ca="1" si="8"/>
        <v>0.27103771680697686</v>
      </c>
      <c r="Y13" s="50">
        <f t="shared" ca="1" si="9"/>
        <v>0.30280787625634997</v>
      </c>
      <c r="Z13" s="50">
        <v>0.5</v>
      </c>
      <c r="AA13" s="50">
        <f t="shared" ca="1" si="10"/>
        <v>0.7545407236860735</v>
      </c>
      <c r="AB13" s="50">
        <f t="shared" ca="1" si="11"/>
        <v>1</v>
      </c>
      <c r="AC13" s="50">
        <f t="shared" ca="1" si="12"/>
        <v>-999</v>
      </c>
      <c r="AD13" s="50">
        <f t="shared" ca="1" si="13"/>
        <v>-999</v>
      </c>
      <c r="AE13" s="50">
        <f t="shared" ca="1" si="14"/>
        <v>-999</v>
      </c>
      <c r="AF13" s="50">
        <f t="shared" ca="1" si="15"/>
        <v>-999</v>
      </c>
      <c r="AG13" s="50">
        <f t="shared" ca="1" si="16"/>
        <v>-999</v>
      </c>
      <c r="AH13" s="50">
        <f t="shared" ca="1" si="17"/>
        <v>1</v>
      </c>
      <c r="AI13" s="50"/>
      <c r="AJ13" s="59">
        <f t="shared" ref="AJ13:AJ76" si="28">AJ12+$AJ$2</f>
        <v>0.94320000000000004</v>
      </c>
      <c r="AK13" s="50">
        <f t="shared" ca="1" si="2"/>
        <v>-999</v>
      </c>
      <c r="AL13" s="62">
        <f t="shared" ca="1" si="3"/>
        <v>-999</v>
      </c>
    </row>
    <row r="14" spans="1:38">
      <c r="A14" s="342"/>
      <c r="B14" s="52">
        <v>4</v>
      </c>
      <c r="C14" s="53" t="s">
        <v>609</v>
      </c>
      <c r="D14" s="54" t="s">
        <v>516</v>
      </c>
      <c r="E14" s="52">
        <v>3</v>
      </c>
      <c r="F14" s="55">
        <f t="shared" ca="1" si="4"/>
        <v>18874</v>
      </c>
      <c r="G14" s="56">
        <f t="shared" ca="1" si="18"/>
        <v>80.40727644527756</v>
      </c>
      <c r="H14" s="56">
        <f t="shared" ca="1" si="19"/>
        <v>79.893634164956367</v>
      </c>
      <c r="I14" s="56">
        <f t="shared" ca="1" si="20"/>
        <v>80.913378875694022</v>
      </c>
      <c r="J14" s="57" t="str">
        <f t="shared" ca="1" si="21"/>
        <v>higher</v>
      </c>
      <c r="K14" s="56">
        <f t="shared" ca="1" si="5"/>
        <v>60.974599668691333</v>
      </c>
      <c r="L14" s="56">
        <f t="shared" ca="1" si="6"/>
        <v>62.699922497005566</v>
      </c>
      <c r="M14" s="56">
        <f t="shared" ca="1" si="7"/>
        <v>68.564386646665795</v>
      </c>
      <c r="N14" s="56">
        <f t="shared" ca="1" si="22"/>
        <v>74.21174908728841</v>
      </c>
      <c r="O14" s="56">
        <f t="shared" ca="1" si="23"/>
        <v>80.40727644527756</v>
      </c>
      <c r="P14" s="58"/>
      <c r="Q14" s="44">
        <f t="shared" ca="1" si="24"/>
        <v>80.40727644527756</v>
      </c>
      <c r="R14" s="45">
        <f t="shared" ca="1" si="25"/>
        <v>60.974599668691333</v>
      </c>
      <c r="S14" s="59"/>
      <c r="T14" s="44">
        <f t="shared" ca="1" si="0"/>
        <v>56.721496848054031</v>
      </c>
      <c r="U14" s="60">
        <f t="shared" ca="1" si="1"/>
        <v>80.40727644527756</v>
      </c>
      <c r="V14" s="60">
        <f t="shared" ca="1" si="26"/>
        <v>56.721496848054031</v>
      </c>
      <c r="W14" s="60">
        <f t="shared" ca="1" si="27"/>
        <v>80.40727644527756</v>
      </c>
      <c r="X14" s="61">
        <f t="shared" ca="1" si="8"/>
        <v>0.17956355640224969</v>
      </c>
      <c r="Y14" s="50">
        <f t="shared" ca="1" si="9"/>
        <v>0.25240569449748373</v>
      </c>
      <c r="Z14" s="50">
        <v>0.5</v>
      </c>
      <c r="AA14" s="50">
        <f t="shared" ca="1" si="10"/>
        <v>0.73842839613708999</v>
      </c>
      <c r="AB14" s="50">
        <f t="shared" ca="1" si="11"/>
        <v>1</v>
      </c>
      <c r="AC14" s="50">
        <f t="shared" ca="1" si="12"/>
        <v>-999</v>
      </c>
      <c r="AD14" s="50">
        <f t="shared" ca="1" si="13"/>
        <v>-999</v>
      </c>
      <c r="AE14" s="50">
        <f t="shared" ca="1" si="14"/>
        <v>-999</v>
      </c>
      <c r="AF14" s="50">
        <f t="shared" ca="1" si="15"/>
        <v>-999</v>
      </c>
      <c r="AG14" s="50">
        <f t="shared" ca="1" si="16"/>
        <v>-999</v>
      </c>
      <c r="AH14" s="50">
        <f t="shared" ca="1" si="17"/>
        <v>1</v>
      </c>
      <c r="AI14" s="50"/>
      <c r="AJ14" s="59">
        <f t="shared" si="28"/>
        <v>1.3198000000000001</v>
      </c>
      <c r="AK14" s="50">
        <f t="shared" ca="1" si="2"/>
        <v>-999</v>
      </c>
      <c r="AL14" s="62">
        <f t="shared" ca="1" si="3"/>
        <v>-999</v>
      </c>
    </row>
    <row r="15" spans="1:38">
      <c r="A15" s="342"/>
      <c r="B15" s="52">
        <v>5</v>
      </c>
      <c r="C15" s="53" t="s">
        <v>610</v>
      </c>
      <c r="D15" s="54" t="s">
        <v>643</v>
      </c>
      <c r="E15" s="52">
        <v>3</v>
      </c>
      <c r="F15" s="55">
        <f t="shared" ca="1" si="4"/>
        <v>1777</v>
      </c>
      <c r="G15" s="56">
        <f t="shared" ca="1" si="18"/>
        <v>7.5704000340817101</v>
      </c>
      <c r="H15" s="56">
        <f t="shared" ca="1" si="19"/>
        <v>7.2351397804481925</v>
      </c>
      <c r="I15" s="56">
        <f t="shared" ca="1" si="20"/>
        <v>7.9162102001864927</v>
      </c>
      <c r="J15" s="57" t="str">
        <f t="shared" ca="1" si="21"/>
        <v>lower</v>
      </c>
      <c r="K15" s="56">
        <f t="shared" ca="1" si="5"/>
        <v>6.276371308016877</v>
      </c>
      <c r="L15" s="56">
        <f t="shared" ca="1" si="6"/>
        <v>10.718577265080508</v>
      </c>
      <c r="M15" s="56">
        <f t="shared" ca="1" si="7"/>
        <v>13.693900129533167</v>
      </c>
      <c r="N15" s="56">
        <f t="shared" ca="1" si="22"/>
        <v>16.387890517003044</v>
      </c>
      <c r="O15" s="56">
        <f t="shared" ca="1" si="23"/>
        <v>19.455336137449205</v>
      </c>
      <c r="P15" s="58"/>
      <c r="Q15" s="44">
        <f t="shared" ca="1" si="24"/>
        <v>19.455336137449205</v>
      </c>
      <c r="R15" s="45">
        <f t="shared" ca="1" si="25"/>
        <v>6.276371308016877</v>
      </c>
      <c r="S15" s="59"/>
      <c r="T15" s="44">
        <f t="shared" ca="1" si="0"/>
        <v>6.276371308016877</v>
      </c>
      <c r="U15" s="60">
        <f t="shared" ca="1" si="1"/>
        <v>21.111428951049458</v>
      </c>
      <c r="V15" s="60">
        <f t="shared" ca="1" si="26"/>
        <v>6.276371308016877</v>
      </c>
      <c r="W15" s="60">
        <f t="shared" ca="1" si="27"/>
        <v>21.111428951049458</v>
      </c>
      <c r="X15" s="61">
        <f t="shared" ca="1" si="8"/>
        <v>0</v>
      </c>
      <c r="Y15" s="50">
        <f t="shared" ca="1" si="9"/>
        <v>0.29943975035041093</v>
      </c>
      <c r="Z15" s="50">
        <v>0.5</v>
      </c>
      <c r="AA15" s="50">
        <f t="shared" ca="1" si="10"/>
        <v>0.68159621973124807</v>
      </c>
      <c r="AB15" s="50">
        <f t="shared" ca="1" si="11"/>
        <v>0.88836627039477312</v>
      </c>
      <c r="AC15" s="50">
        <f t="shared" ca="1" si="12"/>
        <v>-999</v>
      </c>
      <c r="AD15" s="50">
        <f t="shared" ca="1" si="13"/>
        <v>-999</v>
      </c>
      <c r="AE15" s="50">
        <f t="shared" ca="1" si="14"/>
        <v>-999</v>
      </c>
      <c r="AF15" s="50">
        <f t="shared" ca="1" si="15"/>
        <v>-999</v>
      </c>
      <c r="AG15" s="50">
        <f t="shared" ca="1" si="16"/>
        <v>8.7227751802675696E-2</v>
      </c>
      <c r="AH15" s="50">
        <f t="shared" ca="1" si="17"/>
        <v>-999</v>
      </c>
      <c r="AI15" s="50"/>
      <c r="AJ15" s="59">
        <f t="shared" si="28"/>
        <v>1.6964000000000001</v>
      </c>
      <c r="AK15" s="50">
        <f t="shared" ca="1" si="2"/>
        <v>-999</v>
      </c>
      <c r="AL15" s="62">
        <f t="shared" ca="1" si="3"/>
        <v>-999</v>
      </c>
    </row>
    <row r="16" spans="1:38">
      <c r="A16" s="342"/>
      <c r="B16" s="52">
        <v>6</v>
      </c>
      <c r="C16" s="53" t="s">
        <v>611</v>
      </c>
      <c r="D16" s="54" t="s">
        <v>517</v>
      </c>
      <c r="E16" s="52">
        <v>3</v>
      </c>
      <c r="F16" s="55">
        <f t="shared" ca="1" si="4"/>
        <v>4626</v>
      </c>
      <c r="G16" s="56">
        <f t="shared" ca="1" si="18"/>
        <v>19.707749329016316</v>
      </c>
      <c r="H16" s="56" t="str">
        <f t="shared" ca="1" si="19"/>
        <v>n/a</v>
      </c>
      <c r="I16" s="56" t="str">
        <f ca="1">VLOOKUP($K$3,INDIRECT(D16),6,FALSE)</f>
        <v>n/a</v>
      </c>
      <c r="J16" s="57" t="str">
        <f t="shared" ca="1" si="21"/>
        <v>na</v>
      </c>
      <c r="K16" s="56">
        <f t="shared" ca="1" si="5"/>
        <v>-0.73262490924691448</v>
      </c>
      <c r="L16" s="56">
        <f t="shared" ca="1" si="6"/>
        <v>0.47000276472214542</v>
      </c>
      <c r="M16" s="56">
        <f ca="1">VLOOKUP($K$3,INDIRECT(D16),10,FALSE)</f>
        <v>4.841154538188662</v>
      </c>
      <c r="N16" s="56">
        <f t="shared" ca="1" si="22"/>
        <v>6.4167267483777941</v>
      </c>
      <c r="O16" s="56">
        <f t="shared" ca="1" si="23"/>
        <v>19.707749329016316</v>
      </c>
      <c r="P16" s="58"/>
      <c r="Q16" s="44">
        <f t="shared" ca="1" si="24"/>
        <v>19.707749329016316</v>
      </c>
      <c r="R16" s="45">
        <f t="shared" ca="1" si="25"/>
        <v>-0.73262490924691448</v>
      </c>
      <c r="S16" s="59"/>
      <c r="T16" s="44">
        <f t="shared" ca="1" si="0"/>
        <v>-10.025440252638994</v>
      </c>
      <c r="U16" s="60">
        <f t="shared" ca="1" si="1"/>
        <v>19.707749329016316</v>
      </c>
      <c r="V16" s="60">
        <f t="shared" ca="1" si="26"/>
        <v>-10.025440252638994</v>
      </c>
      <c r="W16" s="60">
        <f t="shared" ca="1" si="27"/>
        <v>19.707749329016316</v>
      </c>
      <c r="X16" s="61">
        <f t="shared" ca="1" si="8"/>
        <v>0.31254014366240518</v>
      </c>
      <c r="Y16" s="50">
        <f t="shared" ca="1" si="9"/>
        <v>0.35298745829262074</v>
      </c>
      <c r="Z16" s="50">
        <v>0.5</v>
      </c>
      <c r="AA16" s="50">
        <f t="shared" ca="1" si="10"/>
        <v>0.55299035294757692</v>
      </c>
      <c r="AB16" s="50">
        <f t="shared" ca="1" si="11"/>
        <v>1</v>
      </c>
      <c r="AC16" s="50">
        <f t="shared" ca="1" si="12"/>
        <v>1</v>
      </c>
      <c r="AD16" s="50">
        <f t="shared" ca="1" si="13"/>
        <v>-999</v>
      </c>
      <c r="AE16" s="50">
        <f t="shared" ca="1" si="14"/>
        <v>-999</v>
      </c>
      <c r="AF16" s="50">
        <f t="shared" ca="1" si="15"/>
        <v>-999</v>
      </c>
      <c r="AG16" s="50">
        <f t="shared" ca="1" si="16"/>
        <v>-999</v>
      </c>
      <c r="AH16" s="50">
        <f t="shared" ca="1" si="17"/>
        <v>-999</v>
      </c>
      <c r="AI16" s="50"/>
      <c r="AJ16" s="59">
        <f t="shared" si="28"/>
        <v>2.073</v>
      </c>
      <c r="AK16" s="50">
        <f t="shared" ca="1" si="2"/>
        <v>-999</v>
      </c>
      <c r="AL16" s="62">
        <f t="shared" ca="1" si="3"/>
        <v>-999</v>
      </c>
    </row>
    <row r="17" spans="1:38">
      <c r="A17" s="342"/>
      <c r="B17" s="52">
        <v>7</v>
      </c>
      <c r="C17" s="53" t="s">
        <v>612</v>
      </c>
      <c r="D17" s="54" t="s">
        <v>524</v>
      </c>
      <c r="E17" s="52">
        <v>3</v>
      </c>
      <c r="F17" s="55">
        <f t="shared" ca="1" si="4"/>
        <v>1138</v>
      </c>
      <c r="G17" s="56">
        <f t="shared" ca="1" si="18"/>
        <v>40.326009922041109</v>
      </c>
      <c r="H17" s="56" t="str">
        <f t="shared" ca="1" si="19"/>
        <v>n/a</v>
      </c>
      <c r="I17" s="56" t="str">
        <f t="shared" ca="1" si="20"/>
        <v>n/a</v>
      </c>
      <c r="J17" s="57" t="str">
        <f t="shared" ca="1" si="21"/>
        <v>na</v>
      </c>
      <c r="K17" s="56">
        <f t="shared" ca="1" si="5"/>
        <v>-7.1694599627560516</v>
      </c>
      <c r="L17" s="56">
        <f t="shared" ca="1" si="6"/>
        <v>-3.8756983240223462</v>
      </c>
      <c r="M17" s="56">
        <f t="shared" ref="M17:M48" ca="1" si="29">VLOOKUP($K$3,INDIRECT(D17),10,FALSE)</f>
        <v>4.427430093209054</v>
      </c>
      <c r="N17" s="56">
        <f t="shared" ca="1" si="22"/>
        <v>6.6907051282051277</v>
      </c>
      <c r="O17" s="56">
        <f t="shared" ca="1" si="23"/>
        <v>40.326009922041109</v>
      </c>
      <c r="P17" s="58"/>
      <c r="Q17" s="44">
        <f t="shared" ca="1" si="24"/>
        <v>40.326009922041109</v>
      </c>
      <c r="R17" s="45">
        <f t="shared" ca="1" si="25"/>
        <v>-7.1694599627560516</v>
      </c>
      <c r="S17" s="59"/>
      <c r="T17" s="44">
        <f ca="1">IF((M17-K17)&gt;(O17-M17),K17,(M17-(O17-M17)))</f>
        <v>-31.471149735623001</v>
      </c>
      <c r="U17" s="60">
        <f ca="1">IF(T17=K17,M17+(M17-K17),O17)</f>
        <v>40.326009922041109</v>
      </c>
      <c r="V17" s="60">
        <f t="shared" ca="1" si="26"/>
        <v>-31.471149735623001</v>
      </c>
      <c r="W17" s="60">
        <f t="shared" ca="1" si="27"/>
        <v>40.326009922041109</v>
      </c>
      <c r="X17" s="61">
        <f t="shared" ca="1" si="8"/>
        <v>0.33847703570363769</v>
      </c>
      <c r="Y17" s="50">
        <f t="shared" ca="1" si="9"/>
        <v>0.38435296804467572</v>
      </c>
      <c r="Z17" s="50">
        <v>0.5</v>
      </c>
      <c r="AA17" s="50">
        <f t="shared" ca="1" si="10"/>
        <v>0.53152318344886607</v>
      </c>
      <c r="AB17" s="50">
        <f t="shared" ca="1" si="11"/>
        <v>1</v>
      </c>
      <c r="AC17" s="50">
        <f t="shared" ca="1" si="12"/>
        <v>1</v>
      </c>
      <c r="AD17" s="50">
        <f t="shared" ca="1" si="13"/>
        <v>-999</v>
      </c>
      <c r="AE17" s="50">
        <f t="shared" ca="1" si="14"/>
        <v>-999</v>
      </c>
      <c r="AF17" s="50">
        <f t="shared" ca="1" si="15"/>
        <v>-999</v>
      </c>
      <c r="AG17" s="50">
        <f t="shared" ca="1" si="16"/>
        <v>-999</v>
      </c>
      <c r="AH17" s="50">
        <f t="shared" ca="1" si="17"/>
        <v>-999</v>
      </c>
      <c r="AI17" s="50"/>
      <c r="AJ17" s="59">
        <f t="shared" si="28"/>
        <v>2.4495999999999998</v>
      </c>
      <c r="AK17" s="50">
        <f t="shared" ca="1" si="2"/>
        <v>-999</v>
      </c>
      <c r="AL17" s="62">
        <f t="shared" ca="1" si="3"/>
        <v>-999</v>
      </c>
    </row>
    <row r="18" spans="1:38">
      <c r="A18" s="342"/>
      <c r="B18" s="52">
        <v>8</v>
      </c>
      <c r="C18" s="53" t="s">
        <v>613</v>
      </c>
      <c r="D18" s="54" t="s">
        <v>660</v>
      </c>
      <c r="E18" s="52">
        <v>3</v>
      </c>
      <c r="F18" s="55">
        <f t="shared" ca="1" si="4"/>
        <v>2574</v>
      </c>
      <c r="G18" s="56">
        <f t="shared" ca="1" si="18"/>
        <v>13.637808625622549</v>
      </c>
      <c r="H18" s="56" t="str">
        <f t="shared" ca="1" si="19"/>
        <v>n/a</v>
      </c>
      <c r="I18" s="56" t="str">
        <f t="shared" ca="1" si="20"/>
        <v>n/a</v>
      </c>
      <c r="J18" s="57" t="str">
        <f t="shared" ca="1" si="21"/>
        <v>na</v>
      </c>
      <c r="K18" s="56">
        <f t="shared" ca="1" si="5"/>
        <v>-3.4235043214726679</v>
      </c>
      <c r="L18" s="56">
        <f t="shared" ca="1" si="6"/>
        <v>-0.73334691383173756</v>
      </c>
      <c r="M18" s="56">
        <f t="shared" ca="1" si="29"/>
        <v>3.0273448715445661</v>
      </c>
      <c r="N18" s="56">
        <f t="shared" ca="1" si="22"/>
        <v>3.8520020273694877</v>
      </c>
      <c r="O18" s="56">
        <f t="shared" ca="1" si="23"/>
        <v>13.637808625622549</v>
      </c>
      <c r="P18" s="58"/>
      <c r="Q18" s="44">
        <f t="shared" ca="1" si="24"/>
        <v>13.637808625622549</v>
      </c>
      <c r="R18" s="45">
        <f t="shared" ca="1" si="25"/>
        <v>-3.4235043214726679</v>
      </c>
      <c r="S18" s="59"/>
      <c r="T18" s="44">
        <f ca="1">IF((M18-K18)&gt;(O18-M18),K18,(M18-(O18-M18)))</f>
        <v>-7.5831188825334177</v>
      </c>
      <c r="U18" s="60">
        <f ca="1">IF(T18=K18,M18+(M18-K18),O18)</f>
        <v>13.637808625622549</v>
      </c>
      <c r="V18" s="60">
        <f t="shared" ca="1" si="26"/>
        <v>-7.5831188825334177</v>
      </c>
      <c r="W18" s="60">
        <f t="shared" ca="1" si="27"/>
        <v>13.637808625622549</v>
      </c>
      <c r="X18" s="61">
        <f t="shared" ca="1" si="8"/>
        <v>0.19601473872723327</v>
      </c>
      <c r="Y18" s="50">
        <f t="shared" ca="1" si="9"/>
        <v>0.32278381640336251</v>
      </c>
      <c r="Z18" s="50">
        <v>0.5</v>
      </c>
      <c r="AA18" s="50">
        <f t="shared" ca="1" si="10"/>
        <v>0.53886056137310578</v>
      </c>
      <c r="AB18" s="50">
        <f t="shared" ca="1" si="11"/>
        <v>1</v>
      </c>
      <c r="AC18" s="50">
        <f t="shared" ca="1" si="12"/>
        <v>1</v>
      </c>
      <c r="AD18" s="50">
        <f t="shared" ca="1" si="13"/>
        <v>-999</v>
      </c>
      <c r="AE18" s="50">
        <f t="shared" ca="1" si="14"/>
        <v>-999</v>
      </c>
      <c r="AF18" s="50">
        <f t="shared" ca="1" si="15"/>
        <v>-999</v>
      </c>
      <c r="AG18" s="50">
        <f t="shared" ca="1" si="16"/>
        <v>-999</v>
      </c>
      <c r="AH18" s="50">
        <f t="shared" ca="1" si="17"/>
        <v>-999</v>
      </c>
      <c r="AI18" s="50"/>
      <c r="AJ18" s="59">
        <f t="shared" si="28"/>
        <v>2.8261999999999996</v>
      </c>
      <c r="AK18" s="50">
        <f t="shared" ca="1" si="2"/>
        <v>-999</v>
      </c>
      <c r="AL18" s="62">
        <f t="shared" ca="1" si="3"/>
        <v>-999</v>
      </c>
    </row>
    <row r="19" spans="1:38">
      <c r="A19" s="342"/>
      <c r="B19" s="52">
        <v>9</v>
      </c>
      <c r="C19" s="53" t="s">
        <v>614</v>
      </c>
      <c r="D19" s="54" t="s">
        <v>525</v>
      </c>
      <c r="E19" s="52">
        <v>3</v>
      </c>
      <c r="F19" s="55">
        <f t="shared" ca="1" si="4"/>
        <v>915</v>
      </c>
      <c r="G19" s="56">
        <f t="shared" ca="1" si="18"/>
        <v>51.491277433877322</v>
      </c>
      <c r="H19" s="56" t="str">
        <f t="shared" ca="1" si="19"/>
        <v>n/a</v>
      </c>
      <c r="I19" s="56" t="str">
        <f t="shared" ca="1" si="20"/>
        <v>n/a</v>
      </c>
      <c r="J19" s="57" t="str">
        <f t="shared" ca="1" si="21"/>
        <v>na</v>
      </c>
      <c r="K19" s="56">
        <f t="shared" ca="1" si="5"/>
        <v>2.758336764100453</v>
      </c>
      <c r="L19" s="56">
        <f t="shared" ca="1" si="6"/>
        <v>8.7577867350677909</v>
      </c>
      <c r="M19" s="56">
        <f t="shared" ca="1" si="29"/>
        <v>14.459043730772548</v>
      </c>
      <c r="N19" s="56">
        <f t="shared" ca="1" si="22"/>
        <v>24.103139013452914</v>
      </c>
      <c r="O19" s="56">
        <f t="shared" ca="1" si="23"/>
        <v>51.491277433877322</v>
      </c>
      <c r="P19" s="58"/>
      <c r="Q19" s="44">
        <f t="shared" ca="1" si="24"/>
        <v>51.491277433877322</v>
      </c>
      <c r="R19" s="45">
        <f t="shared" ca="1" si="25"/>
        <v>2.758336764100453</v>
      </c>
      <c r="S19" s="59"/>
      <c r="T19" s="44">
        <f ca="1">IF((M19-K19)&gt;(O19-M19),K19,(M19-(O19-M19)))</f>
        <v>-22.573189972332223</v>
      </c>
      <c r="U19" s="60">
        <f ca="1">IF(T19=K19,M19+(M19-K19),O19)</f>
        <v>51.491277433877322</v>
      </c>
      <c r="V19" s="60">
        <f t="shared" ca="1" si="26"/>
        <v>-22.573189972332223</v>
      </c>
      <c r="W19" s="60">
        <f t="shared" ca="1" si="27"/>
        <v>51.491277433877322</v>
      </c>
      <c r="X19" s="61">
        <f t="shared" ca="1" si="8"/>
        <v>0.34201996751695923</v>
      </c>
      <c r="Y19" s="50">
        <f t="shared" ca="1" si="9"/>
        <v>0.4230230474157603</v>
      </c>
      <c r="Z19" s="50">
        <v>0.5</v>
      </c>
      <c r="AA19" s="50">
        <f t="shared" ca="1" si="10"/>
        <v>0.6302121735350763</v>
      </c>
      <c r="AB19" s="50">
        <f t="shared" ca="1" si="11"/>
        <v>1</v>
      </c>
      <c r="AC19" s="50">
        <f t="shared" ca="1" si="12"/>
        <v>1</v>
      </c>
      <c r="AD19" s="50">
        <f t="shared" ca="1" si="13"/>
        <v>-999</v>
      </c>
      <c r="AE19" s="50">
        <f t="shared" ca="1" si="14"/>
        <v>-999</v>
      </c>
      <c r="AF19" s="50">
        <f t="shared" ca="1" si="15"/>
        <v>-999</v>
      </c>
      <c r="AG19" s="50">
        <f t="shared" ca="1" si="16"/>
        <v>-999</v>
      </c>
      <c r="AH19" s="50">
        <f t="shared" ca="1" si="17"/>
        <v>-999</v>
      </c>
      <c r="AI19" s="50"/>
      <c r="AJ19" s="59">
        <f t="shared" si="28"/>
        <v>3.2027999999999994</v>
      </c>
      <c r="AK19" s="50">
        <f t="shared" ca="1" si="2"/>
        <v>-999</v>
      </c>
      <c r="AL19" s="62">
        <f t="shared" ca="1" si="3"/>
        <v>-999</v>
      </c>
    </row>
    <row r="20" spans="1:38">
      <c r="A20" s="342"/>
      <c r="B20" s="52">
        <v>10</v>
      </c>
      <c r="C20" s="53" t="s">
        <v>615</v>
      </c>
      <c r="D20" s="54" t="s">
        <v>526</v>
      </c>
      <c r="E20" s="52">
        <v>3</v>
      </c>
      <c r="F20" s="55">
        <f t="shared" ca="1" si="4"/>
        <v>6662</v>
      </c>
      <c r="G20" s="56">
        <f t="shared" ca="1" si="18"/>
        <v>35.507941584052872</v>
      </c>
      <c r="H20" s="56">
        <f t="shared" ca="1" si="19"/>
        <v>34.82282805051188</v>
      </c>
      <c r="I20" s="56">
        <f t="shared" ca="1" si="20"/>
        <v>36.197549034655147</v>
      </c>
      <c r="J20" s="57" t="str">
        <f t="shared" ca="1" si="21"/>
        <v>higher</v>
      </c>
      <c r="K20" s="56">
        <f t="shared" ca="1" si="5"/>
        <v>7.6424962641428884</v>
      </c>
      <c r="L20" s="56">
        <f t="shared" ca="1" si="6"/>
        <v>10.289855072463768</v>
      </c>
      <c r="M20" s="56">
        <f t="shared" ca="1" si="29"/>
        <v>22.332638191166907</v>
      </c>
      <c r="N20" s="56">
        <f t="shared" ca="1" si="22"/>
        <v>29.83759977979631</v>
      </c>
      <c r="O20" s="56">
        <f t="shared" ca="1" si="23"/>
        <v>55.438138209451438</v>
      </c>
      <c r="P20" s="58"/>
      <c r="Q20" s="44">
        <f t="shared" ca="1" si="24"/>
        <v>55.438138209451438</v>
      </c>
      <c r="R20" s="45">
        <f t="shared" ca="1" si="25"/>
        <v>7.6424962641428884</v>
      </c>
      <c r="S20" s="59"/>
      <c r="T20" s="44">
        <f ca="1">IF((M20-K20)&gt;(O20-M20),K20,(M20-(O20-M20)))</f>
        <v>-10.772861827117623</v>
      </c>
      <c r="U20" s="60">
        <f ca="1">IF(T20=K20,M20+(M20-K20),O20)</f>
        <v>55.438138209451438</v>
      </c>
      <c r="V20" s="60">
        <f t="shared" ca="1" si="26"/>
        <v>-10.772861827117623</v>
      </c>
      <c r="W20" s="60">
        <f t="shared" ca="1" si="27"/>
        <v>55.438138209451438</v>
      </c>
      <c r="X20" s="61">
        <f t="shared" ca="1" si="8"/>
        <v>0.27813139933076841</v>
      </c>
      <c r="Y20" s="50">
        <f t="shared" ca="1" si="9"/>
        <v>0.31811506982145293</v>
      </c>
      <c r="Z20" s="50">
        <v>0.5</v>
      </c>
      <c r="AA20" s="50">
        <f t="shared" ca="1" si="10"/>
        <v>0.61334916531217365</v>
      </c>
      <c r="AB20" s="50">
        <f t="shared" ca="1" si="11"/>
        <v>1</v>
      </c>
      <c r="AC20" s="50">
        <f t="shared" ca="1" si="12"/>
        <v>-999</v>
      </c>
      <c r="AD20" s="50">
        <f t="shared" ca="1" si="13"/>
        <v>-999</v>
      </c>
      <c r="AE20" s="50">
        <f t="shared" ca="1" si="14"/>
        <v>-999</v>
      </c>
      <c r="AF20" s="50">
        <f t="shared" ca="1" si="15"/>
        <v>-999</v>
      </c>
      <c r="AG20" s="50">
        <f t="shared" ca="1" si="16"/>
        <v>-999</v>
      </c>
      <c r="AH20" s="50">
        <f t="shared" ca="1" si="17"/>
        <v>0.69898964500776462</v>
      </c>
      <c r="AI20" s="50"/>
      <c r="AJ20" s="59">
        <f t="shared" si="28"/>
        <v>3.5793999999999992</v>
      </c>
      <c r="AK20" s="50">
        <f t="shared" ca="1" si="2"/>
        <v>-999</v>
      </c>
      <c r="AL20" s="62">
        <f t="shared" ca="1" si="3"/>
        <v>-999</v>
      </c>
    </row>
    <row r="21" spans="1:38">
      <c r="A21" s="342"/>
      <c r="B21" s="52">
        <v>11</v>
      </c>
      <c r="C21" s="53" t="s">
        <v>616</v>
      </c>
      <c r="D21" s="54" t="s">
        <v>527</v>
      </c>
      <c r="E21" s="52">
        <v>3</v>
      </c>
      <c r="F21" s="55">
        <f t="shared" ca="1" si="4"/>
        <v>13542</v>
      </c>
      <c r="G21" s="56">
        <f t="shared" ca="1" si="18"/>
        <v>72.177806204029423</v>
      </c>
      <c r="H21" s="56">
        <f t="shared" ca="1" si="19"/>
        <v>71.530519268081477</v>
      </c>
      <c r="I21" s="56">
        <f t="shared" ca="1" si="20"/>
        <v>72.818213521946547</v>
      </c>
      <c r="J21" s="57" t="str">
        <f t="shared" ca="1" si="21"/>
        <v>lower</v>
      </c>
      <c r="K21" s="56">
        <f t="shared" ca="1" si="5"/>
        <v>60.698171455711233</v>
      </c>
      <c r="L21" s="56">
        <f t="shared" ca="1" si="6"/>
        <v>75.248829039812648</v>
      </c>
      <c r="M21" s="56">
        <f t="shared" ca="1" si="29"/>
        <v>82.416983983586761</v>
      </c>
      <c r="N21" s="56">
        <f t="shared" ca="1" si="22"/>
        <v>91.517470401386078</v>
      </c>
      <c r="O21" s="56">
        <f t="shared" ca="1" si="23"/>
        <v>93.637681159420296</v>
      </c>
      <c r="P21" s="58"/>
      <c r="Q21" s="44">
        <f t="shared" ca="1" si="24"/>
        <v>93.637681159420296</v>
      </c>
      <c r="R21" s="45">
        <f t="shared" ca="1" si="25"/>
        <v>60.698171455711233</v>
      </c>
      <c r="S21" s="59"/>
      <c r="T21" s="44">
        <f ca="1">IF((M21-K21)&gt;(O21-M21),K21,(M21-(O21-M21)))</f>
        <v>60.698171455711233</v>
      </c>
      <c r="U21" s="60">
        <f ca="1">IF(T21=K21,M21+(M21-K21),O21)</f>
        <v>104.13579651146229</v>
      </c>
      <c r="V21" s="60">
        <f t="shared" ca="1" si="26"/>
        <v>60.698171455711233</v>
      </c>
      <c r="W21" s="60">
        <f t="shared" ca="1" si="27"/>
        <v>104.13579651146229</v>
      </c>
      <c r="X21" s="61">
        <f t="shared" ca="1" si="8"/>
        <v>0</v>
      </c>
      <c r="Y21" s="50">
        <f t="shared" ca="1" si="9"/>
        <v>0.33497820300778475</v>
      </c>
      <c r="Z21" s="50">
        <v>0.5</v>
      </c>
      <c r="AA21" s="50">
        <f t="shared" ca="1" si="10"/>
        <v>0.70950699781857507</v>
      </c>
      <c r="AB21" s="50">
        <f t="shared" ca="1" si="11"/>
        <v>0.75831746467335781</v>
      </c>
      <c r="AC21" s="50">
        <f t="shared" ca="1" si="12"/>
        <v>-999</v>
      </c>
      <c r="AD21" s="50">
        <f t="shared" ca="1" si="13"/>
        <v>-999</v>
      </c>
      <c r="AE21" s="50">
        <f t="shared" ca="1" si="14"/>
        <v>-999</v>
      </c>
      <c r="AF21" s="50">
        <f t="shared" ca="1" si="15"/>
        <v>-999</v>
      </c>
      <c r="AG21" s="50">
        <f t="shared" ca="1" si="16"/>
        <v>0.26427860025920796</v>
      </c>
      <c r="AH21" s="50">
        <f t="shared" ca="1" si="17"/>
        <v>-999</v>
      </c>
      <c r="AI21" s="50"/>
      <c r="AJ21" s="59">
        <f t="shared" si="28"/>
        <v>3.9559999999999991</v>
      </c>
      <c r="AK21" s="50">
        <f t="shared" ca="1" si="2"/>
        <v>-999</v>
      </c>
      <c r="AL21" s="62">
        <f t="shared" ca="1" si="3"/>
        <v>-999</v>
      </c>
    </row>
    <row r="22" spans="1:38">
      <c r="A22" s="342"/>
      <c r="B22" s="52">
        <v>12</v>
      </c>
      <c r="C22" s="53" t="s">
        <v>617</v>
      </c>
      <c r="D22" s="54" t="s">
        <v>528</v>
      </c>
      <c r="E22" s="52">
        <v>3</v>
      </c>
      <c r="F22" s="55">
        <f t="shared" ca="1" si="4"/>
        <v>3680</v>
      </c>
      <c r="G22" s="56">
        <f t="shared" ca="1" si="18"/>
        <v>20.205347828474167</v>
      </c>
      <c r="H22" s="56">
        <f t="shared" ca="1" si="19"/>
        <v>19.624248072360587</v>
      </c>
      <c r="I22" s="56">
        <f t="shared" ca="1" si="20"/>
        <v>20.79597544190025</v>
      </c>
      <c r="J22" s="57" t="str">
        <f t="shared" ca="1" si="21"/>
        <v>higher</v>
      </c>
      <c r="K22" s="56">
        <f t="shared" ca="1" si="5"/>
        <v>2.9355077835433652</v>
      </c>
      <c r="L22" s="56">
        <f t="shared" ca="1" si="6"/>
        <v>4.6435815705592587</v>
      </c>
      <c r="M22" s="56">
        <f t="shared" ca="1" si="29"/>
        <v>11.84832872083456</v>
      </c>
      <c r="N22" s="56">
        <f t="shared" ca="1" si="22"/>
        <v>18.385243423042034</v>
      </c>
      <c r="O22" s="56">
        <f t="shared" ca="1" si="23"/>
        <v>32.514119034320117</v>
      </c>
      <c r="P22" s="58"/>
      <c r="Q22" s="44">
        <f t="shared" ca="1" si="24"/>
        <v>32.514119034320117</v>
      </c>
      <c r="R22" s="45">
        <f t="shared" ca="1" si="25"/>
        <v>2.9355077835433652</v>
      </c>
      <c r="S22" s="59"/>
      <c r="T22" s="44">
        <f t="shared" ca="1" si="0"/>
        <v>-8.8174615926509983</v>
      </c>
      <c r="U22" s="60">
        <f t="shared" ca="1" si="1"/>
        <v>32.514119034320117</v>
      </c>
      <c r="V22" s="60">
        <f t="shared" ca="1" si="26"/>
        <v>-8.8174615926509983</v>
      </c>
      <c r="W22" s="60">
        <f t="shared" ca="1" si="27"/>
        <v>32.514119034320117</v>
      </c>
      <c r="X22" s="61">
        <f t="shared" ca="1" si="8"/>
        <v>0.28435809126846961</v>
      </c>
      <c r="Y22" s="50">
        <f t="shared" ca="1" si="9"/>
        <v>0.32568420948378124</v>
      </c>
      <c r="Z22" s="50">
        <v>0.5</v>
      </c>
      <c r="AA22" s="50">
        <f t="shared" ca="1" si="10"/>
        <v>0.65815786870589177</v>
      </c>
      <c r="AB22" s="50">
        <f t="shared" ca="1" si="11"/>
        <v>1</v>
      </c>
      <c r="AC22" s="50">
        <f t="shared" ca="1" si="12"/>
        <v>-999</v>
      </c>
      <c r="AD22" s="50">
        <f t="shared" ca="1" si="13"/>
        <v>-999</v>
      </c>
      <c r="AE22" s="50">
        <f t="shared" ca="1" si="14"/>
        <v>-999</v>
      </c>
      <c r="AF22" s="50">
        <f t="shared" ca="1" si="15"/>
        <v>-999</v>
      </c>
      <c r="AG22" s="50">
        <f t="shared" ca="1" si="16"/>
        <v>-999</v>
      </c>
      <c r="AH22" s="50">
        <f t="shared" ca="1" si="17"/>
        <v>0.70219452004664429</v>
      </c>
      <c r="AI22" s="50"/>
      <c r="AJ22" s="59">
        <f t="shared" si="28"/>
        <v>4.3325999999999993</v>
      </c>
      <c r="AK22" s="50">
        <f t="shared" ca="1" si="2"/>
        <v>-999</v>
      </c>
      <c r="AL22" s="62">
        <f t="shared" ca="1" si="3"/>
        <v>-999</v>
      </c>
    </row>
    <row r="23" spans="1:38">
      <c r="A23" s="342"/>
      <c r="B23" s="52">
        <v>13</v>
      </c>
      <c r="C23" s="53" t="s">
        <v>618</v>
      </c>
      <c r="D23" s="54" t="s">
        <v>529</v>
      </c>
      <c r="E23" s="52">
        <v>3</v>
      </c>
      <c r="F23" s="55">
        <f t="shared" ca="1" si="4"/>
        <v>297</v>
      </c>
      <c r="G23" s="56">
        <f t="shared" ca="1" si="18"/>
        <v>3.7367891293407145</v>
      </c>
      <c r="H23" s="56">
        <f t="shared" ca="1" si="19"/>
        <v>3.3305757811376826</v>
      </c>
      <c r="I23" s="56">
        <f t="shared" ca="1" si="20"/>
        <v>4.1773590343086129</v>
      </c>
      <c r="J23" s="57" t="str">
        <f t="shared" ca="1" si="21"/>
        <v>lower</v>
      </c>
      <c r="K23" s="56">
        <f t="shared" ca="1" si="5"/>
        <v>3.7367891293407145</v>
      </c>
      <c r="L23" s="56">
        <f t="shared" ca="1" si="6"/>
        <v>4.8319041785762895</v>
      </c>
      <c r="M23" s="56">
        <f t="shared" ca="1" si="29"/>
        <v>7.0409347202149526</v>
      </c>
      <c r="N23" s="56">
        <f t="shared" ca="1" si="22"/>
        <v>9.1906085881989501</v>
      </c>
      <c r="O23" s="56">
        <f t="shared" ca="1" si="23"/>
        <v>11.456310679611651</v>
      </c>
      <c r="P23" s="58"/>
      <c r="Q23" s="44">
        <f t="shared" ca="1" si="24"/>
        <v>11.456310679611651</v>
      </c>
      <c r="R23" s="45">
        <f t="shared" ca="1" si="25"/>
        <v>3.7367891293407145</v>
      </c>
      <c r="S23" s="59"/>
      <c r="T23" s="44">
        <f t="shared" ca="1" si="0"/>
        <v>2.6255587608182545</v>
      </c>
      <c r="U23" s="60">
        <f t="shared" ca="1" si="1"/>
        <v>11.456310679611651</v>
      </c>
      <c r="V23" s="60">
        <f t="shared" ca="1" si="26"/>
        <v>2.6255587608182545</v>
      </c>
      <c r="W23" s="60">
        <f t="shared" ca="1" si="27"/>
        <v>11.456310679611651</v>
      </c>
      <c r="X23" s="61">
        <f t="shared" ca="1" si="8"/>
        <v>0.12583643824911059</v>
      </c>
      <c r="Y23" s="50">
        <f t="shared" ca="1" si="9"/>
        <v>0.24984796742648191</v>
      </c>
      <c r="Z23" s="50">
        <v>0.5</v>
      </c>
      <c r="AA23" s="50">
        <f t="shared" ca="1" si="10"/>
        <v>0.74343044485363841</v>
      </c>
      <c r="AB23" s="50">
        <f t="shared" ca="1" si="11"/>
        <v>1</v>
      </c>
      <c r="AC23" s="50">
        <f t="shared" ca="1" si="12"/>
        <v>-999</v>
      </c>
      <c r="AD23" s="50">
        <f t="shared" ca="1" si="13"/>
        <v>-999</v>
      </c>
      <c r="AE23" s="50">
        <f t="shared" ca="1" si="14"/>
        <v>-999</v>
      </c>
      <c r="AF23" s="50">
        <f t="shared" ca="1" si="15"/>
        <v>-999</v>
      </c>
      <c r="AG23" s="50">
        <f t="shared" ca="1" si="16"/>
        <v>0.12583643824911059</v>
      </c>
      <c r="AH23" s="50">
        <f t="shared" ca="1" si="17"/>
        <v>-999</v>
      </c>
      <c r="AI23" s="50"/>
      <c r="AJ23" s="59">
        <f t="shared" si="28"/>
        <v>4.7091999999999992</v>
      </c>
      <c r="AK23" s="50">
        <f t="shared" ca="1" si="2"/>
        <v>-999</v>
      </c>
      <c r="AL23" s="62">
        <f t="shared" ca="1" si="3"/>
        <v>-999</v>
      </c>
    </row>
    <row r="24" spans="1:38">
      <c r="A24" s="342"/>
      <c r="B24" s="52">
        <v>14</v>
      </c>
      <c r="C24" s="53" t="s">
        <v>627</v>
      </c>
      <c r="D24" s="54" t="s">
        <v>530</v>
      </c>
      <c r="E24" s="52">
        <v>2</v>
      </c>
      <c r="F24" s="55" t="str">
        <f t="shared" ca="1" si="4"/>
        <v>-</v>
      </c>
      <c r="G24" s="56">
        <f t="shared" ref="G24" ca="1" si="30">VLOOKUP($K$3,INDIRECT(D24),4,FALSE)</f>
        <v>69.515000000000001</v>
      </c>
      <c r="H24" s="56" t="str">
        <f t="shared" ref="H24" ca="1" si="31">VLOOKUP($K$3,INDIRECT(D24),5,FALSE)</f>
        <v>n/a</v>
      </c>
      <c r="I24" s="56" t="str">
        <f t="shared" ref="I24" ca="1" si="32">VLOOKUP($K$3,INDIRECT(D24),6,FALSE)</f>
        <v>n/a</v>
      </c>
      <c r="J24" s="57" t="str">
        <f t="shared" ref="J24" ca="1" si="33">VLOOKUP($K$3,INDIRECT(D24),7,FALSE)</f>
        <v>na</v>
      </c>
      <c r="K24" s="56">
        <f t="shared" ref="K24" ca="1" si="34">VLOOKUP($K$3,INDIRECT(D24),8,FALSE)</f>
        <v>5.7949999999999999</v>
      </c>
      <c r="L24" s="56">
        <f t="shared" ref="L24" ca="1" si="35">VLOOKUP($K$3,INDIRECT(D24),9,FALSE)</f>
        <v>16.213999999999999</v>
      </c>
      <c r="M24" s="56">
        <f t="shared" ref="M24" ca="1" si="36">VLOOKUP($K$3,INDIRECT(D24),10,FALSE)</f>
        <v>26.943633966105228</v>
      </c>
      <c r="N24" s="56">
        <f t="shared" ref="N24" ca="1" si="37">VLOOKUP($K$3,INDIRECT(D24),13,FALSE)</f>
        <v>35.186</v>
      </c>
      <c r="O24" s="56">
        <f t="shared" ref="O24" ca="1" si="38">VLOOKUP($K$3,INDIRECT(D24),14,FALSE)</f>
        <v>69.515000000000001</v>
      </c>
      <c r="P24" s="58"/>
      <c r="Q24" s="44">
        <f t="shared" ca="1" si="24"/>
        <v>5.7949999999999999</v>
      </c>
      <c r="R24" s="45">
        <f t="shared" ca="1" si="25"/>
        <v>69.515000000000001</v>
      </c>
      <c r="S24" s="59"/>
      <c r="T24" s="44">
        <f ca="1">IF((M24-K24)&gt;(O24-M24),K24,(M24-(O24-M24)))</f>
        <v>-15.627732067789548</v>
      </c>
      <c r="U24" s="60">
        <f ca="1">IF(T24=K24,M24+(M24-K24),O24)</f>
        <v>69.515000000000001</v>
      </c>
      <c r="V24" s="60">
        <f t="shared" ca="1" si="26"/>
        <v>69.515000000000001</v>
      </c>
      <c r="W24" s="60">
        <f t="shared" ca="1" si="27"/>
        <v>-15.627732067789548</v>
      </c>
      <c r="X24" s="61">
        <f t="shared" ca="1" si="8"/>
        <v>0</v>
      </c>
      <c r="Y24" s="50">
        <f t="shared" ca="1" si="9"/>
        <v>0.40319354531244889</v>
      </c>
      <c r="Z24" s="50">
        <v>0.5</v>
      </c>
      <c r="AA24" s="50">
        <f t="shared" ca="1" si="10"/>
        <v>0.62601937599984958</v>
      </c>
      <c r="AB24" s="50">
        <f t="shared" ca="1" si="11"/>
        <v>0.74839036113225677</v>
      </c>
      <c r="AC24" s="50">
        <f t="shared" ca="1" si="12"/>
        <v>0</v>
      </c>
      <c r="AD24" s="50">
        <f t="shared" ca="1" si="13"/>
        <v>-999</v>
      </c>
      <c r="AE24" s="50">
        <f t="shared" ca="1" si="14"/>
        <v>-999</v>
      </c>
      <c r="AF24" s="50">
        <f t="shared" ca="1" si="15"/>
        <v>-999</v>
      </c>
      <c r="AG24" s="50">
        <f t="shared" ca="1" si="16"/>
        <v>-999</v>
      </c>
      <c r="AH24" s="50">
        <f t="shared" ca="1" si="17"/>
        <v>-999</v>
      </c>
      <c r="AI24" s="50"/>
      <c r="AJ24" s="59">
        <f t="shared" si="28"/>
        <v>5.085799999999999</v>
      </c>
      <c r="AK24" s="50">
        <f t="shared" ca="1" si="2"/>
        <v>-999</v>
      </c>
      <c r="AL24" s="62">
        <f t="shared" ca="1" si="3"/>
        <v>-999</v>
      </c>
    </row>
    <row r="25" spans="1:38">
      <c r="A25" s="342"/>
      <c r="B25" s="52">
        <v>15</v>
      </c>
      <c r="C25" s="53" t="s">
        <v>628</v>
      </c>
      <c r="D25" s="54" t="s">
        <v>531</v>
      </c>
      <c r="E25" s="52">
        <v>2</v>
      </c>
      <c r="F25" s="55" t="str">
        <f t="shared" ca="1" si="4"/>
        <v>-</v>
      </c>
      <c r="G25" s="56">
        <f t="shared" ca="1" si="18"/>
        <v>12.269</v>
      </c>
      <c r="H25" s="56" t="str">
        <f t="shared" ca="1" si="19"/>
        <v>n/a</v>
      </c>
      <c r="I25" s="56" t="str">
        <f t="shared" ca="1" si="20"/>
        <v>n/a</v>
      </c>
      <c r="J25" s="57" t="str">
        <f t="shared" ca="1" si="21"/>
        <v>na</v>
      </c>
      <c r="K25" s="56">
        <f t="shared" ca="1" si="5"/>
        <v>5.7949999999999999</v>
      </c>
      <c r="L25" s="56">
        <f t="shared" ca="1" si="6"/>
        <v>16.213999999999999</v>
      </c>
      <c r="M25" s="56">
        <f t="shared" ca="1" si="29"/>
        <v>26.943633966105228</v>
      </c>
      <c r="N25" s="56">
        <f t="shared" ca="1" si="22"/>
        <v>35.186</v>
      </c>
      <c r="O25" s="56">
        <f t="shared" ca="1" si="23"/>
        <v>69.515000000000001</v>
      </c>
      <c r="P25" s="58"/>
      <c r="Q25" s="44">
        <f t="shared" ca="1" si="24"/>
        <v>5.7949999999999999</v>
      </c>
      <c r="R25" s="45">
        <f t="shared" ca="1" si="25"/>
        <v>69.515000000000001</v>
      </c>
      <c r="S25" s="59"/>
      <c r="T25" s="44">
        <f ca="1">IF((M25-K25)&gt;(O25-M25),K25,(M25-(O25-M25)))</f>
        <v>-15.627732067789548</v>
      </c>
      <c r="U25" s="60">
        <f ca="1">IF(T25=K25,M25+(M25-K25),O25)</f>
        <v>69.515000000000001</v>
      </c>
      <c r="V25" s="60">
        <f t="shared" ca="1" si="26"/>
        <v>69.515000000000001</v>
      </c>
      <c r="W25" s="60">
        <f t="shared" ca="1" si="27"/>
        <v>-15.627732067789548</v>
      </c>
      <c r="X25" s="61">
        <f t="shared" ca="1" si="8"/>
        <v>0</v>
      </c>
      <c r="Y25" s="50">
        <f t="shared" ca="1" si="9"/>
        <v>0.40319354531244889</v>
      </c>
      <c r="Z25" s="50">
        <v>0.5</v>
      </c>
      <c r="AA25" s="50">
        <f t="shared" ca="1" si="10"/>
        <v>0.62601937599984958</v>
      </c>
      <c r="AB25" s="50">
        <f t="shared" ca="1" si="11"/>
        <v>0.74839036113225677</v>
      </c>
      <c r="AC25" s="50">
        <f t="shared" ca="1" si="12"/>
        <v>0.67235333668200203</v>
      </c>
      <c r="AD25" s="50">
        <f t="shared" ca="1" si="13"/>
        <v>-999</v>
      </c>
      <c r="AE25" s="50">
        <f t="shared" ca="1" si="14"/>
        <v>-999</v>
      </c>
      <c r="AF25" s="50">
        <f t="shared" ca="1" si="15"/>
        <v>-999</v>
      </c>
      <c r="AG25" s="50">
        <f t="shared" ca="1" si="16"/>
        <v>-999</v>
      </c>
      <c r="AH25" s="50">
        <f t="shared" ca="1" si="17"/>
        <v>-999</v>
      </c>
      <c r="AI25" s="50"/>
      <c r="AJ25" s="59">
        <f t="shared" si="28"/>
        <v>5.4623999999999988</v>
      </c>
      <c r="AK25" s="50">
        <f t="shared" ca="1" si="2"/>
        <v>-999</v>
      </c>
      <c r="AL25" s="62">
        <f t="shared" ca="1" si="3"/>
        <v>-999</v>
      </c>
    </row>
    <row r="26" spans="1:38">
      <c r="A26" s="342"/>
      <c r="B26" s="52">
        <v>16</v>
      </c>
      <c r="C26" s="53" t="s">
        <v>160</v>
      </c>
      <c r="D26" s="54" t="s">
        <v>532</v>
      </c>
      <c r="E26" s="52">
        <v>2</v>
      </c>
      <c r="F26" s="55" t="str">
        <f t="shared" ca="1" si="4"/>
        <v>-</v>
      </c>
      <c r="G26" s="56">
        <f t="shared" ca="1" si="18"/>
        <v>27.334646474813557</v>
      </c>
      <c r="H26" s="56" t="str">
        <f t="shared" ca="1" si="19"/>
        <v>n/a</v>
      </c>
      <c r="I26" s="56" t="str">
        <f t="shared" ca="1" si="20"/>
        <v>n/a</v>
      </c>
      <c r="J26" s="57" t="str">
        <f t="shared" ca="1" si="21"/>
        <v>na</v>
      </c>
      <c r="K26" s="56">
        <f t="shared" ca="1" si="5"/>
        <v>14.078529176882661</v>
      </c>
      <c r="L26" s="56">
        <f t="shared" ca="1" si="6"/>
        <v>19.369910172932858</v>
      </c>
      <c r="M26" s="56">
        <f t="shared" ca="1" si="29"/>
        <v>26.943633966105228</v>
      </c>
      <c r="N26" s="56">
        <f t="shared" ca="1" si="22"/>
        <v>34.034913175675669</v>
      </c>
      <c r="O26" s="56">
        <f t="shared" ca="1" si="23"/>
        <v>41.35054107957253</v>
      </c>
      <c r="P26" s="58"/>
      <c r="Q26" s="44">
        <f t="shared" ca="1" si="24"/>
        <v>14.078529176882661</v>
      </c>
      <c r="R26" s="45">
        <f t="shared" ca="1" si="25"/>
        <v>41.35054107957253</v>
      </c>
      <c r="S26" s="59"/>
      <c r="T26" s="44">
        <f t="shared" ca="1" si="0"/>
        <v>12.536726852637926</v>
      </c>
      <c r="U26" s="60">
        <f t="shared" ca="1" si="1"/>
        <v>41.35054107957253</v>
      </c>
      <c r="V26" s="60">
        <f t="shared" ca="1" si="26"/>
        <v>41.35054107957253</v>
      </c>
      <c r="W26" s="60">
        <f t="shared" ca="1" si="27"/>
        <v>12.536726852637926</v>
      </c>
      <c r="X26" s="61">
        <f t="shared" ca="1" si="8"/>
        <v>0</v>
      </c>
      <c r="Y26" s="50">
        <f t="shared" ca="1" si="9"/>
        <v>0.25389307525479743</v>
      </c>
      <c r="Z26" s="50">
        <v>0.5</v>
      </c>
      <c r="AA26" s="50">
        <f t="shared" ca="1" si="10"/>
        <v>0.76285044158064286</v>
      </c>
      <c r="AB26" s="50">
        <f t="shared" ca="1" si="11"/>
        <v>0.94649086330252352</v>
      </c>
      <c r="AC26" s="50">
        <f t="shared" ca="1" si="12"/>
        <v>0.48642968592673103</v>
      </c>
      <c r="AD26" s="50">
        <f t="shared" ca="1" si="13"/>
        <v>-999</v>
      </c>
      <c r="AE26" s="50">
        <f t="shared" ca="1" si="14"/>
        <v>-999</v>
      </c>
      <c r="AF26" s="50">
        <f t="shared" ca="1" si="15"/>
        <v>-999</v>
      </c>
      <c r="AG26" s="50">
        <f t="shared" ca="1" si="16"/>
        <v>-999</v>
      </c>
      <c r="AH26" s="50">
        <f t="shared" ca="1" si="17"/>
        <v>-999</v>
      </c>
      <c r="AI26" s="50"/>
      <c r="AJ26" s="59">
        <f t="shared" si="28"/>
        <v>5.8389999999999986</v>
      </c>
      <c r="AK26" s="50">
        <f t="shared" ca="1" si="2"/>
        <v>-999</v>
      </c>
      <c r="AL26" s="62">
        <f t="shared" ca="1" si="3"/>
        <v>-999</v>
      </c>
    </row>
    <row r="27" spans="1:38">
      <c r="A27" s="342"/>
      <c r="B27" s="52">
        <v>17</v>
      </c>
      <c r="C27" s="53" t="s">
        <v>629</v>
      </c>
      <c r="D27" s="54" t="s">
        <v>533</v>
      </c>
      <c r="E27" s="52">
        <v>2</v>
      </c>
      <c r="F27" s="55" t="str">
        <f t="shared" ca="1" si="4"/>
        <v>-</v>
      </c>
      <c r="G27" s="56">
        <f t="shared" ca="1" si="18"/>
        <v>0.36399999999999999</v>
      </c>
      <c r="H27" s="56" t="str">
        <f t="shared" ca="1" si="19"/>
        <v>n/a</v>
      </c>
      <c r="I27" s="56" t="str">
        <f t="shared" ca="1" si="20"/>
        <v>n/a</v>
      </c>
      <c r="J27" s="57" t="str">
        <f t="shared" ca="1" si="21"/>
        <v>na</v>
      </c>
      <c r="K27" s="56">
        <f t="shared" ca="1" si="5"/>
        <v>3.2000000000000001E-2</v>
      </c>
      <c r="L27" s="56">
        <f t="shared" ca="1" si="6"/>
        <v>0.123</v>
      </c>
      <c r="M27" s="56">
        <f t="shared" ca="1" si="29"/>
        <v>0.25004449801730361</v>
      </c>
      <c r="N27" s="56">
        <f t="shared" ca="1" si="22"/>
        <v>0.32300000000000001</v>
      </c>
      <c r="O27" s="56">
        <f t="shared" ca="1" si="23"/>
        <v>0.55000000000000004</v>
      </c>
      <c r="P27" s="58"/>
      <c r="Q27" s="44">
        <f t="shared" ca="1" si="24"/>
        <v>3.2000000000000001E-2</v>
      </c>
      <c r="R27" s="45">
        <f t="shared" ca="1" si="25"/>
        <v>0.55000000000000004</v>
      </c>
      <c r="S27" s="59"/>
      <c r="T27" s="44">
        <f t="shared" ca="1" si="0"/>
        <v>-4.9911003965392831E-2</v>
      </c>
      <c r="U27" s="60">
        <f t="shared" ca="1" si="1"/>
        <v>0.55000000000000004</v>
      </c>
      <c r="V27" s="60">
        <f t="shared" ca="1" si="26"/>
        <v>0.55000000000000004</v>
      </c>
      <c r="W27" s="60">
        <f t="shared" ca="1" si="27"/>
        <v>-4.9911003965392831E-2</v>
      </c>
      <c r="X27" s="61">
        <f t="shared" ca="1" si="8"/>
        <v>0</v>
      </c>
      <c r="Y27" s="50">
        <f t="shared" ca="1" si="9"/>
        <v>0.37838945860225465</v>
      </c>
      <c r="Z27" s="50">
        <v>0.5</v>
      </c>
      <c r="AA27" s="50">
        <f t="shared" ca="1" si="10"/>
        <v>0.71177224151173002</v>
      </c>
      <c r="AB27" s="50">
        <f t="shared" ca="1" si="11"/>
        <v>0.86346140773554125</v>
      </c>
      <c r="AC27" s="50">
        <f t="shared" ca="1" si="12"/>
        <v>0.31004598810581219</v>
      </c>
      <c r="AD27" s="50">
        <f t="shared" ca="1" si="13"/>
        <v>-999</v>
      </c>
      <c r="AE27" s="50">
        <f t="shared" ca="1" si="14"/>
        <v>-999</v>
      </c>
      <c r="AF27" s="50">
        <f t="shared" ca="1" si="15"/>
        <v>-999</v>
      </c>
      <c r="AG27" s="50">
        <f t="shared" ca="1" si="16"/>
        <v>-999</v>
      </c>
      <c r="AH27" s="50">
        <f t="shared" ca="1" si="17"/>
        <v>-999</v>
      </c>
      <c r="AI27" s="50"/>
      <c r="AJ27" s="59">
        <f t="shared" si="28"/>
        <v>6.2155999999999985</v>
      </c>
      <c r="AK27" s="50">
        <f t="shared" ca="1" si="2"/>
        <v>-999</v>
      </c>
      <c r="AL27" s="62">
        <f t="shared" ca="1" si="3"/>
        <v>-999</v>
      </c>
    </row>
    <row r="28" spans="1:38">
      <c r="A28" s="342"/>
      <c r="B28" s="52">
        <v>18</v>
      </c>
      <c r="C28" s="53" t="s">
        <v>630</v>
      </c>
      <c r="D28" s="54" t="s">
        <v>534</v>
      </c>
      <c r="E28" s="52">
        <v>2</v>
      </c>
      <c r="F28" s="55" t="str">
        <f t="shared" ca="1" si="4"/>
        <v>-</v>
      </c>
      <c r="G28" s="56">
        <f t="shared" ca="1" si="18"/>
        <v>8.2000000000000003E-2</v>
      </c>
      <c r="H28" s="56" t="str">
        <f t="shared" ca="1" si="19"/>
        <v>n/a</v>
      </c>
      <c r="I28" s="56" t="str">
        <f t="shared" ca="1" si="20"/>
        <v>n/a</v>
      </c>
      <c r="J28" s="57" t="str">
        <f t="shared" ca="1" si="21"/>
        <v>na</v>
      </c>
      <c r="K28" s="56">
        <f t="shared" ca="1" si="5"/>
        <v>3.2000000000000001E-2</v>
      </c>
      <c r="L28" s="56">
        <f t="shared" ca="1" si="6"/>
        <v>0.123</v>
      </c>
      <c r="M28" s="56">
        <f t="shared" ca="1" si="29"/>
        <v>0.25004449801730361</v>
      </c>
      <c r="N28" s="56">
        <f t="shared" ca="1" si="22"/>
        <v>0.32300000000000001</v>
      </c>
      <c r="O28" s="56">
        <f t="shared" ca="1" si="23"/>
        <v>0.55000000000000004</v>
      </c>
      <c r="P28" s="58"/>
      <c r="Q28" s="44">
        <f t="shared" ca="1" si="24"/>
        <v>3.2000000000000001E-2</v>
      </c>
      <c r="R28" s="45">
        <f t="shared" ca="1" si="25"/>
        <v>0.55000000000000004</v>
      </c>
      <c r="S28" s="59"/>
      <c r="T28" s="44">
        <f t="shared" ca="1" si="0"/>
        <v>-4.9911003965392831E-2</v>
      </c>
      <c r="U28" s="60">
        <f t="shared" ca="1" si="1"/>
        <v>0.55000000000000004</v>
      </c>
      <c r="V28" s="60">
        <f t="shared" ca="1" si="26"/>
        <v>0.55000000000000004</v>
      </c>
      <c r="W28" s="60">
        <f t="shared" ca="1" si="27"/>
        <v>-4.9911003965392831E-2</v>
      </c>
      <c r="X28" s="61">
        <f t="shared" ca="1" si="8"/>
        <v>0</v>
      </c>
      <c r="Y28" s="50">
        <f t="shared" ca="1" si="9"/>
        <v>0.37838945860225465</v>
      </c>
      <c r="Z28" s="50">
        <v>0.5</v>
      </c>
      <c r="AA28" s="50">
        <f t="shared" ca="1" si="10"/>
        <v>0.71177224151173002</v>
      </c>
      <c r="AB28" s="50">
        <f t="shared" ca="1" si="11"/>
        <v>0.86346140773554125</v>
      </c>
      <c r="AC28" s="50">
        <f t="shared" ca="1" si="12"/>
        <v>0.78011571200817242</v>
      </c>
      <c r="AD28" s="50">
        <f t="shared" ca="1" si="13"/>
        <v>-999</v>
      </c>
      <c r="AE28" s="50">
        <f t="shared" ca="1" si="14"/>
        <v>-999</v>
      </c>
      <c r="AF28" s="50">
        <f t="shared" ca="1" si="15"/>
        <v>-999</v>
      </c>
      <c r="AG28" s="50">
        <f t="shared" ca="1" si="16"/>
        <v>-999</v>
      </c>
      <c r="AH28" s="50">
        <f t="shared" ca="1" si="17"/>
        <v>-999</v>
      </c>
      <c r="AI28" s="50"/>
      <c r="AJ28" s="59">
        <f t="shared" si="28"/>
        <v>6.5921999999999983</v>
      </c>
      <c r="AK28" s="50">
        <f t="shared" ca="1" si="2"/>
        <v>-999</v>
      </c>
      <c r="AL28" s="62">
        <f t="shared" ca="1" si="3"/>
        <v>-999</v>
      </c>
    </row>
    <row r="29" spans="1:38">
      <c r="A29" s="342"/>
      <c r="B29" s="52">
        <v>19</v>
      </c>
      <c r="C29" s="53" t="s">
        <v>161</v>
      </c>
      <c r="D29" s="54" t="s">
        <v>535</v>
      </c>
      <c r="E29" s="52">
        <v>2</v>
      </c>
      <c r="F29" s="55" t="str">
        <f t="shared" ca="1" si="4"/>
        <v>-</v>
      </c>
      <c r="G29" s="56">
        <f t="shared" ca="1" si="18"/>
        <v>0.27460573650947984</v>
      </c>
      <c r="H29" s="56" t="str">
        <f t="shared" ca="1" si="19"/>
        <v>n/a</v>
      </c>
      <c r="I29" s="56" t="str">
        <f t="shared" ca="1" si="20"/>
        <v>n/a</v>
      </c>
      <c r="J29" s="57" t="str">
        <f t="shared" ca="1" si="21"/>
        <v>na</v>
      </c>
      <c r="K29" s="56">
        <f t="shared" ca="1" si="5"/>
        <v>0.1415060455192034</v>
      </c>
      <c r="L29" s="56">
        <f t="shared" ca="1" si="6"/>
        <v>0.14981984205330703</v>
      </c>
      <c r="M29" s="56">
        <f t="shared" ca="1" si="29"/>
        <v>0.25004449801730361</v>
      </c>
      <c r="N29" s="56">
        <f t="shared" ca="1" si="22"/>
        <v>0.31845153141774546</v>
      </c>
      <c r="O29" s="56">
        <f t="shared" ca="1" si="23"/>
        <v>0.4097536699941281</v>
      </c>
      <c r="P29" s="58"/>
      <c r="Q29" s="44">
        <f t="shared" ca="1" si="24"/>
        <v>0.1415060455192034</v>
      </c>
      <c r="R29" s="45">
        <f t="shared" ca="1" si="25"/>
        <v>0.4097536699941281</v>
      </c>
      <c r="S29" s="59"/>
      <c r="T29" s="44">
        <f t="shared" ca="1" si="0"/>
        <v>9.0335326040479114E-2</v>
      </c>
      <c r="U29" s="60">
        <f t="shared" ca="1" si="1"/>
        <v>0.4097536699941281</v>
      </c>
      <c r="V29" s="60">
        <f t="shared" ca="1" si="26"/>
        <v>0.4097536699941281</v>
      </c>
      <c r="W29" s="60">
        <f t="shared" ca="1" si="27"/>
        <v>9.0335326040479114E-2</v>
      </c>
      <c r="X29" s="61">
        <f t="shared" ca="1" si="8"/>
        <v>0</v>
      </c>
      <c r="Y29" s="50">
        <f t="shared" ca="1" si="9"/>
        <v>0.28583874503347734</v>
      </c>
      <c r="Z29" s="50">
        <v>0.5</v>
      </c>
      <c r="AA29" s="50">
        <f t="shared" ca="1" si="10"/>
        <v>0.81377238615494252</v>
      </c>
      <c r="AB29" s="50">
        <f t="shared" ca="1" si="11"/>
        <v>0.83980031063541627</v>
      </c>
      <c r="AC29" s="50">
        <f t="shared" ca="1" si="12"/>
        <v>0.42310636205746427</v>
      </c>
      <c r="AD29" s="50">
        <f t="shared" ca="1" si="13"/>
        <v>-999</v>
      </c>
      <c r="AE29" s="50">
        <f t="shared" ca="1" si="14"/>
        <v>-999</v>
      </c>
      <c r="AF29" s="50">
        <f t="shared" ca="1" si="15"/>
        <v>-999</v>
      </c>
      <c r="AG29" s="50">
        <f t="shared" ca="1" si="16"/>
        <v>-999</v>
      </c>
      <c r="AH29" s="50">
        <f t="shared" ca="1" si="17"/>
        <v>-999</v>
      </c>
      <c r="AI29" s="50"/>
      <c r="AJ29" s="59">
        <f t="shared" si="28"/>
        <v>6.9687999999999981</v>
      </c>
      <c r="AK29" s="50">
        <f t="shared" ca="1" si="2"/>
        <v>-999</v>
      </c>
      <c r="AL29" s="62">
        <f t="shared" ca="1" si="3"/>
        <v>-999</v>
      </c>
    </row>
    <row r="30" spans="1:38">
      <c r="A30" s="342"/>
      <c r="B30" s="52">
        <v>20</v>
      </c>
      <c r="C30" s="53" t="s">
        <v>162</v>
      </c>
      <c r="D30" s="54" t="s">
        <v>538</v>
      </c>
      <c r="E30" s="52">
        <v>2</v>
      </c>
      <c r="F30" s="55">
        <f t="shared" ca="1" si="4"/>
        <v>605</v>
      </c>
      <c r="G30" s="56">
        <f t="shared" ca="1" si="18"/>
        <v>32.266666666666666</v>
      </c>
      <c r="H30" s="56">
        <f t="shared" ca="1" si="19"/>
        <v>30.153059172774039</v>
      </c>
      <c r="I30" s="56">
        <f t="shared" ca="1" si="20"/>
        <v>34.435888053765737</v>
      </c>
      <c r="J30" s="57" t="str">
        <f t="shared" ca="1" si="21"/>
        <v>worse</v>
      </c>
      <c r="K30" s="56">
        <f t="shared" ca="1" si="5"/>
        <v>12.741312741312742</v>
      </c>
      <c r="L30" s="56">
        <f t="shared" ca="1" si="6"/>
        <v>14.905149051490515</v>
      </c>
      <c r="M30" s="56">
        <f t="shared" ca="1" si="29"/>
        <v>23.400536068057338</v>
      </c>
      <c r="N30" s="56">
        <f t="shared" ca="1" si="22"/>
        <v>29.153094462540718</v>
      </c>
      <c r="O30" s="56">
        <f t="shared" ca="1" si="23"/>
        <v>35.68345323741007</v>
      </c>
      <c r="P30" s="58"/>
      <c r="Q30" s="44">
        <f t="shared" ca="1" si="24"/>
        <v>12.741312741312742</v>
      </c>
      <c r="R30" s="45">
        <f t="shared" ca="1" si="25"/>
        <v>35.68345323741007</v>
      </c>
      <c r="S30" s="59"/>
      <c r="T30" s="44">
        <f t="shared" ca="1" si="0"/>
        <v>11.117618898704606</v>
      </c>
      <c r="U30" s="60">
        <f t="shared" ca="1" si="1"/>
        <v>35.68345323741007</v>
      </c>
      <c r="V30" s="60">
        <f t="shared" ca="1" si="26"/>
        <v>35.68345323741007</v>
      </c>
      <c r="W30" s="60">
        <f t="shared" ca="1" si="27"/>
        <v>11.117618898704606</v>
      </c>
      <c r="X30" s="61">
        <f t="shared" ca="1" si="8"/>
        <v>0</v>
      </c>
      <c r="Y30" s="50">
        <f t="shared" ca="1" si="9"/>
        <v>0.26583093758717741</v>
      </c>
      <c r="Z30" s="50">
        <v>0.5</v>
      </c>
      <c r="AA30" s="50">
        <f t="shared" ca="1" si="10"/>
        <v>0.84582122876167298</v>
      </c>
      <c r="AB30" s="50">
        <f t="shared" ca="1" si="11"/>
        <v>0.9339043885006636</v>
      </c>
      <c r="AC30" s="50">
        <f t="shared" ca="1" si="12"/>
        <v>-999</v>
      </c>
      <c r="AD30" s="50">
        <f t="shared" ca="1" si="13"/>
        <v>-999</v>
      </c>
      <c r="AE30" s="50">
        <f t="shared" ca="1" si="14"/>
        <v>0.13908693365077288</v>
      </c>
      <c r="AF30" s="50">
        <f t="shared" ca="1" si="15"/>
        <v>-999</v>
      </c>
      <c r="AG30" s="50">
        <f t="shared" ca="1" si="16"/>
        <v>-999</v>
      </c>
      <c r="AH30" s="50">
        <f t="shared" ca="1" si="17"/>
        <v>-999</v>
      </c>
      <c r="AI30" s="50"/>
      <c r="AJ30" s="59">
        <f t="shared" si="28"/>
        <v>7.3453999999999979</v>
      </c>
      <c r="AK30" s="50">
        <f t="shared" ca="1" si="2"/>
        <v>-999</v>
      </c>
      <c r="AL30" s="62">
        <f t="shared" ca="1" si="3"/>
        <v>-999</v>
      </c>
    </row>
    <row r="31" spans="1:38">
      <c r="A31" s="342"/>
      <c r="B31" s="52">
        <v>21</v>
      </c>
      <c r="C31" s="53" t="s">
        <v>164</v>
      </c>
      <c r="D31" s="54" t="s">
        <v>539</v>
      </c>
      <c r="E31" s="52">
        <v>2</v>
      </c>
      <c r="F31" s="55">
        <f t="shared" ca="1" si="4"/>
        <v>1017</v>
      </c>
      <c r="G31" s="56">
        <f t="shared" ca="1" si="18"/>
        <v>12.260397830018082</v>
      </c>
      <c r="H31" s="56">
        <f t="shared" ca="1" si="19"/>
        <v>11.561902920652464</v>
      </c>
      <c r="I31" s="56">
        <f t="shared" ca="1" si="20"/>
        <v>12.985521550717424</v>
      </c>
      <c r="J31" s="57" t="str">
        <f t="shared" ca="1" si="21"/>
        <v>none</v>
      </c>
      <c r="K31" s="56">
        <f t="shared" ca="1" si="5"/>
        <v>9.1371365008739858</v>
      </c>
      <c r="L31" s="56">
        <f t="shared" ca="1" si="6"/>
        <v>9.8023198823721618</v>
      </c>
      <c r="M31" s="56">
        <f t="shared" ca="1" si="29"/>
        <v>12.442495336139789</v>
      </c>
      <c r="N31" s="56">
        <f t="shared" ca="1" si="22"/>
        <v>14.512323020450971</v>
      </c>
      <c r="O31" s="56">
        <f t="shared" ca="1" si="23"/>
        <v>23.026825864475111</v>
      </c>
      <c r="P31" s="58"/>
      <c r="Q31" s="44">
        <f t="shared" ca="1" si="24"/>
        <v>9.1371365008739858</v>
      </c>
      <c r="R31" s="45">
        <f t="shared" ca="1" si="25"/>
        <v>23.026825864475111</v>
      </c>
      <c r="S31" s="59"/>
      <c r="T31" s="44">
        <f t="shared" ca="1" si="0"/>
        <v>1.8581648078044672</v>
      </c>
      <c r="U31" s="60">
        <f t="shared" ca="1" si="1"/>
        <v>23.026825864475111</v>
      </c>
      <c r="V31" s="60">
        <f t="shared" ca="1" si="26"/>
        <v>23.026825864475111</v>
      </c>
      <c r="W31" s="60">
        <f t="shared" ca="1" si="27"/>
        <v>1.8581648078044672</v>
      </c>
      <c r="X31" s="61">
        <f t="shared" ca="1" si="8"/>
        <v>0</v>
      </c>
      <c r="Y31" s="50">
        <f t="shared" ca="1" si="9"/>
        <v>0.40222207825190059</v>
      </c>
      <c r="Z31" s="50">
        <v>0.5</v>
      </c>
      <c r="AA31" s="50">
        <f t="shared" ca="1" si="10"/>
        <v>0.62472094700272307</v>
      </c>
      <c r="AB31" s="50">
        <f t="shared" ca="1" si="11"/>
        <v>0.6561439727537336</v>
      </c>
      <c r="AC31" s="50">
        <f t="shared" ca="1" si="12"/>
        <v>-999</v>
      </c>
      <c r="AD31" s="50">
        <f t="shared" ca="1" si="13"/>
        <v>0.50860222125689547</v>
      </c>
      <c r="AE31" s="50">
        <f t="shared" ca="1" si="14"/>
        <v>-999</v>
      </c>
      <c r="AF31" s="50">
        <f t="shared" ca="1" si="15"/>
        <v>-999</v>
      </c>
      <c r="AG31" s="50">
        <f t="shared" ca="1" si="16"/>
        <v>-999</v>
      </c>
      <c r="AH31" s="50">
        <f t="shared" ca="1" si="17"/>
        <v>-999</v>
      </c>
      <c r="AI31" s="50"/>
      <c r="AJ31" s="59">
        <f t="shared" si="28"/>
        <v>7.7219999999999978</v>
      </c>
      <c r="AK31" s="50">
        <f t="shared" ca="1" si="2"/>
        <v>-999</v>
      </c>
      <c r="AL31" s="62">
        <f t="shared" ca="1" si="3"/>
        <v>-999</v>
      </c>
    </row>
    <row r="32" spans="1:38">
      <c r="A32" s="342"/>
      <c r="B32" s="52">
        <v>22</v>
      </c>
      <c r="C32" s="53" t="s">
        <v>167</v>
      </c>
      <c r="D32" s="54" t="s">
        <v>540</v>
      </c>
      <c r="E32" s="52">
        <v>2</v>
      </c>
      <c r="F32" s="55">
        <f t="shared" ca="1" si="4"/>
        <v>1931</v>
      </c>
      <c r="G32" s="56">
        <f t="shared" ca="1" si="18"/>
        <v>11.287117138180967</v>
      </c>
      <c r="H32" s="56">
        <f t="shared" ca="1" si="19"/>
        <v>10.816634686349113</v>
      </c>
      <c r="I32" s="56">
        <f t="shared" ca="1" si="20"/>
        <v>11.770804047480739</v>
      </c>
      <c r="J32" s="57" t="str">
        <f t="shared" ca="1" si="21"/>
        <v>better</v>
      </c>
      <c r="K32" s="56">
        <f t="shared" ca="1" si="5"/>
        <v>11.287117138180967</v>
      </c>
      <c r="L32" s="56">
        <f t="shared" ca="1" si="6"/>
        <v>14.164687252573238</v>
      </c>
      <c r="M32" s="56">
        <f t="shared" ca="1" si="29"/>
        <v>20.963617580574223</v>
      </c>
      <c r="N32" s="56">
        <f t="shared" ca="1" si="22"/>
        <v>27.524070311809911</v>
      </c>
      <c r="O32" s="56">
        <f t="shared" ca="1" si="23"/>
        <v>33.244111349036402</v>
      </c>
      <c r="P32" s="58"/>
      <c r="Q32" s="44">
        <f t="shared" ca="1" si="24"/>
        <v>11.287117138180967</v>
      </c>
      <c r="R32" s="45">
        <f t="shared" ca="1" si="25"/>
        <v>33.244111349036402</v>
      </c>
      <c r="S32" s="59"/>
      <c r="T32" s="44">
        <f t="shared" ca="1" si="0"/>
        <v>8.6831238121120435</v>
      </c>
      <c r="U32" s="60">
        <f t="shared" ca="1" si="1"/>
        <v>33.244111349036402</v>
      </c>
      <c r="V32" s="60">
        <f t="shared" ca="1" si="26"/>
        <v>33.244111349036402</v>
      </c>
      <c r="W32" s="60">
        <f t="shared" ca="1" si="27"/>
        <v>8.6831238121120435</v>
      </c>
      <c r="X32" s="61">
        <f t="shared" ca="1" si="8"/>
        <v>0</v>
      </c>
      <c r="Y32" s="50">
        <f t="shared" ca="1" si="9"/>
        <v>0.2328913293338522</v>
      </c>
      <c r="Z32" s="50">
        <v>0.5</v>
      </c>
      <c r="AA32" s="50">
        <f t="shared" ca="1" si="10"/>
        <v>0.7768182801192195</v>
      </c>
      <c r="AB32" s="50">
        <f t="shared" ca="1" si="11"/>
        <v>0.8939784761441637</v>
      </c>
      <c r="AC32" s="50">
        <f t="shared" ca="1" si="12"/>
        <v>-999</v>
      </c>
      <c r="AD32" s="50">
        <f t="shared" ca="1" si="13"/>
        <v>-999</v>
      </c>
      <c r="AE32" s="50">
        <f t="shared" ca="1" si="14"/>
        <v>-999</v>
      </c>
      <c r="AF32" s="50">
        <f t="shared" ca="1" si="15"/>
        <v>0.8939784761441637</v>
      </c>
      <c r="AG32" s="50">
        <f t="shared" ca="1" si="16"/>
        <v>-999</v>
      </c>
      <c r="AH32" s="50">
        <f t="shared" ca="1" si="17"/>
        <v>-999</v>
      </c>
      <c r="AI32" s="50"/>
      <c r="AJ32" s="59">
        <f t="shared" si="28"/>
        <v>8.0985999999999976</v>
      </c>
      <c r="AK32" s="50">
        <f t="shared" ca="1" si="2"/>
        <v>-999</v>
      </c>
      <c r="AL32" s="62">
        <f t="shared" ca="1" si="3"/>
        <v>-999</v>
      </c>
    </row>
    <row r="33" spans="1:38">
      <c r="A33" s="342"/>
      <c r="B33" s="52">
        <v>23</v>
      </c>
      <c r="C33" s="53" t="s">
        <v>168</v>
      </c>
      <c r="D33" s="54" t="s">
        <v>541</v>
      </c>
      <c r="E33" s="52">
        <v>1</v>
      </c>
      <c r="F33" s="55">
        <f t="shared" ca="1" si="4"/>
        <v>38000</v>
      </c>
      <c r="G33" s="56">
        <f t="shared" ca="1" si="18"/>
        <v>102.67495271548229</v>
      </c>
      <c r="H33" s="56" t="str">
        <f t="shared" ca="1" si="19"/>
        <v>n/a</v>
      </c>
      <c r="I33" s="56" t="str">
        <f t="shared" ca="1" si="20"/>
        <v>n/a</v>
      </c>
      <c r="J33" s="57" t="str">
        <f t="shared" ca="1" si="21"/>
        <v>na</v>
      </c>
      <c r="K33" s="56">
        <f t="shared" ca="1" si="5"/>
        <v>4.9640602041221555</v>
      </c>
      <c r="L33" s="56">
        <f t="shared" ca="1" si="6"/>
        <v>5.0795800880460549</v>
      </c>
      <c r="M33" s="56">
        <f t="shared" ca="1" si="29"/>
        <v>23.201367828372014</v>
      </c>
      <c r="N33" s="56">
        <f t="shared" ca="1" si="22"/>
        <v>37.94634386976815</v>
      </c>
      <c r="O33" s="56">
        <f t="shared" ca="1" si="23"/>
        <v>102.67495271548229</v>
      </c>
      <c r="P33" s="58"/>
      <c r="Q33" s="44">
        <f t="shared" ca="1" si="24"/>
        <v>102.67495271548229</v>
      </c>
      <c r="R33" s="45">
        <f t="shared" ca="1" si="25"/>
        <v>4.9640602041221555</v>
      </c>
      <c r="S33" s="59"/>
      <c r="T33" s="44">
        <f t="shared" ca="1" si="0"/>
        <v>-56.272217058738264</v>
      </c>
      <c r="U33" s="60">
        <f t="shared" ca="1" si="1"/>
        <v>102.67495271548229</v>
      </c>
      <c r="V33" s="60">
        <f t="shared" ca="1" si="26"/>
        <v>-56.272217058738264</v>
      </c>
      <c r="W33" s="60">
        <f t="shared" ca="1" si="27"/>
        <v>102.67495271548229</v>
      </c>
      <c r="X33" s="61">
        <f t="shared" ca="1" si="8"/>
        <v>0.38526182850468255</v>
      </c>
      <c r="Y33" s="50">
        <f t="shared" ca="1" si="9"/>
        <v>0.38598861013966224</v>
      </c>
      <c r="Z33" s="50">
        <v>0.5</v>
      </c>
      <c r="AA33" s="50">
        <f t="shared" ca="1" si="10"/>
        <v>0.59276652149478914</v>
      </c>
      <c r="AB33" s="50">
        <f t="shared" ca="1" si="11"/>
        <v>1</v>
      </c>
      <c r="AC33" s="50">
        <f t="shared" ca="1" si="12"/>
        <v>1</v>
      </c>
      <c r="AD33" s="50">
        <f t="shared" ca="1" si="13"/>
        <v>-999</v>
      </c>
      <c r="AE33" s="50">
        <f t="shared" ca="1" si="14"/>
        <v>-999</v>
      </c>
      <c r="AF33" s="50">
        <f t="shared" ca="1" si="15"/>
        <v>-999</v>
      </c>
      <c r="AG33" s="50">
        <f t="shared" ca="1" si="16"/>
        <v>-999</v>
      </c>
      <c r="AH33" s="50">
        <f t="shared" ca="1" si="17"/>
        <v>-999</v>
      </c>
      <c r="AI33" s="50"/>
      <c r="AJ33" s="59">
        <f t="shared" si="28"/>
        <v>8.4751999999999974</v>
      </c>
      <c r="AK33" s="50">
        <f t="shared" ca="1" si="2"/>
        <v>-999</v>
      </c>
      <c r="AL33" s="62">
        <f t="shared" ca="1" si="3"/>
        <v>-999</v>
      </c>
    </row>
    <row r="34" spans="1:38">
      <c r="A34" s="342"/>
      <c r="B34" s="52">
        <v>24</v>
      </c>
      <c r="C34" s="53" t="s">
        <v>169</v>
      </c>
      <c r="D34" s="54" t="s">
        <v>659</v>
      </c>
      <c r="E34" s="52">
        <v>2</v>
      </c>
      <c r="F34" s="55" t="str">
        <f t="shared" ca="1" si="4"/>
        <v>-</v>
      </c>
      <c r="G34" s="56">
        <f t="shared" ca="1" si="18"/>
        <v>27.908215870014441</v>
      </c>
      <c r="H34" s="56" t="str">
        <f t="shared" ca="1" si="19"/>
        <v>n/a</v>
      </c>
      <c r="I34" s="56" t="str">
        <f t="shared" ca="1" si="20"/>
        <v>n/a</v>
      </c>
      <c r="J34" s="57" t="str">
        <f t="shared" ca="1" si="21"/>
        <v>na</v>
      </c>
      <c r="K34" s="56">
        <f t="shared" ca="1" si="5"/>
        <v>15.048787218492372</v>
      </c>
      <c r="L34" s="56">
        <f t="shared" ca="1" si="6"/>
        <v>18.778543596454842</v>
      </c>
      <c r="M34" s="56">
        <f t="shared" ca="1" si="29"/>
        <v>23.667007629982489</v>
      </c>
      <c r="N34" s="56">
        <f t="shared" ca="1" si="22"/>
        <v>27.908215870014441</v>
      </c>
      <c r="O34" s="56">
        <f t="shared" ca="1" si="23"/>
        <v>35.915873798648157</v>
      </c>
      <c r="P34" s="58"/>
      <c r="Q34" s="44">
        <f t="shared" ca="1" si="24"/>
        <v>15.048787218492372</v>
      </c>
      <c r="R34" s="45">
        <f t="shared" ca="1" si="25"/>
        <v>35.915873798648157</v>
      </c>
      <c r="S34" s="59"/>
      <c r="T34" s="44">
        <f t="shared" ca="1" si="0"/>
        <v>11.418141461316822</v>
      </c>
      <c r="U34" s="60">
        <f t="shared" ca="1" si="1"/>
        <v>35.915873798648157</v>
      </c>
      <c r="V34" s="60">
        <f t="shared" ca="1" si="26"/>
        <v>35.915873798648157</v>
      </c>
      <c r="W34" s="60">
        <f t="shared" ca="1" si="27"/>
        <v>11.418141461316822</v>
      </c>
      <c r="X34" s="61">
        <f t="shared" ca="1" si="8"/>
        <v>0</v>
      </c>
      <c r="Y34" s="50">
        <f t="shared" ca="1" si="9"/>
        <v>0.32687343540083885</v>
      </c>
      <c r="Z34" s="50">
        <v>0.5</v>
      </c>
      <c r="AA34" s="50">
        <f t="shared" ca="1" si="10"/>
        <v>0.69954761388580722</v>
      </c>
      <c r="AB34" s="50">
        <f t="shared" ca="1" si="11"/>
        <v>0.85179665990378539</v>
      </c>
      <c r="AC34" s="50">
        <f t="shared" ca="1" si="12"/>
        <v>0.32687343540083885</v>
      </c>
      <c r="AD34" s="50">
        <f t="shared" ca="1" si="13"/>
        <v>-999</v>
      </c>
      <c r="AE34" s="50">
        <f t="shared" ca="1" si="14"/>
        <v>-999</v>
      </c>
      <c r="AF34" s="50">
        <f t="shared" ca="1" si="15"/>
        <v>-999</v>
      </c>
      <c r="AG34" s="50">
        <f t="shared" ca="1" si="16"/>
        <v>-999</v>
      </c>
      <c r="AH34" s="50">
        <f t="shared" ca="1" si="17"/>
        <v>-999</v>
      </c>
      <c r="AI34" s="50"/>
      <c r="AJ34" s="59">
        <f t="shared" si="28"/>
        <v>8.8517999999999972</v>
      </c>
      <c r="AK34" s="50">
        <f t="shared" ca="1" si="2"/>
        <v>-999</v>
      </c>
      <c r="AL34" s="62">
        <f t="shared" ca="1" si="3"/>
        <v>-999</v>
      </c>
    </row>
    <row r="35" spans="1:38">
      <c r="A35" s="342"/>
      <c r="B35" s="52">
        <v>25</v>
      </c>
      <c r="C35" s="53" t="s">
        <v>619</v>
      </c>
      <c r="D35" s="54" t="s">
        <v>542</v>
      </c>
      <c r="E35" s="52">
        <v>3</v>
      </c>
      <c r="F35" s="55" t="str">
        <f t="shared" ca="1" si="4"/>
        <v>-</v>
      </c>
      <c r="G35" s="55">
        <f t="shared" ca="1" si="18"/>
        <v>186750</v>
      </c>
      <c r="H35" s="56" t="str">
        <f t="shared" ca="1" si="19"/>
        <v>n/a</v>
      </c>
      <c r="I35" s="56" t="str">
        <f t="shared" ca="1" si="20"/>
        <v>n/a</v>
      </c>
      <c r="J35" s="57" t="str">
        <f t="shared" ca="1" si="21"/>
        <v>na</v>
      </c>
      <c r="K35" s="55">
        <f t="shared" ca="1" si="5"/>
        <v>185000</v>
      </c>
      <c r="L35" s="55">
        <f t="shared" ca="1" si="6"/>
        <v>199950</v>
      </c>
      <c r="M35" s="55">
        <f t="shared" ca="1" si="29"/>
        <v>205000</v>
      </c>
      <c r="N35" s="55">
        <f t="shared" ca="1" si="22"/>
        <v>218000</v>
      </c>
      <c r="O35" s="55">
        <f t="shared" ca="1" si="23"/>
        <v>262500</v>
      </c>
      <c r="P35" s="58"/>
      <c r="Q35" s="44">
        <f t="shared" ca="1" si="24"/>
        <v>262500</v>
      </c>
      <c r="R35" s="45">
        <f t="shared" ca="1" si="25"/>
        <v>185000</v>
      </c>
      <c r="S35" s="100"/>
      <c r="T35" s="99">
        <f t="shared" ca="1" si="0"/>
        <v>147500</v>
      </c>
      <c r="U35" s="101">
        <f t="shared" ca="1" si="1"/>
        <v>262500</v>
      </c>
      <c r="V35" s="60">
        <f t="shared" ca="1" si="26"/>
        <v>147500</v>
      </c>
      <c r="W35" s="60">
        <f t="shared" ca="1" si="27"/>
        <v>262500</v>
      </c>
      <c r="X35" s="61">
        <f t="shared" ca="1" si="8"/>
        <v>0.32608695652173914</v>
      </c>
      <c r="Y35" s="50">
        <f t="shared" ca="1" si="9"/>
        <v>0.45608695652173914</v>
      </c>
      <c r="Z35" s="50">
        <v>0.5</v>
      </c>
      <c r="AA35" s="50">
        <f t="shared" ca="1" si="10"/>
        <v>0.61304347826086958</v>
      </c>
      <c r="AB35" s="50">
        <f t="shared" ca="1" si="11"/>
        <v>1</v>
      </c>
      <c r="AC35" s="50">
        <f t="shared" ca="1" si="12"/>
        <v>0.34130434782608693</v>
      </c>
      <c r="AD35" s="50">
        <f t="shared" ca="1" si="13"/>
        <v>-999</v>
      </c>
      <c r="AE35" s="50">
        <f t="shared" ca="1" si="14"/>
        <v>-999</v>
      </c>
      <c r="AF35" s="50">
        <f t="shared" ca="1" si="15"/>
        <v>-999</v>
      </c>
      <c r="AG35" s="50">
        <f t="shared" ca="1" si="16"/>
        <v>-999</v>
      </c>
      <c r="AH35" s="50">
        <f t="shared" ca="1" si="17"/>
        <v>-999</v>
      </c>
      <c r="AI35" s="50"/>
      <c r="AJ35" s="59">
        <f t="shared" si="28"/>
        <v>9.228399999999997</v>
      </c>
      <c r="AK35" s="50">
        <f t="shared" ca="1" si="2"/>
        <v>-999</v>
      </c>
      <c r="AL35" s="62">
        <f t="shared" ca="1" si="3"/>
        <v>-999</v>
      </c>
    </row>
    <row r="36" spans="1:38">
      <c r="A36" s="342"/>
      <c r="B36" s="52">
        <v>26</v>
      </c>
      <c r="C36" s="53" t="s">
        <v>172</v>
      </c>
      <c r="D36" s="54" t="s">
        <v>543</v>
      </c>
      <c r="E36" s="52">
        <v>2</v>
      </c>
      <c r="F36" s="55">
        <f t="shared" ca="1" si="4"/>
        <v>41.666666666666664</v>
      </c>
      <c r="G36" s="56">
        <f t="shared" ca="1" si="18"/>
        <v>2.1059725381181029</v>
      </c>
      <c r="H36" s="56">
        <f t="shared" ca="1" si="19"/>
        <v>1.5149802530462055</v>
      </c>
      <c r="I36" s="56">
        <f t="shared" ca="1" si="20"/>
        <v>2.8504399351244407</v>
      </c>
      <c r="J36" s="57" t="str">
        <f t="shared" ca="1" si="21"/>
        <v>none</v>
      </c>
      <c r="K36" s="56">
        <f t="shared" ca="1" si="5"/>
        <v>0.5993877024086165</v>
      </c>
      <c r="L36" s="56">
        <f t="shared" ca="1" si="6"/>
        <v>1.3976417971132344</v>
      </c>
      <c r="M36" s="56">
        <f t="shared" ca="1" si="29"/>
        <v>2.2642996682185168</v>
      </c>
      <c r="N36" s="56">
        <f t="shared" ca="1" si="22"/>
        <v>3.2894736842105261</v>
      </c>
      <c r="O36" s="56">
        <f t="shared" ca="1" si="23"/>
        <v>4.1212393690757185</v>
      </c>
      <c r="P36" s="58"/>
      <c r="Q36" s="44">
        <f t="shared" ca="1" si="24"/>
        <v>0.5993877024086165</v>
      </c>
      <c r="R36" s="45">
        <f t="shared" ca="1" si="25"/>
        <v>4.1212393690757185</v>
      </c>
      <c r="S36" s="59"/>
      <c r="T36" s="44">
        <f t="shared" ca="1" si="0"/>
        <v>0.40735996736131508</v>
      </c>
      <c r="U36" s="60">
        <f t="shared" ca="1" si="1"/>
        <v>4.1212393690757185</v>
      </c>
      <c r="V36" s="60">
        <f t="shared" ca="1" si="26"/>
        <v>4.1212393690757185</v>
      </c>
      <c r="W36" s="60">
        <f t="shared" ca="1" si="27"/>
        <v>0.40735996736131508</v>
      </c>
      <c r="X36" s="61">
        <f t="shared" ca="1" si="8"/>
        <v>0</v>
      </c>
      <c r="Y36" s="50">
        <f t="shared" ca="1" si="9"/>
        <v>0.22396141470862846</v>
      </c>
      <c r="Z36" s="50">
        <v>0.5</v>
      </c>
      <c r="AA36" s="50">
        <f t="shared" ca="1" si="10"/>
        <v>0.7333564925951056</v>
      </c>
      <c r="AB36" s="50">
        <f t="shared" ca="1" si="11"/>
        <v>0.94829456902702391</v>
      </c>
      <c r="AC36" s="50">
        <f t="shared" ca="1" si="12"/>
        <v>-999</v>
      </c>
      <c r="AD36" s="50">
        <f t="shared" ca="1" si="13"/>
        <v>0.54263119853254438</v>
      </c>
      <c r="AE36" s="50">
        <f t="shared" ca="1" si="14"/>
        <v>-999</v>
      </c>
      <c r="AF36" s="50">
        <f t="shared" ca="1" si="15"/>
        <v>-999</v>
      </c>
      <c r="AG36" s="50">
        <f t="shared" ca="1" si="16"/>
        <v>-999</v>
      </c>
      <c r="AH36" s="50">
        <f t="shared" ca="1" si="17"/>
        <v>-999</v>
      </c>
      <c r="AI36" s="50"/>
      <c r="AJ36" s="59">
        <f t="shared" si="28"/>
        <v>9.6049999999999969</v>
      </c>
      <c r="AK36" s="50">
        <f t="shared" ca="1" si="2"/>
        <v>-999</v>
      </c>
      <c r="AL36" s="62">
        <f t="shared" ca="1" si="3"/>
        <v>-999</v>
      </c>
    </row>
    <row r="37" spans="1:38">
      <c r="A37" s="342"/>
      <c r="B37" s="52">
        <v>27</v>
      </c>
      <c r="C37" s="53" t="s">
        <v>173</v>
      </c>
      <c r="D37" s="54" t="s">
        <v>544</v>
      </c>
      <c r="E37" s="52">
        <v>2</v>
      </c>
      <c r="F37" s="55">
        <f t="shared" ca="1" si="4"/>
        <v>335</v>
      </c>
      <c r="G37" s="56">
        <f t="shared" ca="1" si="18"/>
        <v>1.6932019206469549</v>
      </c>
      <c r="H37" s="56">
        <f t="shared" ca="1" si="19"/>
        <v>1.5180267116115496</v>
      </c>
      <c r="I37" s="56">
        <f t="shared" ca="1" si="20"/>
        <v>1.8827710330449929</v>
      </c>
      <c r="J37" s="57" t="str">
        <f t="shared" ca="1" si="21"/>
        <v>better</v>
      </c>
      <c r="K37" s="56">
        <f t="shared" ca="1" si="5"/>
        <v>0.98931539374752675</v>
      </c>
      <c r="L37" s="56">
        <f t="shared" ca="1" si="6"/>
        <v>1.6263468184590364</v>
      </c>
      <c r="M37" s="56">
        <f t="shared" ca="1" si="29"/>
        <v>2.2481937709968793</v>
      </c>
      <c r="N37" s="56">
        <f t="shared" ca="1" si="22"/>
        <v>2.9761904761904758</v>
      </c>
      <c r="O37" s="56">
        <f t="shared" ca="1" si="23"/>
        <v>4.0463077441834328</v>
      </c>
      <c r="P37" s="58"/>
      <c r="Q37" s="44">
        <f t="shared" ca="1" si="24"/>
        <v>0.98931539374752675</v>
      </c>
      <c r="R37" s="45">
        <f t="shared" ca="1" si="25"/>
        <v>4.0463077441834328</v>
      </c>
      <c r="S37" s="59"/>
      <c r="T37" s="44">
        <f t="shared" ca="1" si="0"/>
        <v>0.45007979781032592</v>
      </c>
      <c r="U37" s="60">
        <f t="shared" ca="1" si="1"/>
        <v>4.0463077441834328</v>
      </c>
      <c r="V37" s="60">
        <f t="shared" ca="1" si="26"/>
        <v>4.0463077441834328</v>
      </c>
      <c r="W37" s="60">
        <f t="shared" ca="1" si="27"/>
        <v>0.45007979781032592</v>
      </c>
      <c r="X37" s="61">
        <f t="shared" ca="1" si="8"/>
        <v>0</v>
      </c>
      <c r="Y37" s="50">
        <f t="shared" ca="1" si="9"/>
        <v>0.29756658475228165</v>
      </c>
      <c r="Z37" s="50">
        <v>0.5</v>
      </c>
      <c r="AA37" s="50">
        <f t="shared" ca="1" si="10"/>
        <v>0.67291644517834093</v>
      </c>
      <c r="AB37" s="50">
        <f t="shared" ca="1" si="11"/>
        <v>0.85005522342346673</v>
      </c>
      <c r="AC37" s="50">
        <f t="shared" ca="1" si="12"/>
        <v>-999</v>
      </c>
      <c r="AD37" s="50">
        <f t="shared" ca="1" si="13"/>
        <v>-999</v>
      </c>
      <c r="AE37" s="50">
        <f t="shared" ca="1" si="14"/>
        <v>-999</v>
      </c>
      <c r="AF37" s="50">
        <f t="shared" ca="1" si="15"/>
        <v>0.6543261046368456</v>
      </c>
      <c r="AG37" s="50">
        <f t="shared" ca="1" si="16"/>
        <v>-999</v>
      </c>
      <c r="AH37" s="50">
        <f t="shared" ca="1" si="17"/>
        <v>-999</v>
      </c>
      <c r="AI37" s="50"/>
      <c r="AJ37" s="59">
        <f t="shared" si="28"/>
        <v>9.9815999999999967</v>
      </c>
      <c r="AK37" s="50">
        <f t="shared" ca="1" si="2"/>
        <v>-999</v>
      </c>
      <c r="AL37" s="62">
        <f t="shared" ca="1" si="3"/>
        <v>-999</v>
      </c>
    </row>
    <row r="38" spans="1:38">
      <c r="A38" s="342"/>
      <c r="B38" s="52">
        <v>28</v>
      </c>
      <c r="C38" s="53" t="s">
        <v>210</v>
      </c>
      <c r="D38" s="54" t="s">
        <v>545</v>
      </c>
      <c r="E38" s="52">
        <v>2</v>
      </c>
      <c r="F38" s="55">
        <f t="shared" ca="1" si="4"/>
        <v>6202</v>
      </c>
      <c r="G38" s="56">
        <f t="shared" ca="1" si="18"/>
        <v>268.38028473754815</v>
      </c>
      <c r="H38" s="56">
        <f t="shared" ca="1" si="19"/>
        <v>262.67491076256698</v>
      </c>
      <c r="I38" s="56">
        <f t="shared" ca="1" si="20"/>
        <v>274.14396493032154</v>
      </c>
      <c r="J38" s="57" t="str">
        <f t="shared" ca="1" si="21"/>
        <v>worse</v>
      </c>
      <c r="K38" s="56">
        <f t="shared" ca="1" si="5"/>
        <v>53.095102325286696</v>
      </c>
      <c r="L38" s="56">
        <f t="shared" ca="1" si="6"/>
        <v>75.737591114196462</v>
      </c>
      <c r="M38" s="56">
        <f t="shared" ca="1" si="29"/>
        <v>122.14929977222225</v>
      </c>
      <c r="N38" s="56">
        <f t="shared" ca="1" si="22"/>
        <v>134.90536766987279</v>
      </c>
      <c r="O38" s="56">
        <f t="shared" ca="1" si="23"/>
        <v>268.38028473754815</v>
      </c>
      <c r="P38" s="58"/>
      <c r="Q38" s="44">
        <f t="shared" ca="1" si="24"/>
        <v>53.095102325286696</v>
      </c>
      <c r="R38" s="45">
        <f t="shared" ca="1" si="25"/>
        <v>268.38028473754815</v>
      </c>
      <c r="S38" s="59"/>
      <c r="T38" s="44">
        <f t="shared" ca="1" si="0"/>
        <v>-24.081685193103638</v>
      </c>
      <c r="U38" s="60">
        <f t="shared" ca="1" si="1"/>
        <v>268.38028473754815</v>
      </c>
      <c r="V38" s="60">
        <f t="shared" ca="1" si="26"/>
        <v>268.38028473754815</v>
      </c>
      <c r="W38" s="60">
        <f t="shared" ca="1" si="27"/>
        <v>-24.081685193103638</v>
      </c>
      <c r="X38" s="61">
        <f t="shared" ca="1" si="8"/>
        <v>0</v>
      </c>
      <c r="Y38" s="50">
        <f t="shared" ca="1" si="9"/>
        <v>0.45638384060438619</v>
      </c>
      <c r="Z38" s="50">
        <v>0.5</v>
      </c>
      <c r="AA38" s="50">
        <f t="shared" ca="1" si="10"/>
        <v>0.65869314109123622</v>
      </c>
      <c r="AB38" s="50">
        <f t="shared" ca="1" si="11"/>
        <v>0.73611342515168598</v>
      </c>
      <c r="AC38" s="50">
        <f t="shared" ca="1" si="12"/>
        <v>-999</v>
      </c>
      <c r="AD38" s="50">
        <f t="shared" ca="1" si="13"/>
        <v>-999</v>
      </c>
      <c r="AE38" s="50">
        <f t="shared" ca="1" si="14"/>
        <v>0</v>
      </c>
      <c r="AF38" s="50">
        <f t="shared" ca="1" si="15"/>
        <v>-999</v>
      </c>
      <c r="AG38" s="50">
        <f t="shared" ca="1" si="16"/>
        <v>-999</v>
      </c>
      <c r="AH38" s="50">
        <f t="shared" ca="1" si="17"/>
        <v>-999</v>
      </c>
      <c r="AI38" s="50"/>
      <c r="AJ38" s="59">
        <f t="shared" si="28"/>
        <v>10.358199999999997</v>
      </c>
      <c r="AK38" s="50">
        <f t="shared" ca="1" si="2"/>
        <v>-999</v>
      </c>
      <c r="AL38" s="62">
        <f t="shared" ca="1" si="3"/>
        <v>-999</v>
      </c>
    </row>
    <row r="39" spans="1:38">
      <c r="A39" s="342"/>
      <c r="B39" s="52">
        <v>29</v>
      </c>
      <c r="C39" s="53" t="s">
        <v>216</v>
      </c>
      <c r="D39" s="54" t="s">
        <v>546</v>
      </c>
      <c r="E39" s="52">
        <v>2</v>
      </c>
      <c r="F39" s="55">
        <f t="shared" ca="1" si="4"/>
        <v>598</v>
      </c>
      <c r="G39" s="56">
        <f t="shared" ca="1" si="18"/>
        <v>25.877363797654592</v>
      </c>
      <c r="H39" s="56">
        <f t="shared" ca="1" si="19"/>
        <v>23.868500088733938</v>
      </c>
      <c r="I39" s="56">
        <f t="shared" ca="1" si="20"/>
        <v>28.006639842042766</v>
      </c>
      <c r="J39" s="57" t="str">
        <f t="shared" ca="1" si="21"/>
        <v>worse</v>
      </c>
      <c r="K39" s="56">
        <f t="shared" ca="1" si="5"/>
        <v>2.2809351834252043</v>
      </c>
      <c r="L39" s="56">
        <f t="shared" ca="1" si="6"/>
        <v>4.3242501201180588</v>
      </c>
      <c r="M39" s="56">
        <f t="shared" ca="1" si="29"/>
        <v>9.1548371965447739</v>
      </c>
      <c r="N39" s="56">
        <f t="shared" ca="1" si="22"/>
        <v>8.4266049144474451</v>
      </c>
      <c r="O39" s="56">
        <f t="shared" ca="1" si="23"/>
        <v>25.877363797654592</v>
      </c>
      <c r="P39" s="58">
        <f t="shared" ref="P39:P43" ca="1" si="39">VLOOKUP($K$3,INDIRECT(D39),15,FALSE)</f>
        <v>16</v>
      </c>
      <c r="Q39" s="44">
        <f t="shared" ca="1" si="24"/>
        <v>2.2809351834252043</v>
      </c>
      <c r="R39" s="45">
        <f t="shared" ca="1" si="25"/>
        <v>25.877363797654592</v>
      </c>
      <c r="S39" s="59"/>
      <c r="T39" s="44">
        <f t="shared" ca="1" si="0"/>
        <v>-7.567689404565046</v>
      </c>
      <c r="U39" s="60">
        <f t="shared" ca="1" si="1"/>
        <v>25.877363797654592</v>
      </c>
      <c r="V39" s="60">
        <f t="shared" ca="1" si="26"/>
        <v>25.877363797654592</v>
      </c>
      <c r="W39" s="60">
        <f t="shared" ca="1" si="27"/>
        <v>-7.567689404565046</v>
      </c>
      <c r="X39" s="61">
        <f t="shared" ca="1" si="8"/>
        <v>0</v>
      </c>
      <c r="Y39" s="50">
        <f t="shared" ca="1" si="9"/>
        <v>0.52177399084086362</v>
      </c>
      <c r="Z39" s="50">
        <v>0.5</v>
      </c>
      <c r="AA39" s="50">
        <f t="shared" ca="1" si="10"/>
        <v>0.64443352944363452</v>
      </c>
      <c r="AB39" s="50">
        <f t="shared" ca="1" si="11"/>
        <v>0.70552821284384648</v>
      </c>
      <c r="AC39" s="50">
        <f t="shared" ca="1" si="12"/>
        <v>-999</v>
      </c>
      <c r="AD39" s="50">
        <f t="shared" ca="1" si="13"/>
        <v>-999</v>
      </c>
      <c r="AE39" s="50">
        <f t="shared" ca="1" si="14"/>
        <v>0</v>
      </c>
      <c r="AF39" s="50">
        <f t="shared" ca="1" si="15"/>
        <v>-999</v>
      </c>
      <c r="AG39" s="50">
        <f t="shared" ca="1" si="16"/>
        <v>-999</v>
      </c>
      <c r="AH39" s="50">
        <f t="shared" ca="1" si="17"/>
        <v>-999</v>
      </c>
      <c r="AI39" s="50"/>
      <c r="AJ39" s="59">
        <f t="shared" si="28"/>
        <v>10.734799999999996</v>
      </c>
      <c r="AK39" s="50">
        <f t="shared" ca="1" si="2"/>
        <v>-999</v>
      </c>
      <c r="AL39" s="62">
        <f t="shared" ca="1" si="3"/>
        <v>-999</v>
      </c>
    </row>
    <row r="40" spans="1:38">
      <c r="A40" s="342"/>
      <c r="B40" s="52">
        <v>30</v>
      </c>
      <c r="C40" s="53" t="s">
        <v>217</v>
      </c>
      <c r="D40" s="54" t="s">
        <v>547</v>
      </c>
      <c r="E40" s="52">
        <v>2</v>
      </c>
      <c r="F40" s="55">
        <f t="shared" ca="1" si="4"/>
        <v>1517</v>
      </c>
      <c r="G40" s="56">
        <f t="shared" ca="1" si="18"/>
        <v>65.645419533515081</v>
      </c>
      <c r="H40" s="56">
        <f t="shared" ca="1" si="19"/>
        <v>62.485439610273886</v>
      </c>
      <c r="I40" s="56">
        <f t="shared" ca="1" si="20"/>
        <v>68.915169635920307</v>
      </c>
      <c r="J40" s="57" t="str">
        <f t="shared" ca="1" si="21"/>
        <v>worse</v>
      </c>
      <c r="K40" s="56">
        <f t="shared" ca="1" si="5"/>
        <v>14.319204207058227</v>
      </c>
      <c r="L40" s="56">
        <f t="shared" ca="1" si="6"/>
        <v>23.782479057219938</v>
      </c>
      <c r="M40" s="56">
        <f t="shared" ca="1" si="29"/>
        <v>40.034746820497247</v>
      </c>
      <c r="N40" s="56">
        <f t="shared" ca="1" si="22"/>
        <v>46.957416698829284</v>
      </c>
      <c r="O40" s="56">
        <f t="shared" ca="1" si="23"/>
        <v>71.034482758620683</v>
      </c>
      <c r="P40" s="58">
        <f t="shared" ca="1" si="39"/>
        <v>15</v>
      </c>
      <c r="Q40" s="44">
        <f t="shared" ca="1" si="24"/>
        <v>14.319204207058227</v>
      </c>
      <c r="R40" s="45">
        <f t="shared" ca="1" si="25"/>
        <v>71.034482758620683</v>
      </c>
      <c r="S40" s="59"/>
      <c r="T40" s="44">
        <f t="shared" ca="1" si="0"/>
        <v>9.0350108823738111</v>
      </c>
      <c r="U40" s="60">
        <f t="shared" ca="1" si="1"/>
        <v>71.034482758620683</v>
      </c>
      <c r="V40" s="60">
        <f t="shared" ca="1" si="26"/>
        <v>71.034482758620683</v>
      </c>
      <c r="W40" s="60">
        <f t="shared" ca="1" si="27"/>
        <v>9.0350108823738111</v>
      </c>
      <c r="X40" s="61">
        <f t="shared" ca="1" si="8"/>
        <v>0</v>
      </c>
      <c r="Y40" s="50">
        <f t="shared" ca="1" si="9"/>
        <v>0.38834308311287025</v>
      </c>
      <c r="Z40" s="50">
        <v>0.5</v>
      </c>
      <c r="AA40" s="50">
        <f t="shared" ca="1" si="10"/>
        <v>0.76213558392428582</v>
      </c>
      <c r="AB40" s="50">
        <f t="shared" ca="1" si="11"/>
        <v>0.91477034941149415</v>
      </c>
      <c r="AC40" s="50">
        <f t="shared" ca="1" si="12"/>
        <v>-999</v>
      </c>
      <c r="AD40" s="50">
        <f t="shared" ca="1" si="13"/>
        <v>-999</v>
      </c>
      <c r="AE40" s="50">
        <f t="shared" ca="1" si="14"/>
        <v>8.6921115003404575E-2</v>
      </c>
      <c r="AF40" s="50">
        <f t="shared" ca="1" si="15"/>
        <v>-999</v>
      </c>
      <c r="AG40" s="50">
        <f t="shared" ca="1" si="16"/>
        <v>-999</v>
      </c>
      <c r="AH40" s="50">
        <f t="shared" ca="1" si="17"/>
        <v>-999</v>
      </c>
      <c r="AI40" s="50"/>
      <c r="AJ40" s="59">
        <f t="shared" si="28"/>
        <v>11.111399999999996</v>
      </c>
      <c r="AK40" s="50">
        <f t="shared" ca="1" si="2"/>
        <v>-999</v>
      </c>
      <c r="AL40" s="62">
        <f t="shared" ca="1" si="3"/>
        <v>-999</v>
      </c>
    </row>
    <row r="41" spans="1:38">
      <c r="A41" s="342"/>
      <c r="B41" s="52">
        <v>31</v>
      </c>
      <c r="C41" s="53" t="s">
        <v>226</v>
      </c>
      <c r="D41" s="54" t="s">
        <v>548</v>
      </c>
      <c r="E41" s="52">
        <v>2</v>
      </c>
      <c r="F41" s="55">
        <f t="shared" ca="1" si="4"/>
        <v>223</v>
      </c>
      <c r="G41" s="56">
        <f t="shared" ca="1" si="18"/>
        <v>9.6499199446103248</v>
      </c>
      <c r="H41" s="56">
        <f t="shared" ca="1" si="19"/>
        <v>8.4298420619159415</v>
      </c>
      <c r="I41" s="56">
        <f t="shared" ca="1" si="20"/>
        <v>10.995588915153174</v>
      </c>
      <c r="J41" s="57" t="str">
        <f t="shared" ca="1" si="21"/>
        <v>worse</v>
      </c>
      <c r="K41" s="56">
        <f t="shared" ca="1" si="5"/>
        <v>0.70992474797671445</v>
      </c>
      <c r="L41" s="56">
        <f t="shared" ca="1" si="6"/>
        <v>0.99150141643059497</v>
      </c>
      <c r="M41" s="56">
        <f t="shared" ca="1" si="29"/>
        <v>2.810451540580615</v>
      </c>
      <c r="N41" s="56">
        <f t="shared" ca="1" si="22"/>
        <v>2.6373343625369867</v>
      </c>
      <c r="O41" s="56">
        <f t="shared" ca="1" si="23"/>
        <v>9.6499199446103248</v>
      </c>
      <c r="P41" s="58">
        <f t="shared" ca="1" si="39"/>
        <v>16</v>
      </c>
      <c r="Q41" s="44">
        <f t="shared" ca="1" si="24"/>
        <v>0.70992474797671445</v>
      </c>
      <c r="R41" s="45">
        <f t="shared" ca="1" si="25"/>
        <v>9.6499199446103248</v>
      </c>
      <c r="S41" s="59"/>
      <c r="T41" s="44">
        <f t="shared" ca="1" si="0"/>
        <v>-4.0290168634490939</v>
      </c>
      <c r="U41" s="60">
        <f t="shared" ca="1" si="1"/>
        <v>9.6499199446103248</v>
      </c>
      <c r="V41" s="60">
        <f t="shared" ca="1" si="26"/>
        <v>9.6499199446103248</v>
      </c>
      <c r="W41" s="60">
        <f t="shared" ca="1" si="27"/>
        <v>-4.0290168634490939</v>
      </c>
      <c r="X41" s="61">
        <f t="shared" ca="1" si="8"/>
        <v>0</v>
      </c>
      <c r="Y41" s="50">
        <f t="shared" ca="1" si="9"/>
        <v>0.51265574806527592</v>
      </c>
      <c r="Z41" s="50">
        <v>0.5</v>
      </c>
      <c r="AA41" s="50">
        <f t="shared" ca="1" si="10"/>
        <v>0.6329745249702684</v>
      </c>
      <c r="AB41" s="50">
        <f t="shared" ca="1" si="11"/>
        <v>0.65355921458503285</v>
      </c>
      <c r="AC41" s="50">
        <f t="shared" ca="1" si="12"/>
        <v>-999</v>
      </c>
      <c r="AD41" s="50">
        <f t="shared" ca="1" si="13"/>
        <v>-999</v>
      </c>
      <c r="AE41" s="50">
        <f t="shared" ca="1" si="14"/>
        <v>0</v>
      </c>
      <c r="AF41" s="50">
        <f t="shared" ca="1" si="15"/>
        <v>-999</v>
      </c>
      <c r="AG41" s="50">
        <f t="shared" ca="1" si="16"/>
        <v>-999</v>
      </c>
      <c r="AH41" s="50">
        <f t="shared" ca="1" si="17"/>
        <v>-999</v>
      </c>
      <c r="AI41" s="50"/>
      <c r="AJ41" s="59">
        <f t="shared" si="28"/>
        <v>11.487999999999996</v>
      </c>
      <c r="AK41" s="50">
        <f t="shared" ca="1" si="2"/>
        <v>-999</v>
      </c>
      <c r="AL41" s="62">
        <f t="shared" ca="1" si="3"/>
        <v>-999</v>
      </c>
    </row>
    <row r="42" spans="1:38">
      <c r="A42" s="342"/>
      <c r="B42" s="52">
        <v>32</v>
      </c>
      <c r="C42" s="53" t="s">
        <v>228</v>
      </c>
      <c r="D42" s="54" t="s">
        <v>549</v>
      </c>
      <c r="E42" s="52">
        <v>2</v>
      </c>
      <c r="F42" s="55">
        <f t="shared" ca="1" si="4"/>
        <v>2193</v>
      </c>
      <c r="G42" s="56">
        <f t="shared" ca="1" si="18"/>
        <v>94.898091652602872</v>
      </c>
      <c r="H42" s="56">
        <f t="shared" ca="1" si="19"/>
        <v>91.148936007065942</v>
      </c>
      <c r="I42" s="56">
        <f t="shared" ca="1" si="20"/>
        <v>98.749484340476769</v>
      </c>
      <c r="J42" s="57" t="str">
        <f t="shared" ca="1" si="21"/>
        <v>worse</v>
      </c>
      <c r="K42" s="56">
        <f t="shared" ca="1" si="5"/>
        <v>12.798580751441426</v>
      </c>
      <c r="L42" s="56">
        <f t="shared" ca="1" si="6"/>
        <v>28.68902813613466</v>
      </c>
      <c r="M42" s="56">
        <f t="shared" ca="1" si="29"/>
        <v>43.882000787085438</v>
      </c>
      <c r="N42" s="56">
        <f t="shared" ca="1" si="22"/>
        <v>59.793814432989691</v>
      </c>
      <c r="O42" s="56">
        <f t="shared" ca="1" si="23"/>
        <v>94.898091652602872</v>
      </c>
      <c r="P42" s="58">
        <f t="shared" ca="1" si="39"/>
        <v>16</v>
      </c>
      <c r="Q42" s="44">
        <f t="shared" ca="1" si="24"/>
        <v>12.798580751441426</v>
      </c>
      <c r="R42" s="45">
        <f t="shared" ca="1" si="25"/>
        <v>94.898091652602872</v>
      </c>
      <c r="S42" s="59"/>
      <c r="T42" s="44">
        <f t="shared" ca="1" si="0"/>
        <v>-7.1340900784319956</v>
      </c>
      <c r="U42" s="60">
        <f t="shared" ca="1" si="1"/>
        <v>94.898091652602872</v>
      </c>
      <c r="V42" s="60">
        <f t="shared" ca="1" si="26"/>
        <v>94.898091652602872</v>
      </c>
      <c r="W42" s="60">
        <f t="shared" ca="1" si="27"/>
        <v>-7.1340900784319956</v>
      </c>
      <c r="X42" s="61">
        <f t="shared" ca="1" si="8"/>
        <v>0</v>
      </c>
      <c r="Y42" s="50">
        <f t="shared" ca="1" si="9"/>
        <v>0.34405103001865539</v>
      </c>
      <c r="Z42" s="50">
        <v>0.5</v>
      </c>
      <c r="AA42" s="50">
        <f t="shared" ca="1" si="10"/>
        <v>0.64890373206956098</v>
      </c>
      <c r="AB42" s="50">
        <f t="shared" ca="1" si="11"/>
        <v>0.80464329497121256</v>
      </c>
      <c r="AC42" s="50">
        <f t="shared" ca="1" si="12"/>
        <v>-999</v>
      </c>
      <c r="AD42" s="50">
        <f t="shared" ca="1" si="13"/>
        <v>-999</v>
      </c>
      <c r="AE42" s="50">
        <f t="shared" ca="1" si="14"/>
        <v>0</v>
      </c>
      <c r="AF42" s="50">
        <f t="shared" ca="1" si="15"/>
        <v>-999</v>
      </c>
      <c r="AG42" s="50">
        <f t="shared" ca="1" si="16"/>
        <v>-999</v>
      </c>
      <c r="AH42" s="50">
        <f t="shared" ca="1" si="17"/>
        <v>-999</v>
      </c>
      <c r="AI42" s="50"/>
      <c r="AJ42" s="59">
        <f t="shared" si="28"/>
        <v>11.864599999999996</v>
      </c>
      <c r="AK42" s="50">
        <f t="shared" ca="1" si="2"/>
        <v>-999</v>
      </c>
      <c r="AL42" s="62">
        <f t="shared" ca="1" si="3"/>
        <v>-999</v>
      </c>
    </row>
    <row r="43" spans="1:38">
      <c r="A43" s="342"/>
      <c r="B43" s="52">
        <v>33</v>
      </c>
      <c r="C43" s="53" t="s">
        <v>657</v>
      </c>
      <c r="D43" s="54" t="s">
        <v>550</v>
      </c>
      <c r="E43" s="52">
        <v>2</v>
      </c>
      <c r="F43" s="55">
        <f t="shared" ca="1" si="4"/>
        <v>188</v>
      </c>
      <c r="G43" s="56">
        <f t="shared" ca="1" si="18"/>
        <v>2.7349034782735195</v>
      </c>
      <c r="H43" s="56">
        <f t="shared" ca="1" si="19"/>
        <v>2.3578990616767901</v>
      </c>
      <c r="I43" s="56">
        <f t="shared" ca="1" si="20"/>
        <v>3.1550349535148703</v>
      </c>
      <c r="J43" s="57" t="str">
        <f t="shared" ca="1" si="21"/>
        <v>worse</v>
      </c>
      <c r="K43" s="56">
        <f t="shared" ca="1" si="5"/>
        <v>0.94112246069092154</v>
      </c>
      <c r="L43" s="56">
        <f t="shared" ca="1" si="6"/>
        <v>1.2383134171258747</v>
      </c>
      <c r="M43" s="56">
        <f t="shared" ca="1" si="29"/>
        <v>1.5248909425962982</v>
      </c>
      <c r="N43" s="56">
        <f t="shared" ca="1" si="22"/>
        <v>1.5077660277594185</v>
      </c>
      <c r="O43" s="56">
        <f t="shared" ca="1" si="23"/>
        <v>2.7349034782735195</v>
      </c>
      <c r="P43" s="58">
        <f t="shared" ca="1" si="39"/>
        <v>16</v>
      </c>
      <c r="Q43" s="44">
        <f t="shared" ca="1" si="24"/>
        <v>0.94112246069092154</v>
      </c>
      <c r="R43" s="45">
        <f t="shared" ca="1" si="25"/>
        <v>2.7349034782735195</v>
      </c>
      <c r="S43" s="59"/>
      <c r="T43" s="44">
        <f t="shared" ca="1" si="0"/>
        <v>0.31487840691907687</v>
      </c>
      <c r="U43" s="60">
        <f t="shared" ca="1" si="1"/>
        <v>2.7349034782735195</v>
      </c>
      <c r="V43" s="60">
        <f t="shared" ca="1" si="26"/>
        <v>2.7349034782735195</v>
      </c>
      <c r="W43" s="60">
        <f t="shared" ca="1" si="27"/>
        <v>0.31487840691907687</v>
      </c>
      <c r="X43" s="61">
        <f t="shared" ca="1" si="8"/>
        <v>0</v>
      </c>
      <c r="Y43" s="50">
        <f t="shared" ca="1" si="9"/>
        <v>0.50707633777830874</v>
      </c>
      <c r="Z43" s="50">
        <v>0.5</v>
      </c>
      <c r="AA43" s="50">
        <f t="shared" ca="1" si="10"/>
        <v>0.61841923823955736</v>
      </c>
      <c r="AB43" s="50">
        <f t="shared" ca="1" si="11"/>
        <v>0.74122414631789435</v>
      </c>
      <c r="AC43" s="50">
        <f t="shared" ca="1" si="12"/>
        <v>-999</v>
      </c>
      <c r="AD43" s="50">
        <f t="shared" ca="1" si="13"/>
        <v>-999</v>
      </c>
      <c r="AE43" s="50">
        <f t="shared" ca="1" si="14"/>
        <v>0</v>
      </c>
      <c r="AF43" s="50">
        <f t="shared" ca="1" si="15"/>
        <v>-999</v>
      </c>
      <c r="AG43" s="50">
        <f t="shared" ca="1" si="16"/>
        <v>-999</v>
      </c>
      <c r="AH43" s="50">
        <f t="shared" ca="1" si="17"/>
        <v>-999</v>
      </c>
      <c r="AI43" s="50"/>
      <c r="AJ43" s="59">
        <f t="shared" si="28"/>
        <v>12.241199999999996</v>
      </c>
      <c r="AK43" s="50">
        <f t="shared" ref="AK43:AK74" ca="1" si="40">IF(J43=1,(G43-$V43)/($W43-$V43),-999)</f>
        <v>-999</v>
      </c>
      <c r="AL43" s="62">
        <f t="shared" ref="AL43:AL74" ca="1" si="41">IF(J43=3,(G43-$V43)/($W43-$V43),-999)</f>
        <v>-999</v>
      </c>
    </row>
    <row r="44" spans="1:38">
      <c r="A44" s="342"/>
      <c r="B44" s="52">
        <v>34</v>
      </c>
      <c r="C44" s="53" t="s">
        <v>658</v>
      </c>
      <c r="D44" s="54" t="s">
        <v>551</v>
      </c>
      <c r="E44" s="52">
        <v>2</v>
      </c>
      <c r="F44" s="55">
        <f t="shared" ref="F44:F48" ca="1" si="42">VLOOKUP($K$3,INDIRECT(D44),2,FALSE)</f>
        <v>57</v>
      </c>
      <c r="G44" s="56">
        <f t="shared" ref="G44:G48" ca="1" si="43">VLOOKUP($K$3,INDIRECT(D44),4,FALSE)</f>
        <v>0.82919945883824797</v>
      </c>
      <c r="H44" s="56">
        <f t="shared" ref="H44:H48" ca="1" si="44">VLOOKUP($K$3,INDIRECT(D44),5,FALSE)</f>
        <v>0.62798912825116449</v>
      </c>
      <c r="I44" s="56">
        <f t="shared" ref="I44:I48" ca="1" si="45">VLOOKUP($K$3,INDIRECT(D44),6,FALSE)</f>
        <v>1.0743436854238571</v>
      </c>
      <c r="J44" s="57" t="str">
        <f t="shared" ref="J44:J48" ca="1" si="46">VLOOKUP($K$3,INDIRECT(D44),7,FALSE)</f>
        <v>none</v>
      </c>
      <c r="K44" s="56">
        <f t="shared" ca="1" si="5"/>
        <v>0.41277113904195817</v>
      </c>
      <c r="L44" s="56">
        <f t="shared" ca="1" si="6"/>
        <v>0.70147543666845935</v>
      </c>
      <c r="M44" s="56">
        <f t="shared" ca="1" si="29"/>
        <v>1.077712716350498</v>
      </c>
      <c r="N44" s="56">
        <f t="shared" ca="1" si="22"/>
        <v>1.3599072587836634</v>
      </c>
      <c r="O44" s="56">
        <f t="shared" ca="1" si="23"/>
        <v>2.2582019599488707</v>
      </c>
      <c r="P44" s="58">
        <f t="shared" ref="P44:P48" ca="1" si="47">VLOOKUP($K$3,INDIRECT(D44),15,FALSE)</f>
        <v>5</v>
      </c>
      <c r="Q44" s="44">
        <f t="shared" ca="1" si="24"/>
        <v>0.41277113904195817</v>
      </c>
      <c r="R44" s="45">
        <f t="shared" ca="1" si="25"/>
        <v>2.2582019599488707</v>
      </c>
      <c r="S44" s="59"/>
      <c r="T44" s="44">
        <f t="shared" ref="T44:T48" ca="1" si="48">IF((M44-K44)&gt;(O44-M44),K44,(M44-(O44-M44)))</f>
        <v>-0.10277652724787467</v>
      </c>
      <c r="U44" s="60">
        <f t="shared" ref="U44:U48" ca="1" si="49">IF(T44=K44,M44+(M44-K44),O44)</f>
        <v>2.2582019599488707</v>
      </c>
      <c r="V44" s="60">
        <f t="shared" ca="1" si="26"/>
        <v>2.2582019599488707</v>
      </c>
      <c r="W44" s="60">
        <f t="shared" ca="1" si="27"/>
        <v>-0.10277652724787467</v>
      </c>
      <c r="X44" s="61">
        <f t="shared" ca="1" si="8"/>
        <v>0</v>
      </c>
      <c r="Y44" s="50">
        <f t="shared" ca="1" si="9"/>
        <v>0.38047559773904477</v>
      </c>
      <c r="Z44" s="50">
        <v>0.5</v>
      </c>
      <c r="AA44" s="50">
        <f t="shared" ca="1" si="10"/>
        <v>0.6593565048230301</v>
      </c>
      <c r="AB44" s="50">
        <f t="shared" ca="1" si="11"/>
        <v>0.78163813474558308</v>
      </c>
      <c r="AC44" s="50">
        <f t="shared" ca="1" si="12"/>
        <v>-999</v>
      </c>
      <c r="AD44" s="50">
        <f t="shared" ca="1" si="13"/>
        <v>0.60525858615819783</v>
      </c>
      <c r="AE44" s="50">
        <f t="shared" ca="1" si="14"/>
        <v>-999</v>
      </c>
      <c r="AF44" s="50">
        <f t="shared" ca="1" si="15"/>
        <v>-999</v>
      </c>
      <c r="AG44" s="50">
        <f t="shared" ca="1" si="16"/>
        <v>-999</v>
      </c>
      <c r="AH44" s="50">
        <f t="shared" ca="1" si="17"/>
        <v>-999</v>
      </c>
      <c r="AI44" s="50"/>
      <c r="AJ44" s="59">
        <f t="shared" si="28"/>
        <v>12.617799999999995</v>
      </c>
      <c r="AK44" s="50">
        <f t="shared" ca="1" si="40"/>
        <v>-999</v>
      </c>
      <c r="AL44" s="62">
        <f t="shared" ca="1" si="41"/>
        <v>-999</v>
      </c>
    </row>
    <row r="45" spans="1:38">
      <c r="A45" s="342"/>
      <c r="B45" s="52">
        <v>35</v>
      </c>
      <c r="C45" s="53" t="s">
        <v>664</v>
      </c>
      <c r="D45" s="54" t="s">
        <v>552</v>
      </c>
      <c r="E45" s="52">
        <v>2</v>
      </c>
      <c r="F45" s="55" t="str">
        <f t="shared" ca="1" si="42"/>
        <v>-</v>
      </c>
      <c r="G45" s="56">
        <f t="shared" ca="1" si="43"/>
        <v>13.845659841961632</v>
      </c>
      <c r="H45" s="56" t="str">
        <f t="shared" ca="1" si="44"/>
        <v>n/a</v>
      </c>
      <c r="I45" s="56" t="str">
        <f t="shared" ca="1" si="45"/>
        <v>n/a</v>
      </c>
      <c r="J45" s="57" t="str">
        <f t="shared" ca="1" si="46"/>
        <v>na</v>
      </c>
      <c r="K45" s="56">
        <f t="shared" ca="1" si="5"/>
        <v>13.425076810363642</v>
      </c>
      <c r="L45" s="56">
        <f t="shared" ca="1" si="6"/>
        <v>13.610982766136765</v>
      </c>
      <c r="M45" s="56">
        <f t="shared" ca="1" si="29"/>
        <v>13.804007698112601</v>
      </c>
      <c r="N45" s="56">
        <f t="shared" ca="1" si="22"/>
        <v>13.997747191516511</v>
      </c>
      <c r="O45" s="56">
        <f t="shared" ca="1" si="23"/>
        <v>14.178179878384205</v>
      </c>
      <c r="P45" s="58">
        <f t="shared" ca="1" si="47"/>
        <v>8</v>
      </c>
      <c r="Q45" s="44">
        <f t="shared" ca="1" si="24"/>
        <v>13.425076810363642</v>
      </c>
      <c r="R45" s="45">
        <f t="shared" ca="1" si="25"/>
        <v>14.178179878384205</v>
      </c>
      <c r="S45" s="59"/>
      <c r="T45" s="44">
        <f t="shared" ca="1" si="48"/>
        <v>13.425076810363642</v>
      </c>
      <c r="U45" s="60">
        <f t="shared" ca="1" si="49"/>
        <v>14.18293858586156</v>
      </c>
      <c r="V45" s="60">
        <f t="shared" ca="1" si="26"/>
        <v>14.18293858586156</v>
      </c>
      <c r="W45" s="60">
        <f t="shared" ca="1" si="27"/>
        <v>13.425076810363642</v>
      </c>
      <c r="X45" s="61">
        <f t="shared" ca="1" si="8"/>
        <v>6.2791232269619841E-3</v>
      </c>
      <c r="Y45" s="50">
        <f t="shared" ca="1" si="9"/>
        <v>0.24436038382246839</v>
      </c>
      <c r="Z45" s="50">
        <v>0.5</v>
      </c>
      <c r="AA45" s="50">
        <f t="shared" ca="1" si="10"/>
        <v>0.7546967510652165</v>
      </c>
      <c r="AB45" s="50">
        <f t="shared" ca="1" si="11"/>
        <v>1</v>
      </c>
      <c r="AC45" s="50">
        <f t="shared" ca="1" si="12"/>
        <v>0.44503991994890396</v>
      </c>
      <c r="AD45" s="50">
        <f t="shared" ca="1" si="13"/>
        <v>-999</v>
      </c>
      <c r="AE45" s="50">
        <f t="shared" ca="1" si="14"/>
        <v>-999</v>
      </c>
      <c r="AF45" s="50">
        <f t="shared" ca="1" si="15"/>
        <v>-999</v>
      </c>
      <c r="AG45" s="50">
        <f t="shared" ca="1" si="16"/>
        <v>-999</v>
      </c>
      <c r="AH45" s="50">
        <f t="shared" ca="1" si="17"/>
        <v>-999</v>
      </c>
      <c r="AI45" s="50"/>
      <c r="AJ45" s="59">
        <f t="shared" si="28"/>
        <v>12.994399999999995</v>
      </c>
      <c r="AK45" s="50">
        <f t="shared" ca="1" si="40"/>
        <v>-999</v>
      </c>
      <c r="AL45" s="62">
        <f t="shared" ca="1" si="41"/>
        <v>-999</v>
      </c>
    </row>
    <row r="46" spans="1:38">
      <c r="A46" s="342"/>
      <c r="B46" s="52">
        <v>36</v>
      </c>
      <c r="C46" s="53" t="s">
        <v>661</v>
      </c>
      <c r="D46" s="54" t="s">
        <v>553</v>
      </c>
      <c r="E46" s="52">
        <v>2</v>
      </c>
      <c r="F46" s="55" t="str">
        <f t="shared" ca="1" si="42"/>
        <v>-</v>
      </c>
      <c r="G46" s="56">
        <f t="shared" ca="1" si="43"/>
        <v>18.912242638288035</v>
      </c>
      <c r="H46" s="56" t="str">
        <f t="shared" ca="1" si="44"/>
        <v>n/a</v>
      </c>
      <c r="I46" s="56" t="str">
        <f t="shared" ca="1" si="45"/>
        <v>n/a</v>
      </c>
      <c r="J46" s="57" t="str">
        <f t="shared" ca="1" si="46"/>
        <v>na</v>
      </c>
      <c r="K46" s="56">
        <f t="shared" ca="1" si="5"/>
        <v>12.938782224108987</v>
      </c>
      <c r="L46" s="56">
        <f t="shared" ca="1" si="6"/>
        <v>14.253195519367708</v>
      </c>
      <c r="M46" s="56">
        <f t="shared" ca="1" si="29"/>
        <v>15.401182945244473</v>
      </c>
      <c r="N46" s="56">
        <f t="shared" ca="1" si="22"/>
        <v>16.128592888922288</v>
      </c>
      <c r="O46" s="56">
        <f t="shared" ca="1" si="23"/>
        <v>18.912242638288035</v>
      </c>
      <c r="P46" s="58">
        <f t="shared" ca="1" si="47"/>
        <v>16</v>
      </c>
      <c r="Q46" s="44">
        <f t="shared" ca="1" si="24"/>
        <v>12.938782224108987</v>
      </c>
      <c r="R46" s="45">
        <f t="shared" ca="1" si="25"/>
        <v>18.912242638288035</v>
      </c>
      <c r="S46" s="59"/>
      <c r="T46" s="44">
        <f t="shared" ca="1" si="48"/>
        <v>11.890123252200912</v>
      </c>
      <c r="U46" s="60">
        <f t="shared" ca="1" si="49"/>
        <v>18.912242638288035</v>
      </c>
      <c r="V46" s="60">
        <f t="shared" ca="1" si="26"/>
        <v>18.912242638288035</v>
      </c>
      <c r="W46" s="60">
        <f t="shared" ca="1" si="27"/>
        <v>11.890123252200912</v>
      </c>
      <c r="X46" s="61">
        <f t="shared" ca="1" si="8"/>
        <v>0</v>
      </c>
      <c r="Y46" s="50">
        <f t="shared" ca="1" si="9"/>
        <v>0.39641162394375878</v>
      </c>
      <c r="Z46" s="50">
        <v>0.5</v>
      </c>
      <c r="AA46" s="50">
        <f t="shared" ca="1" si="10"/>
        <v>0.66348161612735679</v>
      </c>
      <c r="AB46" s="50">
        <f t="shared" ca="1" si="11"/>
        <v>0.85066346579270979</v>
      </c>
      <c r="AC46" s="50">
        <f t="shared" ca="1" si="12"/>
        <v>0</v>
      </c>
      <c r="AD46" s="50">
        <f t="shared" ca="1" si="13"/>
        <v>-999</v>
      </c>
      <c r="AE46" s="50">
        <f t="shared" ca="1" si="14"/>
        <v>-999</v>
      </c>
      <c r="AF46" s="50">
        <f t="shared" ca="1" si="15"/>
        <v>-999</v>
      </c>
      <c r="AG46" s="50">
        <f t="shared" ca="1" si="16"/>
        <v>-999</v>
      </c>
      <c r="AH46" s="50">
        <f t="shared" ca="1" si="17"/>
        <v>-999</v>
      </c>
      <c r="AI46" s="50"/>
      <c r="AJ46" s="59">
        <f t="shared" si="28"/>
        <v>13.370999999999995</v>
      </c>
      <c r="AK46" s="50">
        <f t="shared" ca="1" si="40"/>
        <v>-999</v>
      </c>
      <c r="AL46" s="62">
        <f t="shared" ca="1" si="41"/>
        <v>-999</v>
      </c>
    </row>
    <row r="47" spans="1:38">
      <c r="A47" s="342"/>
      <c r="B47" s="52">
        <v>37</v>
      </c>
      <c r="C47" s="53" t="s">
        <v>193</v>
      </c>
      <c r="D47" s="54" t="s">
        <v>554</v>
      </c>
      <c r="E47" s="52">
        <v>2</v>
      </c>
      <c r="F47" s="55" t="str">
        <f t="shared" ca="1" si="42"/>
        <v>-</v>
      </c>
      <c r="G47" s="56">
        <f t="shared" ca="1" si="43"/>
        <v>2.1475145299476361</v>
      </c>
      <c r="H47" s="56" t="str">
        <f t="shared" ca="1" si="44"/>
        <v>n/a</v>
      </c>
      <c r="I47" s="56" t="str">
        <f t="shared" ca="1" si="45"/>
        <v>n/a</v>
      </c>
      <c r="J47" s="57" t="str">
        <f t="shared" ca="1" si="46"/>
        <v>na</v>
      </c>
      <c r="K47" s="56">
        <f t="shared" ca="1" si="5"/>
        <v>1.4092025728470219</v>
      </c>
      <c r="L47" s="56">
        <f t="shared" ca="1" si="6"/>
        <v>1.5610419076508315</v>
      </c>
      <c r="M47" s="56">
        <f t="shared" ca="1" si="29"/>
        <v>1.7746566564284527</v>
      </c>
      <c r="N47" s="56">
        <f t="shared" ca="1" si="22"/>
        <v>2.0099916237882494</v>
      </c>
      <c r="O47" s="56">
        <f t="shared" ca="1" si="23"/>
        <v>2.2471942847851802</v>
      </c>
      <c r="P47" s="58">
        <f t="shared" ca="1" si="47"/>
        <v>15</v>
      </c>
      <c r="Q47" s="44">
        <f t="shared" ca="1" si="24"/>
        <v>1.4092025728470219</v>
      </c>
      <c r="R47" s="45">
        <f t="shared" ca="1" si="25"/>
        <v>2.2471942847851802</v>
      </c>
      <c r="S47" s="59"/>
      <c r="T47" s="44">
        <f t="shared" ca="1" si="48"/>
        <v>1.3021190280717252</v>
      </c>
      <c r="U47" s="60">
        <f t="shared" ca="1" si="49"/>
        <v>2.2471942847851802</v>
      </c>
      <c r="V47" s="60">
        <f t="shared" ca="1" si="26"/>
        <v>2.2471942847851802</v>
      </c>
      <c r="W47" s="60">
        <f t="shared" ca="1" si="27"/>
        <v>1.3021190280717252</v>
      </c>
      <c r="X47" s="61">
        <f t="shared" ca="1" si="8"/>
        <v>0</v>
      </c>
      <c r="Y47" s="50">
        <f t="shared" ca="1" si="9"/>
        <v>0.25098811900103557</v>
      </c>
      <c r="Z47" s="50">
        <v>0.5</v>
      </c>
      <c r="AA47" s="50">
        <f t="shared" ca="1" si="10"/>
        <v>0.72602935296441562</v>
      </c>
      <c r="AB47" s="50">
        <f t="shared" ca="1" si="11"/>
        <v>0.8866931029940569</v>
      </c>
      <c r="AC47" s="50">
        <f t="shared" ca="1" si="12"/>
        <v>0.10547282253921796</v>
      </c>
      <c r="AD47" s="50">
        <f t="shared" ca="1" si="13"/>
        <v>-999</v>
      </c>
      <c r="AE47" s="50">
        <f t="shared" ca="1" si="14"/>
        <v>-999</v>
      </c>
      <c r="AF47" s="50">
        <f t="shared" ca="1" si="15"/>
        <v>-999</v>
      </c>
      <c r="AG47" s="50">
        <f t="shared" ca="1" si="16"/>
        <v>-999</v>
      </c>
      <c r="AH47" s="50">
        <f t="shared" ca="1" si="17"/>
        <v>-999</v>
      </c>
      <c r="AI47" s="50"/>
      <c r="AJ47" s="59">
        <f t="shared" si="28"/>
        <v>13.747599999999995</v>
      </c>
      <c r="AK47" s="50">
        <f t="shared" ca="1" si="40"/>
        <v>-999</v>
      </c>
      <c r="AL47" s="62">
        <f t="shared" ca="1" si="41"/>
        <v>-999</v>
      </c>
    </row>
    <row r="48" spans="1:38">
      <c r="A48" s="342"/>
      <c r="B48" s="52">
        <v>38</v>
      </c>
      <c r="C48" s="53" t="s">
        <v>194</v>
      </c>
      <c r="D48" s="54" t="s">
        <v>555</v>
      </c>
      <c r="E48" s="52">
        <v>1</v>
      </c>
      <c r="F48" s="55">
        <f t="shared" ca="1" si="42"/>
        <v>378632.31000000006</v>
      </c>
      <c r="G48" s="56">
        <f t="shared" ca="1" si="43"/>
        <v>10.261038211382115</v>
      </c>
      <c r="H48" s="56" t="str">
        <f t="shared" ca="1" si="44"/>
        <v>n/a</v>
      </c>
      <c r="I48" s="56" t="str">
        <f t="shared" ca="1" si="45"/>
        <v>n/a</v>
      </c>
      <c r="J48" s="57" t="str">
        <f t="shared" ca="1" si="46"/>
        <v>na</v>
      </c>
      <c r="K48" s="56">
        <f t="shared" ca="1" si="5"/>
        <v>1.8621297322253001</v>
      </c>
      <c r="L48" s="56">
        <f t="shared" ca="1" si="6"/>
        <v>10.261038211382115</v>
      </c>
      <c r="M48" s="56">
        <f t="shared" ca="1" si="29"/>
        <v>21.138771559614572</v>
      </c>
      <c r="N48" s="56">
        <f t="shared" ca="1" si="22"/>
        <v>28.587825035561888</v>
      </c>
      <c r="O48" s="56">
        <f t="shared" ca="1" si="23"/>
        <v>43.331647477217174</v>
      </c>
      <c r="P48" s="58">
        <f t="shared" ca="1" si="47"/>
        <v>4</v>
      </c>
      <c r="Q48" s="44">
        <f t="shared" ca="1" si="24"/>
        <v>43.331647477217174</v>
      </c>
      <c r="R48" s="45">
        <f t="shared" ca="1" si="25"/>
        <v>1.8621297322253001</v>
      </c>
      <c r="S48" s="59"/>
      <c r="T48" s="44">
        <f t="shared" ca="1" si="48"/>
        <v>-1.0541043579880309</v>
      </c>
      <c r="U48" s="60">
        <f t="shared" ca="1" si="49"/>
        <v>43.331647477217174</v>
      </c>
      <c r="V48" s="60">
        <f t="shared" ca="1" si="26"/>
        <v>-1.0541043579880309</v>
      </c>
      <c r="W48" s="60">
        <f t="shared" ca="1" si="27"/>
        <v>43.331647477217174</v>
      </c>
      <c r="X48" s="61">
        <f t="shared" ca="1" si="8"/>
        <v>6.570203206291704E-2</v>
      </c>
      <c r="Y48" s="50">
        <f t="shared" ca="1" si="9"/>
        <v>0.25492736073010203</v>
      </c>
      <c r="Z48" s="50">
        <v>0.5</v>
      </c>
      <c r="AA48" s="50">
        <f t="shared" ca="1" si="10"/>
        <v>0.66782533060618321</v>
      </c>
      <c r="AB48" s="50">
        <f t="shared" ca="1" si="11"/>
        <v>1</v>
      </c>
      <c r="AC48" s="50">
        <f t="shared" ca="1" si="12"/>
        <v>0.25492736073010203</v>
      </c>
      <c r="AD48" s="50">
        <f t="shared" ca="1" si="13"/>
        <v>-999</v>
      </c>
      <c r="AE48" s="50">
        <f t="shared" ca="1" si="14"/>
        <v>-999</v>
      </c>
      <c r="AF48" s="50">
        <f t="shared" ca="1" si="15"/>
        <v>-999</v>
      </c>
      <c r="AG48" s="50">
        <f t="shared" ca="1" si="16"/>
        <v>-999</v>
      </c>
      <c r="AH48" s="50">
        <f t="shared" ca="1" si="17"/>
        <v>-999</v>
      </c>
      <c r="AI48" s="50"/>
      <c r="AJ48" s="59">
        <f t="shared" si="28"/>
        <v>14.124199999999995</v>
      </c>
      <c r="AK48" s="50">
        <f t="shared" ca="1" si="40"/>
        <v>-999</v>
      </c>
      <c r="AL48" s="62">
        <f t="shared" ca="1" si="41"/>
        <v>-999</v>
      </c>
    </row>
    <row r="49" spans="1:38">
      <c r="A49" s="266"/>
      <c r="B49" s="270">
        <v>39</v>
      </c>
      <c r="C49" s="271" t="s">
        <v>620</v>
      </c>
      <c r="D49" s="272" t="s">
        <v>559</v>
      </c>
      <c r="E49" s="270">
        <v>1</v>
      </c>
      <c r="F49" s="273">
        <f t="shared" ref="F49:F87" ca="1" si="50">VLOOKUP($K$3,INDIRECT(D49),2,FALSE)</f>
        <v>671</v>
      </c>
      <c r="G49" s="274">
        <f t="shared" ref="G49:G87" ca="1" si="51">VLOOKUP($K$3,INDIRECT(D49),4,FALSE)</f>
        <v>33.634085213032577</v>
      </c>
      <c r="H49" s="274">
        <f t="shared" ref="H49:H87" ca="1" si="52">VLOOKUP($K$3,INDIRECT(D49),5,FALSE)</f>
        <v>31.175470849487755</v>
      </c>
      <c r="I49" s="274">
        <f t="shared" ref="I49:I87" ca="1" si="53">VLOOKUP($K$3,INDIRECT(D49),6,FALSE)</f>
        <v>36.229797599411775</v>
      </c>
      <c r="J49" s="275" t="str">
        <f t="shared" ref="J49:J87" ca="1" si="54">VLOOKUP($K$3,INDIRECT(D49),7,FALSE)</f>
        <v>lower</v>
      </c>
      <c r="K49" s="274">
        <f t="shared" ref="K49:K87" ca="1" si="55">VLOOKUP($K$3,INDIRECT(D49),8,FALSE)</f>
        <v>33.634085213032577</v>
      </c>
      <c r="L49" s="274">
        <f t="shared" ref="L49:L87" ca="1" si="56">VLOOKUP($K$3,INDIRECT(D49),9,FALSE)</f>
        <v>39.02226102138804</v>
      </c>
      <c r="M49" s="274">
        <f t="shared" ref="M49:M87" ca="1" si="57">VLOOKUP($K$3,INDIRECT(D49),10,FALSE)</f>
        <v>57.20622136624938</v>
      </c>
      <c r="N49" s="274">
        <f t="shared" ref="N49:N87" ca="1" si="58">VLOOKUP($K$3,INDIRECT(D49),13,FALSE)</f>
        <v>72.103335261230001</v>
      </c>
      <c r="O49" s="274">
        <f t="shared" ref="O49:O87" ca="1" si="59">VLOOKUP($K$3,INDIRECT(D49),14,FALSE)</f>
        <v>84.240756252243628</v>
      </c>
      <c r="P49" s="276">
        <f t="shared" ref="P49:P87" ca="1" si="60">VLOOKUP($K$3,INDIRECT(D49),15,FALSE)</f>
        <v>9</v>
      </c>
      <c r="Q49" s="277">
        <f t="shared" ref="Q49:Q87" ca="1" si="61">IF(OR($E49=1,$E49=3),O49,K49)</f>
        <v>84.240756252243628</v>
      </c>
      <c r="R49" s="276">
        <f t="shared" ref="R49:R87" ca="1" si="62">IF(OR($E49=1,$E49=3),K49,O49)</f>
        <v>33.634085213032577</v>
      </c>
      <c r="S49" s="275"/>
      <c r="T49" s="277">
        <f t="shared" ref="T49:T87" ca="1" si="63">IF((M49-K49)&gt;(O49-M49),K49,(M49-(O49-M49)))</f>
        <v>30.171686480255133</v>
      </c>
      <c r="U49" s="274">
        <f t="shared" ref="U49:U87" ca="1" si="64">IF(T49=K49,M49+(M49-K49),O49)</f>
        <v>84.240756252243628</v>
      </c>
      <c r="V49" s="274">
        <f t="shared" ref="V49:V87" ca="1" si="65">IF(OR(E49=1,E49=3),T49,U49)</f>
        <v>30.171686480255133</v>
      </c>
      <c r="W49" s="274">
        <f t="shared" ref="W49:W87" ca="1" si="66">IF(OR(E49=1,E49=3),U49,T49)</f>
        <v>84.240756252243628</v>
      </c>
      <c r="X49" s="277">
        <f t="shared" ref="X49:X87" ca="1" si="67">IF(ISERROR(IF(OR(E49=1,E49=3),(K49-$V49)/($W49-$V49),(R49-$V49)/($W49-$V49))),"",IF(OR(E49=1,E49=3),(K49-$V49)/($W49-$V49),(R49-$V49)/($W49-$V49)))</f>
        <v>6.4036587782599616E-2</v>
      </c>
      <c r="Y49" s="274">
        <f t="shared" ref="Y49:Y87" ca="1" si="68">IF(ISERROR(IF(OR(E49=1,E49=3),(L49-$V49)/($W49-$V49),(N49-$V49)/($W49-$V49))),"",IF(OR(E49=1,E49=3),(L49-$V49)/($W49-$V49),(N49-$V49)/($W49-$V49)))</f>
        <v>0.1636901573941654</v>
      </c>
      <c r="Z49" s="274">
        <v>0.5</v>
      </c>
      <c r="AA49" s="274">
        <f t="shared" ref="AA49:AA87" ca="1" si="69">IF(ISERROR(IF(OR(E49=1,E49=3),(N49-$V49)/($W49-$V49),(L49-$V49)/($W49-$V49))),"",IF(OR(E49=1,E49=3),(N49-$V49)/($W49-$V49),(L49-$V49)/($W49-$V49)))</f>
        <v>0.7755200701214644</v>
      </c>
      <c r="AB49" s="274">
        <f t="shared" ref="AB49:AB87" ca="1" si="70">IF(ISERROR(IF(OR(E49=1,E49=3),(O49-$V49)/($W49-$V49),(K49-$V49)/($W49-$V49))),"",IF(OR(E49=1,E49=3),(O49-$V49)/($W49-$V49),(K49-$V49)/($W49-$V49)))</f>
        <v>1</v>
      </c>
      <c r="AC49" s="274">
        <f t="shared" ref="AC49:AC87" ca="1" si="71">IF(G49=" ", -999,IF(J49="na",(G49-$V49)/($W49-$V49),-999))</f>
        <v>-999</v>
      </c>
      <c r="AD49" s="274">
        <f t="shared" ref="AD49:AD87" ca="1" si="72">IF(G49=" ", -999,IF(J49="none",(G49-$V49)/($W49-$V49),-999))</f>
        <v>-999</v>
      </c>
      <c r="AE49" s="274">
        <f t="shared" ref="AE49:AE87" ca="1" si="73">IF(G49=" ", -999,IF(J49="worse",(G49-$V49)/($W49-$V49),-999))</f>
        <v>-999</v>
      </c>
      <c r="AF49" s="274">
        <f t="shared" ref="AF49:AF87" ca="1" si="74">IF(G49=" ", -999,IF(J49="better",(G49-$V49)/($W49-$V49),-999))</f>
        <v>-999</v>
      </c>
      <c r="AG49" s="274">
        <f t="shared" ref="AG49:AG87" ca="1" si="75">IF(G49=" ", -999,IF(J49="lower",(G49-$V49)/($W49-$V49),-999))</f>
        <v>6.4036587782599616E-2</v>
      </c>
      <c r="AH49" s="274">
        <f t="shared" ref="AH49:AH87" ca="1" si="76">IF(G49=" ", -999,IF(J49="higher",(G49-$V49)/($W49-$V49),-999))</f>
        <v>-999</v>
      </c>
      <c r="AI49" s="274"/>
      <c r="AJ49" s="275">
        <f t="shared" si="28"/>
        <v>14.500799999999995</v>
      </c>
      <c r="AK49" s="274">
        <f t="shared" ca="1" si="40"/>
        <v>-999</v>
      </c>
      <c r="AL49" s="276">
        <f t="shared" ca="1" si="41"/>
        <v>-999</v>
      </c>
    </row>
    <row r="50" spans="1:38">
      <c r="A50" s="265"/>
      <c r="B50" s="52">
        <v>40</v>
      </c>
      <c r="C50" s="53" t="s">
        <v>176</v>
      </c>
      <c r="D50" s="54" t="s">
        <v>560</v>
      </c>
      <c r="E50" s="52">
        <v>2</v>
      </c>
      <c r="F50" s="55">
        <f t="shared" ca="1" si="50"/>
        <v>46</v>
      </c>
      <c r="G50" s="56">
        <f t="shared" ca="1" si="51"/>
        <v>7.0660522273425492</v>
      </c>
      <c r="H50" s="56">
        <f t="shared" ca="1" si="52"/>
        <v>5.2193501134041087</v>
      </c>
      <c r="I50" s="56">
        <f t="shared" ca="1" si="53"/>
        <v>9.3129016973647136</v>
      </c>
      <c r="J50" s="57" t="str">
        <f t="shared" ca="1" si="54"/>
        <v>better</v>
      </c>
      <c r="K50" s="56">
        <f t="shared" ca="1" si="55"/>
        <v>7.0660522273425492</v>
      </c>
      <c r="L50" s="56">
        <f t="shared" ca="1" si="56"/>
        <v>10.933660933660933</v>
      </c>
      <c r="M50" s="56">
        <f t="shared" ca="1" si="57"/>
        <v>14.884210526315789</v>
      </c>
      <c r="N50" s="56">
        <f t="shared" ca="1" si="58"/>
        <v>17.177097203728362</v>
      </c>
      <c r="O50" s="56">
        <f t="shared" ca="1" si="59"/>
        <v>24.366197183098592</v>
      </c>
      <c r="P50" s="58">
        <f t="shared" ca="1" si="60"/>
        <v>9</v>
      </c>
      <c r="Q50" s="44">
        <f t="shared" ca="1" si="61"/>
        <v>7.0660522273425492</v>
      </c>
      <c r="R50" s="45">
        <f t="shared" ca="1" si="62"/>
        <v>24.366197183098592</v>
      </c>
      <c r="S50" s="59"/>
      <c r="T50" s="44">
        <f t="shared" ca="1" si="63"/>
        <v>5.4022238695329854</v>
      </c>
      <c r="U50" s="60">
        <f t="shared" ca="1" si="64"/>
        <v>24.366197183098592</v>
      </c>
      <c r="V50" s="60">
        <f t="shared" ca="1" si="65"/>
        <v>24.366197183098592</v>
      </c>
      <c r="W50" s="60">
        <f t="shared" ca="1" si="66"/>
        <v>5.4022238695329854</v>
      </c>
      <c r="X50" s="61">
        <f t="shared" ca="1" si="67"/>
        <v>0</v>
      </c>
      <c r="Y50" s="50">
        <f t="shared" ca="1" si="68"/>
        <v>0.37909249609772494</v>
      </c>
      <c r="Z50" s="50">
        <v>0.5</v>
      </c>
      <c r="AA50" s="50">
        <f t="shared" ca="1" si="69"/>
        <v>0.70831866441347957</v>
      </c>
      <c r="AB50" s="50">
        <f t="shared" ca="1" si="70"/>
        <v>0.91226372605052297</v>
      </c>
      <c r="AC50" s="50">
        <f t="shared" ca="1" si="71"/>
        <v>-999</v>
      </c>
      <c r="AD50" s="50">
        <f t="shared" ca="1" si="72"/>
        <v>-999</v>
      </c>
      <c r="AE50" s="50">
        <f t="shared" ca="1" si="73"/>
        <v>-999</v>
      </c>
      <c r="AF50" s="50">
        <f t="shared" ca="1" si="74"/>
        <v>0.91226372605052297</v>
      </c>
      <c r="AG50" s="50">
        <f t="shared" ca="1" si="75"/>
        <v>-999</v>
      </c>
      <c r="AH50" s="50">
        <f t="shared" ca="1" si="76"/>
        <v>-999</v>
      </c>
      <c r="AI50" s="50"/>
      <c r="AJ50" s="59">
        <f t="shared" si="28"/>
        <v>14.877399999999994</v>
      </c>
      <c r="AK50" s="50">
        <f t="shared" ca="1" si="40"/>
        <v>-999</v>
      </c>
      <c r="AL50" s="62">
        <f t="shared" ca="1" si="41"/>
        <v>-999</v>
      </c>
    </row>
    <row r="51" spans="1:38">
      <c r="A51" s="265"/>
      <c r="B51" s="52">
        <v>41</v>
      </c>
      <c r="C51" s="53" t="s">
        <v>184</v>
      </c>
      <c r="D51" s="54" t="s">
        <v>561</v>
      </c>
      <c r="E51" s="52">
        <v>1</v>
      </c>
      <c r="F51" s="55">
        <f t="shared" ca="1" si="50"/>
        <v>480</v>
      </c>
      <c r="G51" s="56">
        <f t="shared" ca="1" si="51"/>
        <v>78.559738134206214</v>
      </c>
      <c r="H51" s="56">
        <f t="shared" ca="1" si="52"/>
        <v>75.089471349808292</v>
      </c>
      <c r="I51" s="56">
        <f t="shared" ca="1" si="53"/>
        <v>81.751195626147066</v>
      </c>
      <c r="J51" s="57" t="str">
        <f t="shared" ca="1" si="54"/>
        <v>better</v>
      </c>
      <c r="K51" s="56">
        <f t="shared" ca="1" si="55"/>
        <v>49.613601236476043</v>
      </c>
      <c r="L51" s="56">
        <f t="shared" ca="1" si="56"/>
        <v>59.055118110236215</v>
      </c>
      <c r="M51" s="56">
        <f t="shared" ca="1" si="57"/>
        <v>67.588888888888889</v>
      </c>
      <c r="N51" s="56">
        <f t="shared" ca="1" si="58"/>
        <v>78.820375335120644</v>
      </c>
      <c r="O51" s="56">
        <f t="shared" ca="1" si="59"/>
        <v>82.107843137254903</v>
      </c>
      <c r="P51" s="58">
        <f t="shared" ca="1" si="60"/>
        <v>12</v>
      </c>
      <c r="Q51" s="44">
        <f t="shared" ca="1" si="61"/>
        <v>82.107843137254903</v>
      </c>
      <c r="R51" s="45">
        <f t="shared" ca="1" si="62"/>
        <v>49.613601236476043</v>
      </c>
      <c r="S51" s="59"/>
      <c r="T51" s="44">
        <f t="shared" ca="1" si="63"/>
        <v>49.613601236476043</v>
      </c>
      <c r="U51" s="60">
        <f t="shared" ca="1" si="64"/>
        <v>85.564176541301734</v>
      </c>
      <c r="V51" s="60">
        <f t="shared" ca="1" si="65"/>
        <v>49.613601236476043</v>
      </c>
      <c r="W51" s="60">
        <f t="shared" ca="1" si="66"/>
        <v>85.564176541301734</v>
      </c>
      <c r="X51" s="61">
        <f t="shared" ca="1" si="67"/>
        <v>0</v>
      </c>
      <c r="Y51" s="50">
        <f t="shared" ca="1" si="68"/>
        <v>0.26262491750703154</v>
      </c>
      <c r="Z51" s="50">
        <v>0.5</v>
      </c>
      <c r="AA51" s="50">
        <f t="shared" ca="1" si="69"/>
        <v>0.81241465125383239</v>
      </c>
      <c r="AB51" s="50">
        <f t="shared" ca="1" si="70"/>
        <v>0.90385874566010405</v>
      </c>
      <c r="AC51" s="50">
        <f t="shared" ca="1" si="71"/>
        <v>-999</v>
      </c>
      <c r="AD51" s="50">
        <f t="shared" ca="1" si="72"/>
        <v>-999</v>
      </c>
      <c r="AE51" s="50">
        <f t="shared" ca="1" si="73"/>
        <v>-999</v>
      </c>
      <c r="AF51" s="50">
        <f t="shared" ca="1" si="74"/>
        <v>0.80516477559247002</v>
      </c>
      <c r="AG51" s="50">
        <f t="shared" ca="1" si="75"/>
        <v>-999</v>
      </c>
      <c r="AH51" s="50">
        <f t="shared" ca="1" si="76"/>
        <v>-999</v>
      </c>
      <c r="AI51" s="50"/>
      <c r="AJ51" s="59">
        <f t="shared" si="28"/>
        <v>15.253999999999994</v>
      </c>
      <c r="AK51" s="50">
        <f t="shared" ca="1" si="40"/>
        <v>-999</v>
      </c>
      <c r="AL51" s="62">
        <f t="shared" ca="1" si="41"/>
        <v>-999</v>
      </c>
    </row>
    <row r="52" spans="1:38">
      <c r="A52" s="265"/>
      <c r="B52" s="52">
        <v>42</v>
      </c>
      <c r="C52" s="53" t="s">
        <v>185</v>
      </c>
      <c r="D52" s="54" t="s">
        <v>562</v>
      </c>
      <c r="E52" s="52">
        <v>2</v>
      </c>
      <c r="F52" s="55">
        <f t="shared" ca="1" si="50"/>
        <v>56</v>
      </c>
      <c r="G52" s="56">
        <f t="shared" ca="1" si="51"/>
        <v>11.642411642411643</v>
      </c>
      <c r="H52" s="56">
        <f t="shared" ca="1" si="52"/>
        <v>9.0752883068575283</v>
      </c>
      <c r="I52" s="56">
        <f t="shared" ca="1" si="53"/>
        <v>14.81735880761604</v>
      </c>
      <c r="J52" s="57" t="str">
        <f t="shared" ca="1" si="54"/>
        <v>none</v>
      </c>
      <c r="K52" s="56">
        <f t="shared" ca="1" si="55"/>
        <v>6.0518731988472618</v>
      </c>
      <c r="L52" s="56">
        <f t="shared" ca="1" si="56"/>
        <v>7.8389830508474576</v>
      </c>
      <c r="M52" s="56">
        <f t="shared" ca="1" si="57"/>
        <v>9.6770472895040367</v>
      </c>
      <c r="N52" s="56">
        <f t="shared" ca="1" si="58"/>
        <v>10.773480662983426</v>
      </c>
      <c r="O52" s="56">
        <f t="shared" ca="1" si="59"/>
        <v>11.976047904191617</v>
      </c>
      <c r="P52" s="58">
        <f t="shared" ca="1" si="60"/>
        <v>9</v>
      </c>
      <c r="Q52" s="44">
        <f t="shared" ca="1" si="61"/>
        <v>6.0518731988472618</v>
      </c>
      <c r="R52" s="45">
        <f t="shared" ca="1" si="62"/>
        <v>11.976047904191617</v>
      </c>
      <c r="S52" s="59"/>
      <c r="T52" s="44">
        <f t="shared" ca="1" si="63"/>
        <v>6.0518731988472618</v>
      </c>
      <c r="U52" s="60">
        <f t="shared" ca="1" si="64"/>
        <v>13.302221380160812</v>
      </c>
      <c r="V52" s="60">
        <f t="shared" ca="1" si="65"/>
        <v>13.302221380160812</v>
      </c>
      <c r="W52" s="60">
        <f t="shared" ca="1" si="66"/>
        <v>6.0518731988472618</v>
      </c>
      <c r="X52" s="61">
        <f t="shared" ca="1" si="67"/>
        <v>0.18291169510826605</v>
      </c>
      <c r="Y52" s="50">
        <f t="shared" ca="1" si="68"/>
        <v>0.34877507313300549</v>
      </c>
      <c r="Z52" s="50">
        <v>0.5</v>
      </c>
      <c r="AA52" s="50">
        <f t="shared" ca="1" si="69"/>
        <v>0.75351392687510577</v>
      </c>
      <c r="AB52" s="50">
        <f t="shared" ca="1" si="70"/>
        <v>1</v>
      </c>
      <c r="AC52" s="50">
        <f t="shared" ca="1" si="71"/>
        <v>-999</v>
      </c>
      <c r="AD52" s="50">
        <f t="shared" ca="1" si="72"/>
        <v>0.22892827988965084</v>
      </c>
      <c r="AE52" s="50">
        <f t="shared" ca="1" si="73"/>
        <v>-999</v>
      </c>
      <c r="AF52" s="50">
        <f t="shared" ca="1" si="74"/>
        <v>-999</v>
      </c>
      <c r="AG52" s="50">
        <f t="shared" ca="1" si="75"/>
        <v>-999</v>
      </c>
      <c r="AH52" s="50">
        <f t="shared" ca="1" si="76"/>
        <v>-999</v>
      </c>
      <c r="AI52" s="50"/>
      <c r="AJ52" s="59">
        <f t="shared" si="28"/>
        <v>15.630599999999994</v>
      </c>
      <c r="AK52" s="50">
        <f t="shared" ca="1" si="40"/>
        <v>-999</v>
      </c>
      <c r="AL52" s="62">
        <f t="shared" ca="1" si="41"/>
        <v>-999</v>
      </c>
    </row>
    <row r="53" spans="1:38">
      <c r="A53" s="265"/>
      <c r="B53" s="52">
        <v>43</v>
      </c>
      <c r="C53" s="53" t="s">
        <v>186</v>
      </c>
      <c r="D53" s="54" t="s">
        <v>563</v>
      </c>
      <c r="E53" s="52">
        <v>2</v>
      </c>
      <c r="F53" s="55">
        <f t="shared" ca="1" si="50"/>
        <v>61</v>
      </c>
      <c r="G53" s="56">
        <f t="shared" ca="1" si="51"/>
        <v>30.198019801980198</v>
      </c>
      <c r="H53" s="56">
        <f t="shared" ca="1" si="52"/>
        <v>24.284709627619293</v>
      </c>
      <c r="I53" s="56">
        <f t="shared" ca="1" si="53"/>
        <v>36.850427842579563</v>
      </c>
      <c r="J53" s="57" t="str">
        <f t="shared" ca="1" si="54"/>
        <v>worse</v>
      </c>
      <c r="K53" s="56">
        <f t="shared" ca="1" si="55"/>
        <v>14.516129032258066</v>
      </c>
      <c r="L53" s="56">
        <f t="shared" ca="1" si="56"/>
        <v>18.699186991869919</v>
      </c>
      <c r="M53" s="56">
        <f t="shared" ca="1" si="57"/>
        <v>21.895574950237329</v>
      </c>
      <c r="N53" s="56">
        <f t="shared" ca="1" si="58"/>
        <v>23.303167420814479</v>
      </c>
      <c r="O53" s="56">
        <f t="shared" ca="1" si="59"/>
        <v>30.198019801980198</v>
      </c>
      <c r="P53" s="58">
        <f t="shared" ca="1" si="60"/>
        <v>9</v>
      </c>
      <c r="Q53" s="44">
        <f t="shared" ca="1" si="61"/>
        <v>14.516129032258066</v>
      </c>
      <c r="R53" s="45">
        <f t="shared" ca="1" si="62"/>
        <v>30.198019801980198</v>
      </c>
      <c r="S53" s="59"/>
      <c r="T53" s="44">
        <f t="shared" ca="1" si="63"/>
        <v>13.593130098494459</v>
      </c>
      <c r="U53" s="60">
        <f t="shared" ca="1" si="64"/>
        <v>30.198019801980198</v>
      </c>
      <c r="V53" s="60">
        <f t="shared" ca="1" si="65"/>
        <v>30.198019801980198</v>
      </c>
      <c r="W53" s="60">
        <f t="shared" ca="1" si="66"/>
        <v>13.593130098494459</v>
      </c>
      <c r="X53" s="61">
        <f t="shared" ca="1" si="67"/>
        <v>0</v>
      </c>
      <c r="Y53" s="50">
        <f t="shared" ca="1" si="68"/>
        <v>0.41523024267474268</v>
      </c>
      <c r="Z53" s="50">
        <v>0.5</v>
      </c>
      <c r="AA53" s="50">
        <f t="shared" ca="1" si="69"/>
        <v>0.69249678952678717</v>
      </c>
      <c r="AB53" s="50">
        <f t="shared" ca="1" si="70"/>
        <v>0.94441402802152619</v>
      </c>
      <c r="AC53" s="50">
        <f t="shared" ca="1" si="71"/>
        <v>-999</v>
      </c>
      <c r="AD53" s="50">
        <f t="shared" ca="1" si="72"/>
        <v>-999</v>
      </c>
      <c r="AE53" s="50">
        <f t="shared" ca="1" si="73"/>
        <v>0</v>
      </c>
      <c r="AF53" s="50">
        <f t="shared" ca="1" si="74"/>
        <v>-999</v>
      </c>
      <c r="AG53" s="50">
        <f t="shared" ca="1" si="75"/>
        <v>-999</v>
      </c>
      <c r="AH53" s="50">
        <f t="shared" ca="1" si="76"/>
        <v>-999</v>
      </c>
      <c r="AI53" s="50"/>
      <c r="AJ53" s="59">
        <f t="shared" si="28"/>
        <v>16.007199999999994</v>
      </c>
      <c r="AK53" s="50">
        <f t="shared" ca="1" si="40"/>
        <v>-999</v>
      </c>
      <c r="AL53" s="62">
        <f t="shared" ca="1" si="41"/>
        <v>-999</v>
      </c>
    </row>
    <row r="54" spans="1:38">
      <c r="A54" s="265"/>
      <c r="B54" s="52">
        <v>44</v>
      </c>
      <c r="C54" s="53" t="s">
        <v>237</v>
      </c>
      <c r="D54" s="54" t="s">
        <v>564</v>
      </c>
      <c r="E54" s="52">
        <v>2</v>
      </c>
      <c r="F54" s="55">
        <f t="shared" ca="1" si="50"/>
        <v>215</v>
      </c>
      <c r="G54" s="56">
        <f t="shared" ca="1" si="51"/>
        <v>15.997023809523808</v>
      </c>
      <c r="H54" s="56">
        <f t="shared" ca="1" si="52"/>
        <v>14.076005764249233</v>
      </c>
      <c r="I54" s="56">
        <f t="shared" ca="1" si="53"/>
        <v>18.067980541928986</v>
      </c>
      <c r="J54" s="57" t="str">
        <f t="shared" ca="1" si="54"/>
        <v>better</v>
      </c>
      <c r="K54" s="56">
        <f t="shared" ca="1" si="55"/>
        <v>14.733969986357435</v>
      </c>
      <c r="L54" s="56">
        <f t="shared" ca="1" si="56"/>
        <v>16.270888302550571</v>
      </c>
      <c r="M54" s="56">
        <f t="shared" ca="1" si="57"/>
        <v>19.45823195458232</v>
      </c>
      <c r="N54" s="56">
        <f t="shared" ca="1" si="58"/>
        <v>22.314737718567859</v>
      </c>
      <c r="O54" s="56">
        <f t="shared" ca="1" si="59"/>
        <v>26.051080550098231</v>
      </c>
      <c r="P54" s="58">
        <f t="shared" ca="1" si="60"/>
        <v>3</v>
      </c>
      <c r="Q54" s="44">
        <f t="shared" ca="1" si="61"/>
        <v>14.733969986357435</v>
      </c>
      <c r="R54" s="45">
        <f t="shared" ca="1" si="62"/>
        <v>26.051080550098231</v>
      </c>
      <c r="S54" s="59"/>
      <c r="T54" s="44">
        <f t="shared" ca="1" si="63"/>
        <v>12.86538335906641</v>
      </c>
      <c r="U54" s="60">
        <f t="shared" ca="1" si="64"/>
        <v>26.051080550098231</v>
      </c>
      <c r="V54" s="60">
        <f t="shared" ca="1" si="65"/>
        <v>26.051080550098231</v>
      </c>
      <c r="W54" s="60">
        <f t="shared" ca="1" si="66"/>
        <v>12.86538335906641</v>
      </c>
      <c r="X54" s="61">
        <f t="shared" ca="1" si="67"/>
        <v>0</v>
      </c>
      <c r="Y54" s="50">
        <f t="shared" ca="1" si="68"/>
        <v>0.28336331233752471</v>
      </c>
      <c r="Z54" s="50">
        <v>0.5</v>
      </c>
      <c r="AA54" s="50">
        <f t="shared" ca="1" si="69"/>
        <v>0.74172735092078435</v>
      </c>
      <c r="AB54" s="50">
        <f t="shared" ca="1" si="70"/>
        <v>0.85828685429224527</v>
      </c>
      <c r="AC54" s="50">
        <f t="shared" ca="1" si="71"/>
        <v>-999</v>
      </c>
      <c r="AD54" s="50">
        <f t="shared" ca="1" si="72"/>
        <v>-999</v>
      </c>
      <c r="AE54" s="50">
        <f t="shared" ca="1" si="73"/>
        <v>-999</v>
      </c>
      <c r="AF54" s="50">
        <f t="shared" ca="1" si="74"/>
        <v>0.76249716605145712</v>
      </c>
      <c r="AG54" s="50">
        <f t="shared" ca="1" si="75"/>
        <v>-999</v>
      </c>
      <c r="AH54" s="50">
        <f t="shared" ca="1" si="76"/>
        <v>-999</v>
      </c>
      <c r="AI54" s="50"/>
      <c r="AJ54" s="59">
        <f t="shared" si="28"/>
        <v>16.383799999999994</v>
      </c>
      <c r="AK54" s="50">
        <f t="shared" ca="1" si="40"/>
        <v>-999</v>
      </c>
      <c r="AL54" s="62">
        <f t="shared" ca="1" si="41"/>
        <v>-999</v>
      </c>
    </row>
    <row r="55" spans="1:38">
      <c r="A55" s="265"/>
      <c r="B55" s="52">
        <v>45</v>
      </c>
      <c r="C55" s="53" t="s">
        <v>238</v>
      </c>
      <c r="D55" s="54" t="s">
        <v>565</v>
      </c>
      <c r="E55" s="52">
        <v>1</v>
      </c>
      <c r="F55" s="55">
        <f t="shared" ca="1" si="50"/>
        <v>875</v>
      </c>
      <c r="G55" s="56">
        <f t="shared" ca="1" si="51"/>
        <v>65.104166666666657</v>
      </c>
      <c r="H55" s="56">
        <f t="shared" ca="1" si="52"/>
        <v>62.487862196137733</v>
      </c>
      <c r="I55" s="56">
        <f t="shared" ca="1" si="53"/>
        <v>67.654238403024351</v>
      </c>
      <c r="J55" s="57" t="str">
        <f t="shared" ca="1" si="54"/>
        <v>higher</v>
      </c>
      <c r="K55" s="56">
        <f t="shared" ca="1" si="55"/>
        <v>8.4866468842729965</v>
      </c>
      <c r="L55" s="56">
        <f t="shared" ca="1" si="56"/>
        <v>13.974231912784935</v>
      </c>
      <c r="M55" s="56">
        <f t="shared" ca="1" si="57"/>
        <v>27.060083052167144</v>
      </c>
      <c r="N55" s="56">
        <f t="shared" ca="1" si="58"/>
        <v>41.733690795352999</v>
      </c>
      <c r="O55" s="56">
        <f t="shared" ca="1" si="59"/>
        <v>78.55421686746989</v>
      </c>
      <c r="P55" s="58">
        <f t="shared" ca="1" si="60"/>
        <v>15</v>
      </c>
      <c r="Q55" s="44">
        <f t="shared" ca="1" si="61"/>
        <v>78.55421686746989</v>
      </c>
      <c r="R55" s="45">
        <f t="shared" ca="1" si="62"/>
        <v>8.4866468842729965</v>
      </c>
      <c r="S55" s="59"/>
      <c r="T55" s="44">
        <f t="shared" ca="1" si="63"/>
        <v>-24.434050763135602</v>
      </c>
      <c r="U55" s="60">
        <f t="shared" ca="1" si="64"/>
        <v>78.55421686746989</v>
      </c>
      <c r="V55" s="60">
        <f t="shared" ca="1" si="65"/>
        <v>-24.434050763135602</v>
      </c>
      <c r="W55" s="60">
        <f t="shared" ca="1" si="66"/>
        <v>78.55421686746989</v>
      </c>
      <c r="X55" s="61">
        <f t="shared" ca="1" si="67"/>
        <v>0.31965483452432991</v>
      </c>
      <c r="Y55" s="50">
        <f t="shared" ca="1" si="68"/>
        <v>0.37293842842062308</v>
      </c>
      <c r="Z55" s="50">
        <v>0.5</v>
      </c>
      <c r="AA55" s="50">
        <f t="shared" ca="1" si="69"/>
        <v>0.64247844031920809</v>
      </c>
      <c r="AB55" s="50">
        <f t="shared" ca="1" si="70"/>
        <v>1</v>
      </c>
      <c r="AC55" s="50">
        <f t="shared" ca="1" si="71"/>
        <v>-999</v>
      </c>
      <c r="AD55" s="50">
        <f t="shared" ca="1" si="72"/>
        <v>-999</v>
      </c>
      <c r="AE55" s="50">
        <f t="shared" ca="1" si="73"/>
        <v>-999</v>
      </c>
      <c r="AF55" s="50">
        <f t="shared" ca="1" si="74"/>
        <v>-999</v>
      </c>
      <c r="AG55" s="50">
        <f t="shared" ca="1" si="75"/>
        <v>-999</v>
      </c>
      <c r="AH55" s="50">
        <f t="shared" ca="1" si="76"/>
        <v>0.86940211239356535</v>
      </c>
      <c r="AI55" s="50"/>
      <c r="AJ55" s="59">
        <f t="shared" si="28"/>
        <v>16.760399999999994</v>
      </c>
      <c r="AK55" s="50">
        <f t="shared" ca="1" si="40"/>
        <v>-999</v>
      </c>
      <c r="AL55" s="62">
        <f t="shared" ca="1" si="41"/>
        <v>-999</v>
      </c>
    </row>
    <row r="56" spans="1:38">
      <c r="A56" s="265"/>
      <c r="B56" s="52">
        <v>46</v>
      </c>
      <c r="C56" s="53" t="s">
        <v>239</v>
      </c>
      <c r="D56" s="54" t="s">
        <v>566</v>
      </c>
      <c r="E56" s="52">
        <v>2</v>
      </c>
      <c r="F56" s="55">
        <f t="shared" ca="1" si="50"/>
        <v>329</v>
      </c>
      <c r="G56" s="56">
        <f t="shared" ca="1" si="51"/>
        <v>24.479166666666664</v>
      </c>
      <c r="H56" s="56">
        <f t="shared" ca="1" si="52"/>
        <v>22.201102776463387</v>
      </c>
      <c r="I56" s="56">
        <f t="shared" ca="1" si="53"/>
        <v>26.869367657084769</v>
      </c>
      <c r="J56" s="57" t="str">
        <f t="shared" ca="1" si="54"/>
        <v>worse</v>
      </c>
      <c r="K56" s="56">
        <f t="shared" ca="1" si="55"/>
        <v>10.00893655049151</v>
      </c>
      <c r="L56" s="56">
        <f t="shared" ca="1" si="56"/>
        <v>12.250332889480692</v>
      </c>
      <c r="M56" s="56">
        <f t="shared" ca="1" si="57"/>
        <v>18.569343065693431</v>
      </c>
      <c r="N56" s="56">
        <f t="shared" ca="1" si="58"/>
        <v>23.10327949094469</v>
      </c>
      <c r="O56" s="56">
        <f t="shared" ca="1" si="59"/>
        <v>31.890091590341381</v>
      </c>
      <c r="P56" s="58">
        <f t="shared" ca="1" si="60"/>
        <v>14</v>
      </c>
      <c r="Q56" s="44">
        <f t="shared" ca="1" si="61"/>
        <v>10.00893655049151</v>
      </c>
      <c r="R56" s="45">
        <f t="shared" ca="1" si="62"/>
        <v>31.890091590341381</v>
      </c>
      <c r="S56" s="59"/>
      <c r="T56" s="44">
        <f t="shared" ca="1" si="63"/>
        <v>5.2485945410454811</v>
      </c>
      <c r="U56" s="60">
        <f t="shared" ca="1" si="64"/>
        <v>31.890091590341381</v>
      </c>
      <c r="V56" s="60">
        <f t="shared" ca="1" si="65"/>
        <v>31.890091590341381</v>
      </c>
      <c r="W56" s="60">
        <f t="shared" ca="1" si="66"/>
        <v>5.2485945410454811</v>
      </c>
      <c r="X56" s="61">
        <f t="shared" ca="1" si="67"/>
        <v>0</v>
      </c>
      <c r="Y56" s="50">
        <f t="shared" ca="1" si="68"/>
        <v>0.3298167547843906</v>
      </c>
      <c r="Z56" s="50">
        <v>0.5</v>
      </c>
      <c r="AA56" s="50">
        <f t="shared" ca="1" si="69"/>
        <v>0.73718675285102808</v>
      </c>
      <c r="AB56" s="50">
        <f t="shared" ca="1" si="70"/>
        <v>0.82131852423166152</v>
      </c>
      <c r="AC56" s="50">
        <f t="shared" ca="1" si="71"/>
        <v>-999</v>
      </c>
      <c r="AD56" s="50">
        <f t="shared" ca="1" si="72"/>
        <v>-999</v>
      </c>
      <c r="AE56" s="50">
        <f t="shared" ca="1" si="73"/>
        <v>0.27817224046989425</v>
      </c>
      <c r="AF56" s="50">
        <f t="shared" ca="1" si="74"/>
        <v>-999</v>
      </c>
      <c r="AG56" s="50">
        <f t="shared" ca="1" si="75"/>
        <v>-999</v>
      </c>
      <c r="AH56" s="50">
        <f t="shared" ca="1" si="76"/>
        <v>-999</v>
      </c>
      <c r="AI56" s="50"/>
      <c r="AJ56" s="59">
        <f t="shared" si="28"/>
        <v>17.136999999999993</v>
      </c>
      <c r="AK56" s="50">
        <f t="shared" ca="1" si="40"/>
        <v>-999</v>
      </c>
      <c r="AL56" s="62">
        <f t="shared" ca="1" si="41"/>
        <v>-999</v>
      </c>
    </row>
    <row r="57" spans="1:38">
      <c r="A57" s="265"/>
      <c r="B57" s="52">
        <v>47</v>
      </c>
      <c r="C57" s="53" t="s">
        <v>240</v>
      </c>
      <c r="D57" s="54" t="s">
        <v>567</v>
      </c>
      <c r="E57" s="52">
        <v>1</v>
      </c>
      <c r="F57" s="55">
        <f t="shared" ca="1" si="50"/>
        <v>304873</v>
      </c>
      <c r="G57" s="56">
        <f t="shared" ca="1" si="51"/>
        <v>94.372148309570534</v>
      </c>
      <c r="H57" s="56">
        <f t="shared" ca="1" si="52"/>
        <v>94.292124577816892</v>
      </c>
      <c r="I57" s="56">
        <f t="shared" ca="1" si="53"/>
        <v>94.451374913821937</v>
      </c>
      <c r="J57" s="57" t="str">
        <f t="shared" ca="1" si="54"/>
        <v>worse</v>
      </c>
      <c r="K57" s="56">
        <f t="shared" ca="1" si="55"/>
        <v>93.804975001203516</v>
      </c>
      <c r="L57" s="56">
        <f t="shared" ca="1" si="56"/>
        <v>94.711542328736058</v>
      </c>
      <c r="M57" s="56">
        <f t="shared" ca="1" si="57"/>
        <v>95.185658450600457</v>
      </c>
      <c r="N57" s="56">
        <f t="shared" ca="1" si="58"/>
        <v>95.740627559002832</v>
      </c>
      <c r="O57" s="56">
        <f t="shared" ca="1" si="59"/>
        <v>96.124363013400313</v>
      </c>
      <c r="P57" s="58">
        <f t="shared" ca="1" si="60"/>
        <v>3</v>
      </c>
      <c r="Q57" s="44">
        <f t="shared" ca="1" si="61"/>
        <v>96.124363013400313</v>
      </c>
      <c r="R57" s="45">
        <f t="shared" ca="1" si="62"/>
        <v>93.804975001203516</v>
      </c>
      <c r="S57" s="59"/>
      <c r="T57" s="44">
        <f t="shared" ca="1" si="63"/>
        <v>93.804975001203516</v>
      </c>
      <c r="U57" s="60">
        <f t="shared" ca="1" si="64"/>
        <v>96.566341899997397</v>
      </c>
      <c r="V57" s="60">
        <f t="shared" ca="1" si="65"/>
        <v>93.804975001203516</v>
      </c>
      <c r="W57" s="60">
        <f t="shared" ca="1" si="66"/>
        <v>96.566341899997397</v>
      </c>
      <c r="X57" s="61">
        <f t="shared" ca="1" si="67"/>
        <v>0</v>
      </c>
      <c r="Y57" s="50">
        <f t="shared" ca="1" si="68"/>
        <v>0.32830382950143855</v>
      </c>
      <c r="Z57" s="50">
        <v>0.5</v>
      </c>
      <c r="AA57" s="50">
        <f t="shared" ca="1" si="69"/>
        <v>0.70097622979574936</v>
      </c>
      <c r="AB57" s="50">
        <f t="shared" ca="1" si="70"/>
        <v>0.83994199148612469</v>
      </c>
      <c r="AC57" s="50">
        <f t="shared" ca="1" si="71"/>
        <v>-999</v>
      </c>
      <c r="AD57" s="50">
        <f t="shared" ca="1" si="72"/>
        <v>-999</v>
      </c>
      <c r="AE57" s="50">
        <f t="shared" ca="1" si="73"/>
        <v>0.20539585254489343</v>
      </c>
      <c r="AF57" s="50">
        <f t="shared" ca="1" si="74"/>
        <v>-999</v>
      </c>
      <c r="AG57" s="50">
        <f t="shared" ca="1" si="75"/>
        <v>-999</v>
      </c>
      <c r="AH57" s="50">
        <f t="shared" ca="1" si="76"/>
        <v>-999</v>
      </c>
      <c r="AI57" s="50"/>
      <c r="AJ57" s="59">
        <f t="shared" si="28"/>
        <v>17.513599999999993</v>
      </c>
      <c r="AK57" s="50">
        <f t="shared" ca="1" si="40"/>
        <v>-999</v>
      </c>
      <c r="AL57" s="62">
        <f t="shared" ca="1" si="41"/>
        <v>-999</v>
      </c>
    </row>
    <row r="58" spans="1:38">
      <c r="A58" s="265"/>
      <c r="B58" s="52">
        <v>48</v>
      </c>
      <c r="C58" s="53" t="s">
        <v>246</v>
      </c>
      <c r="D58" s="54" t="s">
        <v>568</v>
      </c>
      <c r="E58" s="52">
        <v>1</v>
      </c>
      <c r="F58" s="55">
        <f t="shared" ca="1" si="50"/>
        <v>137</v>
      </c>
      <c r="G58" s="56">
        <f t="shared" ca="1" si="51"/>
        <v>75.27472527472527</v>
      </c>
      <c r="H58" s="56">
        <f t="shared" ca="1" si="52"/>
        <v>68.349296847470555</v>
      </c>
      <c r="I58" s="56">
        <f t="shared" ca="1" si="53"/>
        <v>81.357588575644243</v>
      </c>
      <c r="J58" s="57" t="str">
        <f t="shared" ca="1" si="54"/>
        <v>none</v>
      </c>
      <c r="K58" s="56">
        <f t="shared" ca="1" si="55"/>
        <v>61.676646706586823</v>
      </c>
      <c r="L58" s="56">
        <f t="shared" ca="1" si="56"/>
        <v>65.700483091787447</v>
      </c>
      <c r="M58" s="56">
        <f t="shared" ca="1" si="57"/>
        <v>70.114566284779059</v>
      </c>
      <c r="N58" s="56">
        <f t="shared" ca="1" si="58"/>
        <v>74.172185430463571</v>
      </c>
      <c r="O58" s="56">
        <f t="shared" ca="1" si="59"/>
        <v>85.207100591715985</v>
      </c>
      <c r="P58" s="58">
        <f t="shared" ca="1" si="60"/>
        <v>14</v>
      </c>
      <c r="Q58" s="44">
        <f t="shared" ca="1" si="61"/>
        <v>85.207100591715985</v>
      </c>
      <c r="R58" s="45">
        <f t="shared" ca="1" si="62"/>
        <v>61.676646706586823</v>
      </c>
      <c r="S58" s="59"/>
      <c r="T58" s="44">
        <f t="shared" ca="1" si="63"/>
        <v>55.022031977842133</v>
      </c>
      <c r="U58" s="60">
        <f t="shared" ca="1" si="64"/>
        <v>85.207100591715985</v>
      </c>
      <c r="V58" s="60">
        <f t="shared" ca="1" si="65"/>
        <v>55.022031977842133</v>
      </c>
      <c r="W58" s="60">
        <f t="shared" ca="1" si="66"/>
        <v>85.207100591715985</v>
      </c>
      <c r="X58" s="61">
        <f t="shared" ca="1" si="67"/>
        <v>0.22046048044051997</v>
      </c>
      <c r="Y58" s="50">
        <f t="shared" ca="1" si="68"/>
        <v>0.35376600432961142</v>
      </c>
      <c r="Z58" s="50">
        <v>0.5</v>
      </c>
      <c r="AA58" s="50">
        <f t="shared" ca="1" si="69"/>
        <v>0.63442471168740444</v>
      </c>
      <c r="AB58" s="50">
        <f t="shared" ca="1" si="70"/>
        <v>1</v>
      </c>
      <c r="AC58" s="50">
        <f t="shared" ca="1" si="71"/>
        <v>-999</v>
      </c>
      <c r="AD58" s="50">
        <f t="shared" ca="1" si="72"/>
        <v>0.67095071261737882</v>
      </c>
      <c r="AE58" s="50">
        <f t="shared" ca="1" si="73"/>
        <v>-999</v>
      </c>
      <c r="AF58" s="50">
        <f t="shared" ca="1" si="74"/>
        <v>-999</v>
      </c>
      <c r="AG58" s="50">
        <f t="shared" ca="1" si="75"/>
        <v>-999</v>
      </c>
      <c r="AH58" s="50">
        <f t="shared" ca="1" si="76"/>
        <v>-999</v>
      </c>
      <c r="AI58" s="50"/>
      <c r="AJ58" s="59">
        <f t="shared" si="28"/>
        <v>17.890199999999993</v>
      </c>
      <c r="AK58" s="50">
        <f t="shared" ca="1" si="40"/>
        <v>-999</v>
      </c>
      <c r="AL58" s="62">
        <f t="shared" ca="1" si="41"/>
        <v>-999</v>
      </c>
    </row>
    <row r="59" spans="1:38">
      <c r="A59" s="265"/>
      <c r="B59" s="52">
        <v>49</v>
      </c>
      <c r="C59" s="53" t="s">
        <v>233</v>
      </c>
      <c r="D59" s="54" t="s">
        <v>569</v>
      </c>
      <c r="E59" s="52">
        <v>1</v>
      </c>
      <c r="F59" s="55">
        <f t="shared" ca="1" si="50"/>
        <v>45</v>
      </c>
      <c r="G59" s="56">
        <f t="shared" ca="1" si="51"/>
        <v>56.962025316455701</v>
      </c>
      <c r="H59" s="56">
        <f t="shared" ca="1" si="52"/>
        <v>45.328583538068024</v>
      </c>
      <c r="I59" s="56">
        <f t="shared" ca="1" si="53"/>
        <v>68.057645269137794</v>
      </c>
      <c r="J59" s="57" t="str">
        <f t="shared" ca="1" si="54"/>
        <v>none</v>
      </c>
      <c r="K59" s="56">
        <f t="shared" ca="1" si="55"/>
        <v>48.066298342541437</v>
      </c>
      <c r="L59" s="56">
        <f t="shared" ca="1" si="56"/>
        <v>56.962025316455701</v>
      </c>
      <c r="M59" s="56">
        <f t="shared" ca="1" si="57"/>
        <v>62.356321839080465</v>
      </c>
      <c r="N59" s="56">
        <f t="shared" ca="1" si="58"/>
        <v>66.371681415929203</v>
      </c>
      <c r="O59" s="56">
        <f t="shared" ca="1" si="59"/>
        <v>78.285714285714278</v>
      </c>
      <c r="P59" s="58">
        <f t="shared" ca="1" si="60"/>
        <v>4</v>
      </c>
      <c r="Q59" s="44">
        <f t="shared" ca="1" si="61"/>
        <v>78.285714285714278</v>
      </c>
      <c r="R59" s="45">
        <f t="shared" ca="1" si="62"/>
        <v>48.066298342541437</v>
      </c>
      <c r="S59" s="59"/>
      <c r="T59" s="44">
        <f t="shared" ca="1" si="63"/>
        <v>46.426929392446652</v>
      </c>
      <c r="U59" s="60">
        <f t="shared" ca="1" si="64"/>
        <v>78.285714285714278</v>
      </c>
      <c r="V59" s="60">
        <f t="shared" ca="1" si="65"/>
        <v>46.426929392446652</v>
      </c>
      <c r="W59" s="60">
        <f t="shared" ca="1" si="66"/>
        <v>78.285714285714278</v>
      </c>
      <c r="X59" s="61">
        <f t="shared" ca="1" si="67"/>
        <v>5.1457359581884576E-2</v>
      </c>
      <c r="Y59" s="50">
        <f t="shared" ca="1" si="68"/>
        <v>0.33068103379659397</v>
      </c>
      <c r="Z59" s="50">
        <v>0.5</v>
      </c>
      <c r="AA59" s="50">
        <f t="shared" ca="1" si="69"/>
        <v>0.62603618092469249</v>
      </c>
      <c r="AB59" s="50">
        <f t="shared" ca="1" si="70"/>
        <v>1</v>
      </c>
      <c r="AC59" s="50">
        <f t="shared" ca="1" si="71"/>
        <v>-999</v>
      </c>
      <c r="AD59" s="50">
        <f t="shared" ca="1" si="72"/>
        <v>0.33068103379659397</v>
      </c>
      <c r="AE59" s="50">
        <f t="shared" ca="1" si="73"/>
        <v>-999</v>
      </c>
      <c r="AF59" s="50">
        <f t="shared" ca="1" si="74"/>
        <v>-999</v>
      </c>
      <c r="AG59" s="50">
        <f t="shared" ca="1" si="75"/>
        <v>-999</v>
      </c>
      <c r="AH59" s="50">
        <f t="shared" ca="1" si="76"/>
        <v>-999</v>
      </c>
      <c r="AI59" s="50"/>
      <c r="AJ59" s="59">
        <f t="shared" si="28"/>
        <v>18.266799999999993</v>
      </c>
      <c r="AK59" s="50">
        <f t="shared" ca="1" si="40"/>
        <v>-999</v>
      </c>
      <c r="AL59" s="62">
        <f t="shared" ca="1" si="41"/>
        <v>-999</v>
      </c>
    </row>
    <row r="60" spans="1:38">
      <c r="A60" s="265"/>
      <c r="B60" s="52">
        <v>50</v>
      </c>
      <c r="C60" s="53" t="s">
        <v>256</v>
      </c>
      <c r="D60" s="54" t="s">
        <v>570</v>
      </c>
      <c r="E60" s="52">
        <v>1</v>
      </c>
      <c r="F60" s="55" t="str">
        <f t="shared" ca="1" si="50"/>
        <v>-</v>
      </c>
      <c r="G60" s="56">
        <f t="shared" ca="1" si="51"/>
        <v>-0.17106521739130434</v>
      </c>
      <c r="H60" s="56">
        <f t="shared" ca="1" si="52"/>
        <v>-0.52643794711646064</v>
      </c>
      <c r="I60" s="56">
        <f t="shared" ca="1" si="53"/>
        <v>0.18430751233385198</v>
      </c>
      <c r="J60" s="57" t="str">
        <f t="shared" ca="1" si="54"/>
        <v>none</v>
      </c>
      <c r="K60" s="56">
        <f t="shared" ca="1" si="55"/>
        <v>-0.4514357142857145</v>
      </c>
      <c r="L60" s="56">
        <f t="shared" ca="1" si="56"/>
        <v>-0.34057281553398061</v>
      </c>
      <c r="M60" s="56">
        <f t="shared" ca="1" si="57"/>
        <v>-0.10353661263275575</v>
      </c>
      <c r="N60" s="56">
        <f t="shared" ca="1" si="58"/>
        <v>0.13483018867924526</v>
      </c>
      <c r="O60" s="56">
        <f t="shared" ca="1" si="59"/>
        <v>0.26580303030303032</v>
      </c>
      <c r="P60" s="58">
        <f t="shared" ca="1" si="60"/>
        <v>9</v>
      </c>
      <c r="Q60" s="44">
        <f t="shared" ca="1" si="61"/>
        <v>0.26580303030303032</v>
      </c>
      <c r="R60" s="45">
        <f t="shared" ca="1" si="62"/>
        <v>-0.4514357142857145</v>
      </c>
      <c r="S60" s="59"/>
      <c r="T60" s="44">
        <f t="shared" ca="1" si="63"/>
        <v>-0.47287625556854185</v>
      </c>
      <c r="U60" s="60">
        <f t="shared" ca="1" si="64"/>
        <v>0.26580303030303032</v>
      </c>
      <c r="V60" s="60">
        <f t="shared" ca="1" si="65"/>
        <v>-0.47287625556854185</v>
      </c>
      <c r="W60" s="60">
        <f t="shared" ca="1" si="66"/>
        <v>0.26580303030303032</v>
      </c>
      <c r="X60" s="61">
        <f t="shared" ca="1" si="67"/>
        <v>2.9025507676893266E-2</v>
      </c>
      <c r="Y60" s="50">
        <f t="shared" ca="1" si="68"/>
        <v>0.17910809544152251</v>
      </c>
      <c r="Z60" s="50">
        <v>0.5</v>
      </c>
      <c r="AA60" s="50">
        <f t="shared" ca="1" si="69"/>
        <v>0.82269322542427947</v>
      </c>
      <c r="AB60" s="50">
        <f t="shared" ca="1" si="70"/>
        <v>1</v>
      </c>
      <c r="AC60" s="50">
        <f t="shared" ca="1" si="71"/>
        <v>-999</v>
      </c>
      <c r="AD60" s="50">
        <f t="shared" ca="1" si="72"/>
        <v>0.4085819704841579</v>
      </c>
      <c r="AE60" s="50">
        <f t="shared" ca="1" si="73"/>
        <v>-999</v>
      </c>
      <c r="AF60" s="50">
        <f t="shared" ca="1" si="74"/>
        <v>-999</v>
      </c>
      <c r="AG60" s="50">
        <f t="shared" ca="1" si="75"/>
        <v>-999</v>
      </c>
      <c r="AH60" s="50">
        <f t="shared" ca="1" si="76"/>
        <v>-999</v>
      </c>
      <c r="AI60" s="50"/>
      <c r="AJ60" s="59">
        <f t="shared" si="28"/>
        <v>18.643399999999993</v>
      </c>
      <c r="AK60" s="50">
        <f t="shared" ca="1" si="40"/>
        <v>-999</v>
      </c>
      <c r="AL60" s="62">
        <f t="shared" ca="1" si="41"/>
        <v>-999</v>
      </c>
    </row>
    <row r="61" spans="1:38">
      <c r="A61" s="265"/>
      <c r="B61" s="52">
        <v>51</v>
      </c>
      <c r="C61" s="53" t="s">
        <v>250</v>
      </c>
      <c r="D61" s="54" t="s">
        <v>571</v>
      </c>
      <c r="E61" s="52">
        <v>1</v>
      </c>
      <c r="F61" s="55" t="str">
        <f t="shared" ca="1" si="50"/>
        <v>-</v>
      </c>
      <c r="G61" s="56">
        <f t="shared" ca="1" si="51"/>
        <v>41.68</v>
      </c>
      <c r="H61" s="56" t="str">
        <f t="shared" ca="1" si="52"/>
        <v>n/a</v>
      </c>
      <c r="I61" s="56" t="str">
        <f t="shared" ca="1" si="53"/>
        <v>n/a</v>
      </c>
      <c r="J61" s="57" t="str">
        <f t="shared" ca="1" si="54"/>
        <v>na</v>
      </c>
      <c r="K61" s="56">
        <f t="shared" ca="1" si="55"/>
        <v>38.076241134751776</v>
      </c>
      <c r="L61" s="56">
        <f t="shared" ca="1" si="56"/>
        <v>40.875048543689324</v>
      </c>
      <c r="M61" s="56">
        <f t="shared" ca="1" si="57"/>
        <v>44.14</v>
      </c>
      <c r="N61" s="56">
        <f t="shared" ca="1" si="58"/>
        <v>48.079861111111114</v>
      </c>
      <c r="O61" s="56">
        <f t="shared" ca="1" si="59"/>
        <v>49.8</v>
      </c>
      <c r="P61" s="58">
        <f t="shared" ca="1" si="60"/>
        <v>5</v>
      </c>
      <c r="Q61" s="44">
        <f t="shared" ca="1" si="61"/>
        <v>49.8</v>
      </c>
      <c r="R61" s="45">
        <f t="shared" ca="1" si="62"/>
        <v>38.076241134751776</v>
      </c>
      <c r="S61" s="59"/>
      <c r="T61" s="44">
        <f t="shared" ca="1" si="63"/>
        <v>38.076241134751776</v>
      </c>
      <c r="U61" s="60">
        <f t="shared" ca="1" si="64"/>
        <v>50.203758865248226</v>
      </c>
      <c r="V61" s="60">
        <f t="shared" ca="1" si="65"/>
        <v>38.076241134751776</v>
      </c>
      <c r="W61" s="60">
        <f t="shared" ca="1" si="66"/>
        <v>50.203758865248226</v>
      </c>
      <c r="X61" s="61">
        <f t="shared" ca="1" si="67"/>
        <v>0</v>
      </c>
      <c r="Y61" s="50">
        <f t="shared" ca="1" si="68"/>
        <v>0.23078155572591172</v>
      </c>
      <c r="Z61" s="50">
        <v>0.5</v>
      </c>
      <c r="AA61" s="50">
        <f t="shared" ca="1" si="69"/>
        <v>0.82486954038448823</v>
      </c>
      <c r="AB61" s="50">
        <f t="shared" ca="1" si="70"/>
        <v>0.96670721294985895</v>
      </c>
      <c r="AC61" s="50">
        <f t="shared" ca="1" si="71"/>
        <v>0.29715552228681025</v>
      </c>
      <c r="AD61" s="50">
        <f t="shared" ca="1" si="72"/>
        <v>-999</v>
      </c>
      <c r="AE61" s="50">
        <f t="shared" ca="1" si="73"/>
        <v>-999</v>
      </c>
      <c r="AF61" s="50">
        <f t="shared" ca="1" si="74"/>
        <v>-999</v>
      </c>
      <c r="AG61" s="50">
        <f t="shared" ca="1" si="75"/>
        <v>-999</v>
      </c>
      <c r="AH61" s="50">
        <f t="shared" ca="1" si="76"/>
        <v>-999</v>
      </c>
      <c r="AI61" s="50"/>
      <c r="AJ61" s="59">
        <f t="shared" si="28"/>
        <v>19.019999999999992</v>
      </c>
      <c r="AK61" s="50">
        <f t="shared" ca="1" si="40"/>
        <v>-999</v>
      </c>
      <c r="AL61" s="62">
        <f t="shared" ca="1" si="41"/>
        <v>-999</v>
      </c>
    </row>
    <row r="62" spans="1:38">
      <c r="A62" s="265"/>
      <c r="B62" s="52">
        <v>52</v>
      </c>
      <c r="C62" s="53" t="s">
        <v>257</v>
      </c>
      <c r="D62" s="54" t="s">
        <v>572</v>
      </c>
      <c r="E62" s="52">
        <v>2</v>
      </c>
      <c r="F62" s="55">
        <f t="shared" ca="1" si="50"/>
        <v>28</v>
      </c>
      <c r="G62" s="56">
        <f t="shared" ca="1" si="51"/>
        <v>11.819333051920641</v>
      </c>
      <c r="H62" s="56">
        <f t="shared" ca="1" si="52"/>
        <v>7.8678350746042192</v>
      </c>
      <c r="I62" s="56">
        <f t="shared" ca="1" si="53"/>
        <v>17.037228816428769</v>
      </c>
      <c r="J62" s="57" t="str">
        <f t="shared" ca="1" si="54"/>
        <v>none</v>
      </c>
      <c r="K62" s="56">
        <f t="shared" ca="1" si="55"/>
        <v>3.3992583436341159</v>
      </c>
      <c r="L62" s="56">
        <f t="shared" ca="1" si="56"/>
        <v>5.6477232615601833</v>
      </c>
      <c r="M62" s="56">
        <f t="shared" ca="1" si="57"/>
        <v>10.280355103104146</v>
      </c>
      <c r="N62" s="56">
        <f t="shared" ca="1" si="58"/>
        <v>12.620638455827766</v>
      </c>
      <c r="O62" s="56">
        <f t="shared" ca="1" si="59"/>
        <v>19.225561873815327</v>
      </c>
      <c r="P62" s="58">
        <f t="shared" ca="1" si="60"/>
        <v>12</v>
      </c>
      <c r="Q62" s="44">
        <f t="shared" ca="1" si="61"/>
        <v>3.3992583436341159</v>
      </c>
      <c r="R62" s="45">
        <f t="shared" ca="1" si="62"/>
        <v>19.225561873815327</v>
      </c>
      <c r="S62" s="59"/>
      <c r="T62" s="44">
        <f t="shared" ca="1" si="63"/>
        <v>1.3351483323929649</v>
      </c>
      <c r="U62" s="60">
        <f t="shared" ca="1" si="64"/>
        <v>19.225561873815327</v>
      </c>
      <c r="V62" s="60">
        <f t="shared" ca="1" si="65"/>
        <v>19.225561873815327</v>
      </c>
      <c r="W62" s="60">
        <f t="shared" ca="1" si="66"/>
        <v>1.3351483323929649</v>
      </c>
      <c r="X62" s="61">
        <f t="shared" ca="1" si="67"/>
        <v>0</v>
      </c>
      <c r="Y62" s="50">
        <f t="shared" ca="1" si="68"/>
        <v>0.36918785598191611</v>
      </c>
      <c r="Z62" s="50">
        <v>0.5</v>
      </c>
      <c r="AA62" s="50">
        <f t="shared" ca="1" si="69"/>
        <v>0.75894492773002986</v>
      </c>
      <c r="AB62" s="50">
        <f t="shared" ca="1" si="70"/>
        <v>0.88462480163121782</v>
      </c>
      <c r="AC62" s="50">
        <f t="shared" ca="1" si="71"/>
        <v>-999</v>
      </c>
      <c r="AD62" s="50">
        <f t="shared" ca="1" si="72"/>
        <v>0.41397750838720188</v>
      </c>
      <c r="AE62" s="50">
        <f t="shared" ca="1" si="73"/>
        <v>-999</v>
      </c>
      <c r="AF62" s="50">
        <f t="shared" ca="1" si="74"/>
        <v>-999</v>
      </c>
      <c r="AG62" s="50">
        <f t="shared" ca="1" si="75"/>
        <v>-999</v>
      </c>
      <c r="AH62" s="50">
        <f t="shared" ca="1" si="76"/>
        <v>-999</v>
      </c>
      <c r="AI62" s="50"/>
      <c r="AJ62" s="59">
        <f t="shared" si="28"/>
        <v>19.396599999999992</v>
      </c>
      <c r="AK62" s="50">
        <f t="shared" ca="1" si="40"/>
        <v>-999</v>
      </c>
      <c r="AL62" s="62">
        <f t="shared" ca="1" si="41"/>
        <v>-999</v>
      </c>
    </row>
    <row r="63" spans="1:38">
      <c r="A63" s="265"/>
      <c r="B63" s="52">
        <v>53</v>
      </c>
      <c r="C63" s="53" t="s">
        <v>632</v>
      </c>
      <c r="D63" s="54" t="s">
        <v>573</v>
      </c>
      <c r="E63" s="52">
        <v>3</v>
      </c>
      <c r="F63" s="55">
        <f t="shared" ca="1" si="50"/>
        <v>70</v>
      </c>
      <c r="G63" s="56">
        <f t="shared" ca="1" si="51"/>
        <v>4.9645390070921991</v>
      </c>
      <c r="H63" s="56">
        <f t="shared" ca="1" si="52"/>
        <v>3.8902367220870087</v>
      </c>
      <c r="I63" s="56">
        <f t="shared" ca="1" si="53"/>
        <v>6.2310586699162567</v>
      </c>
      <c r="J63" s="57" t="str">
        <f t="shared" ca="1" si="54"/>
        <v>none</v>
      </c>
      <c r="K63" s="56">
        <f t="shared" ca="1" si="55"/>
        <v>3.0392156862745097</v>
      </c>
      <c r="L63" s="56">
        <f t="shared" ca="1" si="56"/>
        <v>3.7442922374429219</v>
      </c>
      <c r="M63" s="56">
        <f t="shared" ca="1" si="57"/>
        <v>5.3667199431717281</v>
      </c>
      <c r="N63" s="56">
        <f t="shared" ca="1" si="58"/>
        <v>6.558139534883721</v>
      </c>
      <c r="O63" s="56">
        <f t="shared" ca="1" si="59"/>
        <v>8.6310904872389784</v>
      </c>
      <c r="P63" s="58">
        <f t="shared" ca="1" si="60"/>
        <v>9</v>
      </c>
      <c r="Q63" s="44">
        <f t="shared" ca="1" si="61"/>
        <v>8.6310904872389784</v>
      </c>
      <c r="R63" s="45">
        <f t="shared" ca="1" si="62"/>
        <v>3.0392156862745097</v>
      </c>
      <c r="S63" s="59"/>
      <c r="T63" s="44">
        <f t="shared" ca="1" si="63"/>
        <v>2.1023493991044777</v>
      </c>
      <c r="U63" s="60">
        <f t="shared" ca="1" si="64"/>
        <v>8.6310904872389784</v>
      </c>
      <c r="V63" s="60">
        <f t="shared" ca="1" si="65"/>
        <v>2.1023493991044777</v>
      </c>
      <c r="W63" s="60">
        <f t="shared" ca="1" si="66"/>
        <v>8.6310904872389784</v>
      </c>
      <c r="X63" s="61">
        <f t="shared" ca="1" si="67"/>
        <v>0.14349876561542874</v>
      </c>
      <c r="Y63" s="50">
        <f t="shared" ca="1" si="68"/>
        <v>0.25149455556179928</v>
      </c>
      <c r="Z63" s="50">
        <v>0.5</v>
      </c>
      <c r="AA63" s="50">
        <f t="shared" ca="1" si="69"/>
        <v>0.68248841172110641</v>
      </c>
      <c r="AB63" s="50">
        <f t="shared" ca="1" si="70"/>
        <v>1</v>
      </c>
      <c r="AC63" s="50">
        <f t="shared" ca="1" si="71"/>
        <v>-999</v>
      </c>
      <c r="AD63" s="50">
        <f t="shared" ca="1" si="72"/>
        <v>0.43839839401650299</v>
      </c>
      <c r="AE63" s="50">
        <f t="shared" ca="1" si="73"/>
        <v>-999</v>
      </c>
      <c r="AF63" s="50">
        <f t="shared" ca="1" si="74"/>
        <v>-999</v>
      </c>
      <c r="AG63" s="50">
        <f t="shared" ca="1" si="75"/>
        <v>-999</v>
      </c>
      <c r="AH63" s="50">
        <f t="shared" ca="1" si="76"/>
        <v>-999</v>
      </c>
      <c r="AI63" s="50"/>
      <c r="AJ63" s="59">
        <f t="shared" si="28"/>
        <v>19.773199999999992</v>
      </c>
      <c r="AK63" s="50">
        <f t="shared" ca="1" si="40"/>
        <v>-999</v>
      </c>
      <c r="AL63" s="62">
        <f t="shared" ca="1" si="41"/>
        <v>-999</v>
      </c>
    </row>
    <row r="64" spans="1:38">
      <c r="A64" s="265"/>
      <c r="B64" s="52">
        <v>54</v>
      </c>
      <c r="C64" s="53" t="s">
        <v>263</v>
      </c>
      <c r="D64" s="54" t="s">
        <v>574</v>
      </c>
      <c r="E64" s="52">
        <v>2</v>
      </c>
      <c r="F64" s="55">
        <f t="shared" ca="1" si="50"/>
        <v>93</v>
      </c>
      <c r="G64" s="56">
        <f t="shared" ca="1" si="51"/>
        <v>4.5510154147296307</v>
      </c>
      <c r="H64" s="56">
        <f t="shared" ca="1" si="52"/>
        <v>3.674781246959903</v>
      </c>
      <c r="I64" s="56">
        <f t="shared" ca="1" si="53"/>
        <v>5.572443819975021</v>
      </c>
      <c r="J64" s="57" t="str">
        <f t="shared" ca="1" si="54"/>
        <v>none</v>
      </c>
      <c r="K64" s="56">
        <f t="shared" ca="1" si="55"/>
        <v>2.3721665788086455</v>
      </c>
      <c r="L64" s="56">
        <f t="shared" ca="1" si="56"/>
        <v>4.1187575081517069</v>
      </c>
      <c r="M64" s="56">
        <f t="shared" ca="1" si="57"/>
        <v>4.9999755621917776</v>
      </c>
      <c r="N64" s="56">
        <f t="shared" ca="1" si="58"/>
        <v>5.8421714902031274</v>
      </c>
      <c r="O64" s="56">
        <f t="shared" ca="1" si="59"/>
        <v>7.4074074074074074</v>
      </c>
      <c r="P64" s="58">
        <f t="shared" ca="1" si="60"/>
        <v>9</v>
      </c>
      <c r="Q64" s="44">
        <f t="shared" ca="1" si="61"/>
        <v>2.3721665788086455</v>
      </c>
      <c r="R64" s="45">
        <f t="shared" ca="1" si="62"/>
        <v>7.4074074074074074</v>
      </c>
      <c r="S64" s="59"/>
      <c r="T64" s="44">
        <f t="shared" ca="1" si="63"/>
        <v>2.3721665788086455</v>
      </c>
      <c r="U64" s="60">
        <f t="shared" ca="1" si="64"/>
        <v>7.6277845455749098</v>
      </c>
      <c r="V64" s="60">
        <f t="shared" ca="1" si="65"/>
        <v>7.6277845455749098</v>
      </c>
      <c r="W64" s="60">
        <f t="shared" ca="1" si="66"/>
        <v>2.3721665788086455</v>
      </c>
      <c r="X64" s="61">
        <f t="shared" ca="1" si="67"/>
        <v>4.1931727070165736E-2</v>
      </c>
      <c r="Y64" s="50">
        <f t="shared" ca="1" si="68"/>
        <v>0.33975320631428135</v>
      </c>
      <c r="Z64" s="50">
        <v>0.5</v>
      </c>
      <c r="AA64" s="50">
        <f t="shared" ca="1" si="69"/>
        <v>0.66767163435630694</v>
      </c>
      <c r="AB64" s="50">
        <f t="shared" ca="1" si="70"/>
        <v>1</v>
      </c>
      <c r="AC64" s="50">
        <f t="shared" ca="1" si="71"/>
        <v>-999</v>
      </c>
      <c r="AD64" s="50">
        <f t="shared" ca="1" si="72"/>
        <v>0.58542480642640549</v>
      </c>
      <c r="AE64" s="50">
        <f t="shared" ca="1" si="73"/>
        <v>-999</v>
      </c>
      <c r="AF64" s="50">
        <f t="shared" ca="1" si="74"/>
        <v>-999</v>
      </c>
      <c r="AG64" s="50">
        <f t="shared" ca="1" si="75"/>
        <v>-999</v>
      </c>
      <c r="AH64" s="50">
        <f t="shared" ca="1" si="76"/>
        <v>-999</v>
      </c>
      <c r="AI64" s="50"/>
      <c r="AJ64" s="59">
        <f t="shared" si="28"/>
        <v>20.149799999999992</v>
      </c>
      <c r="AK64" s="50">
        <f t="shared" ca="1" si="40"/>
        <v>-999</v>
      </c>
      <c r="AL64" s="62">
        <f t="shared" ca="1" si="41"/>
        <v>-999</v>
      </c>
    </row>
    <row r="65" spans="1:38">
      <c r="A65" s="265"/>
      <c r="B65" s="52">
        <v>55</v>
      </c>
      <c r="C65" s="53" t="s">
        <v>267</v>
      </c>
      <c r="D65" s="54" t="s">
        <v>575</v>
      </c>
      <c r="E65" s="52">
        <v>2</v>
      </c>
      <c r="F65" s="55">
        <f t="shared" ca="1" si="50"/>
        <v>75235</v>
      </c>
      <c r="G65" s="56">
        <f t="shared" ca="1" si="51"/>
        <v>11.189024390243903</v>
      </c>
      <c r="H65" s="56" t="str">
        <f t="shared" ca="1" si="52"/>
        <v>n/a</v>
      </c>
      <c r="I65" s="56" t="str">
        <f t="shared" ca="1" si="53"/>
        <v>n/a</v>
      </c>
      <c r="J65" s="57" t="str">
        <f t="shared" ca="1" si="54"/>
        <v>na</v>
      </c>
      <c r="K65" s="56">
        <f t="shared" ca="1" si="55"/>
        <v>9.7173913043478262</v>
      </c>
      <c r="L65" s="56">
        <f t="shared" ca="1" si="56"/>
        <v>11.189024390243903</v>
      </c>
      <c r="M65" s="56">
        <f t="shared" ca="1" si="57"/>
        <v>15.177587490692479</v>
      </c>
      <c r="N65" s="56">
        <f t="shared" ca="1" si="58"/>
        <v>18.214705882352941</v>
      </c>
      <c r="O65" s="56">
        <f t="shared" ca="1" si="59"/>
        <v>21.598314606741575</v>
      </c>
      <c r="P65" s="58">
        <f t="shared" ca="1" si="60"/>
        <v>9</v>
      </c>
      <c r="Q65" s="44">
        <f t="shared" ca="1" si="61"/>
        <v>9.7173913043478262</v>
      </c>
      <c r="R65" s="45">
        <f t="shared" ca="1" si="62"/>
        <v>21.598314606741575</v>
      </c>
      <c r="S65" s="59"/>
      <c r="T65" s="44">
        <f t="shared" ca="1" si="63"/>
        <v>8.7568603746433844</v>
      </c>
      <c r="U65" s="60">
        <f t="shared" ca="1" si="64"/>
        <v>21.598314606741575</v>
      </c>
      <c r="V65" s="60">
        <f t="shared" ca="1" si="65"/>
        <v>21.598314606741575</v>
      </c>
      <c r="W65" s="60">
        <f t="shared" ca="1" si="66"/>
        <v>8.7568603746433844</v>
      </c>
      <c r="X65" s="61">
        <f t="shared" ca="1" si="67"/>
        <v>0</v>
      </c>
      <c r="Y65" s="50">
        <f t="shared" ca="1" si="68"/>
        <v>0.26349108623001949</v>
      </c>
      <c r="Z65" s="50">
        <v>0.5</v>
      </c>
      <c r="AA65" s="50">
        <f t="shared" ca="1" si="69"/>
        <v>0.81060057750148429</v>
      </c>
      <c r="AB65" s="50">
        <f t="shared" ca="1" si="70"/>
        <v>0.92520076680228924</v>
      </c>
      <c r="AC65" s="50">
        <f t="shared" ca="1" si="71"/>
        <v>0.81060057750148429</v>
      </c>
      <c r="AD65" s="50">
        <f t="shared" ca="1" si="72"/>
        <v>-999</v>
      </c>
      <c r="AE65" s="50">
        <f t="shared" ca="1" si="73"/>
        <v>-999</v>
      </c>
      <c r="AF65" s="50">
        <f t="shared" ca="1" si="74"/>
        <v>-999</v>
      </c>
      <c r="AG65" s="50">
        <f t="shared" ca="1" si="75"/>
        <v>-999</v>
      </c>
      <c r="AH65" s="50">
        <f t="shared" ca="1" si="76"/>
        <v>-999</v>
      </c>
      <c r="AI65" s="50"/>
      <c r="AJ65" s="59">
        <f t="shared" si="28"/>
        <v>20.526399999999992</v>
      </c>
      <c r="AK65" s="50">
        <f t="shared" ca="1" si="40"/>
        <v>-999</v>
      </c>
      <c r="AL65" s="62">
        <f t="shared" ca="1" si="41"/>
        <v>-999</v>
      </c>
    </row>
    <row r="66" spans="1:38">
      <c r="A66" s="265"/>
      <c r="B66" s="52">
        <v>56</v>
      </c>
      <c r="C66" s="53" t="s">
        <v>271</v>
      </c>
      <c r="D66" s="54" t="s">
        <v>576</v>
      </c>
      <c r="E66" s="52">
        <v>2</v>
      </c>
      <c r="F66" s="55">
        <f t="shared" ca="1" si="50"/>
        <v>99</v>
      </c>
      <c r="G66" s="56">
        <f t="shared" ca="1" si="51"/>
        <v>55.649241146711603</v>
      </c>
      <c r="H66" s="56">
        <f t="shared" ca="1" si="52"/>
        <v>45.455929044886375</v>
      </c>
      <c r="I66" s="56">
        <f t="shared" ca="1" si="53"/>
        <v>67.337010868814815</v>
      </c>
      <c r="J66" s="57" t="str">
        <f t="shared" ca="1" si="54"/>
        <v>none</v>
      </c>
      <c r="K66" s="56">
        <f t="shared" ca="1" si="55"/>
        <v>21.044992743105951</v>
      </c>
      <c r="L66" s="56">
        <f t="shared" ca="1" si="56"/>
        <v>31.629116117850948</v>
      </c>
      <c r="M66" s="56">
        <f t="shared" ca="1" si="57"/>
        <v>45.120100775859605</v>
      </c>
      <c r="N66" s="56">
        <f t="shared" ca="1" si="58"/>
        <v>55.649241146711603</v>
      </c>
      <c r="O66" s="56">
        <f t="shared" ca="1" si="59"/>
        <v>62.5</v>
      </c>
      <c r="P66" s="58">
        <f t="shared" ca="1" si="60"/>
        <v>13</v>
      </c>
      <c r="Q66" s="44">
        <f t="shared" ca="1" si="61"/>
        <v>21.044992743105951</v>
      </c>
      <c r="R66" s="45">
        <f t="shared" ca="1" si="62"/>
        <v>62.5</v>
      </c>
      <c r="S66" s="59"/>
      <c r="T66" s="44">
        <f t="shared" ca="1" si="63"/>
        <v>21.044992743105951</v>
      </c>
      <c r="U66" s="60">
        <f t="shared" ca="1" si="64"/>
        <v>69.195208808613259</v>
      </c>
      <c r="V66" s="60">
        <f t="shared" ca="1" si="65"/>
        <v>69.195208808613259</v>
      </c>
      <c r="W66" s="60">
        <f t="shared" ca="1" si="66"/>
        <v>21.044992743105951</v>
      </c>
      <c r="X66" s="61">
        <f t="shared" ca="1" si="67"/>
        <v>0.13904836479870775</v>
      </c>
      <c r="Y66" s="50">
        <f t="shared" ca="1" si="68"/>
        <v>0.2813272456238341</v>
      </c>
      <c r="Z66" s="50">
        <v>0.5</v>
      </c>
      <c r="AA66" s="50">
        <f t="shared" ca="1" si="69"/>
        <v>0.78018533997136108</v>
      </c>
      <c r="AB66" s="50">
        <f t="shared" ca="1" si="70"/>
        <v>1</v>
      </c>
      <c r="AC66" s="50">
        <f t="shared" ca="1" si="71"/>
        <v>-999</v>
      </c>
      <c r="AD66" s="50">
        <f t="shared" ca="1" si="72"/>
        <v>0.2813272456238341</v>
      </c>
      <c r="AE66" s="50">
        <f t="shared" ca="1" si="73"/>
        <v>-999</v>
      </c>
      <c r="AF66" s="50">
        <f t="shared" ca="1" si="74"/>
        <v>-999</v>
      </c>
      <c r="AG66" s="50">
        <f t="shared" ca="1" si="75"/>
        <v>-999</v>
      </c>
      <c r="AH66" s="50">
        <f t="shared" ca="1" si="76"/>
        <v>-999</v>
      </c>
      <c r="AI66" s="50"/>
      <c r="AJ66" s="59">
        <f t="shared" si="28"/>
        <v>20.902999999999992</v>
      </c>
      <c r="AK66" s="50">
        <f t="shared" ca="1" si="40"/>
        <v>-999</v>
      </c>
      <c r="AL66" s="62">
        <f t="shared" ca="1" si="41"/>
        <v>-999</v>
      </c>
    </row>
    <row r="67" spans="1:38">
      <c r="A67" s="265"/>
      <c r="B67" s="52">
        <v>57</v>
      </c>
      <c r="C67" s="53" t="s">
        <v>273</v>
      </c>
      <c r="D67" s="54" t="s">
        <v>577</v>
      </c>
      <c r="E67" s="52">
        <v>2</v>
      </c>
      <c r="F67" s="55">
        <f t="shared" ca="1" si="50"/>
        <v>1159</v>
      </c>
      <c r="G67" s="56">
        <f t="shared" ca="1" si="51"/>
        <v>8.7300391684242236</v>
      </c>
      <c r="H67" s="56">
        <f t="shared" ca="1" si="52"/>
        <v>8.2551963791620686</v>
      </c>
      <c r="I67" s="56">
        <f t="shared" ca="1" si="53"/>
        <v>9.223061058178688</v>
      </c>
      <c r="J67" s="57" t="str">
        <f t="shared" ca="1" si="54"/>
        <v>better</v>
      </c>
      <c r="K67" s="56">
        <f t="shared" ca="1" si="55"/>
        <v>8.7300391684242236</v>
      </c>
      <c r="L67" s="56">
        <f t="shared" ca="1" si="56"/>
        <v>9.1479289940828412</v>
      </c>
      <c r="M67" s="56">
        <f t="shared" ca="1" si="57"/>
        <v>12.265895586412888</v>
      </c>
      <c r="N67" s="56">
        <f t="shared" ca="1" si="58"/>
        <v>15.700188490963521</v>
      </c>
      <c r="O67" s="56">
        <f t="shared" ca="1" si="59"/>
        <v>17.083877090995372</v>
      </c>
      <c r="P67" s="58">
        <f t="shared" ca="1" si="60"/>
        <v>1</v>
      </c>
      <c r="Q67" s="44">
        <f t="shared" ca="1" si="61"/>
        <v>8.7300391684242236</v>
      </c>
      <c r="R67" s="45">
        <f t="shared" ca="1" si="62"/>
        <v>17.083877090995372</v>
      </c>
      <c r="S67" s="59"/>
      <c r="T67" s="44">
        <f t="shared" ca="1" si="63"/>
        <v>7.4479140818304046</v>
      </c>
      <c r="U67" s="60">
        <f t="shared" ca="1" si="64"/>
        <v>17.083877090995372</v>
      </c>
      <c r="V67" s="60">
        <f t="shared" ca="1" si="65"/>
        <v>17.083877090995372</v>
      </c>
      <c r="W67" s="60">
        <f t="shared" ca="1" si="66"/>
        <v>7.4479140818304046</v>
      </c>
      <c r="X67" s="61">
        <f t="shared" ca="1" si="67"/>
        <v>0</v>
      </c>
      <c r="Y67" s="50">
        <f t="shared" ca="1" si="68"/>
        <v>0.14359629636558335</v>
      </c>
      <c r="Z67" s="50">
        <v>0.5</v>
      </c>
      <c r="AA67" s="50">
        <f t="shared" ca="1" si="69"/>
        <v>0.8235760234202314</v>
      </c>
      <c r="AB67" s="50">
        <f t="shared" ca="1" si="70"/>
        <v>0.86694375171694171</v>
      </c>
      <c r="AC67" s="50">
        <f t="shared" ca="1" si="71"/>
        <v>-999</v>
      </c>
      <c r="AD67" s="50">
        <f t="shared" ca="1" si="72"/>
        <v>-999</v>
      </c>
      <c r="AE67" s="50">
        <f t="shared" ca="1" si="73"/>
        <v>-999</v>
      </c>
      <c r="AF67" s="50">
        <f t="shared" ca="1" si="74"/>
        <v>0.86694375171694171</v>
      </c>
      <c r="AG67" s="50">
        <f t="shared" ca="1" si="75"/>
        <v>-999</v>
      </c>
      <c r="AH67" s="50">
        <f t="shared" ca="1" si="76"/>
        <v>-999</v>
      </c>
      <c r="AI67" s="50"/>
      <c r="AJ67" s="59">
        <f t="shared" si="28"/>
        <v>21.279599999999991</v>
      </c>
      <c r="AK67" s="50">
        <f t="shared" ca="1" si="40"/>
        <v>-999</v>
      </c>
      <c r="AL67" s="62">
        <f t="shared" ca="1" si="41"/>
        <v>-999</v>
      </c>
    </row>
    <row r="68" spans="1:38">
      <c r="A68" s="265"/>
      <c r="B68" s="52">
        <v>58</v>
      </c>
      <c r="C68" s="53" t="s">
        <v>646</v>
      </c>
      <c r="D68" s="54" t="s">
        <v>578</v>
      </c>
      <c r="E68" s="52">
        <v>2</v>
      </c>
      <c r="F68" s="55">
        <f t="shared" ca="1" si="50"/>
        <v>721</v>
      </c>
      <c r="G68" s="56">
        <f t="shared" ca="1" si="51"/>
        <v>95.748690635696619</v>
      </c>
      <c r="H68" s="56">
        <f t="shared" ca="1" si="52"/>
        <v>87.679332564194539</v>
      </c>
      <c r="I68" s="56">
        <f t="shared" ca="1" si="53"/>
        <v>104.27566381166093</v>
      </c>
      <c r="J68" s="57" t="str">
        <f t="shared" ca="1" si="54"/>
        <v>worse</v>
      </c>
      <c r="K68" s="56">
        <f t="shared" ca="1" si="55"/>
        <v>63.086134946048006</v>
      </c>
      <c r="L68" s="56">
        <f t="shared" ca="1" si="56"/>
        <v>72.377098893496338</v>
      </c>
      <c r="M68" s="56">
        <f t="shared" ca="1" si="57"/>
        <v>85.385331939265498</v>
      </c>
      <c r="N68" s="56">
        <f t="shared" ca="1" si="58"/>
        <v>95.748690635696619</v>
      </c>
      <c r="O68" s="56">
        <f t="shared" ca="1" si="59"/>
        <v>112.40444587089132</v>
      </c>
      <c r="P68" s="58">
        <f t="shared" ca="1" si="60"/>
        <v>13</v>
      </c>
      <c r="Q68" s="44">
        <f t="shared" ca="1" si="61"/>
        <v>63.086134946048006</v>
      </c>
      <c r="R68" s="45">
        <f t="shared" ca="1" si="62"/>
        <v>112.40444587089132</v>
      </c>
      <c r="S68" s="59"/>
      <c r="T68" s="44">
        <f t="shared" ca="1" si="63"/>
        <v>58.366218007639674</v>
      </c>
      <c r="U68" s="60">
        <f t="shared" ca="1" si="64"/>
        <v>112.40444587089132</v>
      </c>
      <c r="V68" s="60">
        <f t="shared" ca="1" si="65"/>
        <v>112.40444587089132</v>
      </c>
      <c r="W68" s="60">
        <f t="shared" ca="1" si="66"/>
        <v>58.366218007639674</v>
      </c>
      <c r="X68" s="61">
        <f t="shared" ca="1" si="67"/>
        <v>0</v>
      </c>
      <c r="Y68" s="50">
        <f t="shared" ca="1" si="68"/>
        <v>0.30822171440084073</v>
      </c>
      <c r="Z68" s="50">
        <v>0.5</v>
      </c>
      <c r="AA68" s="50">
        <f t="shared" ca="1" si="69"/>
        <v>0.74072279125599017</v>
      </c>
      <c r="AB68" s="50">
        <f t="shared" ca="1" si="70"/>
        <v>0.91265596365683044</v>
      </c>
      <c r="AC68" s="50">
        <f t="shared" ca="1" si="71"/>
        <v>-999</v>
      </c>
      <c r="AD68" s="50">
        <f t="shared" ca="1" si="72"/>
        <v>-999</v>
      </c>
      <c r="AE68" s="50">
        <f t="shared" ca="1" si="73"/>
        <v>0.30822171440084073</v>
      </c>
      <c r="AF68" s="50">
        <f t="shared" ca="1" si="74"/>
        <v>-999</v>
      </c>
      <c r="AG68" s="50">
        <f t="shared" ca="1" si="75"/>
        <v>-999</v>
      </c>
      <c r="AH68" s="50">
        <f t="shared" ca="1" si="76"/>
        <v>-999</v>
      </c>
      <c r="AI68" s="50"/>
      <c r="AJ68" s="59">
        <f t="shared" si="28"/>
        <v>21.656199999999991</v>
      </c>
      <c r="AK68" s="50">
        <f t="shared" ca="1" si="40"/>
        <v>-999</v>
      </c>
      <c r="AL68" s="62">
        <f t="shared" ca="1" si="41"/>
        <v>-999</v>
      </c>
    </row>
    <row r="69" spans="1:38">
      <c r="A69" s="265"/>
      <c r="B69" s="52">
        <v>59</v>
      </c>
      <c r="C69" s="53" t="s">
        <v>655</v>
      </c>
      <c r="D69" s="54" t="s">
        <v>579</v>
      </c>
      <c r="E69" s="52">
        <v>2</v>
      </c>
      <c r="F69" s="55">
        <f t="shared" ca="1" si="50"/>
        <v>150</v>
      </c>
      <c r="G69" s="56">
        <f t="shared" ca="1" si="51"/>
        <v>27.10729499563686</v>
      </c>
      <c r="H69" s="56">
        <f t="shared" ca="1" si="52"/>
        <v>22.813258794606728</v>
      </c>
      <c r="I69" s="56">
        <f t="shared" ca="1" si="53"/>
        <v>31.955259012322802</v>
      </c>
      <c r="J69" s="57" t="str">
        <f t="shared" ca="1" si="54"/>
        <v>better</v>
      </c>
      <c r="K69" s="56">
        <f t="shared" ca="1" si="55"/>
        <v>21.141762150823663</v>
      </c>
      <c r="L69" s="56">
        <f t="shared" ca="1" si="56"/>
        <v>26.922238820743082</v>
      </c>
      <c r="M69" s="56">
        <f t="shared" ca="1" si="57"/>
        <v>32.925164915774168</v>
      </c>
      <c r="N69" s="56">
        <f t="shared" ca="1" si="58"/>
        <v>40.348140316249925</v>
      </c>
      <c r="O69" s="56">
        <f t="shared" ca="1" si="59"/>
        <v>49.542530907385199</v>
      </c>
      <c r="P69" s="58">
        <f t="shared" ca="1" si="60"/>
        <v>5</v>
      </c>
      <c r="Q69" s="44">
        <f t="shared" ca="1" si="61"/>
        <v>21.141762150823663</v>
      </c>
      <c r="R69" s="45">
        <f t="shared" ca="1" si="62"/>
        <v>49.542530907385199</v>
      </c>
      <c r="S69" s="59"/>
      <c r="T69" s="44">
        <f t="shared" ca="1" si="63"/>
        <v>16.307798924163137</v>
      </c>
      <c r="U69" s="60">
        <f t="shared" ca="1" si="64"/>
        <v>49.542530907385199</v>
      </c>
      <c r="V69" s="60">
        <f t="shared" ca="1" si="65"/>
        <v>49.542530907385199</v>
      </c>
      <c r="W69" s="60">
        <f t="shared" ca="1" si="66"/>
        <v>16.307798924163137</v>
      </c>
      <c r="X69" s="61">
        <f t="shared" ca="1" si="67"/>
        <v>0</v>
      </c>
      <c r="Y69" s="50">
        <f t="shared" ca="1" si="68"/>
        <v>0.27665005981624563</v>
      </c>
      <c r="Z69" s="50">
        <v>0.5</v>
      </c>
      <c r="AA69" s="50">
        <f t="shared" ca="1" si="69"/>
        <v>0.68062207025053045</v>
      </c>
      <c r="AB69" s="50">
        <f t="shared" ca="1" si="70"/>
        <v>0.85455085874918857</v>
      </c>
      <c r="AC69" s="50">
        <f t="shared" ca="1" si="71"/>
        <v>-999</v>
      </c>
      <c r="AD69" s="50">
        <f t="shared" ca="1" si="72"/>
        <v>-999</v>
      </c>
      <c r="AE69" s="50">
        <f t="shared" ca="1" si="73"/>
        <v>-999</v>
      </c>
      <c r="AF69" s="50">
        <f t="shared" ca="1" si="74"/>
        <v>0.67505391417250937</v>
      </c>
      <c r="AG69" s="50">
        <f t="shared" ca="1" si="75"/>
        <v>-999</v>
      </c>
      <c r="AH69" s="50">
        <f t="shared" ca="1" si="76"/>
        <v>-999</v>
      </c>
      <c r="AI69" s="50"/>
      <c r="AJ69" s="59">
        <f t="shared" si="28"/>
        <v>22.032799999999991</v>
      </c>
      <c r="AK69" s="50">
        <f t="shared" ca="1" si="40"/>
        <v>-999</v>
      </c>
      <c r="AL69" s="62">
        <f t="shared" ca="1" si="41"/>
        <v>-999</v>
      </c>
    </row>
    <row r="70" spans="1:38">
      <c r="A70" s="265"/>
      <c r="B70" s="52">
        <v>60</v>
      </c>
      <c r="C70" s="53" t="s">
        <v>654</v>
      </c>
      <c r="D70" s="54" t="s">
        <v>580</v>
      </c>
      <c r="E70" s="52">
        <v>2</v>
      </c>
      <c r="F70" s="55">
        <f t="shared" ca="1" si="50"/>
        <v>140</v>
      </c>
      <c r="G70" s="56">
        <f t="shared" ca="1" si="51"/>
        <v>24.652346520093189</v>
      </c>
      <c r="H70" s="56">
        <f t="shared" ca="1" si="52"/>
        <v>20.605486155757085</v>
      </c>
      <c r="I70" s="56">
        <f t="shared" ca="1" si="53"/>
        <v>29.240863573410909</v>
      </c>
      <c r="J70" s="57" t="str">
        <f t="shared" ca="1" si="54"/>
        <v>better</v>
      </c>
      <c r="K70" s="56">
        <f t="shared" ca="1" si="55"/>
        <v>21.655087070521496</v>
      </c>
      <c r="L70" s="56">
        <f t="shared" ca="1" si="56"/>
        <v>28.832938121421613</v>
      </c>
      <c r="M70" s="56">
        <f t="shared" ca="1" si="57"/>
        <v>31.98833373440818</v>
      </c>
      <c r="N70" s="56">
        <f t="shared" ca="1" si="58"/>
        <v>35.323848429868185</v>
      </c>
      <c r="O70" s="56">
        <f t="shared" ca="1" si="59"/>
        <v>37.742107272487893</v>
      </c>
      <c r="P70" s="58">
        <f t="shared" ca="1" si="60"/>
        <v>3</v>
      </c>
      <c r="Q70" s="44">
        <f t="shared" ca="1" si="61"/>
        <v>21.655087070521496</v>
      </c>
      <c r="R70" s="45">
        <f t="shared" ca="1" si="62"/>
        <v>37.742107272487893</v>
      </c>
      <c r="S70" s="59"/>
      <c r="T70" s="44">
        <f t="shared" ca="1" si="63"/>
        <v>21.655087070521496</v>
      </c>
      <c r="U70" s="60">
        <f t="shared" ca="1" si="64"/>
        <v>42.321580398294863</v>
      </c>
      <c r="V70" s="60">
        <f t="shared" ca="1" si="65"/>
        <v>42.321580398294863</v>
      </c>
      <c r="W70" s="60">
        <f t="shared" ca="1" si="66"/>
        <v>21.655087070521496</v>
      </c>
      <c r="X70" s="61">
        <f t="shared" ca="1" si="67"/>
        <v>0.22158926786348851</v>
      </c>
      <c r="Y70" s="50">
        <f t="shared" ca="1" si="68"/>
        <v>0.33860277394145716</v>
      </c>
      <c r="Z70" s="50">
        <v>0.5</v>
      </c>
      <c r="AA70" s="50">
        <f t="shared" ca="1" si="69"/>
        <v>0.65268171348382953</v>
      </c>
      <c r="AB70" s="50">
        <f t="shared" ca="1" si="70"/>
        <v>1</v>
      </c>
      <c r="AC70" s="50">
        <f t="shared" ca="1" si="71"/>
        <v>-999</v>
      </c>
      <c r="AD70" s="50">
        <f t="shared" ca="1" si="72"/>
        <v>-999</v>
      </c>
      <c r="AE70" s="50">
        <f t="shared" ca="1" si="73"/>
        <v>-999</v>
      </c>
      <c r="AF70" s="50">
        <f t="shared" ca="1" si="74"/>
        <v>0.85497010053738898</v>
      </c>
      <c r="AG70" s="50">
        <f t="shared" ca="1" si="75"/>
        <v>-999</v>
      </c>
      <c r="AH70" s="50">
        <f t="shared" ca="1" si="76"/>
        <v>-999</v>
      </c>
      <c r="AI70" s="50"/>
      <c r="AJ70" s="59">
        <f t="shared" si="28"/>
        <v>22.409399999999991</v>
      </c>
      <c r="AK70" s="50">
        <f t="shared" ca="1" si="40"/>
        <v>-999</v>
      </c>
      <c r="AL70" s="62">
        <f t="shared" ca="1" si="41"/>
        <v>-999</v>
      </c>
    </row>
    <row r="71" spans="1:38">
      <c r="A71" s="265"/>
      <c r="B71" s="52">
        <v>61</v>
      </c>
      <c r="C71" s="53" t="s">
        <v>291</v>
      </c>
      <c r="D71" s="54" t="s">
        <v>581</v>
      </c>
      <c r="E71" s="52">
        <v>2</v>
      </c>
      <c r="F71" s="55">
        <f t="shared" ca="1" si="50"/>
        <v>629</v>
      </c>
      <c r="G71" s="56">
        <f t="shared" ca="1" si="51"/>
        <v>1855.4144877022409</v>
      </c>
      <c r="H71" s="56">
        <f t="shared" ca="1" si="52"/>
        <v>1694.6877245768219</v>
      </c>
      <c r="I71" s="56">
        <f t="shared" ca="1" si="53"/>
        <v>2016.1412508276599</v>
      </c>
      <c r="J71" s="57" t="str">
        <f t="shared" ca="1" si="54"/>
        <v>worse</v>
      </c>
      <c r="K71" s="56">
        <f t="shared" ca="1" si="55"/>
        <v>438.47807076779213</v>
      </c>
      <c r="L71" s="56">
        <f t="shared" ca="1" si="56"/>
        <v>690.21388991357639</v>
      </c>
      <c r="M71" s="56">
        <f t="shared" ca="1" si="57"/>
        <v>963.8471687581191</v>
      </c>
      <c r="N71" s="56">
        <f t="shared" ca="1" si="58"/>
        <v>1150.9889803993556</v>
      </c>
      <c r="O71" s="56">
        <f t="shared" ca="1" si="59"/>
        <v>2245.935796252415</v>
      </c>
      <c r="P71" s="58">
        <f t="shared" ca="1" si="60"/>
        <v>15</v>
      </c>
      <c r="Q71" s="44">
        <f t="shared" ca="1" si="61"/>
        <v>438.47807076779213</v>
      </c>
      <c r="R71" s="45">
        <f t="shared" ca="1" si="62"/>
        <v>2245.935796252415</v>
      </c>
      <c r="S71" s="59"/>
      <c r="T71" s="44">
        <f t="shared" ca="1" si="63"/>
        <v>-318.24145873617681</v>
      </c>
      <c r="U71" s="60">
        <f t="shared" ca="1" si="64"/>
        <v>2245.935796252415</v>
      </c>
      <c r="V71" s="60">
        <f t="shared" ca="1" si="65"/>
        <v>2245.935796252415</v>
      </c>
      <c r="W71" s="60">
        <f t="shared" ca="1" si="66"/>
        <v>-318.24145873617681</v>
      </c>
      <c r="X71" s="61">
        <f t="shared" ca="1" si="67"/>
        <v>0</v>
      </c>
      <c r="Y71" s="50">
        <f t="shared" ca="1" si="68"/>
        <v>0.42701681941950265</v>
      </c>
      <c r="Z71" s="50">
        <v>0.5</v>
      </c>
      <c r="AA71" s="50">
        <f t="shared" ca="1" si="69"/>
        <v>0.60671387023349921</v>
      </c>
      <c r="AB71" s="50">
        <f t="shared" ca="1" si="70"/>
        <v>0.7048879799429717</v>
      </c>
      <c r="AC71" s="50">
        <f t="shared" ca="1" si="71"/>
        <v>-999</v>
      </c>
      <c r="AD71" s="50">
        <f t="shared" ca="1" si="72"/>
        <v>-999</v>
      </c>
      <c r="AE71" s="50">
        <f t="shared" ca="1" si="73"/>
        <v>0.15229887395281166</v>
      </c>
      <c r="AF71" s="50">
        <f t="shared" ca="1" si="74"/>
        <v>-999</v>
      </c>
      <c r="AG71" s="50">
        <f t="shared" ca="1" si="75"/>
        <v>-999</v>
      </c>
      <c r="AH71" s="50">
        <f t="shared" ca="1" si="76"/>
        <v>-999</v>
      </c>
      <c r="AI71" s="50"/>
      <c r="AJ71" s="59">
        <f t="shared" si="28"/>
        <v>22.785999999999991</v>
      </c>
      <c r="AK71" s="50">
        <f t="shared" ca="1" si="40"/>
        <v>-999</v>
      </c>
      <c r="AL71" s="62">
        <f t="shared" ca="1" si="41"/>
        <v>-999</v>
      </c>
    </row>
    <row r="72" spans="1:38">
      <c r="A72" s="265"/>
      <c r="B72" s="52">
        <v>62</v>
      </c>
      <c r="C72" s="53" t="s">
        <v>292</v>
      </c>
      <c r="D72" s="54" t="s">
        <v>582</v>
      </c>
      <c r="E72" s="52">
        <v>2</v>
      </c>
      <c r="F72" s="55">
        <f t="shared" ca="1" si="50"/>
        <v>463.1155828381028</v>
      </c>
      <c r="G72" s="56">
        <f t="shared" ca="1" si="51"/>
        <v>1997.4746953496881</v>
      </c>
      <c r="H72" s="56">
        <f t="shared" ca="1" si="52"/>
        <v>1810.6242890472317</v>
      </c>
      <c r="I72" s="56">
        <f t="shared" ca="1" si="53"/>
        <v>2184.3251016521444</v>
      </c>
      <c r="J72" s="57" t="str">
        <f t="shared" ca="1" si="54"/>
        <v>none</v>
      </c>
      <c r="K72" s="56">
        <f t="shared" ca="1" si="55"/>
        <v>1219.0067667602293</v>
      </c>
      <c r="L72" s="56">
        <f t="shared" ca="1" si="56"/>
        <v>1510.0402651867123</v>
      </c>
      <c r="M72" s="56">
        <f t="shared" ca="1" si="57"/>
        <v>1784.5741442130216</v>
      </c>
      <c r="N72" s="56">
        <f t="shared" ca="1" si="58"/>
        <v>1997.4746953496881</v>
      </c>
      <c r="O72" s="56">
        <f t="shared" ca="1" si="59"/>
        <v>2410.6302466706366</v>
      </c>
      <c r="P72" s="58">
        <f t="shared" ca="1" si="60"/>
        <v>13</v>
      </c>
      <c r="Q72" s="44">
        <f t="shared" ca="1" si="61"/>
        <v>1219.0067667602293</v>
      </c>
      <c r="R72" s="45">
        <f t="shared" ca="1" si="62"/>
        <v>2410.6302466706366</v>
      </c>
      <c r="S72" s="59"/>
      <c r="T72" s="44">
        <f t="shared" ca="1" si="63"/>
        <v>1158.5180417554066</v>
      </c>
      <c r="U72" s="60">
        <f t="shared" ca="1" si="64"/>
        <v>2410.6302466706366</v>
      </c>
      <c r="V72" s="60">
        <f t="shared" ca="1" si="65"/>
        <v>2410.6302466706366</v>
      </c>
      <c r="W72" s="60">
        <f t="shared" ca="1" si="66"/>
        <v>1158.5180417554066</v>
      </c>
      <c r="X72" s="61">
        <f t="shared" ca="1" si="67"/>
        <v>0</v>
      </c>
      <c r="Y72" s="50">
        <f t="shared" ca="1" si="68"/>
        <v>0.32996687493268206</v>
      </c>
      <c r="Z72" s="50">
        <v>0.5</v>
      </c>
      <c r="AA72" s="50">
        <f t="shared" ca="1" si="69"/>
        <v>0.71925661130736729</v>
      </c>
      <c r="AB72" s="50">
        <f t="shared" ca="1" si="70"/>
        <v>0.95169065139100861</v>
      </c>
      <c r="AC72" s="50">
        <f t="shared" ca="1" si="71"/>
        <v>-999</v>
      </c>
      <c r="AD72" s="50">
        <f t="shared" ca="1" si="72"/>
        <v>0.32996687493268206</v>
      </c>
      <c r="AE72" s="50">
        <f t="shared" ca="1" si="73"/>
        <v>-999</v>
      </c>
      <c r="AF72" s="50">
        <f t="shared" ca="1" si="74"/>
        <v>-999</v>
      </c>
      <c r="AG72" s="50">
        <f t="shared" ca="1" si="75"/>
        <v>-999</v>
      </c>
      <c r="AH72" s="50">
        <f t="shared" ca="1" si="76"/>
        <v>-999</v>
      </c>
      <c r="AI72" s="50"/>
      <c r="AJ72" s="59">
        <f t="shared" si="28"/>
        <v>23.162599999999991</v>
      </c>
      <c r="AK72" s="50">
        <f t="shared" ca="1" si="40"/>
        <v>-999</v>
      </c>
      <c r="AL72" s="62">
        <f t="shared" ca="1" si="41"/>
        <v>-999</v>
      </c>
    </row>
    <row r="73" spans="1:38">
      <c r="A73" s="265"/>
      <c r="B73" s="52">
        <v>63</v>
      </c>
      <c r="C73" s="53" t="s">
        <v>599</v>
      </c>
      <c r="D73" s="54" t="s">
        <v>583</v>
      </c>
      <c r="E73" s="52">
        <v>2</v>
      </c>
      <c r="F73" s="55">
        <f t="shared" ca="1" si="50"/>
        <v>38</v>
      </c>
      <c r="G73" s="56">
        <f t="shared" ca="1" si="51"/>
        <v>78.265372914383619</v>
      </c>
      <c r="H73" s="56">
        <f t="shared" ca="1" si="52"/>
        <v>48.418823975724457</v>
      </c>
      <c r="I73" s="56">
        <f t="shared" ca="1" si="53"/>
        <v>108.11192185304279</v>
      </c>
      <c r="J73" s="57" t="str">
        <f t="shared" ca="1" si="54"/>
        <v>none</v>
      </c>
      <c r="K73" s="56">
        <f t="shared" ca="1" si="55"/>
        <v>16.260611899641312</v>
      </c>
      <c r="L73" s="56">
        <f t="shared" ca="1" si="56"/>
        <v>32.359719573361012</v>
      </c>
      <c r="M73" s="56">
        <f t="shared" ca="1" si="57"/>
        <v>45.006603725395372</v>
      </c>
      <c r="N73" s="56">
        <f t="shared" ca="1" si="58"/>
        <v>58.404150398426623</v>
      </c>
      <c r="O73" s="56">
        <f t="shared" ca="1" si="59"/>
        <v>107.63360538146101</v>
      </c>
      <c r="P73" s="58">
        <f t="shared" ca="1" si="60"/>
        <v>14</v>
      </c>
      <c r="Q73" s="44">
        <f t="shared" ca="1" si="61"/>
        <v>16.260611899641312</v>
      </c>
      <c r="R73" s="45">
        <f t="shared" ca="1" si="62"/>
        <v>107.63360538146101</v>
      </c>
      <c r="S73" s="59"/>
      <c r="T73" s="44">
        <f t="shared" ca="1" si="63"/>
        <v>-17.620397930670265</v>
      </c>
      <c r="U73" s="60">
        <f t="shared" ca="1" si="64"/>
        <v>107.63360538146101</v>
      </c>
      <c r="V73" s="60">
        <f t="shared" ca="1" si="65"/>
        <v>107.63360538146101</v>
      </c>
      <c r="W73" s="60">
        <f t="shared" ca="1" si="66"/>
        <v>-17.620397930670265</v>
      </c>
      <c r="X73" s="61">
        <f t="shared" ca="1" si="67"/>
        <v>0</v>
      </c>
      <c r="Y73" s="50">
        <f t="shared" ca="1" si="68"/>
        <v>0.3930369783100286</v>
      </c>
      <c r="Z73" s="50">
        <v>0.5</v>
      </c>
      <c r="AA73" s="50">
        <f t="shared" ca="1" si="69"/>
        <v>0.60096989970467052</v>
      </c>
      <c r="AB73" s="50">
        <f t="shared" ca="1" si="70"/>
        <v>0.72950158131169218</v>
      </c>
      <c r="AC73" s="50">
        <f t="shared" ca="1" si="71"/>
        <v>-999</v>
      </c>
      <c r="AD73" s="50">
        <f t="shared" ca="1" si="72"/>
        <v>0.23446941167933893</v>
      </c>
      <c r="AE73" s="50">
        <f t="shared" ca="1" si="73"/>
        <v>-999</v>
      </c>
      <c r="AF73" s="50">
        <f t="shared" ca="1" si="74"/>
        <v>-999</v>
      </c>
      <c r="AG73" s="50">
        <f t="shared" ca="1" si="75"/>
        <v>-999</v>
      </c>
      <c r="AH73" s="50">
        <f t="shared" ca="1" si="76"/>
        <v>-999</v>
      </c>
      <c r="AI73" s="50"/>
      <c r="AJ73" s="59">
        <f t="shared" si="28"/>
        <v>23.53919999999999</v>
      </c>
      <c r="AK73" s="50">
        <f t="shared" ca="1" si="40"/>
        <v>-999</v>
      </c>
      <c r="AL73" s="62">
        <f t="shared" ca="1" si="41"/>
        <v>-999</v>
      </c>
    </row>
    <row r="74" spans="1:38">
      <c r="A74" s="265"/>
      <c r="B74" s="52">
        <v>64</v>
      </c>
      <c r="C74" s="53" t="s">
        <v>286</v>
      </c>
      <c r="D74" s="54" t="s">
        <v>584</v>
      </c>
      <c r="E74" s="52">
        <v>2</v>
      </c>
      <c r="F74" s="55">
        <f t="shared" ca="1" si="50"/>
        <v>159</v>
      </c>
      <c r="G74" s="56">
        <f t="shared" ca="1" si="51"/>
        <v>282.79282810118173</v>
      </c>
      <c r="H74" s="56">
        <f t="shared" ca="1" si="52"/>
        <v>230.18133767699993</v>
      </c>
      <c r="I74" s="56">
        <f t="shared" ca="1" si="53"/>
        <v>335.40431852536352</v>
      </c>
      <c r="J74" s="57" t="str">
        <f t="shared" ca="1" si="54"/>
        <v>worse</v>
      </c>
      <c r="K74" s="56">
        <f t="shared" ca="1" si="55"/>
        <v>85.780885489388425</v>
      </c>
      <c r="L74" s="56">
        <f t="shared" ca="1" si="56"/>
        <v>105.54653393133678</v>
      </c>
      <c r="M74" s="56">
        <f t="shared" ca="1" si="57"/>
        <v>177.38035369411895</v>
      </c>
      <c r="N74" s="56">
        <f t="shared" ca="1" si="58"/>
        <v>210.71750125232427</v>
      </c>
      <c r="O74" s="56">
        <f t="shared" ca="1" si="59"/>
        <v>487.8480093507888</v>
      </c>
      <c r="P74" s="58">
        <f t="shared" ca="1" si="60"/>
        <v>15</v>
      </c>
      <c r="Q74" s="44">
        <f t="shared" ca="1" si="61"/>
        <v>85.780885489388425</v>
      </c>
      <c r="R74" s="45">
        <f t="shared" ca="1" si="62"/>
        <v>487.8480093507888</v>
      </c>
      <c r="S74" s="59"/>
      <c r="T74" s="44">
        <f t="shared" ca="1" si="63"/>
        <v>-133.08730196255092</v>
      </c>
      <c r="U74" s="60">
        <f t="shared" ca="1" si="64"/>
        <v>487.8480093507888</v>
      </c>
      <c r="V74" s="60">
        <f t="shared" ca="1" si="65"/>
        <v>487.8480093507888</v>
      </c>
      <c r="W74" s="60">
        <f t="shared" ca="1" si="66"/>
        <v>-133.08730196255092</v>
      </c>
      <c r="X74" s="61">
        <f t="shared" ca="1" si="67"/>
        <v>0</v>
      </c>
      <c r="Y74" s="50">
        <f t="shared" ca="1" si="68"/>
        <v>0.44631139999480146</v>
      </c>
      <c r="Z74" s="50">
        <v>0.5</v>
      </c>
      <c r="AA74" s="50">
        <f t="shared" ca="1" si="69"/>
        <v>0.61568647885533601</v>
      </c>
      <c r="AB74" s="50">
        <f t="shared" ca="1" si="70"/>
        <v>0.6475185362078838</v>
      </c>
      <c r="AC74" s="50">
        <f t="shared" ca="1" si="71"/>
        <v>-999</v>
      </c>
      <c r="AD74" s="50">
        <f t="shared" ca="1" si="72"/>
        <v>-999</v>
      </c>
      <c r="AE74" s="50">
        <f t="shared" ca="1" si="73"/>
        <v>0.33023598032441581</v>
      </c>
      <c r="AF74" s="50">
        <f t="shared" ca="1" si="74"/>
        <v>-999</v>
      </c>
      <c r="AG74" s="50">
        <f t="shared" ca="1" si="75"/>
        <v>-999</v>
      </c>
      <c r="AH74" s="50">
        <f t="shared" ca="1" si="76"/>
        <v>-999</v>
      </c>
      <c r="AI74" s="50"/>
      <c r="AJ74" s="59">
        <f t="shared" si="28"/>
        <v>23.91579999999999</v>
      </c>
      <c r="AK74" s="50">
        <f t="shared" ca="1" si="40"/>
        <v>-999</v>
      </c>
      <c r="AL74" s="62">
        <f t="shared" ca="1" si="41"/>
        <v>-999</v>
      </c>
    </row>
    <row r="75" spans="1:38">
      <c r="A75" s="265"/>
      <c r="B75" s="52">
        <v>65</v>
      </c>
      <c r="C75" s="53" t="s">
        <v>281</v>
      </c>
      <c r="D75" s="54" t="s">
        <v>585</v>
      </c>
      <c r="E75" s="52">
        <v>2</v>
      </c>
      <c r="F75" s="55">
        <f t="shared" ca="1" si="50"/>
        <v>14</v>
      </c>
      <c r="G75" s="56">
        <f t="shared" ca="1" si="51"/>
        <v>109.98507345431692</v>
      </c>
      <c r="H75" s="56">
        <f t="shared" ca="1" si="52"/>
        <v>60.079587555887066</v>
      </c>
      <c r="I75" s="56">
        <f t="shared" ca="1" si="53"/>
        <v>184.5470797279805</v>
      </c>
      <c r="J75" s="57" t="str">
        <f t="shared" ca="1" si="54"/>
        <v>none</v>
      </c>
      <c r="K75" s="56">
        <f t="shared" ca="1" si="55"/>
        <v>60.575466935890965</v>
      </c>
      <c r="L75" s="56">
        <f t="shared" ca="1" si="56"/>
        <v>102.57517680721266</v>
      </c>
      <c r="M75" s="56">
        <f t="shared" ca="1" si="57"/>
        <v>138.64368232156457</v>
      </c>
      <c r="N75" s="56">
        <f t="shared" ca="1" si="58"/>
        <v>172.83097131005877</v>
      </c>
      <c r="O75" s="56">
        <f t="shared" ca="1" si="59"/>
        <v>263.63168724279836</v>
      </c>
      <c r="P75" s="58">
        <f t="shared" ca="1" si="60"/>
        <v>5</v>
      </c>
      <c r="Q75" s="44">
        <f t="shared" ca="1" si="61"/>
        <v>60.575466935890965</v>
      </c>
      <c r="R75" s="45">
        <f t="shared" ca="1" si="62"/>
        <v>263.63168724279836</v>
      </c>
      <c r="S75" s="59"/>
      <c r="T75" s="44">
        <f t="shared" ca="1" si="63"/>
        <v>13.655677400330774</v>
      </c>
      <c r="U75" s="60">
        <f t="shared" ca="1" si="64"/>
        <v>263.63168724279836</v>
      </c>
      <c r="V75" s="60">
        <f t="shared" ca="1" si="65"/>
        <v>263.63168724279836</v>
      </c>
      <c r="W75" s="60">
        <f t="shared" ca="1" si="66"/>
        <v>13.655677400330774</v>
      </c>
      <c r="X75" s="61">
        <f t="shared" ca="1" si="67"/>
        <v>0</v>
      </c>
      <c r="Y75" s="50">
        <f t="shared" ca="1" si="68"/>
        <v>0.36323772025148054</v>
      </c>
      <c r="Z75" s="50">
        <v>0.5</v>
      </c>
      <c r="AA75" s="50">
        <f t="shared" ca="1" si="69"/>
        <v>0.64428786801214222</v>
      </c>
      <c r="AB75" s="50">
        <f t="shared" ca="1" si="70"/>
        <v>0.81230283031908312</v>
      </c>
      <c r="AC75" s="50">
        <f t="shared" ca="1" si="71"/>
        <v>-999</v>
      </c>
      <c r="AD75" s="50">
        <f t="shared" ca="1" si="72"/>
        <v>0.61464543691735862</v>
      </c>
      <c r="AE75" s="50">
        <f t="shared" ca="1" si="73"/>
        <v>-999</v>
      </c>
      <c r="AF75" s="50">
        <f t="shared" ca="1" si="74"/>
        <v>-999</v>
      </c>
      <c r="AG75" s="50">
        <f t="shared" ca="1" si="75"/>
        <v>-999</v>
      </c>
      <c r="AH75" s="50">
        <f t="shared" ca="1" si="76"/>
        <v>-999</v>
      </c>
      <c r="AI75" s="50"/>
      <c r="AJ75" s="59">
        <f t="shared" si="28"/>
        <v>24.29239999999999</v>
      </c>
      <c r="AK75" s="50">
        <f t="shared" ref="AK75:AK87" ca="1" si="77">IF(J75=1,(G75-$V75)/($W75-$V75),-999)</f>
        <v>-999</v>
      </c>
      <c r="AL75" s="62">
        <f t="shared" ref="AL75:AL87" ca="1" si="78">IF(J75=3,(G75-$V75)/($W75-$V75),-999)</f>
        <v>-999</v>
      </c>
    </row>
    <row r="76" spans="1:38">
      <c r="A76" s="265"/>
      <c r="B76" s="52">
        <v>66</v>
      </c>
      <c r="C76" s="53" t="s">
        <v>304</v>
      </c>
      <c r="D76" s="54" t="s">
        <v>586</v>
      </c>
      <c r="E76" s="52">
        <v>2</v>
      </c>
      <c r="F76" s="55">
        <f t="shared" ca="1" si="50"/>
        <v>117</v>
      </c>
      <c r="G76" s="56">
        <f t="shared" ca="1" si="51"/>
        <v>120.32085561497325</v>
      </c>
      <c r="H76" s="56">
        <f t="shared" ca="1" si="52"/>
        <v>99.607429892484106</v>
      </c>
      <c r="I76" s="56">
        <f t="shared" ca="1" si="53"/>
        <v>144.02883887477552</v>
      </c>
      <c r="J76" s="57" t="str">
        <f t="shared" ca="1" si="54"/>
        <v>none</v>
      </c>
      <c r="K76" s="56">
        <f t="shared" ca="1" si="55"/>
        <v>97.027568150315716</v>
      </c>
      <c r="L76" s="56">
        <f t="shared" ca="1" si="56"/>
        <v>108.98888529189597</v>
      </c>
      <c r="M76" s="56">
        <f t="shared" ca="1" si="57"/>
        <v>124.15557730889635</v>
      </c>
      <c r="N76" s="56">
        <f t="shared" ca="1" si="58"/>
        <v>130.99483298158796</v>
      </c>
      <c r="O76" s="56">
        <f t="shared" ca="1" si="59"/>
        <v>162.36162361623616</v>
      </c>
      <c r="P76" s="58">
        <f t="shared" ca="1" si="60"/>
        <v>8</v>
      </c>
      <c r="Q76" s="44">
        <f t="shared" ca="1" si="61"/>
        <v>97.027568150315716</v>
      </c>
      <c r="R76" s="45">
        <f t="shared" ca="1" si="62"/>
        <v>162.36162361623616</v>
      </c>
      <c r="S76" s="59"/>
      <c r="T76" s="44">
        <f t="shared" ca="1" si="63"/>
        <v>85.949531001556551</v>
      </c>
      <c r="U76" s="60">
        <f t="shared" ca="1" si="64"/>
        <v>162.36162361623616</v>
      </c>
      <c r="V76" s="60">
        <f t="shared" ca="1" si="65"/>
        <v>162.36162361623616</v>
      </c>
      <c r="W76" s="60">
        <f t="shared" ca="1" si="66"/>
        <v>85.949531001556551</v>
      </c>
      <c r="X76" s="61">
        <f t="shared" ca="1" si="67"/>
        <v>0</v>
      </c>
      <c r="Y76" s="50">
        <f t="shared" ca="1" si="68"/>
        <v>0.410495113552515</v>
      </c>
      <c r="Z76" s="50">
        <v>0.5</v>
      </c>
      <c r="AA76" s="50">
        <f t="shared" ca="1" si="69"/>
        <v>0.69848549487423273</v>
      </c>
      <c r="AB76" s="50">
        <f t="shared" ca="1" si="70"/>
        <v>0.85502246084763089</v>
      </c>
      <c r="AC76" s="50">
        <f t="shared" ca="1" si="71"/>
        <v>-999</v>
      </c>
      <c r="AD76" s="50">
        <f t="shared" ca="1" si="72"/>
        <v>0.55018474907185577</v>
      </c>
      <c r="AE76" s="50">
        <f t="shared" ca="1" si="73"/>
        <v>-999</v>
      </c>
      <c r="AF76" s="50">
        <f t="shared" ca="1" si="74"/>
        <v>-999</v>
      </c>
      <c r="AG76" s="50">
        <f t="shared" ca="1" si="75"/>
        <v>-999</v>
      </c>
      <c r="AH76" s="50">
        <f t="shared" ca="1" si="76"/>
        <v>-999</v>
      </c>
      <c r="AI76" s="50"/>
      <c r="AJ76" s="59">
        <f t="shared" si="28"/>
        <v>24.66899999999999</v>
      </c>
      <c r="AK76" s="50">
        <f t="shared" ca="1" si="77"/>
        <v>-999</v>
      </c>
      <c r="AL76" s="62">
        <f t="shared" ca="1" si="78"/>
        <v>-999</v>
      </c>
    </row>
    <row r="77" spans="1:38">
      <c r="A77" s="265"/>
      <c r="B77" s="52">
        <v>67</v>
      </c>
      <c r="C77" s="53" t="s">
        <v>305</v>
      </c>
      <c r="D77" s="54" t="s">
        <v>587</v>
      </c>
      <c r="E77" s="52">
        <v>2</v>
      </c>
      <c r="F77" s="55">
        <f t="shared" ca="1" si="50"/>
        <v>394</v>
      </c>
      <c r="G77" s="56">
        <f t="shared" ca="1" si="51"/>
        <v>91.890757282459134</v>
      </c>
      <c r="H77" s="56">
        <f t="shared" ca="1" si="52"/>
        <v>83.076073203752742</v>
      </c>
      <c r="I77" s="56">
        <f t="shared" ca="1" si="53"/>
        <v>101.37930899040245</v>
      </c>
      <c r="J77" s="57" t="str">
        <f t="shared" ca="1" si="54"/>
        <v>better</v>
      </c>
      <c r="K77" s="56">
        <f t="shared" ca="1" si="55"/>
        <v>87.325452073979491</v>
      </c>
      <c r="L77" s="56">
        <f t="shared" ca="1" si="56"/>
        <v>118.20671760126855</v>
      </c>
      <c r="M77" s="56">
        <f t="shared" ca="1" si="57"/>
        <v>147.63165779904926</v>
      </c>
      <c r="N77" s="56">
        <f t="shared" ca="1" si="58"/>
        <v>199.62501378625788</v>
      </c>
      <c r="O77" s="56">
        <f t="shared" ca="1" si="59"/>
        <v>282.15767634854774</v>
      </c>
      <c r="P77" s="58">
        <f t="shared" ca="1" si="60"/>
        <v>2</v>
      </c>
      <c r="Q77" s="44">
        <f t="shared" ca="1" si="61"/>
        <v>87.325452073979491</v>
      </c>
      <c r="R77" s="45">
        <f t="shared" ca="1" si="62"/>
        <v>282.15767634854774</v>
      </c>
      <c r="S77" s="59"/>
      <c r="T77" s="44">
        <f t="shared" ca="1" si="63"/>
        <v>13.105639249550791</v>
      </c>
      <c r="U77" s="60">
        <f t="shared" ca="1" si="64"/>
        <v>282.15767634854774</v>
      </c>
      <c r="V77" s="60">
        <f t="shared" ca="1" si="65"/>
        <v>282.15767634854774</v>
      </c>
      <c r="W77" s="60">
        <f t="shared" ca="1" si="66"/>
        <v>13.105639249550791</v>
      </c>
      <c r="X77" s="61">
        <f t="shared" ca="1" si="67"/>
        <v>0</v>
      </c>
      <c r="Y77" s="50">
        <f t="shared" ca="1" si="68"/>
        <v>0.30675353159256025</v>
      </c>
      <c r="Z77" s="50">
        <v>0.5</v>
      </c>
      <c r="AA77" s="50">
        <f t="shared" ca="1" si="69"/>
        <v>0.60936523846854906</v>
      </c>
      <c r="AB77" s="50">
        <f t="shared" ca="1" si="70"/>
        <v>0.72414327865832251</v>
      </c>
      <c r="AC77" s="50">
        <f t="shared" ca="1" si="71"/>
        <v>-999</v>
      </c>
      <c r="AD77" s="50">
        <f t="shared" ca="1" si="72"/>
        <v>-999</v>
      </c>
      <c r="AE77" s="50">
        <f t="shared" ca="1" si="73"/>
        <v>-999</v>
      </c>
      <c r="AF77" s="50">
        <f t="shared" ca="1" si="74"/>
        <v>0.70717516625261756</v>
      </c>
      <c r="AG77" s="50">
        <f t="shared" ca="1" si="75"/>
        <v>-999</v>
      </c>
      <c r="AH77" s="50">
        <f t="shared" ca="1" si="76"/>
        <v>-999</v>
      </c>
      <c r="AI77" s="50"/>
      <c r="AJ77" s="59">
        <f t="shared" ref="AJ77:AJ87" si="79">AJ76+$AJ$2</f>
        <v>25.04559999999999</v>
      </c>
      <c r="AK77" s="50">
        <f t="shared" ca="1" si="77"/>
        <v>-999</v>
      </c>
      <c r="AL77" s="62">
        <f t="shared" ca="1" si="78"/>
        <v>-999</v>
      </c>
    </row>
    <row r="78" spans="1:38">
      <c r="A78" s="265"/>
      <c r="B78" s="52">
        <v>68</v>
      </c>
      <c r="C78" s="53" t="s">
        <v>598</v>
      </c>
      <c r="D78" s="54" t="s">
        <v>588</v>
      </c>
      <c r="E78" s="52">
        <v>2</v>
      </c>
      <c r="F78" s="55">
        <f t="shared" ca="1" si="50"/>
        <v>260</v>
      </c>
      <c r="G78" s="56">
        <f t="shared" ca="1" si="51"/>
        <v>3354.2363254316988</v>
      </c>
      <c r="H78" s="56">
        <f t="shared" ca="1" si="52"/>
        <v>2936.6675526586937</v>
      </c>
      <c r="I78" s="56">
        <f t="shared" ca="1" si="53"/>
        <v>3771.8050982047039</v>
      </c>
      <c r="J78" s="57" t="str">
        <f t="shared" ca="1" si="54"/>
        <v>none</v>
      </c>
      <c r="K78" s="56">
        <f t="shared" ca="1" si="55"/>
        <v>2533.657445393661</v>
      </c>
      <c r="L78" s="56">
        <f t="shared" ca="1" si="56"/>
        <v>2582.395761404533</v>
      </c>
      <c r="M78" s="56">
        <f t="shared" ca="1" si="57"/>
        <v>2996.8583578044818</v>
      </c>
      <c r="N78" s="56">
        <f t="shared" ca="1" si="58"/>
        <v>3160.4711965421734</v>
      </c>
      <c r="O78" s="56">
        <f t="shared" ca="1" si="59"/>
        <v>3757.6551776651463</v>
      </c>
      <c r="P78" s="58">
        <f t="shared" ca="1" si="60"/>
        <v>15</v>
      </c>
      <c r="Q78" s="44">
        <f t="shared" ca="1" si="61"/>
        <v>2533.657445393661</v>
      </c>
      <c r="R78" s="45">
        <f t="shared" ca="1" si="62"/>
        <v>3757.6551776651463</v>
      </c>
      <c r="S78" s="59"/>
      <c r="T78" s="44">
        <f t="shared" ca="1" si="63"/>
        <v>2236.0615379438173</v>
      </c>
      <c r="U78" s="60">
        <f t="shared" ca="1" si="64"/>
        <v>3757.6551776651463</v>
      </c>
      <c r="V78" s="60">
        <f t="shared" ca="1" si="65"/>
        <v>3757.6551776651463</v>
      </c>
      <c r="W78" s="60">
        <f t="shared" ca="1" si="66"/>
        <v>2236.0615379438173</v>
      </c>
      <c r="X78" s="61">
        <f t="shared" ca="1" si="67"/>
        <v>0</v>
      </c>
      <c r="Y78" s="50">
        <f t="shared" ca="1" si="68"/>
        <v>0.39247271119794092</v>
      </c>
      <c r="Z78" s="50">
        <v>0.5</v>
      </c>
      <c r="AA78" s="50">
        <f t="shared" ca="1" si="69"/>
        <v>0.7723871772202302</v>
      </c>
      <c r="AB78" s="50">
        <f t="shared" ca="1" si="70"/>
        <v>0.8044182758910936</v>
      </c>
      <c r="AC78" s="50">
        <f t="shared" ca="1" si="71"/>
        <v>-999</v>
      </c>
      <c r="AD78" s="50">
        <f t="shared" ca="1" si="72"/>
        <v>0.26512916569980621</v>
      </c>
      <c r="AE78" s="50">
        <f t="shared" ca="1" si="73"/>
        <v>-999</v>
      </c>
      <c r="AF78" s="50">
        <f t="shared" ca="1" si="74"/>
        <v>-999</v>
      </c>
      <c r="AG78" s="50">
        <f t="shared" ca="1" si="75"/>
        <v>-999</v>
      </c>
      <c r="AH78" s="50">
        <f t="shared" ca="1" si="76"/>
        <v>-999</v>
      </c>
      <c r="AI78" s="50"/>
      <c r="AJ78" s="59">
        <f t="shared" si="79"/>
        <v>25.422199999999989</v>
      </c>
      <c r="AK78" s="50">
        <f t="shared" ca="1" si="77"/>
        <v>-999</v>
      </c>
      <c r="AL78" s="62">
        <f t="shared" ca="1" si="78"/>
        <v>-999</v>
      </c>
    </row>
    <row r="79" spans="1:38">
      <c r="A79" s="265"/>
      <c r="B79" s="52">
        <v>69</v>
      </c>
      <c r="C79" s="53" t="s">
        <v>309</v>
      </c>
      <c r="D79" s="54" t="s">
        <v>589</v>
      </c>
      <c r="E79" s="52">
        <v>2</v>
      </c>
      <c r="F79" s="55">
        <f t="shared" ca="1" si="50"/>
        <v>57</v>
      </c>
      <c r="G79" s="56">
        <f t="shared" ca="1" si="51"/>
        <v>172.09302905186644</v>
      </c>
      <c r="H79" s="56">
        <f t="shared" ca="1" si="52"/>
        <v>128.56365573149347</v>
      </c>
      <c r="I79" s="56">
        <f t="shared" ca="1" si="53"/>
        <v>225.12695889654051</v>
      </c>
      <c r="J79" s="57" t="str">
        <f t="shared" ca="1" si="54"/>
        <v>none</v>
      </c>
      <c r="K79" s="56">
        <f t="shared" ca="1" si="55"/>
        <v>100.76084617029126</v>
      </c>
      <c r="L79" s="56">
        <f t="shared" ca="1" si="56"/>
        <v>140.85805554209045</v>
      </c>
      <c r="M79" s="56">
        <f t="shared" ca="1" si="57"/>
        <v>153.05792567234869</v>
      </c>
      <c r="N79" s="56">
        <f t="shared" ca="1" si="58"/>
        <v>175.83937013001946</v>
      </c>
      <c r="O79" s="56">
        <f t="shared" ca="1" si="59"/>
        <v>190.49205379165795</v>
      </c>
      <c r="P79" s="58">
        <f t="shared" ca="1" si="60"/>
        <v>12</v>
      </c>
      <c r="Q79" s="44">
        <f t="shared" ca="1" si="61"/>
        <v>100.76084617029126</v>
      </c>
      <c r="R79" s="45">
        <f t="shared" ca="1" si="62"/>
        <v>190.49205379165795</v>
      </c>
      <c r="S79" s="59"/>
      <c r="T79" s="44">
        <f t="shared" ca="1" si="63"/>
        <v>100.76084617029126</v>
      </c>
      <c r="U79" s="60">
        <f t="shared" ca="1" si="64"/>
        <v>205.35500517440613</v>
      </c>
      <c r="V79" s="60">
        <f t="shared" ca="1" si="65"/>
        <v>205.35500517440613</v>
      </c>
      <c r="W79" s="60">
        <f t="shared" ca="1" si="66"/>
        <v>100.76084617029126</v>
      </c>
      <c r="X79" s="61">
        <f t="shared" ca="1" si="67"/>
        <v>0.14210116056445801</v>
      </c>
      <c r="Y79" s="50">
        <f t="shared" ca="1" si="68"/>
        <v>0.28219200121132471</v>
      </c>
      <c r="Z79" s="50">
        <v>0.5</v>
      </c>
      <c r="AA79" s="50">
        <f t="shared" ca="1" si="69"/>
        <v>0.61664007097928175</v>
      </c>
      <c r="AB79" s="50">
        <f t="shared" ca="1" si="70"/>
        <v>1</v>
      </c>
      <c r="AC79" s="50">
        <f t="shared" ca="1" si="71"/>
        <v>-999</v>
      </c>
      <c r="AD79" s="50">
        <f t="shared" ca="1" si="72"/>
        <v>0.31800988161519728</v>
      </c>
      <c r="AE79" s="50">
        <f t="shared" ca="1" si="73"/>
        <v>-999</v>
      </c>
      <c r="AF79" s="50">
        <f t="shared" ca="1" si="74"/>
        <v>-999</v>
      </c>
      <c r="AG79" s="50">
        <f t="shared" ca="1" si="75"/>
        <v>-999</v>
      </c>
      <c r="AH79" s="50">
        <f t="shared" ca="1" si="76"/>
        <v>-999</v>
      </c>
      <c r="AI79" s="50"/>
      <c r="AJ79" s="59">
        <f t="shared" si="79"/>
        <v>25.798799999999989</v>
      </c>
      <c r="AK79" s="50">
        <f t="shared" ca="1" si="77"/>
        <v>-999</v>
      </c>
      <c r="AL79" s="62">
        <f t="shared" ca="1" si="78"/>
        <v>-999</v>
      </c>
    </row>
    <row r="80" spans="1:38">
      <c r="A80" s="265"/>
      <c r="B80" s="52">
        <v>70</v>
      </c>
      <c r="C80" s="53" t="s">
        <v>311</v>
      </c>
      <c r="D80" s="54" t="s">
        <v>590</v>
      </c>
      <c r="E80" s="52">
        <v>2</v>
      </c>
      <c r="F80" s="55">
        <f t="shared" ca="1" si="50"/>
        <v>38.894999999999996</v>
      </c>
      <c r="G80" s="56">
        <f t="shared" ca="1" si="51"/>
        <v>116.33302490088543</v>
      </c>
      <c r="H80" s="56">
        <f t="shared" ca="1" si="52"/>
        <v>80.727226328420855</v>
      </c>
      <c r="I80" s="56">
        <f t="shared" ca="1" si="53"/>
        <v>161.5739902557541</v>
      </c>
      <c r="J80" s="57" t="str">
        <f t="shared" ca="1" si="54"/>
        <v>none</v>
      </c>
      <c r="K80" s="56">
        <f t="shared" ca="1" si="55"/>
        <v>56.870747467356118</v>
      </c>
      <c r="L80" s="56">
        <f t="shared" ca="1" si="56"/>
        <v>74.52898649704909</v>
      </c>
      <c r="M80" s="56">
        <f t="shared" ca="1" si="57"/>
        <v>88.838610479063007</v>
      </c>
      <c r="N80" s="56">
        <f t="shared" ca="1" si="58"/>
        <v>103.86533094721715</v>
      </c>
      <c r="O80" s="56">
        <f t="shared" ca="1" si="59"/>
        <v>122.0108689236548</v>
      </c>
      <c r="P80" s="58">
        <f t="shared" ca="1" si="60"/>
        <v>14</v>
      </c>
      <c r="Q80" s="44">
        <f t="shared" ca="1" si="61"/>
        <v>56.870747467356118</v>
      </c>
      <c r="R80" s="45">
        <f t="shared" ca="1" si="62"/>
        <v>122.0108689236548</v>
      </c>
      <c r="S80" s="59"/>
      <c r="T80" s="44">
        <f t="shared" ca="1" si="63"/>
        <v>55.666352034471217</v>
      </c>
      <c r="U80" s="60">
        <f t="shared" ca="1" si="64"/>
        <v>122.0108689236548</v>
      </c>
      <c r="V80" s="60">
        <f t="shared" ca="1" si="65"/>
        <v>122.0108689236548</v>
      </c>
      <c r="W80" s="60">
        <f t="shared" ca="1" si="66"/>
        <v>55.666352034471217</v>
      </c>
      <c r="X80" s="61">
        <f t="shared" ca="1" si="67"/>
        <v>0</v>
      </c>
      <c r="Y80" s="50">
        <f t="shared" ca="1" si="68"/>
        <v>0.27350471187764414</v>
      </c>
      <c r="Z80" s="50">
        <v>0.5</v>
      </c>
      <c r="AA80" s="50">
        <f t="shared" ca="1" si="69"/>
        <v>0.71568661063453876</v>
      </c>
      <c r="AB80" s="50">
        <f t="shared" ca="1" si="70"/>
        <v>0.98184634557070305</v>
      </c>
      <c r="AC80" s="50">
        <f t="shared" ca="1" si="71"/>
        <v>-999</v>
      </c>
      <c r="AD80" s="50">
        <f t="shared" ca="1" si="72"/>
        <v>8.5581209857224019E-2</v>
      </c>
      <c r="AE80" s="50">
        <f t="shared" ca="1" si="73"/>
        <v>-999</v>
      </c>
      <c r="AF80" s="50">
        <f t="shared" ca="1" si="74"/>
        <v>-999</v>
      </c>
      <c r="AG80" s="50">
        <f t="shared" ca="1" si="75"/>
        <v>-999</v>
      </c>
      <c r="AH80" s="50">
        <f t="shared" ca="1" si="76"/>
        <v>-999</v>
      </c>
      <c r="AI80" s="50"/>
      <c r="AJ80" s="59">
        <f t="shared" si="79"/>
        <v>26.175399999999989</v>
      </c>
      <c r="AK80" s="50">
        <f t="shared" ca="1" si="77"/>
        <v>-999</v>
      </c>
      <c r="AL80" s="62">
        <f t="shared" ca="1" si="78"/>
        <v>-999</v>
      </c>
    </row>
    <row r="81" spans="1:38">
      <c r="A81" s="265"/>
      <c r="B81" s="52">
        <v>71</v>
      </c>
      <c r="C81" s="53" t="s">
        <v>310</v>
      </c>
      <c r="D81" s="54" t="s">
        <v>591</v>
      </c>
      <c r="E81" s="52">
        <v>2</v>
      </c>
      <c r="F81" s="55">
        <f t="shared" ca="1" si="50"/>
        <v>21</v>
      </c>
      <c r="G81" s="56">
        <f t="shared" ca="1" si="51"/>
        <v>69.892336251070475</v>
      </c>
      <c r="H81" s="56">
        <f t="shared" ca="1" si="52"/>
        <v>42.731539503239858</v>
      </c>
      <c r="I81" s="56">
        <f t="shared" ca="1" si="53"/>
        <v>107.55916448688163</v>
      </c>
      <c r="J81" s="57" t="str">
        <f t="shared" ca="1" si="54"/>
        <v>none</v>
      </c>
      <c r="K81" s="56">
        <f t="shared" ca="1" si="55"/>
        <v>26.072544478893668</v>
      </c>
      <c r="L81" s="56">
        <f t="shared" ca="1" si="56"/>
        <v>37.882042596676278</v>
      </c>
      <c r="M81" s="56">
        <f t="shared" ca="1" si="57"/>
        <v>47.487046053248243</v>
      </c>
      <c r="N81" s="56">
        <f t="shared" ca="1" si="58"/>
        <v>67.419098239795616</v>
      </c>
      <c r="O81" s="56">
        <f t="shared" ca="1" si="59"/>
        <v>99.70023991950616</v>
      </c>
      <c r="P81" s="58">
        <f t="shared" ca="1" si="60"/>
        <v>14</v>
      </c>
      <c r="Q81" s="44">
        <f t="shared" ca="1" si="61"/>
        <v>26.072544478893668</v>
      </c>
      <c r="R81" s="45">
        <f t="shared" ca="1" si="62"/>
        <v>99.70023991950616</v>
      </c>
      <c r="S81" s="59"/>
      <c r="T81" s="44">
        <f t="shared" ca="1" si="63"/>
        <v>-4.7261478130096748</v>
      </c>
      <c r="U81" s="60">
        <f t="shared" ca="1" si="64"/>
        <v>99.70023991950616</v>
      </c>
      <c r="V81" s="60">
        <f t="shared" ca="1" si="65"/>
        <v>99.70023991950616</v>
      </c>
      <c r="W81" s="60">
        <f t="shared" ca="1" si="66"/>
        <v>-4.7261478130096748</v>
      </c>
      <c r="X81" s="61">
        <f t="shared" ca="1" si="67"/>
        <v>0</v>
      </c>
      <c r="Y81" s="50">
        <f t="shared" ca="1" si="68"/>
        <v>0.30912820390184753</v>
      </c>
      <c r="Z81" s="50">
        <v>0.5</v>
      </c>
      <c r="AA81" s="50">
        <f t="shared" ca="1" si="69"/>
        <v>0.59197870064389102</v>
      </c>
      <c r="AB81" s="50">
        <f t="shared" ca="1" si="70"/>
        <v>0.70506791472292407</v>
      </c>
      <c r="AC81" s="50">
        <f t="shared" ca="1" si="71"/>
        <v>-999</v>
      </c>
      <c r="AD81" s="50">
        <f t="shared" ca="1" si="72"/>
        <v>0.28544417091959057</v>
      </c>
      <c r="AE81" s="50">
        <f t="shared" ca="1" si="73"/>
        <v>-999</v>
      </c>
      <c r="AF81" s="50">
        <f t="shared" ca="1" si="74"/>
        <v>-999</v>
      </c>
      <c r="AG81" s="50">
        <f t="shared" ca="1" si="75"/>
        <v>-999</v>
      </c>
      <c r="AH81" s="50">
        <f t="shared" ca="1" si="76"/>
        <v>-999</v>
      </c>
      <c r="AI81" s="50"/>
      <c r="AJ81" s="59">
        <f t="shared" si="79"/>
        <v>26.551999999999989</v>
      </c>
      <c r="AK81" s="50">
        <f t="shared" ca="1" si="77"/>
        <v>-999</v>
      </c>
      <c r="AL81" s="62">
        <f t="shared" ca="1" si="78"/>
        <v>-999</v>
      </c>
    </row>
    <row r="82" spans="1:38">
      <c r="A82" s="265"/>
      <c r="B82" s="52">
        <v>72</v>
      </c>
      <c r="C82" s="53" t="s">
        <v>312</v>
      </c>
      <c r="D82" s="54" t="s">
        <v>592</v>
      </c>
      <c r="E82" s="52">
        <v>2</v>
      </c>
      <c r="F82" s="55">
        <f t="shared" ca="1" si="50"/>
        <v>13</v>
      </c>
      <c r="G82" s="56">
        <f t="shared" ca="1" si="51"/>
        <v>34.285505133592288</v>
      </c>
      <c r="H82" s="56">
        <f t="shared" ca="1" si="52"/>
        <v>17.875414317731511</v>
      </c>
      <c r="I82" s="56">
        <f t="shared" ca="1" si="53"/>
        <v>59.182707674322145</v>
      </c>
      <c r="J82" s="57" t="str">
        <f t="shared" ca="1" si="54"/>
        <v>none</v>
      </c>
      <c r="K82" s="56">
        <f t="shared" ca="1" si="55"/>
        <v>9.4633996207012583</v>
      </c>
      <c r="L82" s="56">
        <f t="shared" ca="1" si="56"/>
        <v>12.893261287113905</v>
      </c>
      <c r="M82" s="56">
        <f t="shared" ca="1" si="57"/>
        <v>18.109691630917119</v>
      </c>
      <c r="N82" s="56">
        <f t="shared" ca="1" si="58"/>
        <v>24.776140981119202</v>
      </c>
      <c r="O82" s="56">
        <f t="shared" ca="1" si="59"/>
        <v>34.285505133592288</v>
      </c>
      <c r="P82" s="58">
        <f t="shared" ca="1" si="60"/>
        <v>16</v>
      </c>
      <c r="Q82" s="44">
        <f t="shared" ca="1" si="61"/>
        <v>9.4633996207012583</v>
      </c>
      <c r="R82" s="45">
        <f t="shared" ca="1" si="62"/>
        <v>34.285505133592288</v>
      </c>
      <c r="S82" s="59"/>
      <c r="T82" s="44">
        <f t="shared" ca="1" si="63"/>
        <v>1.9338781282419504</v>
      </c>
      <c r="U82" s="60">
        <f t="shared" ca="1" si="64"/>
        <v>34.285505133592288</v>
      </c>
      <c r="V82" s="60">
        <f t="shared" ca="1" si="65"/>
        <v>34.285505133592288</v>
      </c>
      <c r="W82" s="60">
        <f t="shared" ca="1" si="66"/>
        <v>1.9338781282419504</v>
      </c>
      <c r="X82" s="61">
        <f t="shared" ca="1" si="67"/>
        <v>0</v>
      </c>
      <c r="Y82" s="50">
        <f t="shared" ca="1" si="68"/>
        <v>0.29393774077886159</v>
      </c>
      <c r="Z82" s="50">
        <v>0.5</v>
      </c>
      <c r="AA82" s="50">
        <f t="shared" ca="1" si="69"/>
        <v>0.66124166932749684</v>
      </c>
      <c r="AB82" s="50">
        <f t="shared" ca="1" si="70"/>
        <v>0.76725988182251015</v>
      </c>
      <c r="AC82" s="50">
        <f t="shared" ca="1" si="71"/>
        <v>-999</v>
      </c>
      <c r="AD82" s="50">
        <f t="shared" ca="1" si="72"/>
        <v>0</v>
      </c>
      <c r="AE82" s="50">
        <f t="shared" ca="1" si="73"/>
        <v>-999</v>
      </c>
      <c r="AF82" s="50">
        <f t="shared" ca="1" si="74"/>
        <v>-999</v>
      </c>
      <c r="AG82" s="50">
        <f t="shared" ca="1" si="75"/>
        <v>-999</v>
      </c>
      <c r="AH82" s="50">
        <f t="shared" ca="1" si="76"/>
        <v>-999</v>
      </c>
      <c r="AI82" s="50"/>
      <c r="AJ82" s="59">
        <f t="shared" si="79"/>
        <v>26.928599999999989</v>
      </c>
      <c r="AK82" s="50">
        <f t="shared" ca="1" si="77"/>
        <v>-999</v>
      </c>
      <c r="AL82" s="62">
        <f t="shared" ca="1" si="78"/>
        <v>-999</v>
      </c>
    </row>
    <row r="83" spans="1:38">
      <c r="A83" s="265"/>
      <c r="B83" s="52">
        <v>73</v>
      </c>
      <c r="C83" s="53" t="s">
        <v>313</v>
      </c>
      <c r="D83" s="54" t="s">
        <v>593</v>
      </c>
      <c r="E83" s="52">
        <v>2</v>
      </c>
      <c r="F83" s="55">
        <f t="shared" ca="1" si="50"/>
        <v>118.27300000000001</v>
      </c>
      <c r="G83" s="56">
        <f t="shared" ca="1" si="51"/>
        <v>284.42213728288914</v>
      </c>
      <c r="H83" s="56">
        <f t="shared" ca="1" si="52"/>
        <v>241.56199906269015</v>
      </c>
      <c r="I83" s="56">
        <f t="shared" ca="1" si="53"/>
        <v>357.31707797602411</v>
      </c>
      <c r="J83" s="57" t="str">
        <f t="shared" ca="1" si="54"/>
        <v>worse</v>
      </c>
      <c r="K83" s="56">
        <f t="shared" ca="1" si="55"/>
        <v>127.18514716554039</v>
      </c>
      <c r="L83" s="56">
        <f t="shared" ca="1" si="56"/>
        <v>200.18134435752737</v>
      </c>
      <c r="M83" s="56">
        <f t="shared" ca="1" si="57"/>
        <v>219.59199188880629</v>
      </c>
      <c r="N83" s="56">
        <f t="shared" ca="1" si="58"/>
        <v>255.0585407235246</v>
      </c>
      <c r="O83" s="56">
        <f t="shared" ca="1" si="59"/>
        <v>308.92618760915042</v>
      </c>
      <c r="P83" s="58">
        <f t="shared" ca="1" si="60"/>
        <v>15</v>
      </c>
      <c r="Q83" s="44">
        <f t="shared" ca="1" si="61"/>
        <v>127.18514716554039</v>
      </c>
      <c r="R83" s="45">
        <f t="shared" ca="1" si="62"/>
        <v>308.92618760915042</v>
      </c>
      <c r="S83" s="59"/>
      <c r="T83" s="44">
        <f t="shared" ca="1" si="63"/>
        <v>127.18514716554039</v>
      </c>
      <c r="U83" s="60">
        <f t="shared" ca="1" si="64"/>
        <v>311.99883661207218</v>
      </c>
      <c r="V83" s="60">
        <f t="shared" ca="1" si="65"/>
        <v>311.99883661207218</v>
      </c>
      <c r="W83" s="60">
        <f t="shared" ca="1" si="66"/>
        <v>127.18514716554039</v>
      </c>
      <c r="X83" s="61">
        <f t="shared" ca="1" si="67"/>
        <v>1.6625656963634768E-2</v>
      </c>
      <c r="Y83" s="50">
        <f t="shared" ca="1" si="68"/>
        <v>0.30809566141484829</v>
      </c>
      <c r="Z83" s="50">
        <v>0.5</v>
      </c>
      <c r="AA83" s="50">
        <f t="shared" ca="1" si="69"/>
        <v>0.6050281913066542</v>
      </c>
      <c r="AB83" s="50">
        <f t="shared" ca="1" si="70"/>
        <v>1</v>
      </c>
      <c r="AC83" s="50">
        <f t="shared" ca="1" si="71"/>
        <v>-999</v>
      </c>
      <c r="AD83" s="50">
        <f t="shared" ca="1" si="72"/>
        <v>-999</v>
      </c>
      <c r="AE83" s="50">
        <f t="shared" ca="1" si="73"/>
        <v>0.14921351016674131</v>
      </c>
      <c r="AF83" s="50">
        <f t="shared" ca="1" si="74"/>
        <v>-999</v>
      </c>
      <c r="AG83" s="50">
        <f t="shared" ca="1" si="75"/>
        <v>-999</v>
      </c>
      <c r="AH83" s="50">
        <f t="shared" ca="1" si="76"/>
        <v>-999</v>
      </c>
      <c r="AI83" s="50"/>
      <c r="AJ83" s="59">
        <f t="shared" si="79"/>
        <v>27.305199999999989</v>
      </c>
      <c r="AK83" s="50">
        <f t="shared" ca="1" si="77"/>
        <v>-999</v>
      </c>
      <c r="AL83" s="62">
        <f t="shared" ca="1" si="78"/>
        <v>-999</v>
      </c>
    </row>
    <row r="84" spans="1:38">
      <c r="A84" s="265"/>
      <c r="B84" s="52">
        <v>74</v>
      </c>
      <c r="C84" s="53" t="s">
        <v>317</v>
      </c>
      <c r="D84" s="54" t="s">
        <v>594</v>
      </c>
      <c r="E84" s="52">
        <v>2</v>
      </c>
      <c r="F84" s="55">
        <f t="shared" ca="1" si="50"/>
        <v>325</v>
      </c>
      <c r="G84" s="56">
        <f t="shared" ca="1" si="51"/>
        <v>1336.3139321198996</v>
      </c>
      <c r="H84" s="56">
        <f t="shared" ca="1" si="52"/>
        <v>1222.3518839890858</v>
      </c>
      <c r="I84" s="56">
        <f t="shared" ca="1" si="53"/>
        <v>1457.7439128921098</v>
      </c>
      <c r="J84" s="57" t="str">
        <f t="shared" ca="1" si="54"/>
        <v>worse</v>
      </c>
      <c r="K84" s="56">
        <f t="shared" ca="1" si="55"/>
        <v>877.19443646200807</v>
      </c>
      <c r="L84" s="56">
        <f t="shared" ca="1" si="56"/>
        <v>894.7835091444997</v>
      </c>
      <c r="M84" s="56">
        <f t="shared" ca="1" si="57"/>
        <v>1037.1303669686552</v>
      </c>
      <c r="N84" s="56">
        <f t="shared" ca="1" si="58"/>
        <v>1244.3427417130172</v>
      </c>
      <c r="O84" s="56">
        <f t="shared" ca="1" si="59"/>
        <v>1341.6914181699406</v>
      </c>
      <c r="P84" s="58">
        <f t="shared" ca="1" si="60"/>
        <v>15</v>
      </c>
      <c r="Q84" s="44">
        <f t="shared" ca="1" si="61"/>
        <v>877.19443646200807</v>
      </c>
      <c r="R84" s="45">
        <f t="shared" ca="1" si="62"/>
        <v>1341.6914181699406</v>
      </c>
      <c r="S84" s="59"/>
      <c r="T84" s="44">
        <f t="shared" ca="1" si="63"/>
        <v>732.56931576736974</v>
      </c>
      <c r="U84" s="60">
        <f t="shared" ca="1" si="64"/>
        <v>1341.6914181699406</v>
      </c>
      <c r="V84" s="60">
        <f t="shared" ca="1" si="65"/>
        <v>1341.6914181699406</v>
      </c>
      <c r="W84" s="60">
        <f t="shared" ca="1" si="66"/>
        <v>732.56931576736974</v>
      </c>
      <c r="X84" s="61">
        <f t="shared" ca="1" si="67"/>
        <v>0</v>
      </c>
      <c r="Y84" s="50">
        <f t="shared" ca="1" si="68"/>
        <v>0.15981800048454869</v>
      </c>
      <c r="Z84" s="50">
        <v>0.5</v>
      </c>
      <c r="AA84" s="50">
        <f t="shared" ca="1" si="69"/>
        <v>0.73369182839153968</v>
      </c>
      <c r="AB84" s="50">
        <f t="shared" ca="1" si="70"/>
        <v>0.76256793157859326</v>
      </c>
      <c r="AC84" s="50">
        <f t="shared" ca="1" si="71"/>
        <v>-999</v>
      </c>
      <c r="AD84" s="50">
        <f t="shared" ca="1" si="72"/>
        <v>-999</v>
      </c>
      <c r="AE84" s="50">
        <f t="shared" ca="1" si="73"/>
        <v>8.8282563197599178E-3</v>
      </c>
      <c r="AF84" s="50">
        <f t="shared" ca="1" si="74"/>
        <v>-999</v>
      </c>
      <c r="AG84" s="50">
        <f t="shared" ca="1" si="75"/>
        <v>-999</v>
      </c>
      <c r="AH84" s="50">
        <f t="shared" ca="1" si="76"/>
        <v>-999</v>
      </c>
      <c r="AI84" s="50"/>
      <c r="AJ84" s="59">
        <f t="shared" si="79"/>
        <v>27.681799999999988</v>
      </c>
      <c r="AK84" s="50">
        <f t="shared" ca="1" si="77"/>
        <v>-999</v>
      </c>
      <c r="AL84" s="62">
        <f t="shared" ca="1" si="78"/>
        <v>-999</v>
      </c>
    </row>
    <row r="85" spans="1:38">
      <c r="A85" s="265"/>
      <c r="B85" s="52">
        <v>75</v>
      </c>
      <c r="C85" s="53" t="s">
        <v>316</v>
      </c>
      <c r="D85" s="54" t="s">
        <v>595</v>
      </c>
      <c r="E85" s="52">
        <v>2</v>
      </c>
      <c r="F85" s="55">
        <f t="shared" ca="1" si="50"/>
        <v>-2.5</v>
      </c>
      <c r="G85" s="56">
        <f t="shared" ca="1" si="51"/>
        <v>-2.3696682464454977</v>
      </c>
      <c r="H85" s="56">
        <f t="shared" ca="1" si="52"/>
        <v>-22.846695084199865</v>
      </c>
      <c r="I85" s="56">
        <f t="shared" ca="1" si="53"/>
        <v>23.542104757681326</v>
      </c>
      <c r="J85" s="57" t="str">
        <f t="shared" ca="1" si="54"/>
        <v>none</v>
      </c>
      <c r="K85" s="56">
        <f t="shared" ca="1" si="55"/>
        <v>-5.7777777777777777</v>
      </c>
      <c r="L85" s="56">
        <f t="shared" ca="1" si="56"/>
        <v>1.4354066985645932</v>
      </c>
      <c r="M85" s="56">
        <f t="shared" ca="1" si="57"/>
        <v>15.377932232841008</v>
      </c>
      <c r="N85" s="56">
        <f t="shared" ca="1" si="58"/>
        <v>25.60386473429952</v>
      </c>
      <c r="O85" s="56">
        <f t="shared" ca="1" si="59"/>
        <v>52.592592592592588</v>
      </c>
      <c r="P85" s="58">
        <f t="shared" ca="1" si="60"/>
        <v>2</v>
      </c>
      <c r="Q85" s="44">
        <f t="shared" ca="1" si="61"/>
        <v>-5.7777777777777777</v>
      </c>
      <c r="R85" s="45">
        <f t="shared" ca="1" si="62"/>
        <v>52.592592592592588</v>
      </c>
      <c r="S85" s="59"/>
      <c r="T85" s="44">
        <f t="shared" ca="1" si="63"/>
        <v>-21.836728126910568</v>
      </c>
      <c r="U85" s="60">
        <f t="shared" ca="1" si="64"/>
        <v>52.592592592592588</v>
      </c>
      <c r="V85" s="60">
        <f t="shared" ca="1" si="65"/>
        <v>52.592592592592588</v>
      </c>
      <c r="W85" s="60">
        <f t="shared" ca="1" si="66"/>
        <v>-21.836728126910568</v>
      </c>
      <c r="X85" s="61">
        <f t="shared" ca="1" si="67"/>
        <v>0</v>
      </c>
      <c r="Y85" s="50">
        <f t="shared" ca="1" si="68"/>
        <v>0.36260881595310668</v>
      </c>
      <c r="Z85" s="50">
        <v>0.5</v>
      </c>
      <c r="AA85" s="50">
        <f t="shared" ca="1" si="69"/>
        <v>0.68732571249468599</v>
      </c>
      <c r="AB85" s="50">
        <f t="shared" ca="1" si="70"/>
        <v>0.78423892366755454</v>
      </c>
      <c r="AC85" s="50">
        <f t="shared" ca="1" si="71"/>
        <v>-999</v>
      </c>
      <c r="AD85" s="50">
        <f t="shared" ca="1" si="72"/>
        <v>0.73844904545307777</v>
      </c>
      <c r="AE85" s="50">
        <f t="shared" ca="1" si="73"/>
        <v>-999</v>
      </c>
      <c r="AF85" s="50">
        <f t="shared" ca="1" si="74"/>
        <v>-999</v>
      </c>
      <c r="AG85" s="50">
        <f t="shared" ca="1" si="75"/>
        <v>-999</v>
      </c>
      <c r="AH85" s="50">
        <f t="shared" ca="1" si="76"/>
        <v>-999</v>
      </c>
      <c r="AI85" s="50"/>
      <c r="AJ85" s="59">
        <f t="shared" si="79"/>
        <v>28.058399999999988</v>
      </c>
      <c r="AK85" s="50">
        <f t="shared" ca="1" si="77"/>
        <v>-999</v>
      </c>
      <c r="AL85" s="62">
        <f t="shared" ca="1" si="78"/>
        <v>-999</v>
      </c>
    </row>
    <row r="86" spans="1:38">
      <c r="A86" s="265"/>
      <c r="B86" s="52">
        <v>76</v>
      </c>
      <c r="C86" s="53" t="s">
        <v>314</v>
      </c>
      <c r="D86" s="54" t="s">
        <v>596</v>
      </c>
      <c r="E86" s="52">
        <v>1</v>
      </c>
      <c r="F86" s="55" t="str">
        <f t="shared" ca="1" si="50"/>
        <v>-</v>
      </c>
      <c r="G86" s="56">
        <f t="shared" ca="1" si="51"/>
        <v>76.102123349896075</v>
      </c>
      <c r="H86" s="56">
        <f t="shared" ca="1" si="52"/>
        <v>74.65647587606496</v>
      </c>
      <c r="I86" s="56">
        <f t="shared" ca="1" si="53"/>
        <v>77.547770823727191</v>
      </c>
      <c r="J86" s="57" t="str">
        <f t="shared" ca="1" si="54"/>
        <v>worse</v>
      </c>
      <c r="K86" s="56">
        <f t="shared" ca="1" si="55"/>
        <v>75.276242017306103</v>
      </c>
      <c r="L86" s="56">
        <f t="shared" ca="1" si="56"/>
        <v>77.015431326079877</v>
      </c>
      <c r="M86" s="56">
        <f t="shared" ca="1" si="57"/>
        <v>78.299441207375963</v>
      </c>
      <c r="N86" s="56">
        <f t="shared" ca="1" si="58"/>
        <v>79.827137244660108</v>
      </c>
      <c r="O86" s="56">
        <f t="shared" ca="1" si="59"/>
        <v>81.588610125814483</v>
      </c>
      <c r="P86" s="58">
        <f t="shared" ca="1" si="60"/>
        <v>2</v>
      </c>
      <c r="Q86" s="44">
        <f t="shared" ca="1" si="61"/>
        <v>81.588610125814483</v>
      </c>
      <c r="R86" s="45">
        <f t="shared" ca="1" si="62"/>
        <v>75.276242017306103</v>
      </c>
      <c r="S86" s="59"/>
      <c r="T86" s="44">
        <f t="shared" ca="1" si="63"/>
        <v>75.010272288937443</v>
      </c>
      <c r="U86" s="60">
        <f t="shared" ca="1" si="64"/>
        <v>81.588610125814483</v>
      </c>
      <c r="V86" s="60">
        <f t="shared" ca="1" si="65"/>
        <v>75.010272288937443</v>
      </c>
      <c r="W86" s="60">
        <f t="shared" ca="1" si="66"/>
        <v>81.588610125814483</v>
      </c>
      <c r="X86" s="61">
        <f t="shared" ca="1" si="67"/>
        <v>4.0431144608852221E-2</v>
      </c>
      <c r="Y86" s="50">
        <f t="shared" ca="1" si="68"/>
        <v>0.30481241414842736</v>
      </c>
      <c r="Z86" s="50">
        <v>0.5</v>
      </c>
      <c r="AA86" s="50">
        <f t="shared" ca="1" si="69"/>
        <v>0.73223131361848592</v>
      </c>
      <c r="AB86" s="50">
        <f t="shared" ca="1" si="70"/>
        <v>1</v>
      </c>
      <c r="AC86" s="50">
        <f t="shared" ca="1" si="71"/>
        <v>-999</v>
      </c>
      <c r="AD86" s="50">
        <f t="shared" ca="1" si="72"/>
        <v>-999</v>
      </c>
      <c r="AE86" s="50">
        <f t="shared" ca="1" si="73"/>
        <v>0.16597673881050942</v>
      </c>
      <c r="AF86" s="50">
        <f t="shared" ca="1" si="74"/>
        <v>-999</v>
      </c>
      <c r="AG86" s="50">
        <f t="shared" ca="1" si="75"/>
        <v>-999</v>
      </c>
      <c r="AH86" s="50">
        <f t="shared" ca="1" si="76"/>
        <v>-999</v>
      </c>
      <c r="AI86" s="50"/>
      <c r="AJ86" s="59">
        <f t="shared" si="79"/>
        <v>28.434999999999988</v>
      </c>
      <c r="AK86" s="50">
        <f t="shared" ca="1" si="77"/>
        <v>-999</v>
      </c>
      <c r="AL86" s="62">
        <f t="shared" ca="1" si="78"/>
        <v>-999</v>
      </c>
    </row>
    <row r="87" spans="1:38">
      <c r="A87" s="265"/>
      <c r="B87" s="63">
        <v>77</v>
      </c>
      <c r="C87" s="64" t="s">
        <v>315</v>
      </c>
      <c r="D87" s="65" t="s">
        <v>597</v>
      </c>
      <c r="E87" s="63">
        <v>1</v>
      </c>
      <c r="F87" s="268" t="str">
        <f t="shared" ca="1" si="50"/>
        <v>-</v>
      </c>
      <c r="G87" s="66">
        <f t="shared" ca="1" si="51"/>
        <v>79.896692834852985</v>
      </c>
      <c r="H87" s="66">
        <f t="shared" ca="1" si="52"/>
        <v>78.282185758144237</v>
      </c>
      <c r="I87" s="66">
        <f t="shared" ca="1" si="53"/>
        <v>81.511199911561732</v>
      </c>
      <c r="J87" s="67" t="str">
        <f t="shared" ca="1" si="54"/>
        <v>worse</v>
      </c>
      <c r="K87" s="66">
        <f t="shared" ca="1" si="55"/>
        <v>79.896692834852985</v>
      </c>
      <c r="L87" s="66">
        <f t="shared" ca="1" si="56"/>
        <v>81.522009681979043</v>
      </c>
      <c r="M87" s="66">
        <f t="shared" ca="1" si="57"/>
        <v>82.69677255178236</v>
      </c>
      <c r="N87" s="66">
        <f t="shared" ca="1" si="58"/>
        <v>84.475363598587165</v>
      </c>
      <c r="O87" s="66">
        <f t="shared" ca="1" si="59"/>
        <v>85.200272297199319</v>
      </c>
      <c r="P87" s="68">
        <f t="shared" ca="1" si="60"/>
        <v>1</v>
      </c>
      <c r="Q87" s="69">
        <f t="shared" ca="1" si="61"/>
        <v>85.200272297199319</v>
      </c>
      <c r="R87" s="70">
        <f t="shared" ca="1" si="62"/>
        <v>79.896692834852985</v>
      </c>
      <c r="S87" s="59"/>
      <c r="T87" s="69">
        <f t="shared" ca="1" si="63"/>
        <v>79.896692834852985</v>
      </c>
      <c r="U87" s="71">
        <f t="shared" ca="1" si="64"/>
        <v>85.496852268711734</v>
      </c>
      <c r="V87" s="71">
        <f t="shared" ca="1" si="65"/>
        <v>79.896692834852985</v>
      </c>
      <c r="W87" s="71">
        <f t="shared" ca="1" si="66"/>
        <v>85.496852268711734</v>
      </c>
      <c r="X87" s="72">
        <f t="shared" ca="1" si="67"/>
        <v>0</v>
      </c>
      <c r="Y87" s="73">
        <f t="shared" ca="1" si="68"/>
        <v>0.29022688841666516</v>
      </c>
      <c r="Z87" s="73">
        <v>0.5</v>
      </c>
      <c r="AA87" s="73">
        <f t="shared" ca="1" si="69"/>
        <v>0.81759650199445844</v>
      </c>
      <c r="AB87" s="73">
        <f t="shared" ca="1" si="70"/>
        <v>0.94704079856739742</v>
      </c>
      <c r="AC87" s="73">
        <f t="shared" ca="1" si="71"/>
        <v>-999</v>
      </c>
      <c r="AD87" s="73">
        <f t="shared" ca="1" si="72"/>
        <v>-999</v>
      </c>
      <c r="AE87" s="73">
        <f t="shared" ca="1" si="73"/>
        <v>0</v>
      </c>
      <c r="AF87" s="73">
        <f t="shared" ca="1" si="74"/>
        <v>-999</v>
      </c>
      <c r="AG87" s="73">
        <f t="shared" ca="1" si="75"/>
        <v>-999</v>
      </c>
      <c r="AH87" s="73">
        <f t="shared" ca="1" si="76"/>
        <v>-999</v>
      </c>
      <c r="AI87" s="73"/>
      <c r="AJ87" s="74">
        <f t="shared" si="79"/>
        <v>28.811599999999988</v>
      </c>
      <c r="AK87" s="73">
        <f t="shared" ca="1" si="77"/>
        <v>-999</v>
      </c>
      <c r="AL87" s="75">
        <f t="shared" ca="1" si="78"/>
        <v>-999</v>
      </c>
    </row>
    <row r="88" spans="1:38">
      <c r="B88" s="28"/>
      <c r="C88" s="28"/>
      <c r="D88" s="28"/>
      <c r="F88" s="28"/>
      <c r="G88" s="28"/>
      <c r="H88" s="28"/>
      <c r="I88" s="28"/>
      <c r="J88" s="28"/>
      <c r="K88" s="28"/>
      <c r="L88" s="28"/>
      <c r="M88" s="28"/>
      <c r="N88" s="28"/>
      <c r="P88" s="28"/>
      <c r="W88" s="18"/>
      <c r="AI88" s="76"/>
    </row>
    <row r="89" spans="1:38">
      <c r="C89" s="259" t="s">
        <v>90</v>
      </c>
      <c r="D89" s="260"/>
      <c r="E89" s="261"/>
      <c r="G89" s="28"/>
      <c r="H89" s="28"/>
      <c r="I89" s="28"/>
      <c r="J89" s="77"/>
      <c r="K89" s="77"/>
      <c r="L89" s="28"/>
      <c r="M89" s="28"/>
      <c r="N89" s="28"/>
      <c r="P89" s="28"/>
      <c r="U89" s="28"/>
      <c r="V89" s="28"/>
      <c r="W89" s="18"/>
      <c r="X89" s="18"/>
      <c r="Y89" s="28"/>
      <c r="Z89" s="28"/>
      <c r="AA89" s="28"/>
      <c r="AB89" s="28"/>
      <c r="AC89" s="28"/>
    </row>
    <row r="90" spans="1:38">
      <c r="B90" s="12"/>
      <c r="C90" s="78" t="s">
        <v>91</v>
      </c>
      <c r="D90" s="79"/>
      <c r="E90" s="80">
        <v>1</v>
      </c>
      <c r="K90" s="76"/>
      <c r="L90" s="76"/>
      <c r="M90" s="76"/>
      <c r="N90" s="76"/>
      <c r="O90" s="76"/>
      <c r="W90" s="18"/>
      <c r="X90" s="18"/>
    </row>
    <row r="91" spans="1:38">
      <c r="C91" s="263" t="s">
        <v>92</v>
      </c>
      <c r="D91" s="262"/>
      <c r="E91" s="264">
        <v>2</v>
      </c>
      <c r="Q91" s="77"/>
      <c r="R91" s="18"/>
      <c r="T91" s="18"/>
      <c r="U91" s="76"/>
      <c r="V91" s="18"/>
      <c r="W91" s="18"/>
      <c r="X91" s="18"/>
      <c r="Y91" s="18"/>
      <c r="Z91" s="18"/>
      <c r="AA91" s="18"/>
      <c r="AB91" s="18"/>
    </row>
    <row r="92" spans="1:38">
      <c r="C92" s="81" t="s">
        <v>558</v>
      </c>
      <c r="D92" s="82"/>
      <c r="E92" s="83">
        <v>3</v>
      </c>
      <c r="Q92" s="77"/>
      <c r="R92" s="18"/>
      <c r="T92" s="18"/>
      <c r="U92" s="76"/>
      <c r="V92" s="18"/>
      <c r="W92" s="18"/>
      <c r="X92" s="18"/>
      <c r="Y92" s="18"/>
      <c r="Z92" s="18"/>
      <c r="AA92" s="18"/>
      <c r="AB92" s="18"/>
    </row>
    <row r="93" spans="1:38">
      <c r="C93" s="28"/>
      <c r="D93" s="28"/>
      <c r="Q93" s="77"/>
      <c r="R93" s="18"/>
      <c r="T93" s="18"/>
      <c r="U93" s="76"/>
      <c r="V93" s="18"/>
      <c r="W93" s="18"/>
      <c r="X93" s="18"/>
      <c r="Y93" s="18"/>
      <c r="Z93" s="18"/>
      <c r="AA93" s="18"/>
      <c r="AB93" s="18"/>
    </row>
    <row r="94" spans="1:38">
      <c r="C94" s="28"/>
      <c r="D94" s="28"/>
      <c r="I94" s="19"/>
      <c r="J94" s="19"/>
      <c r="K94" s="19"/>
      <c r="N94" s="18"/>
      <c r="O94" s="18"/>
      <c r="T94" s="18"/>
      <c r="U94" s="18"/>
      <c r="V94" s="18"/>
      <c r="W94" s="76"/>
      <c r="X94" s="18"/>
      <c r="Y94" s="18"/>
      <c r="Z94" s="18"/>
      <c r="AA94" s="18"/>
      <c r="AB94" s="18"/>
      <c r="AC94" s="18"/>
      <c r="AD94" s="18"/>
      <c r="AE94" s="18"/>
      <c r="AF94" s="18"/>
      <c r="AG94" s="18"/>
      <c r="AH94" s="18"/>
    </row>
    <row r="95" spans="1:38">
      <c r="C95" s="28"/>
      <c r="D95" s="28"/>
      <c r="I95" s="19"/>
      <c r="J95" s="19"/>
      <c r="K95" s="19"/>
      <c r="N95" s="18"/>
      <c r="O95" s="18"/>
      <c r="T95" s="18"/>
      <c r="U95" s="18"/>
      <c r="V95" s="18"/>
      <c r="W95" s="76"/>
      <c r="X95" s="18"/>
      <c r="Y95" s="18"/>
      <c r="Z95" s="18"/>
      <c r="AA95" s="18"/>
      <c r="AB95" s="18"/>
      <c r="AC95" s="18"/>
      <c r="AD95" s="18"/>
      <c r="AE95" s="18"/>
      <c r="AF95" s="18"/>
      <c r="AG95" s="18"/>
      <c r="AH95" s="18"/>
    </row>
    <row r="96" spans="1:38">
      <c r="C96" s="26" t="s">
        <v>0</v>
      </c>
      <c r="D96" s="3" t="s">
        <v>44</v>
      </c>
      <c r="H96" s="19"/>
      <c r="I96" s="19"/>
      <c r="J96" s="19"/>
      <c r="K96" s="19"/>
      <c r="L96" s="19"/>
      <c r="M96" s="19"/>
      <c r="N96" s="19"/>
      <c r="O96" s="19"/>
      <c r="Q96" s="18"/>
      <c r="S96" s="18"/>
      <c r="T96" s="18"/>
      <c r="U96" s="18"/>
      <c r="V96" s="76"/>
      <c r="W96" s="18"/>
      <c r="X96" s="18"/>
      <c r="Y96" s="18"/>
      <c r="Z96" s="18"/>
      <c r="AA96" s="18"/>
      <c r="AB96" s="18"/>
      <c r="AC96" s="18"/>
      <c r="AD96" s="18"/>
      <c r="AE96" s="18"/>
      <c r="AF96" s="18"/>
      <c r="AG96" s="18"/>
    </row>
    <row r="97" spans="3:24" ht="15">
      <c r="C97" s="27" t="s">
        <v>12</v>
      </c>
      <c r="D97" s="27" t="s">
        <v>46</v>
      </c>
      <c r="F97" s="19"/>
      <c r="J97" s="19"/>
      <c r="K97" s="19"/>
      <c r="L97" s="19"/>
      <c r="M97" s="19"/>
      <c r="N97" s="19"/>
      <c r="O97" s="19"/>
      <c r="Q97" s="18"/>
      <c r="T97" s="18"/>
      <c r="U97" s="18"/>
      <c r="V97" s="18"/>
      <c r="W97" s="18"/>
      <c r="X97" s="18"/>
    </row>
    <row r="98" spans="3:24" ht="15">
      <c r="C98" s="27" t="s">
        <v>13</v>
      </c>
      <c r="D98" s="27" t="s">
        <v>47</v>
      </c>
      <c r="F98" s="19"/>
      <c r="J98" s="19"/>
      <c r="K98" s="19"/>
      <c r="L98" s="19"/>
      <c r="M98" s="19"/>
      <c r="N98" s="19"/>
      <c r="O98" s="19"/>
      <c r="Q98" s="18"/>
      <c r="T98" s="18"/>
      <c r="U98" s="18"/>
      <c r="V98" s="18"/>
      <c r="W98" s="18"/>
      <c r="X98" s="18"/>
    </row>
    <row r="99" spans="3:24" ht="15">
      <c r="C99" s="27" t="s">
        <v>14</v>
      </c>
      <c r="D99" s="27" t="s">
        <v>48</v>
      </c>
      <c r="F99" s="19"/>
      <c r="H99" s="18"/>
      <c r="J99" s="19"/>
      <c r="K99" s="19"/>
      <c r="L99" s="19"/>
      <c r="M99" s="19"/>
      <c r="N99" s="19"/>
      <c r="O99" s="19"/>
      <c r="P99" s="18"/>
      <c r="Q99" s="18"/>
      <c r="T99" s="18"/>
      <c r="U99" s="18"/>
      <c r="V99" s="18"/>
      <c r="W99" s="18"/>
      <c r="X99" s="18"/>
    </row>
    <row r="100" spans="3:24" ht="15">
      <c r="C100" s="27" t="s">
        <v>15</v>
      </c>
      <c r="D100" s="27" t="s">
        <v>49</v>
      </c>
      <c r="F100" s="19"/>
      <c r="H100" s="18"/>
      <c r="J100" s="19"/>
      <c r="K100" s="19"/>
      <c r="L100" s="19"/>
      <c r="M100" s="19"/>
      <c r="N100" s="19"/>
      <c r="O100" s="19"/>
      <c r="P100" s="18"/>
      <c r="Q100" s="18"/>
      <c r="T100" s="18"/>
      <c r="U100" s="18"/>
      <c r="V100" s="18"/>
      <c r="W100" s="18"/>
      <c r="X100" s="18"/>
    </row>
    <row r="101" spans="3:24" ht="15">
      <c r="C101" s="27" t="s">
        <v>16</v>
      </c>
      <c r="D101" s="27" t="s">
        <v>50</v>
      </c>
      <c r="F101" s="19"/>
      <c r="H101" s="18"/>
      <c r="J101" s="19"/>
      <c r="K101" s="19"/>
      <c r="L101" s="19"/>
      <c r="M101" s="19"/>
      <c r="N101" s="19"/>
      <c r="O101" s="19"/>
      <c r="P101" s="18"/>
      <c r="Q101" s="18"/>
      <c r="T101" s="18"/>
      <c r="U101" s="18"/>
      <c r="V101" s="18"/>
      <c r="W101" s="18"/>
      <c r="X101" s="18"/>
    </row>
    <row r="102" spans="3:24" ht="15">
      <c r="C102" s="27" t="s">
        <v>17</v>
      </c>
      <c r="D102" s="27" t="s">
        <v>51</v>
      </c>
      <c r="F102" s="19"/>
      <c r="H102" s="18"/>
      <c r="J102" s="19"/>
      <c r="K102" s="19"/>
      <c r="L102" s="19"/>
      <c r="M102" s="19"/>
      <c r="N102" s="19"/>
      <c r="O102" s="19"/>
      <c r="P102" s="18"/>
      <c r="Q102" s="18"/>
      <c r="T102" s="18"/>
      <c r="U102" s="18"/>
      <c r="V102" s="18"/>
      <c r="W102" s="18"/>
      <c r="X102" s="18"/>
    </row>
    <row r="103" spans="3:24" ht="15">
      <c r="C103" s="27" t="s">
        <v>18</v>
      </c>
      <c r="D103" s="27" t="s">
        <v>52</v>
      </c>
      <c r="F103" s="19"/>
      <c r="H103" s="18"/>
      <c r="J103" s="19"/>
      <c r="K103" s="19"/>
      <c r="L103" s="19"/>
      <c r="M103" s="19"/>
      <c r="N103" s="19"/>
      <c r="O103" s="19"/>
      <c r="P103" s="18"/>
      <c r="Q103" s="18"/>
      <c r="T103" s="18"/>
      <c r="U103" s="18"/>
      <c r="V103" s="18"/>
      <c r="W103" s="18"/>
      <c r="X103" s="18"/>
    </row>
    <row r="104" spans="3:24" ht="15">
      <c r="C104" s="27" t="s">
        <v>19</v>
      </c>
      <c r="D104" s="27" t="s">
        <v>53</v>
      </c>
      <c r="F104" s="19"/>
      <c r="H104" s="18"/>
      <c r="J104" s="19"/>
      <c r="K104" s="19"/>
      <c r="L104" s="19"/>
      <c r="M104" s="19"/>
      <c r="N104" s="19"/>
      <c r="O104" s="19"/>
      <c r="P104" s="18"/>
      <c r="Q104" s="18"/>
      <c r="T104" s="18"/>
      <c r="U104" s="18"/>
      <c r="V104" s="18"/>
      <c r="W104" s="18"/>
      <c r="X104" s="18"/>
    </row>
    <row r="105" spans="3:24" ht="15">
      <c r="C105" s="27" t="s">
        <v>20</v>
      </c>
      <c r="D105" s="27" t="s">
        <v>54</v>
      </c>
      <c r="F105" s="19"/>
      <c r="H105" s="18"/>
      <c r="J105" s="19"/>
      <c r="K105" s="18"/>
      <c r="L105" s="18"/>
      <c r="M105" s="18"/>
      <c r="N105" s="18"/>
      <c r="O105" s="18"/>
      <c r="P105" s="18"/>
      <c r="Q105" s="18"/>
      <c r="T105" s="18"/>
      <c r="U105" s="18"/>
      <c r="V105" s="18"/>
      <c r="W105" s="18"/>
      <c r="X105" s="18"/>
    </row>
    <row r="106" spans="3:24" ht="15">
      <c r="C106" s="27" t="s">
        <v>21</v>
      </c>
      <c r="D106" s="27" t="s">
        <v>55</v>
      </c>
      <c r="F106" s="19"/>
      <c r="H106" s="18"/>
      <c r="J106" s="19"/>
      <c r="K106" s="18"/>
      <c r="L106" s="18"/>
      <c r="M106" s="18"/>
      <c r="N106" s="18"/>
      <c r="O106" s="18"/>
      <c r="P106" s="18"/>
      <c r="Q106" s="18"/>
      <c r="T106" s="18"/>
      <c r="U106" s="18"/>
      <c r="V106" s="18"/>
      <c r="W106" s="18"/>
      <c r="X106" s="18"/>
    </row>
    <row r="107" spans="3:24" ht="15">
      <c r="C107" s="27" t="s">
        <v>22</v>
      </c>
      <c r="D107" s="27" t="s">
        <v>56</v>
      </c>
      <c r="F107" s="19"/>
      <c r="H107" s="18"/>
      <c r="J107" s="19"/>
      <c r="K107" s="18"/>
      <c r="L107" s="18"/>
      <c r="M107" s="18"/>
      <c r="N107" s="18"/>
      <c r="O107" s="18"/>
      <c r="P107" s="18"/>
      <c r="Q107" s="18"/>
      <c r="R107" s="77"/>
      <c r="T107" s="18"/>
      <c r="U107" s="18"/>
      <c r="V107" s="18"/>
      <c r="W107" s="18"/>
      <c r="X107" s="18"/>
    </row>
    <row r="108" spans="3:24" ht="15">
      <c r="C108" s="27" t="s">
        <v>23</v>
      </c>
      <c r="D108" s="27" t="s">
        <v>57</v>
      </c>
      <c r="F108" s="19"/>
      <c r="J108" s="19"/>
    </row>
    <row r="109" spans="3:24" ht="15">
      <c r="C109" s="27" t="s">
        <v>24</v>
      </c>
      <c r="D109" s="27" t="s">
        <v>58</v>
      </c>
      <c r="F109" s="19"/>
    </row>
    <row r="110" spans="3:24" ht="15">
      <c r="C110" s="27" t="s">
        <v>25</v>
      </c>
      <c r="D110" s="27" t="s">
        <v>59</v>
      </c>
      <c r="F110" s="19"/>
      <c r="H110" s="18"/>
      <c r="R110" s="18"/>
    </row>
    <row r="111" spans="3:24" ht="15">
      <c r="C111" s="27" t="s">
        <v>26</v>
      </c>
      <c r="D111" s="27" t="s">
        <v>60</v>
      </c>
      <c r="F111" s="19"/>
    </row>
    <row r="112" spans="3:24" ht="15">
      <c r="C112" s="27" t="s">
        <v>27</v>
      </c>
      <c r="D112" s="27" t="s">
        <v>61</v>
      </c>
      <c r="F112" s="19"/>
    </row>
    <row r="113" spans="3:7">
      <c r="C113" s="28"/>
      <c r="D113" s="28"/>
      <c r="G113" s="19"/>
    </row>
    <row r="114" spans="3:7">
      <c r="C114" s="28"/>
      <c r="D114" s="28"/>
      <c r="G114" s="19"/>
    </row>
    <row r="115" spans="3:7">
      <c r="C115" s="28"/>
      <c r="D115" s="28"/>
      <c r="G115" s="19"/>
    </row>
    <row r="116" spans="3:7">
      <c r="C116" s="28"/>
      <c r="D116" s="28"/>
      <c r="G116" s="19"/>
    </row>
    <row r="117" spans="3:7">
      <c r="C117" s="28"/>
      <c r="D117" s="28"/>
      <c r="G117" s="19"/>
    </row>
    <row r="118" spans="3:7">
      <c r="C118" s="28"/>
      <c r="D118" s="28"/>
      <c r="G118" s="19"/>
    </row>
    <row r="119" spans="3:7">
      <c r="C119" s="28"/>
      <c r="D119" s="28"/>
      <c r="G119" s="19"/>
    </row>
    <row r="120" spans="3:7">
      <c r="C120" s="28"/>
      <c r="D120" s="28"/>
      <c r="G120" s="19"/>
    </row>
    <row r="121" spans="3:7">
      <c r="C121" s="28"/>
      <c r="D121" s="28"/>
      <c r="G121" s="19"/>
    </row>
    <row r="122" spans="3:7">
      <c r="C122" s="28"/>
      <c r="D122" s="28"/>
      <c r="G122" s="19"/>
    </row>
    <row r="123" spans="3:7">
      <c r="C123" s="28"/>
      <c r="D123" s="28"/>
      <c r="G123" s="19"/>
    </row>
    <row r="124" spans="3:7">
      <c r="C124" s="28"/>
      <c r="D124" s="28"/>
      <c r="G124" s="19"/>
    </row>
    <row r="125" spans="3:7">
      <c r="C125" s="28"/>
      <c r="D125" s="28"/>
      <c r="G125" s="19"/>
    </row>
    <row r="126" spans="3:7">
      <c r="C126" s="28"/>
      <c r="D126" s="28"/>
      <c r="G126" s="19"/>
    </row>
    <row r="127" spans="3:7">
      <c r="C127" s="28"/>
      <c r="D127" s="28"/>
      <c r="G127" s="19"/>
    </row>
    <row r="128" spans="3:7">
      <c r="C128" s="28"/>
      <c r="D128" s="28"/>
      <c r="G128" s="19"/>
    </row>
    <row r="129" spans="3:7">
      <c r="C129" s="28"/>
      <c r="D129" s="28"/>
      <c r="G129" s="19"/>
    </row>
    <row r="130" spans="3:7">
      <c r="C130" s="28"/>
      <c r="D130" s="28"/>
      <c r="G130" s="19"/>
    </row>
    <row r="131" spans="3:7">
      <c r="C131" s="28"/>
      <c r="D131" s="28"/>
      <c r="G131" s="19"/>
    </row>
    <row r="132" spans="3:7">
      <c r="C132" s="28"/>
      <c r="D132" s="28"/>
      <c r="G132" s="19"/>
    </row>
    <row r="133" spans="3:7">
      <c r="C133" s="84"/>
      <c r="D133" s="28"/>
      <c r="G133" s="19"/>
    </row>
    <row r="134" spans="3:7">
      <c r="C134" s="28"/>
      <c r="D134" s="28"/>
    </row>
    <row r="135" spans="3:7">
      <c r="C135" s="26"/>
      <c r="F135" s="19"/>
    </row>
    <row r="136" spans="3:7">
      <c r="C136" s="28"/>
      <c r="D136" s="28"/>
    </row>
    <row r="137" spans="3:7">
      <c r="C137" s="28"/>
      <c r="D137" s="28"/>
    </row>
    <row r="138" spans="3:7">
      <c r="C138" s="28"/>
      <c r="D138" s="28"/>
    </row>
    <row r="139" spans="3:7">
      <c r="C139" s="28"/>
      <c r="D139" s="28"/>
    </row>
    <row r="140" spans="3:7">
      <c r="C140" s="28"/>
      <c r="D140" s="28"/>
    </row>
    <row r="141" spans="3:7">
      <c r="C141" s="28"/>
      <c r="D141" s="28"/>
    </row>
    <row r="142" spans="3:7">
      <c r="C142" s="28"/>
      <c r="D142" s="28"/>
    </row>
    <row r="143" spans="3:7">
      <c r="C143" s="28"/>
      <c r="D143" s="28"/>
    </row>
    <row r="144" spans="3:7">
      <c r="C144" s="28"/>
      <c r="D144" s="28"/>
    </row>
    <row r="145" spans="3:4">
      <c r="C145" s="28"/>
      <c r="D145" s="28"/>
    </row>
  </sheetData>
  <sheetProtection algorithmName="SHA-512" hashValue="gK2IlHI0ZcWnEIdkE88gxxygF42qF28jejCc0gTPtLkLCMF+RrEdSWHN8c3VwAdpttDT1QaeRbIHrFR6WPV/EQ==" saltValue="3By84Mo++ofbbcYsugA3Ww==" spinCount="100000" sheet="1" objects="1" scenarios="1"/>
  <mergeCells count="1">
    <mergeCell ref="A9:A48"/>
  </mergeCells>
  <pageMargins left="0.75" right="0.75" top="1" bottom="1" header="0.5" footer="0.5"/>
  <pageSetup paperSize="9" scale="9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t="s">
        <v>77</v>
      </c>
      <c r="C2" s="88">
        <v>16</v>
      </c>
      <c r="D2" s="89">
        <v>18.912242638288035</v>
      </c>
      <c r="E2" s="2" t="s">
        <v>93</v>
      </c>
      <c r="F2" s="2" t="s">
        <v>93</v>
      </c>
      <c r="G2" s="103" t="s">
        <v>518</v>
      </c>
      <c r="H2" s="90">
        <v>12.938782224108987</v>
      </c>
      <c r="I2" s="90">
        <v>14.253195519367708</v>
      </c>
      <c r="J2" s="90">
        <v>15.401182945244473</v>
      </c>
      <c r="K2" s="90" t="s">
        <v>93</v>
      </c>
      <c r="L2" s="90" t="s">
        <v>93</v>
      </c>
      <c r="M2" s="90">
        <v>16.128592888922288</v>
      </c>
      <c r="N2" s="90">
        <v>18.912242638288035</v>
      </c>
      <c r="O2" s="88">
        <v>16</v>
      </c>
    </row>
    <row r="3" spans="1:15">
      <c r="A3" s="85" t="s">
        <v>99</v>
      </c>
      <c r="B3" s="87" t="s">
        <v>77</v>
      </c>
      <c r="C3" s="88">
        <v>2</v>
      </c>
      <c r="D3" s="89">
        <v>13.643563970547083</v>
      </c>
      <c r="E3" s="2" t="s">
        <v>93</v>
      </c>
      <c r="F3" s="2" t="s">
        <v>93</v>
      </c>
      <c r="G3" s="103" t="s">
        <v>518</v>
      </c>
      <c r="H3" s="90">
        <v>12.938782224108987</v>
      </c>
      <c r="I3" s="90">
        <v>14.253195519367708</v>
      </c>
      <c r="J3" s="90">
        <v>15.401182945244473</v>
      </c>
      <c r="K3" s="90" t="s">
        <v>93</v>
      </c>
      <c r="L3" s="90" t="s">
        <v>93</v>
      </c>
      <c r="M3" s="90">
        <v>16.128592888922288</v>
      </c>
      <c r="N3" s="90">
        <v>18.912242638288035</v>
      </c>
      <c r="O3" s="88">
        <v>2</v>
      </c>
    </row>
    <row r="4" spans="1:15">
      <c r="A4" s="85" t="s">
        <v>100</v>
      </c>
      <c r="B4" s="87" t="s">
        <v>77</v>
      </c>
      <c r="C4" s="88">
        <v>14</v>
      </c>
      <c r="D4" s="89">
        <v>17.285559469942907</v>
      </c>
      <c r="E4" s="2" t="s">
        <v>93</v>
      </c>
      <c r="F4" s="2" t="s">
        <v>93</v>
      </c>
      <c r="G4" s="103" t="s">
        <v>518</v>
      </c>
      <c r="H4" s="90">
        <v>12.938782224108987</v>
      </c>
      <c r="I4" s="90">
        <v>14.253195519367708</v>
      </c>
      <c r="J4" s="90">
        <v>15.401182945244473</v>
      </c>
      <c r="K4" s="90" t="s">
        <v>93</v>
      </c>
      <c r="L4" s="90" t="s">
        <v>93</v>
      </c>
      <c r="M4" s="90">
        <v>16.128592888922288</v>
      </c>
      <c r="N4" s="90">
        <v>18.912242638288035</v>
      </c>
      <c r="O4" s="88">
        <v>14</v>
      </c>
    </row>
    <row r="5" spans="1:15">
      <c r="A5" s="85" t="s">
        <v>101</v>
      </c>
      <c r="B5" s="87" t="s">
        <v>77</v>
      </c>
      <c r="C5" s="88">
        <v>5</v>
      </c>
      <c r="D5" s="89">
        <v>14.328667324978356</v>
      </c>
      <c r="E5" s="2" t="s">
        <v>93</v>
      </c>
      <c r="F5" s="2" t="s">
        <v>93</v>
      </c>
      <c r="G5" s="103" t="s">
        <v>518</v>
      </c>
      <c r="H5" s="90">
        <v>12.938782224108987</v>
      </c>
      <c r="I5" s="90">
        <v>14.253195519367708</v>
      </c>
      <c r="J5" s="90">
        <v>15.401182945244473</v>
      </c>
      <c r="K5" s="90" t="s">
        <v>93</v>
      </c>
      <c r="L5" s="90" t="s">
        <v>93</v>
      </c>
      <c r="M5" s="90">
        <v>16.128592888922288</v>
      </c>
      <c r="N5" s="90">
        <v>18.912242638288035</v>
      </c>
      <c r="O5" s="88">
        <v>5</v>
      </c>
    </row>
    <row r="6" spans="1:15">
      <c r="A6" s="85" t="s">
        <v>102</v>
      </c>
      <c r="B6" s="87" t="s">
        <v>77</v>
      </c>
      <c r="C6" s="88">
        <v>7</v>
      </c>
      <c r="D6" s="89">
        <v>14.878427339220666</v>
      </c>
      <c r="E6" s="2" t="s">
        <v>93</v>
      </c>
      <c r="F6" s="2" t="s">
        <v>93</v>
      </c>
      <c r="G6" s="103" t="s">
        <v>518</v>
      </c>
      <c r="H6" s="90">
        <v>12.938782224108987</v>
      </c>
      <c r="I6" s="90">
        <v>14.253195519367708</v>
      </c>
      <c r="J6" s="90">
        <v>15.401182945244473</v>
      </c>
      <c r="K6" s="90" t="s">
        <v>93</v>
      </c>
      <c r="L6" s="90" t="s">
        <v>93</v>
      </c>
      <c r="M6" s="90">
        <v>16.128592888922288</v>
      </c>
      <c r="N6" s="90">
        <v>18.912242638288035</v>
      </c>
      <c r="O6" s="88">
        <v>7</v>
      </c>
    </row>
    <row r="7" spans="1:15">
      <c r="A7" s="85" t="s">
        <v>103</v>
      </c>
      <c r="B7" s="87" t="s">
        <v>77</v>
      </c>
      <c r="C7" s="88">
        <v>1</v>
      </c>
      <c r="D7" s="89">
        <v>12.938782224108987</v>
      </c>
      <c r="E7" s="2" t="s">
        <v>93</v>
      </c>
      <c r="F7" s="2" t="s">
        <v>93</v>
      </c>
      <c r="G7" s="103" t="s">
        <v>518</v>
      </c>
      <c r="H7" s="90">
        <v>12.938782224108987</v>
      </c>
      <c r="I7" s="90">
        <v>14.253195519367708</v>
      </c>
      <c r="J7" s="90">
        <v>15.401182945244473</v>
      </c>
      <c r="K7" s="90" t="s">
        <v>93</v>
      </c>
      <c r="L7" s="90" t="s">
        <v>93</v>
      </c>
      <c r="M7" s="90">
        <v>16.128592888922288</v>
      </c>
      <c r="N7" s="90">
        <v>18.912242638288035</v>
      </c>
      <c r="O7" s="88">
        <v>1</v>
      </c>
    </row>
    <row r="8" spans="1:15">
      <c r="A8" s="85" t="s">
        <v>104</v>
      </c>
      <c r="B8" s="87" t="s">
        <v>77</v>
      </c>
      <c r="C8" s="88">
        <v>15</v>
      </c>
      <c r="D8" s="89">
        <v>18.400613486985186</v>
      </c>
      <c r="E8" s="2" t="s">
        <v>93</v>
      </c>
      <c r="F8" s="2" t="s">
        <v>93</v>
      </c>
      <c r="G8" s="103" t="s">
        <v>518</v>
      </c>
      <c r="H8" s="90">
        <v>12.938782224108987</v>
      </c>
      <c r="I8" s="90">
        <v>14.253195519367708</v>
      </c>
      <c r="J8" s="90">
        <v>15.401182945244473</v>
      </c>
      <c r="K8" s="90" t="s">
        <v>93</v>
      </c>
      <c r="L8" s="90" t="s">
        <v>93</v>
      </c>
      <c r="M8" s="90">
        <v>16.128592888922288</v>
      </c>
      <c r="N8" s="90">
        <v>18.912242638288035</v>
      </c>
      <c r="O8" s="88">
        <v>15</v>
      </c>
    </row>
    <row r="9" spans="1:15">
      <c r="A9" s="85" t="s">
        <v>105</v>
      </c>
      <c r="B9" s="87" t="s">
        <v>77</v>
      </c>
      <c r="C9" s="88">
        <v>6</v>
      </c>
      <c r="D9" s="89">
        <v>14.493933930730174</v>
      </c>
      <c r="E9" s="2" t="s">
        <v>93</v>
      </c>
      <c r="F9" s="2" t="s">
        <v>93</v>
      </c>
      <c r="G9" s="103" t="s">
        <v>518</v>
      </c>
      <c r="H9" s="90">
        <v>12.938782224108987</v>
      </c>
      <c r="I9" s="90">
        <v>14.253195519367708</v>
      </c>
      <c r="J9" s="90">
        <v>15.401182945244473</v>
      </c>
      <c r="K9" s="90" t="s">
        <v>93</v>
      </c>
      <c r="L9" s="90" t="s">
        <v>93</v>
      </c>
      <c r="M9" s="90">
        <v>16.128592888922288</v>
      </c>
      <c r="N9" s="90">
        <v>18.912242638288035</v>
      </c>
      <c r="O9" s="88">
        <v>6</v>
      </c>
    </row>
    <row r="10" spans="1:15">
      <c r="A10" s="85" t="s">
        <v>106</v>
      </c>
      <c r="B10" s="87" t="s">
        <v>77</v>
      </c>
      <c r="C10" s="88">
        <v>11</v>
      </c>
      <c r="D10" s="89">
        <v>15.795666558868048</v>
      </c>
      <c r="E10" s="2" t="s">
        <v>93</v>
      </c>
      <c r="F10" s="2" t="s">
        <v>93</v>
      </c>
      <c r="G10" s="103" t="s">
        <v>518</v>
      </c>
      <c r="H10" s="90">
        <v>12.938782224108987</v>
      </c>
      <c r="I10" s="90">
        <v>14.253195519367708</v>
      </c>
      <c r="J10" s="90">
        <v>15.401182945244473</v>
      </c>
      <c r="K10" s="90" t="s">
        <v>93</v>
      </c>
      <c r="L10" s="90" t="s">
        <v>93</v>
      </c>
      <c r="M10" s="90">
        <v>16.128592888922288</v>
      </c>
      <c r="N10" s="90">
        <v>18.912242638288035</v>
      </c>
      <c r="O10" s="88">
        <v>11</v>
      </c>
    </row>
    <row r="11" spans="1:15">
      <c r="A11" s="85" t="s">
        <v>107</v>
      </c>
      <c r="B11" s="87" t="s">
        <v>77</v>
      </c>
      <c r="C11" s="88">
        <v>12</v>
      </c>
      <c r="D11" s="89">
        <v>16.117668955520632</v>
      </c>
      <c r="E11" s="2" t="s">
        <v>93</v>
      </c>
      <c r="F11" s="2" t="s">
        <v>93</v>
      </c>
      <c r="G11" s="103" t="s">
        <v>518</v>
      </c>
      <c r="H11" s="90">
        <v>12.938782224108987</v>
      </c>
      <c r="I11" s="90">
        <v>14.253195519367708</v>
      </c>
      <c r="J11" s="90">
        <v>15.401182945244473</v>
      </c>
      <c r="K11" s="90" t="s">
        <v>93</v>
      </c>
      <c r="L11" s="90" t="s">
        <v>93</v>
      </c>
      <c r="M11" s="90">
        <v>16.128592888922288</v>
      </c>
      <c r="N11" s="90">
        <v>18.912242638288035</v>
      </c>
      <c r="O11" s="88">
        <v>12</v>
      </c>
    </row>
    <row r="12" spans="1:15">
      <c r="A12" s="85" t="s">
        <v>108</v>
      </c>
      <c r="B12" s="87" t="s">
        <v>77</v>
      </c>
      <c r="C12" s="88">
        <v>10</v>
      </c>
      <c r="D12" s="89">
        <v>15.426953418466967</v>
      </c>
      <c r="E12" s="2" t="s">
        <v>93</v>
      </c>
      <c r="F12" s="2" t="s">
        <v>93</v>
      </c>
      <c r="G12" s="103" t="s">
        <v>518</v>
      </c>
      <c r="H12" s="90">
        <v>12.938782224108987</v>
      </c>
      <c r="I12" s="90">
        <v>14.253195519367708</v>
      </c>
      <c r="J12" s="90">
        <v>15.401182945244473</v>
      </c>
      <c r="K12" s="90" t="s">
        <v>93</v>
      </c>
      <c r="L12" s="90" t="s">
        <v>93</v>
      </c>
      <c r="M12" s="90">
        <v>16.128592888922288</v>
      </c>
      <c r="N12" s="90">
        <v>18.912242638288035</v>
      </c>
      <c r="O12" s="88">
        <v>10</v>
      </c>
    </row>
    <row r="13" spans="1:15">
      <c r="A13" s="85" t="s">
        <v>109</v>
      </c>
      <c r="B13" s="87" t="s">
        <v>77</v>
      </c>
      <c r="C13" s="88">
        <v>3</v>
      </c>
      <c r="D13" s="89">
        <v>14.047404104871783</v>
      </c>
      <c r="E13" s="2" t="s">
        <v>93</v>
      </c>
      <c r="F13" s="2" t="s">
        <v>93</v>
      </c>
      <c r="G13" s="103" t="s">
        <v>518</v>
      </c>
      <c r="H13" s="90">
        <v>12.938782224108987</v>
      </c>
      <c r="I13" s="90">
        <v>14.253195519367708</v>
      </c>
      <c r="J13" s="90">
        <v>15.401182945244473</v>
      </c>
      <c r="K13" s="90" t="s">
        <v>93</v>
      </c>
      <c r="L13" s="90" t="s">
        <v>93</v>
      </c>
      <c r="M13" s="90">
        <v>16.128592888922288</v>
      </c>
      <c r="N13" s="90">
        <v>18.912242638288035</v>
      </c>
      <c r="O13" s="88">
        <v>3</v>
      </c>
    </row>
    <row r="14" spans="1:15">
      <c r="A14" s="85" t="s">
        <v>110</v>
      </c>
      <c r="B14" s="87" t="s">
        <v>77</v>
      </c>
      <c r="C14" s="88">
        <v>9</v>
      </c>
      <c r="D14" s="89">
        <v>15.335663294151754</v>
      </c>
      <c r="E14" s="2" t="s">
        <v>93</v>
      </c>
      <c r="F14" s="2" t="s">
        <v>93</v>
      </c>
      <c r="G14" s="103" t="s">
        <v>518</v>
      </c>
      <c r="H14" s="90">
        <v>12.938782224108987</v>
      </c>
      <c r="I14" s="90">
        <v>14.253195519367708</v>
      </c>
      <c r="J14" s="90">
        <v>15.401182945244473</v>
      </c>
      <c r="K14" s="90" t="s">
        <v>93</v>
      </c>
      <c r="L14" s="90" t="s">
        <v>93</v>
      </c>
      <c r="M14" s="90">
        <v>16.128592888922288</v>
      </c>
      <c r="N14" s="90">
        <v>18.912242638288035</v>
      </c>
      <c r="O14" s="88">
        <v>9</v>
      </c>
    </row>
    <row r="15" spans="1:15">
      <c r="A15" s="85" t="s">
        <v>111</v>
      </c>
      <c r="B15" s="87" t="s">
        <v>77</v>
      </c>
      <c r="C15" s="88">
        <v>8</v>
      </c>
      <c r="D15" s="89">
        <v>15.104849683516422</v>
      </c>
      <c r="E15" s="2" t="s">
        <v>93</v>
      </c>
      <c r="F15" s="2" t="s">
        <v>93</v>
      </c>
      <c r="G15" s="103" t="s">
        <v>518</v>
      </c>
      <c r="H15" s="90">
        <v>12.938782224108987</v>
      </c>
      <c r="I15" s="90">
        <v>14.253195519367708</v>
      </c>
      <c r="J15" s="90">
        <v>15.401182945244473</v>
      </c>
      <c r="K15" s="90" t="s">
        <v>93</v>
      </c>
      <c r="L15" s="90" t="s">
        <v>93</v>
      </c>
      <c r="M15" s="90">
        <v>16.128592888922288</v>
      </c>
      <c r="N15" s="90">
        <v>18.912242638288035</v>
      </c>
      <c r="O15" s="88">
        <v>8</v>
      </c>
    </row>
    <row r="16" spans="1:15">
      <c r="A16" s="85" t="s">
        <v>112</v>
      </c>
      <c r="B16" s="87" t="s">
        <v>77</v>
      </c>
      <c r="C16" s="88">
        <v>4</v>
      </c>
      <c r="D16" s="89">
        <v>14.253195519367708</v>
      </c>
      <c r="E16" s="2" t="s">
        <v>93</v>
      </c>
      <c r="F16" s="2" t="s">
        <v>93</v>
      </c>
      <c r="G16" s="103" t="s">
        <v>518</v>
      </c>
      <c r="H16" s="90">
        <v>12.938782224108987</v>
      </c>
      <c r="I16" s="90">
        <v>14.253195519367708</v>
      </c>
      <c r="J16" s="90">
        <v>15.401182945244473</v>
      </c>
      <c r="K16" s="90" t="s">
        <v>93</v>
      </c>
      <c r="L16" s="90" t="s">
        <v>93</v>
      </c>
      <c r="M16" s="90">
        <v>16.128592888922288</v>
      </c>
      <c r="N16" s="90">
        <v>18.912242638288035</v>
      </c>
      <c r="O16" s="88">
        <v>4</v>
      </c>
    </row>
    <row r="17" spans="1:15">
      <c r="A17" s="85" t="s">
        <v>113</v>
      </c>
      <c r="B17" s="87" t="s">
        <v>77</v>
      </c>
      <c r="C17" s="88">
        <v>13</v>
      </c>
      <c r="D17" s="89">
        <v>16.128592888922288</v>
      </c>
      <c r="E17" s="2" t="s">
        <v>93</v>
      </c>
      <c r="F17" s="2" t="s">
        <v>93</v>
      </c>
      <c r="G17" s="103" t="s">
        <v>518</v>
      </c>
      <c r="H17" s="90">
        <v>12.938782224108987</v>
      </c>
      <c r="I17" s="90">
        <v>14.253195519367708</v>
      </c>
      <c r="J17" s="90">
        <v>15.401182945244473</v>
      </c>
      <c r="K17" s="90" t="s">
        <v>93</v>
      </c>
      <c r="L17" s="90" t="s">
        <v>93</v>
      </c>
      <c r="M17" s="90">
        <v>16.128592888922288</v>
      </c>
      <c r="N17" s="90">
        <v>18.912242638288035</v>
      </c>
      <c r="O17" s="88">
        <v>13</v>
      </c>
    </row>
    <row r="18" spans="1:15">
      <c r="A18" s="85" t="s">
        <v>115</v>
      </c>
      <c r="D18" s="89">
        <v>15.401182945244473</v>
      </c>
      <c r="E18" s="89"/>
      <c r="F18" s="89"/>
    </row>
    <row r="19" spans="1:15">
      <c r="D19" s="96"/>
      <c r="E19" s="96"/>
      <c r="F19" s="96"/>
    </row>
    <row r="20" spans="1:15">
      <c r="A20" s="85" t="s">
        <v>116</v>
      </c>
      <c r="B20" t="s">
        <v>203</v>
      </c>
    </row>
    <row r="21" spans="1:15">
      <c r="A21" t="s">
        <v>198</v>
      </c>
    </row>
    <row r="22" spans="1:15">
      <c r="A22" t="s">
        <v>121</v>
      </c>
    </row>
    <row r="23" spans="1:15">
      <c r="A23" t="s">
        <v>199</v>
      </c>
    </row>
  </sheetData>
  <sheetProtection algorithmName="SHA-512" hashValue="9mJSg2hw8Lofc4GbRjCxNPKgFb3HqNbhOoaXa8TK02Ay0Wiv3mdg6jT05chmh7RuxHh8ssqCM9b/fgFBuPuw1A==" saltValue="7ooo6VihrTy8wo+Q1jk4vw==" spinCount="100000" sheet="1" objects="1" scenarios="1"/>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t="s">
        <v>77</v>
      </c>
      <c r="C2" s="88">
        <v>15</v>
      </c>
      <c r="D2" s="89">
        <v>2.1475145299476361</v>
      </c>
      <c r="E2" s="2" t="s">
        <v>93</v>
      </c>
      <c r="F2" s="2" t="s">
        <v>93</v>
      </c>
      <c r="G2" s="103" t="s">
        <v>518</v>
      </c>
      <c r="H2" s="90">
        <v>1.4092025728470219</v>
      </c>
      <c r="I2" s="90">
        <v>1.5610419076508315</v>
      </c>
      <c r="J2" s="90">
        <v>1.7746566564284527</v>
      </c>
      <c r="K2" s="90" t="s">
        <v>93</v>
      </c>
      <c r="L2" s="90" t="s">
        <v>93</v>
      </c>
      <c r="M2" s="90">
        <v>2.0099916237882494</v>
      </c>
      <c r="N2" s="90">
        <v>2.2471942847851802</v>
      </c>
      <c r="O2" s="88">
        <v>15</v>
      </c>
    </row>
    <row r="3" spans="1:15">
      <c r="A3" s="85" t="s">
        <v>99</v>
      </c>
      <c r="B3" s="87" t="s">
        <v>77</v>
      </c>
      <c r="C3" s="88">
        <v>3</v>
      </c>
      <c r="D3" s="89">
        <v>1.4806616048535381</v>
      </c>
      <c r="E3" s="2" t="s">
        <v>93</v>
      </c>
      <c r="F3" s="2" t="s">
        <v>93</v>
      </c>
      <c r="G3" s="103" t="s">
        <v>518</v>
      </c>
      <c r="H3" s="90">
        <v>1.4092025728470219</v>
      </c>
      <c r="I3" s="90">
        <v>1.5610419076508315</v>
      </c>
      <c r="J3" s="90">
        <v>1.7746566564284527</v>
      </c>
      <c r="K3" s="90" t="s">
        <v>93</v>
      </c>
      <c r="L3" s="90" t="s">
        <v>93</v>
      </c>
      <c r="M3" s="90">
        <v>2.0099916237882494</v>
      </c>
      <c r="N3" s="90">
        <v>2.2471942847851802</v>
      </c>
      <c r="O3" s="88">
        <v>3</v>
      </c>
    </row>
    <row r="4" spans="1:15">
      <c r="A4" s="85" t="s">
        <v>100</v>
      </c>
      <c r="B4" s="87" t="s">
        <v>77</v>
      </c>
      <c r="C4" s="88">
        <v>11</v>
      </c>
      <c r="D4" s="89">
        <v>1.8903878169158799</v>
      </c>
      <c r="E4" s="2" t="s">
        <v>93</v>
      </c>
      <c r="F4" s="2" t="s">
        <v>93</v>
      </c>
      <c r="G4" s="103" t="s">
        <v>518</v>
      </c>
      <c r="H4" s="90">
        <v>1.4092025728470219</v>
      </c>
      <c r="I4" s="90">
        <v>1.5610419076508315</v>
      </c>
      <c r="J4" s="90">
        <v>1.7746566564284527</v>
      </c>
      <c r="K4" s="90" t="s">
        <v>93</v>
      </c>
      <c r="L4" s="90" t="s">
        <v>93</v>
      </c>
      <c r="M4" s="90">
        <v>2.0099916237882494</v>
      </c>
      <c r="N4" s="90">
        <v>2.2471942847851802</v>
      </c>
      <c r="O4" s="88">
        <v>11</v>
      </c>
    </row>
    <row r="5" spans="1:15">
      <c r="A5" s="85" t="s">
        <v>101</v>
      </c>
      <c r="B5" s="87" t="s">
        <v>77</v>
      </c>
      <c r="C5" s="88">
        <v>10</v>
      </c>
      <c r="D5" s="89">
        <v>1.881238272284341</v>
      </c>
      <c r="E5" s="2" t="s">
        <v>93</v>
      </c>
      <c r="F5" s="2" t="s">
        <v>93</v>
      </c>
      <c r="G5" s="103" t="s">
        <v>518</v>
      </c>
      <c r="H5" s="90">
        <v>1.4092025728470219</v>
      </c>
      <c r="I5" s="90">
        <v>1.5610419076508315</v>
      </c>
      <c r="J5" s="90">
        <v>1.7746566564284527</v>
      </c>
      <c r="K5" s="90" t="s">
        <v>93</v>
      </c>
      <c r="L5" s="90" t="s">
        <v>93</v>
      </c>
      <c r="M5" s="90">
        <v>2.0099916237882494</v>
      </c>
      <c r="N5" s="90">
        <v>2.2471942847851802</v>
      </c>
      <c r="O5" s="88">
        <v>10</v>
      </c>
    </row>
    <row r="6" spans="1:15">
      <c r="A6" s="85" t="s">
        <v>102</v>
      </c>
      <c r="B6" s="87" t="s">
        <v>77</v>
      </c>
      <c r="C6" s="88">
        <v>8</v>
      </c>
      <c r="D6" s="89">
        <v>1.7617915934976667</v>
      </c>
      <c r="E6" s="2" t="s">
        <v>93</v>
      </c>
      <c r="F6" s="2" t="s">
        <v>93</v>
      </c>
      <c r="G6" s="103" t="s">
        <v>518</v>
      </c>
      <c r="H6" s="90">
        <v>1.4092025728470219</v>
      </c>
      <c r="I6" s="90">
        <v>1.5610419076508315</v>
      </c>
      <c r="J6" s="90">
        <v>1.7746566564284527</v>
      </c>
      <c r="K6" s="90" t="s">
        <v>93</v>
      </c>
      <c r="L6" s="90" t="s">
        <v>93</v>
      </c>
      <c r="M6" s="90">
        <v>2.0099916237882494</v>
      </c>
      <c r="N6" s="90">
        <v>2.2471942847851802</v>
      </c>
      <c r="O6" s="88">
        <v>8</v>
      </c>
    </row>
    <row r="7" spans="1:15">
      <c r="A7" s="85" t="s">
        <v>103</v>
      </c>
      <c r="B7" s="87" t="s">
        <v>77</v>
      </c>
      <c r="C7" s="88">
        <v>1</v>
      </c>
      <c r="D7" s="89">
        <v>1.4092025728470219</v>
      </c>
      <c r="E7" s="2" t="s">
        <v>93</v>
      </c>
      <c r="F7" s="2" t="s">
        <v>93</v>
      </c>
      <c r="G7" s="103" t="s">
        <v>518</v>
      </c>
      <c r="H7" s="90">
        <v>1.4092025728470219</v>
      </c>
      <c r="I7" s="90">
        <v>1.5610419076508315</v>
      </c>
      <c r="J7" s="90">
        <v>1.7746566564284527</v>
      </c>
      <c r="K7" s="90" t="s">
        <v>93</v>
      </c>
      <c r="L7" s="90" t="s">
        <v>93</v>
      </c>
      <c r="M7" s="90">
        <v>2.0099916237882494</v>
      </c>
      <c r="N7" s="90">
        <v>2.2471942847851802</v>
      </c>
      <c r="O7" s="88">
        <v>1</v>
      </c>
    </row>
    <row r="8" spans="1:15">
      <c r="A8" s="85" t="s">
        <v>104</v>
      </c>
      <c r="B8" s="87" t="s">
        <v>77</v>
      </c>
      <c r="C8" s="88">
        <v>14</v>
      </c>
      <c r="D8" s="89">
        <v>2.02034806304939</v>
      </c>
      <c r="E8" s="2" t="s">
        <v>93</v>
      </c>
      <c r="F8" s="2" t="s">
        <v>93</v>
      </c>
      <c r="G8" s="103" t="s">
        <v>518</v>
      </c>
      <c r="H8" s="90">
        <v>1.4092025728470219</v>
      </c>
      <c r="I8" s="90">
        <v>1.5610419076508315</v>
      </c>
      <c r="J8" s="90">
        <v>1.7746566564284527</v>
      </c>
      <c r="K8" s="90" t="s">
        <v>93</v>
      </c>
      <c r="L8" s="90" t="s">
        <v>93</v>
      </c>
      <c r="M8" s="90">
        <v>2.0099916237882494</v>
      </c>
      <c r="N8" s="90">
        <v>2.2471942847851802</v>
      </c>
      <c r="O8" s="88">
        <v>14</v>
      </c>
    </row>
    <row r="9" spans="1:15">
      <c r="A9" s="85" t="s">
        <v>105</v>
      </c>
      <c r="B9" s="87" t="s">
        <v>77</v>
      </c>
      <c r="C9" s="88">
        <v>9</v>
      </c>
      <c r="D9" s="89">
        <v>1.8167721104241792</v>
      </c>
      <c r="E9" s="2" t="s">
        <v>93</v>
      </c>
      <c r="F9" s="2" t="s">
        <v>93</v>
      </c>
      <c r="G9" s="103" t="s">
        <v>518</v>
      </c>
      <c r="H9" s="90">
        <v>1.4092025728470219</v>
      </c>
      <c r="I9" s="90">
        <v>1.5610419076508315</v>
      </c>
      <c r="J9" s="90">
        <v>1.7746566564284527</v>
      </c>
      <c r="K9" s="90" t="s">
        <v>93</v>
      </c>
      <c r="L9" s="90" t="s">
        <v>93</v>
      </c>
      <c r="M9" s="90">
        <v>2.0099916237882494</v>
      </c>
      <c r="N9" s="90">
        <v>2.2471942847851802</v>
      </c>
      <c r="O9" s="88">
        <v>9</v>
      </c>
    </row>
    <row r="10" spans="1:15">
      <c r="A10" s="85" t="s">
        <v>106</v>
      </c>
      <c r="B10" s="87" t="s">
        <v>77</v>
      </c>
      <c r="C10" s="88">
        <v>6</v>
      </c>
      <c r="D10" s="89">
        <v>1.66648432315164</v>
      </c>
      <c r="E10" s="2" t="s">
        <v>93</v>
      </c>
      <c r="F10" s="2" t="s">
        <v>93</v>
      </c>
      <c r="G10" s="103" t="s">
        <v>518</v>
      </c>
      <c r="H10" s="90">
        <v>1.4092025728470219</v>
      </c>
      <c r="I10" s="90">
        <v>1.5610419076508315</v>
      </c>
      <c r="J10" s="90">
        <v>1.7746566564284527</v>
      </c>
      <c r="K10" s="90" t="s">
        <v>93</v>
      </c>
      <c r="L10" s="90" t="s">
        <v>93</v>
      </c>
      <c r="M10" s="90">
        <v>2.0099916237882494</v>
      </c>
      <c r="N10" s="90">
        <v>2.2471942847851802</v>
      </c>
      <c r="O10" s="88">
        <v>6</v>
      </c>
    </row>
    <row r="11" spans="1:15">
      <c r="A11" s="85" t="s">
        <v>107</v>
      </c>
      <c r="B11" s="87" t="s">
        <v>77</v>
      </c>
      <c r="C11" s="88">
        <v>12</v>
      </c>
      <c r="D11" s="89">
        <v>2.0074477579889933</v>
      </c>
      <c r="E11" s="2" t="s">
        <v>93</v>
      </c>
      <c r="F11" s="2" t="s">
        <v>93</v>
      </c>
      <c r="G11" s="103" t="s">
        <v>518</v>
      </c>
      <c r="H11" s="90">
        <v>1.4092025728470219</v>
      </c>
      <c r="I11" s="90">
        <v>1.5610419076508315</v>
      </c>
      <c r="J11" s="90">
        <v>1.7746566564284527</v>
      </c>
      <c r="K11" s="90" t="s">
        <v>93</v>
      </c>
      <c r="L11" s="90" t="s">
        <v>93</v>
      </c>
      <c r="M11" s="90">
        <v>2.0099916237882494</v>
      </c>
      <c r="N11" s="90">
        <v>2.2471942847851802</v>
      </c>
      <c r="O11" s="88">
        <v>12</v>
      </c>
    </row>
    <row r="12" spans="1:15">
      <c r="A12" s="85" t="s">
        <v>108</v>
      </c>
      <c r="B12" s="87" t="s">
        <v>77</v>
      </c>
      <c r="C12" s="88">
        <v>7</v>
      </c>
      <c r="D12" s="89">
        <v>1.6898587983189008</v>
      </c>
      <c r="E12" s="2" t="s">
        <v>93</v>
      </c>
      <c r="F12" s="2" t="s">
        <v>93</v>
      </c>
      <c r="G12" s="103" t="s">
        <v>518</v>
      </c>
      <c r="H12" s="90">
        <v>1.4092025728470219</v>
      </c>
      <c r="I12" s="90">
        <v>1.5610419076508315</v>
      </c>
      <c r="J12" s="90">
        <v>1.7746566564284527</v>
      </c>
      <c r="K12" s="90" t="s">
        <v>93</v>
      </c>
      <c r="L12" s="90" t="s">
        <v>93</v>
      </c>
      <c r="M12" s="90">
        <v>2.0099916237882494</v>
      </c>
      <c r="N12" s="90">
        <v>2.2471942847851802</v>
      </c>
      <c r="O12" s="88">
        <v>7</v>
      </c>
    </row>
    <row r="13" spans="1:15">
      <c r="A13" s="85" t="s">
        <v>109</v>
      </c>
      <c r="B13" s="87" t="s">
        <v>77</v>
      </c>
      <c r="C13" s="88">
        <v>2</v>
      </c>
      <c r="D13" s="89">
        <v>1.4678456798601669</v>
      </c>
      <c r="E13" s="2" t="s">
        <v>93</v>
      </c>
      <c r="F13" s="2" t="s">
        <v>93</v>
      </c>
      <c r="G13" s="103" t="s">
        <v>518</v>
      </c>
      <c r="H13" s="90">
        <v>1.4092025728470219</v>
      </c>
      <c r="I13" s="90">
        <v>1.5610419076508315</v>
      </c>
      <c r="J13" s="90">
        <v>1.7746566564284527</v>
      </c>
      <c r="K13" s="90" t="s">
        <v>93</v>
      </c>
      <c r="L13" s="90" t="s">
        <v>93</v>
      </c>
      <c r="M13" s="90">
        <v>2.0099916237882494</v>
      </c>
      <c r="N13" s="90">
        <v>2.2471942847851802</v>
      </c>
      <c r="O13" s="88">
        <v>2</v>
      </c>
    </row>
    <row r="14" spans="1:15">
      <c r="A14" s="85" t="s">
        <v>110</v>
      </c>
      <c r="B14" s="87" t="s">
        <v>77</v>
      </c>
      <c r="C14" s="88">
        <v>5</v>
      </c>
      <c r="D14" s="89">
        <v>1.6327032813722082</v>
      </c>
      <c r="E14" s="2" t="s">
        <v>93</v>
      </c>
      <c r="F14" s="2" t="s">
        <v>93</v>
      </c>
      <c r="G14" s="103" t="s">
        <v>518</v>
      </c>
      <c r="H14" s="90">
        <v>1.4092025728470219</v>
      </c>
      <c r="I14" s="90">
        <v>1.5610419076508315</v>
      </c>
      <c r="J14" s="90">
        <v>1.7746566564284527</v>
      </c>
      <c r="K14" s="90" t="s">
        <v>93</v>
      </c>
      <c r="L14" s="90" t="s">
        <v>93</v>
      </c>
      <c r="M14" s="90">
        <v>2.0099916237882494</v>
      </c>
      <c r="N14" s="90">
        <v>2.2471942847851802</v>
      </c>
      <c r="O14" s="88">
        <v>5</v>
      </c>
    </row>
    <row r="15" spans="1:15">
      <c r="A15" s="85" t="s">
        <v>111</v>
      </c>
      <c r="B15" s="87" t="s">
        <v>77</v>
      </c>
      <c r="C15" s="88">
        <v>13</v>
      </c>
      <c r="D15" s="89">
        <v>2.0099916237882494</v>
      </c>
      <c r="E15" s="2" t="s">
        <v>93</v>
      </c>
      <c r="F15" s="2" t="s">
        <v>93</v>
      </c>
      <c r="G15" s="103" t="s">
        <v>518</v>
      </c>
      <c r="H15" s="90">
        <v>1.4092025728470219</v>
      </c>
      <c r="I15" s="90">
        <v>1.5610419076508315</v>
      </c>
      <c r="J15" s="90">
        <v>1.7746566564284527</v>
      </c>
      <c r="K15" s="90" t="s">
        <v>93</v>
      </c>
      <c r="L15" s="90" t="s">
        <v>93</v>
      </c>
      <c r="M15" s="90">
        <v>2.0099916237882494</v>
      </c>
      <c r="N15" s="90">
        <v>2.2471942847851802</v>
      </c>
      <c r="O15" s="88">
        <v>13</v>
      </c>
    </row>
    <row r="16" spans="1:15">
      <c r="A16" s="85" t="s">
        <v>112</v>
      </c>
      <c r="B16" s="87" t="s">
        <v>77</v>
      </c>
      <c r="C16" s="88">
        <v>4</v>
      </c>
      <c r="D16" s="89">
        <v>1.5610419076508315</v>
      </c>
      <c r="E16" s="2" t="s">
        <v>93</v>
      </c>
      <c r="F16" s="2" t="s">
        <v>93</v>
      </c>
      <c r="G16" s="103" t="s">
        <v>518</v>
      </c>
      <c r="H16" s="90">
        <v>1.4092025728470219</v>
      </c>
      <c r="I16" s="90">
        <v>1.5610419076508315</v>
      </c>
      <c r="J16" s="90">
        <v>1.7746566564284527</v>
      </c>
      <c r="K16" s="90" t="s">
        <v>93</v>
      </c>
      <c r="L16" s="90" t="s">
        <v>93</v>
      </c>
      <c r="M16" s="90">
        <v>2.0099916237882494</v>
      </c>
      <c r="N16" s="90">
        <v>2.2471942847851802</v>
      </c>
      <c r="O16" s="88">
        <v>4</v>
      </c>
    </row>
    <row r="17" spans="1:15">
      <c r="A17" s="85" t="s">
        <v>113</v>
      </c>
      <c r="B17" s="87" t="s">
        <v>77</v>
      </c>
      <c r="C17" s="88">
        <v>16</v>
      </c>
      <c r="D17" s="89">
        <v>2.2471942847851802</v>
      </c>
      <c r="E17" s="2" t="s">
        <v>93</v>
      </c>
      <c r="F17" s="2" t="s">
        <v>93</v>
      </c>
      <c r="G17" s="103" t="s">
        <v>518</v>
      </c>
      <c r="H17" s="90">
        <v>1.4092025728470219</v>
      </c>
      <c r="I17" s="90">
        <v>1.5610419076508315</v>
      </c>
      <c r="J17" s="90">
        <v>1.7746566564284527</v>
      </c>
      <c r="K17" s="90" t="s">
        <v>93</v>
      </c>
      <c r="L17" s="90" t="s">
        <v>93</v>
      </c>
      <c r="M17" s="90">
        <v>2.0099916237882494</v>
      </c>
      <c r="N17" s="90">
        <v>2.2471942847851802</v>
      </c>
      <c r="O17" s="88">
        <v>16</v>
      </c>
    </row>
    <row r="18" spans="1:15">
      <c r="A18" s="85" t="s">
        <v>115</v>
      </c>
      <c r="D18" s="89">
        <v>1.7746566564284527</v>
      </c>
      <c r="E18" s="89"/>
      <c r="F18" s="89"/>
    </row>
    <row r="19" spans="1:15">
      <c r="D19" s="96"/>
      <c r="E19" s="96"/>
      <c r="F19" s="96"/>
    </row>
    <row r="20" spans="1:15">
      <c r="A20" s="85" t="s">
        <v>116</v>
      </c>
      <c r="B20" t="s">
        <v>202</v>
      </c>
    </row>
    <row r="21" spans="1:15">
      <c r="A21" t="s">
        <v>200</v>
      </c>
    </row>
    <row r="22" spans="1:15">
      <c r="A22" t="s">
        <v>121</v>
      </c>
    </row>
    <row r="23" spans="1:15">
      <c r="A23" t="s">
        <v>201</v>
      </c>
    </row>
  </sheetData>
  <sheetProtection algorithmName="SHA-512" hashValue="z7hgmfMe3v8oJN7jmFz+Yb6z4wwagcgUBZTHuTM1HAIZNTbFuBw330Au5fbZ5oXnh5qMbwqZfCRlPAd/6zNpTQ==" saltValue="TMpIZaQ90Fd6tQZkuGPngA==" spinCount="100000" sheet="1" objects="1" scenarios="1"/>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378632.31000000006</v>
      </c>
      <c r="C2" s="88">
        <v>4</v>
      </c>
      <c r="D2" s="89">
        <v>10.261038211382115</v>
      </c>
      <c r="E2" s="2" t="s">
        <v>93</v>
      </c>
      <c r="F2" s="2" t="s">
        <v>93</v>
      </c>
      <c r="G2" s="103" t="s">
        <v>518</v>
      </c>
      <c r="H2" s="90">
        <v>1.8621297322253001</v>
      </c>
      <c r="I2" s="90">
        <v>10.261038211382115</v>
      </c>
      <c r="J2" s="90">
        <v>21.138771559614572</v>
      </c>
      <c r="K2" s="90" t="s">
        <v>93</v>
      </c>
      <c r="L2" s="90" t="s">
        <v>93</v>
      </c>
      <c r="M2" s="90">
        <v>28.587825035561888</v>
      </c>
      <c r="N2" s="90">
        <v>43.331647477217174</v>
      </c>
      <c r="O2" s="88">
        <v>4</v>
      </c>
    </row>
    <row r="3" spans="1:15">
      <c r="A3" s="85" t="s">
        <v>99</v>
      </c>
      <c r="B3" s="87">
        <v>1949490.8200000005</v>
      </c>
      <c r="C3" s="88">
        <v>16</v>
      </c>
      <c r="D3" s="89">
        <v>43.331647477217174</v>
      </c>
      <c r="E3" s="2" t="s">
        <v>93</v>
      </c>
      <c r="F3" s="2" t="s">
        <v>93</v>
      </c>
      <c r="G3" s="103" t="s">
        <v>518</v>
      </c>
      <c r="H3" s="90">
        <v>1.8621297322253001</v>
      </c>
      <c r="I3" s="90">
        <v>10.261038211382115</v>
      </c>
      <c r="J3" s="90">
        <v>21.138771559614572</v>
      </c>
      <c r="K3" s="90" t="s">
        <v>93</v>
      </c>
      <c r="L3" s="90" t="s">
        <v>93</v>
      </c>
      <c r="M3" s="90">
        <v>28.587825035561888</v>
      </c>
      <c r="N3" s="90">
        <v>43.331647477217174</v>
      </c>
      <c r="O3" s="88">
        <v>16</v>
      </c>
    </row>
    <row r="4" spans="1:15">
      <c r="A4" s="85" t="s">
        <v>100</v>
      </c>
      <c r="B4" s="87">
        <v>40333.729999999996</v>
      </c>
      <c r="C4" s="88">
        <v>1</v>
      </c>
      <c r="D4" s="89">
        <v>1.8621297322253001</v>
      </c>
      <c r="E4" s="2" t="s">
        <v>93</v>
      </c>
      <c r="F4" s="2" t="s">
        <v>93</v>
      </c>
      <c r="G4" s="103" t="s">
        <v>518</v>
      </c>
      <c r="H4" s="90">
        <v>1.8621297322253001</v>
      </c>
      <c r="I4" s="90">
        <v>10.261038211382115</v>
      </c>
      <c r="J4" s="90">
        <v>21.138771559614572</v>
      </c>
      <c r="K4" s="90" t="s">
        <v>93</v>
      </c>
      <c r="L4" s="90" t="s">
        <v>93</v>
      </c>
      <c r="M4" s="90">
        <v>28.587825035561888</v>
      </c>
      <c r="N4" s="90">
        <v>43.331647477217174</v>
      </c>
      <c r="O4" s="88">
        <v>1</v>
      </c>
    </row>
    <row r="5" spans="1:15">
      <c r="A5" s="85" t="s">
        <v>101</v>
      </c>
      <c r="B5" s="87">
        <v>372543.90999999992</v>
      </c>
      <c r="C5" s="88">
        <v>6</v>
      </c>
      <c r="D5" s="89">
        <v>14.836475906013538</v>
      </c>
      <c r="E5" s="2" t="s">
        <v>93</v>
      </c>
      <c r="F5" s="2" t="s">
        <v>93</v>
      </c>
      <c r="G5" s="103" t="s">
        <v>518</v>
      </c>
      <c r="H5" s="90">
        <v>1.8621297322253001</v>
      </c>
      <c r="I5" s="90">
        <v>10.261038211382115</v>
      </c>
      <c r="J5" s="90">
        <v>21.138771559614572</v>
      </c>
      <c r="K5" s="90" t="s">
        <v>93</v>
      </c>
      <c r="L5" s="90" t="s">
        <v>93</v>
      </c>
      <c r="M5" s="90">
        <v>28.587825035561888</v>
      </c>
      <c r="N5" s="90">
        <v>43.331647477217174</v>
      </c>
      <c r="O5" s="88">
        <v>6</v>
      </c>
    </row>
    <row r="6" spans="1:15">
      <c r="A6" s="85" t="s">
        <v>102</v>
      </c>
      <c r="B6" s="87">
        <v>797350.57</v>
      </c>
      <c r="C6" s="88">
        <v>11</v>
      </c>
      <c r="D6" s="89">
        <v>26.738785043594902</v>
      </c>
      <c r="E6" s="2" t="s">
        <v>93</v>
      </c>
      <c r="F6" s="2" t="s">
        <v>93</v>
      </c>
      <c r="G6" s="103" t="s">
        <v>518</v>
      </c>
      <c r="H6" s="90">
        <v>1.8621297322253001</v>
      </c>
      <c r="I6" s="90">
        <v>10.261038211382115</v>
      </c>
      <c r="J6" s="90">
        <v>21.138771559614572</v>
      </c>
      <c r="K6" s="90" t="s">
        <v>93</v>
      </c>
      <c r="L6" s="90" t="s">
        <v>93</v>
      </c>
      <c r="M6" s="90">
        <v>28.587825035561888</v>
      </c>
      <c r="N6" s="90">
        <v>43.331647477217174</v>
      </c>
      <c r="O6" s="88">
        <v>11</v>
      </c>
    </row>
    <row r="7" spans="1:15">
      <c r="A7" s="85" t="s">
        <v>103</v>
      </c>
      <c r="B7" s="87">
        <v>803889.64000000025</v>
      </c>
      <c r="C7" s="88">
        <v>13</v>
      </c>
      <c r="D7" s="89">
        <v>28.587825035561888</v>
      </c>
      <c r="E7" s="2" t="s">
        <v>93</v>
      </c>
      <c r="F7" s="2" t="s">
        <v>93</v>
      </c>
      <c r="G7" s="103" t="s">
        <v>518</v>
      </c>
      <c r="H7" s="90">
        <v>1.8621297322253001</v>
      </c>
      <c r="I7" s="90">
        <v>10.261038211382115</v>
      </c>
      <c r="J7" s="90">
        <v>21.138771559614572</v>
      </c>
      <c r="K7" s="90" t="s">
        <v>93</v>
      </c>
      <c r="L7" s="90" t="s">
        <v>93</v>
      </c>
      <c r="M7" s="90">
        <v>28.587825035561888</v>
      </c>
      <c r="N7" s="90">
        <v>43.331647477217174</v>
      </c>
      <c r="O7" s="88">
        <v>13</v>
      </c>
    </row>
    <row r="8" spans="1:15">
      <c r="A8" s="85" t="s">
        <v>104</v>
      </c>
      <c r="B8" s="87">
        <v>103066.18999999997</v>
      </c>
      <c r="C8" s="88">
        <v>2</v>
      </c>
      <c r="D8" s="89">
        <v>3.4690740491417023</v>
      </c>
      <c r="E8" s="2" t="s">
        <v>93</v>
      </c>
      <c r="F8" s="2" t="s">
        <v>93</v>
      </c>
      <c r="G8" s="103" t="s">
        <v>518</v>
      </c>
      <c r="H8" s="90">
        <v>1.8621297322253001</v>
      </c>
      <c r="I8" s="90">
        <v>10.261038211382115</v>
      </c>
      <c r="J8" s="90">
        <v>21.138771559614572</v>
      </c>
      <c r="K8" s="90" t="s">
        <v>93</v>
      </c>
      <c r="L8" s="90" t="s">
        <v>93</v>
      </c>
      <c r="M8" s="90">
        <v>28.587825035561888</v>
      </c>
      <c r="N8" s="90">
        <v>43.331647477217174</v>
      </c>
      <c r="O8" s="88">
        <v>2</v>
      </c>
    </row>
    <row r="9" spans="1:15">
      <c r="A9" s="85" t="s">
        <v>105</v>
      </c>
      <c r="B9" s="87">
        <v>428088.47</v>
      </c>
      <c r="C9" s="88">
        <v>8</v>
      </c>
      <c r="D9" s="89">
        <v>16.376758607498086</v>
      </c>
      <c r="E9" s="2" t="s">
        <v>93</v>
      </c>
      <c r="F9" s="2" t="s">
        <v>93</v>
      </c>
      <c r="G9" s="103" t="s">
        <v>518</v>
      </c>
      <c r="H9" s="90">
        <v>1.8621297322253001</v>
      </c>
      <c r="I9" s="90">
        <v>10.261038211382115</v>
      </c>
      <c r="J9" s="90">
        <v>21.138771559614572</v>
      </c>
      <c r="K9" s="90" t="s">
        <v>93</v>
      </c>
      <c r="L9" s="90" t="s">
        <v>93</v>
      </c>
      <c r="M9" s="90">
        <v>28.587825035561888</v>
      </c>
      <c r="N9" s="90">
        <v>43.331647477217174</v>
      </c>
      <c r="O9" s="88">
        <v>8</v>
      </c>
    </row>
    <row r="10" spans="1:15">
      <c r="A10" s="85" t="s">
        <v>106</v>
      </c>
      <c r="B10" s="87">
        <v>259732.97999999992</v>
      </c>
      <c r="C10" s="88">
        <v>3</v>
      </c>
      <c r="D10" s="89">
        <v>6.9801929588820188</v>
      </c>
      <c r="E10" s="2" t="s">
        <v>93</v>
      </c>
      <c r="F10" s="2" t="s">
        <v>93</v>
      </c>
      <c r="G10" s="103" t="s">
        <v>518</v>
      </c>
      <c r="H10" s="90">
        <v>1.8621297322253001</v>
      </c>
      <c r="I10" s="90">
        <v>10.261038211382115</v>
      </c>
      <c r="J10" s="90">
        <v>21.138771559614572</v>
      </c>
      <c r="K10" s="90" t="s">
        <v>93</v>
      </c>
      <c r="L10" s="90" t="s">
        <v>93</v>
      </c>
      <c r="M10" s="90">
        <v>28.587825035561888</v>
      </c>
      <c r="N10" s="90">
        <v>43.331647477217174</v>
      </c>
      <c r="O10" s="88">
        <v>3</v>
      </c>
    </row>
    <row r="11" spans="1:15">
      <c r="A11" s="85" t="s">
        <v>107</v>
      </c>
      <c r="B11" s="87">
        <v>355598.22</v>
      </c>
      <c r="C11" s="88">
        <v>5</v>
      </c>
      <c r="D11" s="89">
        <v>13.500312072892937</v>
      </c>
      <c r="E11" s="2" t="s">
        <v>93</v>
      </c>
      <c r="F11" s="2" t="s">
        <v>93</v>
      </c>
      <c r="G11" s="103" t="s">
        <v>518</v>
      </c>
      <c r="H11" s="90">
        <v>1.8621297322253001</v>
      </c>
      <c r="I11" s="90">
        <v>10.261038211382115</v>
      </c>
      <c r="J11" s="90">
        <v>21.138771559614572</v>
      </c>
      <c r="K11" s="90" t="s">
        <v>93</v>
      </c>
      <c r="L11" s="90" t="s">
        <v>93</v>
      </c>
      <c r="M11" s="90">
        <v>28.587825035561888</v>
      </c>
      <c r="N11" s="90">
        <v>43.331647477217174</v>
      </c>
      <c r="O11" s="88">
        <v>5</v>
      </c>
    </row>
    <row r="12" spans="1:15">
      <c r="A12" s="85" t="s">
        <v>108</v>
      </c>
      <c r="B12" s="87">
        <v>405822.97000000003</v>
      </c>
      <c r="C12" s="88">
        <v>7</v>
      </c>
      <c r="D12" s="89">
        <v>15.436400532521874</v>
      </c>
      <c r="E12" s="2" t="s">
        <v>93</v>
      </c>
      <c r="F12" s="2" t="s">
        <v>93</v>
      </c>
      <c r="G12" s="103" t="s">
        <v>518</v>
      </c>
      <c r="H12" s="90">
        <v>1.8621297322253001</v>
      </c>
      <c r="I12" s="90">
        <v>10.261038211382115</v>
      </c>
      <c r="J12" s="90">
        <v>21.138771559614572</v>
      </c>
      <c r="K12" s="90" t="s">
        <v>93</v>
      </c>
      <c r="L12" s="90" t="s">
        <v>93</v>
      </c>
      <c r="M12" s="90">
        <v>28.587825035561888</v>
      </c>
      <c r="N12" s="90">
        <v>43.331647477217174</v>
      </c>
      <c r="O12" s="88">
        <v>7</v>
      </c>
    </row>
    <row r="13" spans="1:15">
      <c r="A13" s="85" t="s">
        <v>109</v>
      </c>
      <c r="B13" s="87">
        <v>1073005.8300000005</v>
      </c>
      <c r="C13" s="88">
        <v>12</v>
      </c>
      <c r="D13" s="89">
        <v>26.838565032516271</v>
      </c>
      <c r="E13" s="2" t="s">
        <v>93</v>
      </c>
      <c r="F13" s="2" t="s">
        <v>93</v>
      </c>
      <c r="G13" s="103" t="s">
        <v>518</v>
      </c>
      <c r="H13" s="90">
        <v>1.8621297322253001</v>
      </c>
      <c r="I13" s="90">
        <v>10.261038211382115</v>
      </c>
      <c r="J13" s="90">
        <v>21.138771559614572</v>
      </c>
      <c r="K13" s="90" t="s">
        <v>93</v>
      </c>
      <c r="L13" s="90" t="s">
        <v>93</v>
      </c>
      <c r="M13" s="90">
        <v>28.587825035561888</v>
      </c>
      <c r="N13" s="90">
        <v>43.331647477217174</v>
      </c>
      <c r="O13" s="88">
        <v>12</v>
      </c>
    </row>
    <row r="14" spans="1:15">
      <c r="A14" s="85" t="s">
        <v>110</v>
      </c>
      <c r="B14" s="87">
        <v>1404257.2399999995</v>
      </c>
      <c r="C14" s="88">
        <v>15</v>
      </c>
      <c r="D14" s="89">
        <v>38.525575857338808</v>
      </c>
      <c r="E14" s="2" t="s">
        <v>93</v>
      </c>
      <c r="F14" s="2" t="s">
        <v>93</v>
      </c>
      <c r="G14" s="103" t="s">
        <v>518</v>
      </c>
      <c r="H14" s="90">
        <v>1.8621297322253001</v>
      </c>
      <c r="I14" s="90">
        <v>10.261038211382115</v>
      </c>
      <c r="J14" s="90">
        <v>21.138771559614572</v>
      </c>
      <c r="K14" s="90" t="s">
        <v>93</v>
      </c>
      <c r="L14" s="90" t="s">
        <v>93</v>
      </c>
      <c r="M14" s="90">
        <v>28.587825035561888</v>
      </c>
      <c r="N14" s="90">
        <v>43.331647477217174</v>
      </c>
      <c r="O14" s="88">
        <v>15</v>
      </c>
    </row>
    <row r="15" spans="1:15">
      <c r="A15" s="85" t="s">
        <v>111</v>
      </c>
      <c r="B15" s="87">
        <v>698244.69</v>
      </c>
      <c r="C15" s="88">
        <v>10</v>
      </c>
      <c r="D15" s="89">
        <v>23.693406515100097</v>
      </c>
      <c r="E15" s="2" t="s">
        <v>93</v>
      </c>
      <c r="F15" s="2" t="s">
        <v>93</v>
      </c>
      <c r="G15" s="103" t="s">
        <v>518</v>
      </c>
      <c r="H15" s="90">
        <v>1.8621297322253001</v>
      </c>
      <c r="I15" s="90">
        <v>10.261038211382115</v>
      </c>
      <c r="J15" s="90">
        <v>21.138771559614572</v>
      </c>
      <c r="K15" s="90" t="s">
        <v>93</v>
      </c>
      <c r="L15" s="90" t="s">
        <v>93</v>
      </c>
      <c r="M15" s="90">
        <v>28.587825035561888</v>
      </c>
      <c r="N15" s="90">
        <v>43.331647477217174</v>
      </c>
      <c r="O15" s="88">
        <v>10</v>
      </c>
    </row>
    <row r="16" spans="1:15">
      <c r="A16" s="85" t="s">
        <v>112</v>
      </c>
      <c r="B16" s="87">
        <v>507620.49999999988</v>
      </c>
      <c r="C16" s="88">
        <v>9</v>
      </c>
      <c r="D16" s="89">
        <v>16.977274247491636</v>
      </c>
      <c r="E16" s="2" t="s">
        <v>93</v>
      </c>
      <c r="F16" s="2" t="s">
        <v>93</v>
      </c>
      <c r="G16" s="103" t="s">
        <v>518</v>
      </c>
      <c r="H16" s="90">
        <v>1.8621297322253001</v>
      </c>
      <c r="I16" s="90">
        <v>10.261038211382115</v>
      </c>
      <c r="J16" s="90">
        <v>21.138771559614572</v>
      </c>
      <c r="K16" s="90" t="s">
        <v>93</v>
      </c>
      <c r="L16" s="90" t="s">
        <v>93</v>
      </c>
      <c r="M16" s="90">
        <v>28.587825035561888</v>
      </c>
      <c r="N16" s="90">
        <v>43.331647477217174</v>
      </c>
      <c r="O16" s="88">
        <v>9</v>
      </c>
    </row>
    <row r="17" spans="1:15">
      <c r="A17" s="85" t="s">
        <v>113</v>
      </c>
      <c r="B17" s="87">
        <v>930616.66</v>
      </c>
      <c r="C17" s="88">
        <v>14</v>
      </c>
      <c r="D17" s="89">
        <v>32.068113714679534</v>
      </c>
      <c r="E17" s="2" t="s">
        <v>93</v>
      </c>
      <c r="F17" s="2" t="s">
        <v>93</v>
      </c>
      <c r="G17" s="103" t="s">
        <v>518</v>
      </c>
      <c r="H17" s="90">
        <v>1.8621297322253001</v>
      </c>
      <c r="I17" s="90">
        <v>10.261038211382115</v>
      </c>
      <c r="J17" s="90">
        <v>21.138771559614572</v>
      </c>
      <c r="K17" s="90" t="s">
        <v>93</v>
      </c>
      <c r="L17" s="90" t="s">
        <v>93</v>
      </c>
      <c r="M17" s="90">
        <v>28.587825035561888</v>
      </c>
      <c r="N17" s="90">
        <v>43.331647477217174</v>
      </c>
      <c r="O17" s="88">
        <v>14</v>
      </c>
    </row>
    <row r="18" spans="1:15">
      <c r="A18" s="85" t="s">
        <v>115</v>
      </c>
      <c r="B18">
        <v>10508294.73</v>
      </c>
      <c r="D18" s="89">
        <v>21.138771559614572</v>
      </c>
      <c r="E18" s="89"/>
      <c r="F18" s="89"/>
    </row>
    <row r="19" spans="1:15">
      <c r="D19" s="96"/>
      <c r="E19" s="96"/>
      <c r="F19" s="96"/>
    </row>
    <row r="20" spans="1:15">
      <c r="A20" s="85" t="s">
        <v>116</v>
      </c>
      <c r="B20" t="s">
        <v>206</v>
      </c>
    </row>
    <row r="21" spans="1:15">
      <c r="A21" t="s">
        <v>205</v>
      </c>
    </row>
    <row r="22" spans="1:15">
      <c r="A22" t="s">
        <v>121</v>
      </c>
    </row>
    <row r="23" spans="1:15">
      <c r="A23" t="s">
        <v>204</v>
      </c>
    </row>
  </sheetData>
  <sheetProtection algorithmName="SHA-512" hashValue="q7WRV+IFjyRU0jc6yrBGlrJz4HA1xiz6Wdt95bxo+dxys3vpIQlZNsZa5DQJuXDl3WG7Lv+manexPYW0am7ZNA==" saltValue="XNCtR/75ditCdCKAU9W3lA==" spinCount="100000" sheet="1" objects="1" scenarios="1"/>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671</v>
      </c>
      <c r="C2" s="88">
        <v>1</v>
      </c>
      <c r="D2" s="89">
        <v>33.634085213032577</v>
      </c>
      <c r="E2" s="2">
        <v>31.175470849487755</v>
      </c>
      <c r="F2" s="2">
        <v>36.229797599411775</v>
      </c>
      <c r="G2" s="103" t="s">
        <v>510</v>
      </c>
      <c r="H2" s="90">
        <v>33.634085213032577</v>
      </c>
      <c r="I2" s="90">
        <v>39.02226102138804</v>
      </c>
      <c r="J2" s="90">
        <v>57.20622136624938</v>
      </c>
      <c r="K2" s="90">
        <v>56.111182416774483</v>
      </c>
      <c r="L2" s="90">
        <v>58.316271868139275</v>
      </c>
      <c r="M2" s="90">
        <v>72.103335261230001</v>
      </c>
      <c r="N2" s="90">
        <v>84.240756252243628</v>
      </c>
      <c r="O2" s="88">
        <v>9</v>
      </c>
    </row>
    <row r="3" spans="1:15">
      <c r="A3" s="85" t="s">
        <v>99</v>
      </c>
      <c r="B3" s="87">
        <v>447</v>
      </c>
      <c r="C3" s="88">
        <v>4</v>
      </c>
      <c r="D3" s="89">
        <v>39.02226102138804</v>
      </c>
      <c r="E3" s="2">
        <v>35.550006556425977</v>
      </c>
      <c r="F3" s="2">
        <v>42.731212641443534</v>
      </c>
      <c r="G3" s="103" t="s">
        <v>510</v>
      </c>
      <c r="H3" s="90">
        <v>33.634085213032577</v>
      </c>
      <c r="I3" s="90">
        <v>39.02226102138804</v>
      </c>
      <c r="J3" s="90">
        <v>57.20622136624938</v>
      </c>
      <c r="K3" s="90">
        <v>56.111182416774483</v>
      </c>
      <c r="L3" s="90">
        <v>58.316271868139275</v>
      </c>
      <c r="M3" s="90">
        <v>72.103335261230001</v>
      </c>
      <c r="N3" s="90">
        <v>84.240756252243628</v>
      </c>
      <c r="O3" s="88">
        <v>2</v>
      </c>
    </row>
    <row r="4" spans="1:15">
      <c r="A4" s="85" t="s">
        <v>100</v>
      </c>
      <c r="B4" s="87">
        <v>832</v>
      </c>
      <c r="C4" s="88">
        <v>5</v>
      </c>
      <c r="D4" s="89">
        <v>54.029482433924279</v>
      </c>
      <c r="E4" s="2">
        <v>50.510812631563383</v>
      </c>
      <c r="F4" s="2">
        <v>57.71779332952314</v>
      </c>
      <c r="G4" s="103" t="s">
        <v>511</v>
      </c>
      <c r="H4" s="90">
        <v>33.634085213032577</v>
      </c>
      <c r="I4" s="90">
        <v>39.02226102138804</v>
      </c>
      <c r="J4" s="90">
        <v>57.20622136624938</v>
      </c>
      <c r="K4" s="90">
        <v>56.111182416774483</v>
      </c>
      <c r="L4" s="90">
        <v>58.316271868139275</v>
      </c>
      <c r="M4" s="90">
        <v>72.103335261230001</v>
      </c>
      <c r="N4" s="90">
        <v>84.240756252243628</v>
      </c>
      <c r="O4" s="88">
        <v>12</v>
      </c>
    </row>
    <row r="5" spans="1:15">
      <c r="A5" s="85" t="s">
        <v>101</v>
      </c>
      <c r="B5" s="87">
        <v>704</v>
      </c>
      <c r="C5" s="88">
        <v>16</v>
      </c>
      <c r="D5" s="89">
        <v>84.240756252243628</v>
      </c>
      <c r="E5" s="2">
        <v>78.371745995740895</v>
      </c>
      <c r="F5" s="2">
        <v>90.401517145589068</v>
      </c>
      <c r="G5" s="103" t="s">
        <v>512</v>
      </c>
      <c r="H5" s="90">
        <v>33.634085213032577</v>
      </c>
      <c r="I5" s="90">
        <v>39.02226102138804</v>
      </c>
      <c r="J5" s="90">
        <v>57.20622136624938</v>
      </c>
      <c r="K5" s="90">
        <v>56.111182416774483</v>
      </c>
      <c r="L5" s="90">
        <v>58.316271868139275</v>
      </c>
      <c r="M5" s="90">
        <v>72.103335261230001</v>
      </c>
      <c r="N5" s="90">
        <v>84.240756252243628</v>
      </c>
      <c r="O5" s="88">
        <v>16</v>
      </c>
    </row>
    <row r="6" spans="1:15">
      <c r="A6" s="85" t="s">
        <v>102</v>
      </c>
      <c r="B6" s="87">
        <v>578</v>
      </c>
      <c r="C6" s="88">
        <v>11</v>
      </c>
      <c r="D6" s="89">
        <v>67.992000941065768</v>
      </c>
      <c r="E6" s="2">
        <v>62.730746992657672</v>
      </c>
      <c r="F6" s="2">
        <v>73.551637458278719</v>
      </c>
      <c r="G6" s="103" t="s">
        <v>512</v>
      </c>
      <c r="H6" s="90">
        <v>33.634085213032577</v>
      </c>
      <c r="I6" s="90">
        <v>39.02226102138804</v>
      </c>
      <c r="J6" s="90">
        <v>57.20622136624938</v>
      </c>
      <c r="K6" s="90">
        <v>56.111182416774483</v>
      </c>
      <c r="L6" s="90">
        <v>58.316271868139275</v>
      </c>
      <c r="M6" s="90">
        <v>72.103335261230001</v>
      </c>
      <c r="N6" s="90">
        <v>84.240756252243628</v>
      </c>
      <c r="O6" s="88">
        <v>7</v>
      </c>
    </row>
    <row r="7" spans="1:15">
      <c r="A7" s="85" t="s">
        <v>103</v>
      </c>
      <c r="B7" s="87">
        <v>543</v>
      </c>
      <c r="C7" s="88">
        <v>9</v>
      </c>
      <c r="D7" s="89">
        <v>64.070796460176993</v>
      </c>
      <c r="E7" s="2">
        <v>58.948864896907232</v>
      </c>
      <c r="F7" s="2">
        <v>69.494869160638217</v>
      </c>
      <c r="G7" s="103" t="s">
        <v>512</v>
      </c>
      <c r="H7" s="90">
        <v>33.634085213032577</v>
      </c>
      <c r="I7" s="90">
        <v>39.02226102138804</v>
      </c>
      <c r="J7" s="90">
        <v>57.20622136624938</v>
      </c>
      <c r="K7" s="90">
        <v>56.111182416774483</v>
      </c>
      <c r="L7" s="90">
        <v>58.316271868139275</v>
      </c>
      <c r="M7" s="90">
        <v>72.103335261230001</v>
      </c>
      <c r="N7" s="90">
        <v>84.240756252243628</v>
      </c>
      <c r="O7" s="88">
        <v>10</v>
      </c>
    </row>
    <row r="8" spans="1:15">
      <c r="A8" s="85" t="s">
        <v>104</v>
      </c>
      <c r="B8" s="87">
        <v>720</v>
      </c>
      <c r="C8" s="88">
        <v>6</v>
      </c>
      <c r="D8" s="89">
        <v>59.36186000494682</v>
      </c>
      <c r="E8" s="2">
        <v>55.221444306366834</v>
      </c>
      <c r="F8" s="2">
        <v>63.715267581066939</v>
      </c>
      <c r="G8" s="103" t="s">
        <v>511</v>
      </c>
      <c r="H8" s="90">
        <v>33.634085213032577</v>
      </c>
      <c r="I8" s="90">
        <v>39.02226102138804</v>
      </c>
      <c r="J8" s="90">
        <v>57.20622136624938</v>
      </c>
      <c r="K8" s="90">
        <v>56.111182416774483</v>
      </c>
      <c r="L8" s="90">
        <v>58.316271868139275</v>
      </c>
      <c r="M8" s="90">
        <v>72.103335261230001</v>
      </c>
      <c r="N8" s="90">
        <v>84.240756252243628</v>
      </c>
      <c r="O8" s="88">
        <v>3</v>
      </c>
    </row>
    <row r="9" spans="1:15">
      <c r="A9" s="85" t="s">
        <v>105</v>
      </c>
      <c r="B9" s="87">
        <v>533</v>
      </c>
      <c r="C9" s="88">
        <v>10</v>
      </c>
      <c r="D9" s="89">
        <v>66.145445519980143</v>
      </c>
      <c r="E9" s="2">
        <v>60.814503416063133</v>
      </c>
      <c r="F9" s="2">
        <v>71.79269768220685</v>
      </c>
      <c r="G9" s="103" t="s">
        <v>512</v>
      </c>
      <c r="H9" s="90">
        <v>33.634085213032577</v>
      </c>
      <c r="I9" s="90">
        <v>39.02226102138804</v>
      </c>
      <c r="J9" s="90">
        <v>57.20622136624938</v>
      </c>
      <c r="K9" s="90">
        <v>56.111182416774483</v>
      </c>
      <c r="L9" s="90">
        <v>58.316271868139275</v>
      </c>
      <c r="M9" s="90">
        <v>72.103335261230001</v>
      </c>
      <c r="N9" s="90">
        <v>84.240756252243628</v>
      </c>
      <c r="O9" s="88">
        <v>13</v>
      </c>
    </row>
    <row r="10" spans="1:15">
      <c r="A10" s="85" t="s">
        <v>106</v>
      </c>
      <c r="B10" s="87">
        <v>748</v>
      </c>
      <c r="C10" s="88">
        <v>13</v>
      </c>
      <c r="D10" s="89">
        <v>72.103335261230001</v>
      </c>
      <c r="E10" s="2">
        <v>67.198371763673933</v>
      </c>
      <c r="F10" s="2">
        <v>77.250080076728992</v>
      </c>
      <c r="G10" s="103" t="s">
        <v>512</v>
      </c>
      <c r="H10" s="90">
        <v>33.634085213032577</v>
      </c>
      <c r="I10" s="90">
        <v>39.02226102138804</v>
      </c>
      <c r="J10" s="90">
        <v>57.20622136624938</v>
      </c>
      <c r="K10" s="90">
        <v>56.111182416774483</v>
      </c>
      <c r="L10" s="90">
        <v>58.316271868139275</v>
      </c>
      <c r="M10" s="90">
        <v>72.103335261230001</v>
      </c>
      <c r="N10" s="90">
        <v>84.240756252243628</v>
      </c>
      <c r="O10" s="88">
        <v>11</v>
      </c>
    </row>
    <row r="11" spans="1:15">
      <c r="A11" s="85" t="s">
        <v>107</v>
      </c>
      <c r="B11" s="87">
        <v>567</v>
      </c>
      <c r="C11" s="88">
        <v>7</v>
      </c>
      <c r="D11" s="89">
        <v>62.874251497005986</v>
      </c>
      <c r="E11" s="2">
        <v>57.95075617823953</v>
      </c>
      <c r="F11" s="2">
        <v>68.082385891360317</v>
      </c>
      <c r="G11" s="103" t="s">
        <v>511</v>
      </c>
      <c r="H11" s="90">
        <v>33.634085213032577</v>
      </c>
      <c r="I11" s="90">
        <v>39.02226102138804</v>
      </c>
      <c r="J11" s="90">
        <v>57.20622136624938</v>
      </c>
      <c r="K11" s="90">
        <v>56.111182416774483</v>
      </c>
      <c r="L11" s="90">
        <v>58.316271868139275</v>
      </c>
      <c r="M11" s="90">
        <v>72.103335261230001</v>
      </c>
      <c r="N11" s="90">
        <v>84.240756252243628</v>
      </c>
      <c r="O11" s="88">
        <v>6</v>
      </c>
    </row>
    <row r="12" spans="1:15">
      <c r="A12" s="85" t="s">
        <v>108</v>
      </c>
      <c r="B12" s="87">
        <v>437</v>
      </c>
      <c r="C12" s="88">
        <v>3</v>
      </c>
      <c r="D12" s="89">
        <v>35.154050357976033</v>
      </c>
      <c r="E12" s="2">
        <v>31.985551082616901</v>
      </c>
      <c r="F12" s="2">
        <v>38.542527879233468</v>
      </c>
      <c r="G12" s="103" t="s">
        <v>510</v>
      </c>
      <c r="H12" s="90">
        <v>33.634085213032577</v>
      </c>
      <c r="I12" s="90">
        <v>39.02226102138804</v>
      </c>
      <c r="J12" s="90">
        <v>57.20622136624938</v>
      </c>
      <c r="K12" s="90">
        <v>56.111182416774483</v>
      </c>
      <c r="L12" s="90">
        <v>58.316271868139275</v>
      </c>
      <c r="M12" s="90">
        <v>72.103335261230001</v>
      </c>
      <c r="N12" s="90">
        <v>84.240756252243628</v>
      </c>
      <c r="O12" s="88">
        <v>5</v>
      </c>
    </row>
    <row r="13" spans="1:15">
      <c r="A13" s="85" t="s">
        <v>109</v>
      </c>
      <c r="B13" s="87">
        <v>749</v>
      </c>
      <c r="C13" s="88">
        <v>15</v>
      </c>
      <c r="D13" s="89">
        <v>81.866870696250956</v>
      </c>
      <c r="E13" s="2">
        <v>76.328183560231807</v>
      </c>
      <c r="F13" s="2">
        <v>87.673467407636821</v>
      </c>
      <c r="G13" s="103" t="s">
        <v>512</v>
      </c>
      <c r="H13" s="90">
        <v>33.634085213032577</v>
      </c>
      <c r="I13" s="90">
        <v>39.02226102138804</v>
      </c>
      <c r="J13" s="90">
        <v>57.20622136624938</v>
      </c>
      <c r="K13" s="90">
        <v>56.111182416774483</v>
      </c>
      <c r="L13" s="90">
        <v>58.316271868139275</v>
      </c>
      <c r="M13" s="90">
        <v>72.103335261230001</v>
      </c>
      <c r="N13" s="90">
        <v>84.240756252243628</v>
      </c>
      <c r="O13" s="88">
        <v>15</v>
      </c>
    </row>
    <row r="14" spans="1:15">
      <c r="A14" s="85" t="s">
        <v>110</v>
      </c>
      <c r="B14" s="87">
        <v>574</v>
      </c>
      <c r="C14" s="88">
        <v>8</v>
      </c>
      <c r="D14" s="89">
        <v>63.181067694001101</v>
      </c>
      <c r="E14" s="2">
        <v>58.26399469829412</v>
      </c>
      <c r="F14" s="2">
        <v>68.380458609015079</v>
      </c>
      <c r="G14" s="103" t="s">
        <v>511</v>
      </c>
      <c r="H14" s="90">
        <v>33.634085213032577</v>
      </c>
      <c r="I14" s="90">
        <v>39.02226102138804</v>
      </c>
      <c r="J14" s="90">
        <v>57.20622136624938</v>
      </c>
      <c r="K14" s="90">
        <v>56.111182416774483</v>
      </c>
      <c r="L14" s="90">
        <v>58.316271868139275</v>
      </c>
      <c r="M14" s="90">
        <v>72.103335261230001</v>
      </c>
      <c r="N14" s="90">
        <v>84.240756252243628</v>
      </c>
      <c r="O14" s="88">
        <v>4</v>
      </c>
    </row>
    <row r="15" spans="1:15">
      <c r="A15" s="85" t="s">
        <v>111</v>
      </c>
      <c r="B15" s="87">
        <v>547</v>
      </c>
      <c r="C15" s="88">
        <v>12</v>
      </c>
      <c r="D15" s="89">
        <v>68.537777220899642</v>
      </c>
      <c r="E15" s="2">
        <v>63.090167573899109</v>
      </c>
      <c r="F15" s="2">
        <v>74.302932703876451</v>
      </c>
      <c r="G15" s="103" t="s">
        <v>512</v>
      </c>
      <c r="H15" s="90">
        <v>33.634085213032577</v>
      </c>
      <c r="I15" s="90">
        <v>39.02226102138804</v>
      </c>
      <c r="J15" s="90">
        <v>57.20622136624938</v>
      </c>
      <c r="K15" s="90">
        <v>56.111182416774483</v>
      </c>
      <c r="L15" s="90">
        <v>58.316271868139275</v>
      </c>
      <c r="M15" s="90">
        <v>72.103335261230001</v>
      </c>
      <c r="N15" s="90">
        <v>84.240756252243628</v>
      </c>
      <c r="O15" s="88">
        <v>1</v>
      </c>
    </row>
    <row r="16" spans="1:15">
      <c r="A16" s="85" t="s">
        <v>112</v>
      </c>
      <c r="B16" s="87">
        <v>404</v>
      </c>
      <c r="C16" s="88">
        <v>2</v>
      </c>
      <c r="D16" s="89">
        <v>34.875690607734811</v>
      </c>
      <c r="E16" s="2">
        <v>31.608896777667262</v>
      </c>
      <c r="F16" s="2">
        <v>38.378837003000733</v>
      </c>
      <c r="G16" s="103" t="s">
        <v>510</v>
      </c>
      <c r="H16" s="90">
        <v>33.634085213032577</v>
      </c>
      <c r="I16" s="90">
        <v>39.02226102138804</v>
      </c>
      <c r="J16" s="90">
        <v>57.20622136624938</v>
      </c>
      <c r="K16" s="90">
        <v>56.111182416774483</v>
      </c>
      <c r="L16" s="90">
        <v>58.316271868139275</v>
      </c>
      <c r="M16" s="90">
        <v>72.103335261230001</v>
      </c>
      <c r="N16" s="90">
        <v>84.240756252243628</v>
      </c>
      <c r="O16" s="88">
        <v>8</v>
      </c>
    </row>
    <row r="17" spans="1:15">
      <c r="A17" s="85" t="s">
        <v>113</v>
      </c>
      <c r="B17" s="87">
        <v>748</v>
      </c>
      <c r="C17" s="88">
        <v>14</v>
      </c>
      <c r="D17" s="89">
        <v>79.582934354718589</v>
      </c>
      <c r="E17" s="2">
        <v>74.189110471724689</v>
      </c>
      <c r="F17" s="2">
        <v>85.238965453729278</v>
      </c>
      <c r="G17" s="103" t="s">
        <v>512</v>
      </c>
      <c r="H17" s="90">
        <v>33.634085213032577</v>
      </c>
      <c r="I17" s="90">
        <v>39.02226102138804</v>
      </c>
      <c r="J17" s="90">
        <v>57.20622136624938</v>
      </c>
      <c r="K17" s="90">
        <v>56.111182416774483</v>
      </c>
      <c r="L17" s="90">
        <v>58.316271868139275</v>
      </c>
      <c r="M17" s="90">
        <v>72.103335261230001</v>
      </c>
      <c r="N17" s="90">
        <v>84.240756252243628</v>
      </c>
      <c r="O17" s="88">
        <v>14</v>
      </c>
    </row>
    <row r="18" spans="1:15">
      <c r="A18" s="85" t="s">
        <v>115</v>
      </c>
      <c r="B18">
        <v>9802</v>
      </c>
      <c r="D18" s="89">
        <v>57.20622136624938</v>
      </c>
      <c r="E18" s="89">
        <v>56.111182416774483</v>
      </c>
      <c r="F18" s="89">
        <v>58.316271868139275</v>
      </c>
    </row>
    <row r="19" spans="1:15">
      <c r="D19" s="96"/>
      <c r="E19" s="96"/>
      <c r="F19" s="96"/>
    </row>
    <row r="20" spans="1:15">
      <c r="A20" s="85" t="s">
        <v>116</v>
      </c>
      <c r="B20" t="s">
        <v>189</v>
      </c>
    </row>
    <row r="21" spans="1:15">
      <c r="A21" t="s">
        <v>183</v>
      </c>
    </row>
    <row r="22" spans="1:15">
      <c r="A22" t="s">
        <v>121</v>
      </c>
    </row>
    <row r="23" spans="1:15">
      <c r="A23" t="s">
        <v>182</v>
      </c>
    </row>
  </sheetData>
  <sheetProtection algorithmName="SHA-512" hashValue="qGYOxZJhaAhgDO303vTIA5u/VYWhGNkmhVb+PTbbiBOfqp82cVD+2CJOZ4wlOx3dmndf5aGOBrJ0GCDEpkqjIg==" saltValue="8opIUBgFzkkfZD0C28Xudw==" spinCount="100000" sheet="1" objects="1" scenarios="1"/>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46</v>
      </c>
      <c r="C2" s="88">
        <v>1</v>
      </c>
      <c r="D2" s="89">
        <v>7.0660522273425492</v>
      </c>
      <c r="E2" s="2">
        <v>5.2193501134041087</v>
      </c>
      <c r="F2" s="2">
        <v>9.3129016973647136</v>
      </c>
      <c r="G2" s="103" t="s">
        <v>537</v>
      </c>
      <c r="H2" s="90">
        <v>7.0660522273425492</v>
      </c>
      <c r="I2" s="90">
        <v>10.933660933660933</v>
      </c>
      <c r="J2" s="90">
        <v>14.884210526315789</v>
      </c>
      <c r="K2" s="90">
        <v>14.174055138842753</v>
      </c>
      <c r="L2" s="90">
        <v>15.615967642859696</v>
      </c>
      <c r="M2" s="90">
        <v>17.177097203728362</v>
      </c>
      <c r="N2" s="90">
        <v>24.366197183098592</v>
      </c>
      <c r="O2" s="88">
        <v>9</v>
      </c>
    </row>
    <row r="3" spans="1:15">
      <c r="A3" s="85" t="s">
        <v>99</v>
      </c>
      <c r="B3" s="87">
        <v>33</v>
      </c>
      <c r="C3" s="88">
        <v>2</v>
      </c>
      <c r="D3" s="89">
        <v>7.6744186046511631</v>
      </c>
      <c r="E3" s="2">
        <v>5.3413595999447443</v>
      </c>
      <c r="F3" s="2">
        <v>10.609112449320394</v>
      </c>
      <c r="G3" s="103" t="s">
        <v>537</v>
      </c>
      <c r="H3" s="90">
        <v>7.0660522273425492</v>
      </c>
      <c r="I3" s="90">
        <v>10.933660933660933</v>
      </c>
      <c r="J3" s="90">
        <v>14.884210526315789</v>
      </c>
      <c r="K3" s="90">
        <v>14.174055138842753</v>
      </c>
      <c r="L3" s="90">
        <v>15.615967642859696</v>
      </c>
      <c r="M3" s="90">
        <v>17.177097203728362</v>
      </c>
      <c r="N3" s="90">
        <v>24.366197183098592</v>
      </c>
      <c r="O3" s="88">
        <v>2</v>
      </c>
    </row>
    <row r="4" spans="1:15">
      <c r="A4" s="85" t="s">
        <v>100</v>
      </c>
      <c r="B4" s="87">
        <v>89</v>
      </c>
      <c r="C4" s="88">
        <v>4</v>
      </c>
      <c r="D4" s="89">
        <v>10.933660933660933</v>
      </c>
      <c r="E4" s="2">
        <v>8.8730541657881101</v>
      </c>
      <c r="F4" s="2">
        <v>13.28194900817032</v>
      </c>
      <c r="G4" s="103" t="s">
        <v>537</v>
      </c>
      <c r="H4" s="90">
        <v>7.0660522273425492</v>
      </c>
      <c r="I4" s="90">
        <v>10.933660933660933</v>
      </c>
      <c r="J4" s="90">
        <v>14.884210526315789</v>
      </c>
      <c r="K4" s="90">
        <v>14.174055138842753</v>
      </c>
      <c r="L4" s="90">
        <v>15.615967642859696</v>
      </c>
      <c r="M4" s="90">
        <v>17.177097203728362</v>
      </c>
      <c r="N4" s="90">
        <v>24.366197183098592</v>
      </c>
      <c r="O4" s="88">
        <v>12</v>
      </c>
    </row>
    <row r="5" spans="1:15">
      <c r="A5" s="85" t="s">
        <v>101</v>
      </c>
      <c r="B5" s="87">
        <v>155</v>
      </c>
      <c r="C5" s="88">
        <v>15</v>
      </c>
      <c r="D5" s="89">
        <v>22.727272727272727</v>
      </c>
      <c r="E5" s="2">
        <v>19.632442720491529</v>
      </c>
      <c r="F5" s="2">
        <v>26.06014326573564</v>
      </c>
      <c r="G5" s="103" t="s">
        <v>536</v>
      </c>
      <c r="H5" s="90">
        <v>7.0660522273425492</v>
      </c>
      <c r="I5" s="90">
        <v>10.933660933660933</v>
      </c>
      <c r="J5" s="90">
        <v>14.884210526315789</v>
      </c>
      <c r="K5" s="90">
        <v>14.174055138842753</v>
      </c>
      <c r="L5" s="90">
        <v>15.615967642859696</v>
      </c>
      <c r="M5" s="90">
        <v>17.177097203728362</v>
      </c>
      <c r="N5" s="90">
        <v>24.366197183098592</v>
      </c>
      <c r="O5" s="88">
        <v>16</v>
      </c>
    </row>
    <row r="6" spans="1:15">
      <c r="A6" s="85" t="s">
        <v>102</v>
      </c>
      <c r="B6" s="87">
        <v>60</v>
      </c>
      <c r="C6" s="88">
        <v>5</v>
      </c>
      <c r="D6" s="89">
        <v>11.049723756906078</v>
      </c>
      <c r="E6" s="2">
        <v>8.5386875179573032</v>
      </c>
      <c r="F6" s="2">
        <v>13.993652435871576</v>
      </c>
      <c r="G6" s="103" t="s">
        <v>537</v>
      </c>
      <c r="H6" s="90">
        <v>7.0660522273425492</v>
      </c>
      <c r="I6" s="90">
        <v>10.933660933660933</v>
      </c>
      <c r="J6" s="90">
        <v>14.884210526315789</v>
      </c>
      <c r="K6" s="90">
        <v>14.174055138842753</v>
      </c>
      <c r="L6" s="90">
        <v>15.615967642859696</v>
      </c>
      <c r="M6" s="90">
        <v>17.177097203728362</v>
      </c>
      <c r="N6" s="90">
        <v>24.366197183098592</v>
      </c>
      <c r="O6" s="88">
        <v>7</v>
      </c>
    </row>
    <row r="7" spans="1:15">
      <c r="A7" s="85" t="s">
        <v>103</v>
      </c>
      <c r="B7" s="87">
        <v>76</v>
      </c>
      <c r="C7" s="88">
        <v>9</v>
      </c>
      <c r="D7" s="89">
        <v>14.671814671814673</v>
      </c>
      <c r="E7" s="2">
        <v>11.73711730936855</v>
      </c>
      <c r="F7" s="2">
        <v>18.016428526403086</v>
      </c>
      <c r="G7" s="103" t="s">
        <v>511</v>
      </c>
      <c r="H7" s="90">
        <v>7.0660522273425492</v>
      </c>
      <c r="I7" s="90">
        <v>10.933660933660933</v>
      </c>
      <c r="J7" s="90">
        <v>14.884210526315789</v>
      </c>
      <c r="K7" s="90">
        <v>14.174055138842753</v>
      </c>
      <c r="L7" s="90">
        <v>15.615967642859696</v>
      </c>
      <c r="M7" s="90">
        <v>17.177097203728362</v>
      </c>
      <c r="N7" s="90">
        <v>24.366197183098592</v>
      </c>
      <c r="O7" s="88">
        <v>10</v>
      </c>
    </row>
    <row r="8" spans="1:15">
      <c r="A8" s="85" t="s">
        <v>104</v>
      </c>
      <c r="B8" s="87">
        <v>108</v>
      </c>
      <c r="C8" s="88">
        <v>10</v>
      </c>
      <c r="D8" s="89">
        <v>15.211267605633802</v>
      </c>
      <c r="E8" s="2">
        <v>12.648205203820481</v>
      </c>
      <c r="F8" s="2">
        <v>18.067238343455372</v>
      </c>
      <c r="G8" s="103" t="s">
        <v>511</v>
      </c>
      <c r="H8" s="90">
        <v>7.0660522273425492</v>
      </c>
      <c r="I8" s="90">
        <v>10.933660933660933</v>
      </c>
      <c r="J8" s="90">
        <v>14.884210526315789</v>
      </c>
      <c r="K8" s="90">
        <v>14.174055138842753</v>
      </c>
      <c r="L8" s="90">
        <v>15.615967642859696</v>
      </c>
      <c r="M8" s="90">
        <v>17.177097203728362</v>
      </c>
      <c r="N8" s="90">
        <v>24.366197183098592</v>
      </c>
      <c r="O8" s="88">
        <v>3</v>
      </c>
    </row>
    <row r="9" spans="1:15">
      <c r="A9" s="85" t="s">
        <v>105</v>
      </c>
      <c r="B9" s="87">
        <v>81</v>
      </c>
      <c r="C9" s="88">
        <v>12</v>
      </c>
      <c r="D9" s="89">
        <v>15.547024952015356</v>
      </c>
      <c r="E9" s="2">
        <v>12.542417959238797</v>
      </c>
      <c r="F9" s="2">
        <v>18.94869266006577</v>
      </c>
      <c r="G9" s="103" t="s">
        <v>511</v>
      </c>
      <c r="H9" s="90">
        <v>7.0660522273425492</v>
      </c>
      <c r="I9" s="90">
        <v>10.933660933660933</v>
      </c>
      <c r="J9" s="90">
        <v>14.884210526315789</v>
      </c>
      <c r="K9" s="90">
        <v>14.174055138842753</v>
      </c>
      <c r="L9" s="90">
        <v>15.615967642859696</v>
      </c>
      <c r="M9" s="90">
        <v>17.177097203728362</v>
      </c>
      <c r="N9" s="90">
        <v>24.366197183098592</v>
      </c>
      <c r="O9" s="88">
        <v>13</v>
      </c>
    </row>
    <row r="10" spans="1:15">
      <c r="A10" s="85" t="s">
        <v>106</v>
      </c>
      <c r="B10" s="87">
        <v>124</v>
      </c>
      <c r="C10" s="88">
        <v>14</v>
      </c>
      <c r="D10" s="89">
        <v>17.489421720733429</v>
      </c>
      <c r="E10" s="2">
        <v>14.762704553755308</v>
      </c>
      <c r="F10" s="2">
        <v>20.489762775128519</v>
      </c>
      <c r="G10" s="103" t="s">
        <v>511</v>
      </c>
      <c r="H10" s="90">
        <v>7.0660522273425492</v>
      </c>
      <c r="I10" s="90">
        <v>10.933660933660933</v>
      </c>
      <c r="J10" s="90">
        <v>14.884210526315789</v>
      </c>
      <c r="K10" s="90">
        <v>14.174055138842753</v>
      </c>
      <c r="L10" s="90">
        <v>15.615967642859696</v>
      </c>
      <c r="M10" s="90">
        <v>17.177097203728362</v>
      </c>
      <c r="N10" s="90">
        <v>24.366197183098592</v>
      </c>
      <c r="O10" s="88">
        <v>11</v>
      </c>
    </row>
    <row r="11" spans="1:15">
      <c r="A11" s="85" t="s">
        <v>107</v>
      </c>
      <c r="B11" s="87">
        <v>80</v>
      </c>
      <c r="C11" s="88">
        <v>7</v>
      </c>
      <c r="D11" s="89">
        <v>14.545454545454545</v>
      </c>
      <c r="E11" s="2">
        <v>11.705117354805585</v>
      </c>
      <c r="F11" s="2">
        <v>17.772911898808204</v>
      </c>
      <c r="G11" s="103" t="s">
        <v>511</v>
      </c>
      <c r="H11" s="90">
        <v>7.0660522273425492</v>
      </c>
      <c r="I11" s="90">
        <v>10.933660933660933</v>
      </c>
      <c r="J11" s="90">
        <v>14.884210526315789</v>
      </c>
      <c r="K11" s="90">
        <v>14.174055138842753</v>
      </c>
      <c r="L11" s="90">
        <v>15.615967642859696</v>
      </c>
      <c r="M11" s="90">
        <v>17.177097203728362</v>
      </c>
      <c r="N11" s="90">
        <v>24.366197183098592</v>
      </c>
      <c r="O11" s="88">
        <v>6</v>
      </c>
    </row>
    <row r="12" spans="1:15">
      <c r="A12" s="85" t="s">
        <v>108</v>
      </c>
      <c r="B12" s="87">
        <v>45</v>
      </c>
      <c r="C12" s="88">
        <v>3</v>
      </c>
      <c r="D12" s="89">
        <v>10.514018691588785</v>
      </c>
      <c r="E12" s="2">
        <v>7.7729376518128905</v>
      </c>
      <c r="F12" s="2">
        <v>13.814997677687806</v>
      </c>
      <c r="G12" s="103" t="s">
        <v>537</v>
      </c>
      <c r="H12" s="90">
        <v>7.0660522273425492</v>
      </c>
      <c r="I12" s="90">
        <v>10.933660933660933</v>
      </c>
      <c r="J12" s="90">
        <v>14.884210526315789</v>
      </c>
      <c r="K12" s="90">
        <v>14.174055138842753</v>
      </c>
      <c r="L12" s="90">
        <v>15.615967642859696</v>
      </c>
      <c r="M12" s="90">
        <v>17.177097203728362</v>
      </c>
      <c r="N12" s="90">
        <v>24.366197183098592</v>
      </c>
      <c r="O12" s="88">
        <v>5</v>
      </c>
    </row>
    <row r="13" spans="1:15">
      <c r="A13" s="85" t="s">
        <v>109</v>
      </c>
      <c r="B13" s="87">
        <v>173</v>
      </c>
      <c r="C13" s="88">
        <v>16</v>
      </c>
      <c r="D13" s="89">
        <v>24.366197183098592</v>
      </c>
      <c r="E13" s="2">
        <v>21.250043264236425</v>
      </c>
      <c r="F13" s="2">
        <v>27.697010455725895</v>
      </c>
      <c r="G13" s="103" t="s">
        <v>536</v>
      </c>
      <c r="H13" s="90">
        <v>7.0660522273425492</v>
      </c>
      <c r="I13" s="90">
        <v>10.933660933660933</v>
      </c>
      <c r="J13" s="90">
        <v>14.884210526315789</v>
      </c>
      <c r="K13" s="90">
        <v>14.174055138842753</v>
      </c>
      <c r="L13" s="90">
        <v>15.615967642859696</v>
      </c>
      <c r="M13" s="90">
        <v>17.177097203728362</v>
      </c>
      <c r="N13" s="90">
        <v>24.366197183098592</v>
      </c>
      <c r="O13" s="88">
        <v>15</v>
      </c>
    </row>
    <row r="14" spans="1:15">
      <c r="A14" s="85" t="s">
        <v>110</v>
      </c>
      <c r="B14" s="87">
        <v>83</v>
      </c>
      <c r="C14" s="88">
        <v>8</v>
      </c>
      <c r="D14" s="89">
        <v>14.664310954063604</v>
      </c>
      <c r="E14" s="2">
        <v>11.852363974386257</v>
      </c>
      <c r="F14" s="2">
        <v>17.850952995706745</v>
      </c>
      <c r="G14" s="103" t="s">
        <v>511</v>
      </c>
      <c r="H14" s="90">
        <v>7.0660522273425492</v>
      </c>
      <c r="I14" s="90">
        <v>10.933660933660933</v>
      </c>
      <c r="J14" s="90">
        <v>14.884210526315789</v>
      </c>
      <c r="K14" s="90">
        <v>14.174055138842753</v>
      </c>
      <c r="L14" s="90">
        <v>15.615967642859696</v>
      </c>
      <c r="M14" s="90">
        <v>17.177097203728362</v>
      </c>
      <c r="N14" s="90">
        <v>24.366197183098592</v>
      </c>
      <c r="O14" s="88">
        <v>4</v>
      </c>
    </row>
    <row r="15" spans="1:15">
      <c r="A15" s="85" t="s">
        <v>111</v>
      </c>
      <c r="B15" s="87">
        <v>72</v>
      </c>
      <c r="C15" s="88">
        <v>6</v>
      </c>
      <c r="D15" s="89">
        <v>13.714285714285715</v>
      </c>
      <c r="E15" s="2">
        <v>10.887654297658884</v>
      </c>
      <c r="F15" s="2">
        <v>16.956693734351695</v>
      </c>
      <c r="G15" s="103" t="s">
        <v>511</v>
      </c>
      <c r="H15" s="90">
        <v>7.0660522273425492</v>
      </c>
      <c r="I15" s="90">
        <v>10.933660933660933</v>
      </c>
      <c r="J15" s="90">
        <v>14.884210526315789</v>
      </c>
      <c r="K15" s="90">
        <v>14.174055138842753</v>
      </c>
      <c r="L15" s="90">
        <v>15.615967642859696</v>
      </c>
      <c r="M15" s="90">
        <v>17.177097203728362</v>
      </c>
      <c r="N15" s="90">
        <v>24.366197183098592</v>
      </c>
      <c r="O15" s="88">
        <v>1</v>
      </c>
    </row>
    <row r="16" spans="1:15">
      <c r="A16" s="85" t="s">
        <v>112</v>
      </c>
      <c r="B16" s="87">
        <v>60</v>
      </c>
      <c r="C16" s="88">
        <v>11</v>
      </c>
      <c r="D16" s="89">
        <v>15.306122448979592</v>
      </c>
      <c r="E16" s="2">
        <v>11.887903897950091</v>
      </c>
      <c r="F16" s="2">
        <v>19.258468533810202</v>
      </c>
      <c r="G16" s="103" t="s">
        <v>511</v>
      </c>
      <c r="H16" s="90">
        <v>7.0660522273425492</v>
      </c>
      <c r="I16" s="90">
        <v>10.933660933660933</v>
      </c>
      <c r="J16" s="90">
        <v>14.884210526315789</v>
      </c>
      <c r="K16" s="90">
        <v>14.174055138842753</v>
      </c>
      <c r="L16" s="90">
        <v>15.615967642859696</v>
      </c>
      <c r="M16" s="90">
        <v>17.177097203728362</v>
      </c>
      <c r="N16" s="90">
        <v>24.366197183098592</v>
      </c>
      <c r="O16" s="88">
        <v>8</v>
      </c>
    </row>
    <row r="17" spans="1:15">
      <c r="A17" s="85" t="s">
        <v>113</v>
      </c>
      <c r="B17" s="87">
        <v>129</v>
      </c>
      <c r="C17" s="88">
        <v>13</v>
      </c>
      <c r="D17" s="89">
        <v>17.177097203728362</v>
      </c>
      <c r="E17" s="2">
        <v>14.546084155481296</v>
      </c>
      <c r="F17" s="2">
        <v>20.068767700910776</v>
      </c>
      <c r="G17" s="103" t="s">
        <v>511</v>
      </c>
      <c r="H17" s="90">
        <v>7.0660522273425492</v>
      </c>
      <c r="I17" s="90">
        <v>10.933660933660933</v>
      </c>
      <c r="J17" s="90">
        <v>14.884210526315789</v>
      </c>
      <c r="K17" s="90">
        <v>14.174055138842753</v>
      </c>
      <c r="L17" s="90">
        <v>15.615967642859696</v>
      </c>
      <c r="M17" s="90">
        <v>17.177097203728362</v>
      </c>
      <c r="N17" s="90">
        <v>24.366197183098592</v>
      </c>
      <c r="O17" s="88">
        <v>14</v>
      </c>
    </row>
    <row r="18" spans="1:15">
      <c r="A18" s="85" t="s">
        <v>115</v>
      </c>
      <c r="B18">
        <v>1414</v>
      </c>
      <c r="D18" s="89">
        <v>14.884210526315789</v>
      </c>
      <c r="E18" s="89">
        <v>14.174055138842753</v>
      </c>
      <c r="F18" s="89">
        <v>15.615967642859696</v>
      </c>
    </row>
    <row r="19" spans="1:15">
      <c r="D19" s="96"/>
      <c r="E19" s="96"/>
      <c r="F19" s="96"/>
    </row>
    <row r="20" spans="1:15">
      <c r="A20" s="85" t="s">
        <v>116</v>
      </c>
      <c r="B20" t="s">
        <v>190</v>
      </c>
    </row>
    <row r="21" spans="1:15">
      <c r="A21" t="s">
        <v>175</v>
      </c>
    </row>
    <row r="22" spans="1:15">
      <c r="A22" t="s">
        <v>121</v>
      </c>
    </row>
    <row r="23" spans="1:15">
      <c r="A23" t="s">
        <v>174</v>
      </c>
    </row>
  </sheetData>
  <sheetProtection algorithmName="SHA-512" hashValue="t2a5trFTBUsoiPoIPI2wWcHn3McofJAWZSLnK2wQpW3fJzRjNiOxOUvZ7cu0N7NPO7I8I5Kt44Ny9G9ttsnpDQ==" saltValue="LC/VCo689/c0j0+d3WhWRg==" spinCount="100000" sheet="1" objects="1" scenarios="1"/>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6">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480</v>
      </c>
      <c r="C2" s="88">
        <v>12</v>
      </c>
      <c r="D2" s="89">
        <v>78.559738134206214</v>
      </c>
      <c r="E2" s="2">
        <v>75.089471349808292</v>
      </c>
      <c r="F2" s="2">
        <v>81.751195626147066</v>
      </c>
      <c r="G2" s="103" t="s">
        <v>537</v>
      </c>
      <c r="H2" s="90">
        <v>49.613601236476043</v>
      </c>
      <c r="I2" s="90">
        <v>59.055118110236215</v>
      </c>
      <c r="J2" s="90">
        <v>67.588888888888889</v>
      </c>
      <c r="K2" s="90">
        <v>66.610790267481818</v>
      </c>
      <c r="L2" s="90">
        <v>68.555590528599893</v>
      </c>
      <c r="M2" s="90">
        <v>78.820375335120644</v>
      </c>
      <c r="N2" s="90">
        <v>82.107843137254903</v>
      </c>
      <c r="O2" s="88">
        <v>12</v>
      </c>
    </row>
    <row r="3" spans="1:15">
      <c r="A3" s="85" t="s">
        <v>99</v>
      </c>
      <c r="B3" s="87">
        <v>327</v>
      </c>
      <c r="C3" s="88">
        <v>15</v>
      </c>
      <c r="D3" s="89">
        <v>81.954887218045116</v>
      </c>
      <c r="E3" s="2">
        <v>77.823401600038252</v>
      </c>
      <c r="F3" s="2">
        <v>85.604517617345195</v>
      </c>
      <c r="G3" s="103" t="s">
        <v>537</v>
      </c>
      <c r="H3" s="90">
        <v>49.613601236476043</v>
      </c>
      <c r="I3" s="90">
        <v>59.055118110236215</v>
      </c>
      <c r="J3" s="90">
        <v>67.588888888888889</v>
      </c>
      <c r="K3" s="90">
        <v>66.610790267481818</v>
      </c>
      <c r="L3" s="90">
        <v>68.555590528599893</v>
      </c>
      <c r="M3" s="90">
        <v>78.820375335120644</v>
      </c>
      <c r="N3" s="90">
        <v>82.107843137254903</v>
      </c>
      <c r="O3" s="88">
        <v>15</v>
      </c>
    </row>
    <row r="4" spans="1:15">
      <c r="A4" s="85" t="s">
        <v>100</v>
      </c>
      <c r="B4" s="87">
        <v>588</v>
      </c>
      <c r="C4" s="88">
        <v>13</v>
      </c>
      <c r="D4" s="89">
        <v>78.820375335120644</v>
      </c>
      <c r="E4" s="2">
        <v>75.710204611181695</v>
      </c>
      <c r="F4" s="2">
        <v>81.700665735733182</v>
      </c>
      <c r="G4" s="103" t="s">
        <v>537</v>
      </c>
      <c r="H4" s="90">
        <v>49.613601236476043</v>
      </c>
      <c r="I4" s="90">
        <v>59.055118110236215</v>
      </c>
      <c r="J4" s="90">
        <v>67.588888888888889</v>
      </c>
      <c r="K4" s="90">
        <v>66.610790267481818</v>
      </c>
      <c r="L4" s="90">
        <v>68.555590528599893</v>
      </c>
      <c r="M4" s="90">
        <v>78.820375335120644</v>
      </c>
      <c r="N4" s="90">
        <v>82.107843137254903</v>
      </c>
      <c r="O4" s="88">
        <v>13</v>
      </c>
    </row>
    <row r="5" spans="1:15">
      <c r="A5" s="85" t="s">
        <v>101</v>
      </c>
      <c r="B5" s="87">
        <v>321</v>
      </c>
      <c r="C5" s="88">
        <v>1</v>
      </c>
      <c r="D5" s="89">
        <v>49.613601236476043</v>
      </c>
      <c r="E5" s="2">
        <v>45.69304296112761</v>
      </c>
      <c r="F5" s="2">
        <v>53.537699624548466</v>
      </c>
      <c r="G5" s="103" t="s">
        <v>536</v>
      </c>
      <c r="H5" s="90">
        <v>49.613601236476043</v>
      </c>
      <c r="I5" s="90">
        <v>59.055118110236215</v>
      </c>
      <c r="J5" s="90">
        <v>67.588888888888889</v>
      </c>
      <c r="K5" s="90">
        <v>66.610790267481818</v>
      </c>
      <c r="L5" s="90">
        <v>68.555590528599893</v>
      </c>
      <c r="M5" s="90">
        <v>78.820375335120644</v>
      </c>
      <c r="N5" s="90">
        <v>82.107843137254903</v>
      </c>
      <c r="O5" s="88">
        <v>1</v>
      </c>
    </row>
    <row r="6" spans="1:15">
      <c r="A6" s="85" t="s">
        <v>102</v>
      </c>
      <c r="B6" s="87">
        <v>376</v>
      </c>
      <c r="C6" s="88">
        <v>11</v>
      </c>
      <c r="D6" s="89">
        <v>73.294346978557499</v>
      </c>
      <c r="E6" s="2">
        <v>69.241217670249455</v>
      </c>
      <c r="F6" s="2">
        <v>77.076644503175856</v>
      </c>
      <c r="G6" s="103" t="s">
        <v>537</v>
      </c>
      <c r="H6" s="90">
        <v>49.613601236476043</v>
      </c>
      <c r="I6" s="90">
        <v>59.055118110236215</v>
      </c>
      <c r="J6" s="90">
        <v>67.588888888888889</v>
      </c>
      <c r="K6" s="90">
        <v>66.610790267481818</v>
      </c>
      <c r="L6" s="90">
        <v>68.555590528599893</v>
      </c>
      <c r="M6" s="90">
        <v>78.820375335120644</v>
      </c>
      <c r="N6" s="90">
        <v>82.107843137254903</v>
      </c>
      <c r="O6" s="88">
        <v>11</v>
      </c>
    </row>
    <row r="7" spans="1:15">
      <c r="A7" s="85" t="s">
        <v>103</v>
      </c>
      <c r="B7" s="87">
        <v>299</v>
      </c>
      <c r="C7" s="88">
        <v>5</v>
      </c>
      <c r="D7" s="89">
        <v>60.896130346232184</v>
      </c>
      <c r="E7" s="2">
        <v>56.422913278757051</v>
      </c>
      <c r="F7" s="2">
        <v>65.237310878569971</v>
      </c>
      <c r="G7" s="103" t="s">
        <v>536</v>
      </c>
      <c r="H7" s="90">
        <v>49.613601236476043</v>
      </c>
      <c r="I7" s="90">
        <v>59.055118110236215</v>
      </c>
      <c r="J7" s="90">
        <v>67.588888888888889</v>
      </c>
      <c r="K7" s="90">
        <v>66.610790267481818</v>
      </c>
      <c r="L7" s="90">
        <v>68.555590528599893</v>
      </c>
      <c r="M7" s="90">
        <v>78.820375335120644</v>
      </c>
      <c r="N7" s="90">
        <v>82.107843137254903</v>
      </c>
      <c r="O7" s="88">
        <v>5</v>
      </c>
    </row>
    <row r="8" spans="1:15">
      <c r="A8" s="85" t="s">
        <v>104</v>
      </c>
      <c r="B8" s="87">
        <v>542</v>
      </c>
      <c r="C8" s="88">
        <v>14</v>
      </c>
      <c r="D8" s="89">
        <v>80.41543026706232</v>
      </c>
      <c r="E8" s="2">
        <v>77.214678755410461</v>
      </c>
      <c r="F8" s="2">
        <v>83.347080688026125</v>
      </c>
      <c r="G8" s="103" t="s">
        <v>537</v>
      </c>
      <c r="H8" s="90">
        <v>49.613601236476043</v>
      </c>
      <c r="I8" s="90">
        <v>59.055118110236215</v>
      </c>
      <c r="J8" s="90">
        <v>67.588888888888889</v>
      </c>
      <c r="K8" s="90">
        <v>66.610790267481818</v>
      </c>
      <c r="L8" s="90">
        <v>68.555590528599893</v>
      </c>
      <c r="M8" s="90">
        <v>78.820375335120644</v>
      </c>
      <c r="N8" s="90">
        <v>82.107843137254903</v>
      </c>
      <c r="O8" s="88">
        <v>14</v>
      </c>
    </row>
    <row r="9" spans="1:15">
      <c r="A9" s="85" t="s">
        <v>105</v>
      </c>
      <c r="B9" s="87">
        <v>310</v>
      </c>
      <c r="C9" s="88">
        <v>6</v>
      </c>
      <c r="D9" s="89">
        <v>62.880324543610541</v>
      </c>
      <c r="E9" s="2">
        <v>58.447154877334228</v>
      </c>
      <c r="F9" s="2">
        <v>67.158008420958865</v>
      </c>
      <c r="G9" s="103" t="s">
        <v>511</v>
      </c>
      <c r="H9" s="90">
        <v>49.613601236476043</v>
      </c>
      <c r="I9" s="90">
        <v>59.055118110236215</v>
      </c>
      <c r="J9" s="90">
        <v>67.588888888888889</v>
      </c>
      <c r="K9" s="90">
        <v>66.610790267481818</v>
      </c>
      <c r="L9" s="90">
        <v>68.555590528599893</v>
      </c>
      <c r="M9" s="90">
        <v>78.820375335120644</v>
      </c>
      <c r="N9" s="90">
        <v>82.107843137254903</v>
      </c>
      <c r="O9" s="88">
        <v>6</v>
      </c>
    </row>
    <row r="10" spans="1:15">
      <c r="A10" s="85" t="s">
        <v>106</v>
      </c>
      <c r="B10" s="87">
        <v>443</v>
      </c>
      <c r="C10" s="88">
        <v>7</v>
      </c>
      <c r="D10" s="89">
        <v>64.956011730205276</v>
      </c>
      <c r="E10" s="2">
        <v>61.243248484232581</v>
      </c>
      <c r="F10" s="2">
        <v>68.538699985190021</v>
      </c>
      <c r="G10" s="103" t="s">
        <v>511</v>
      </c>
      <c r="H10" s="90">
        <v>49.613601236476043</v>
      </c>
      <c r="I10" s="90">
        <v>59.055118110236215</v>
      </c>
      <c r="J10" s="90">
        <v>67.588888888888889</v>
      </c>
      <c r="K10" s="90">
        <v>66.610790267481818</v>
      </c>
      <c r="L10" s="90">
        <v>68.555590528599893</v>
      </c>
      <c r="M10" s="90">
        <v>78.820375335120644</v>
      </c>
      <c r="N10" s="90">
        <v>82.107843137254903</v>
      </c>
      <c r="O10" s="88">
        <v>7</v>
      </c>
    </row>
    <row r="11" spans="1:15">
      <c r="A11" s="85" t="s">
        <v>107</v>
      </c>
      <c r="B11" s="87">
        <v>345</v>
      </c>
      <c r="C11" s="88">
        <v>8</v>
      </c>
      <c r="D11" s="89">
        <v>65.464895635673628</v>
      </c>
      <c r="E11" s="2">
        <v>61.232483996358098</v>
      </c>
      <c r="F11" s="2">
        <v>69.522722385003959</v>
      </c>
      <c r="G11" s="103" t="s">
        <v>511</v>
      </c>
      <c r="H11" s="90">
        <v>49.613601236476043</v>
      </c>
      <c r="I11" s="90">
        <v>59.055118110236215</v>
      </c>
      <c r="J11" s="90">
        <v>67.588888888888889</v>
      </c>
      <c r="K11" s="90">
        <v>66.610790267481818</v>
      </c>
      <c r="L11" s="90">
        <v>68.555590528599893</v>
      </c>
      <c r="M11" s="90">
        <v>78.820375335120644</v>
      </c>
      <c r="N11" s="90">
        <v>82.107843137254903</v>
      </c>
      <c r="O11" s="88">
        <v>8</v>
      </c>
    </row>
    <row r="12" spans="1:15">
      <c r="A12" s="85" t="s">
        <v>108</v>
      </c>
      <c r="B12" s="87">
        <v>335</v>
      </c>
      <c r="C12" s="88">
        <v>16</v>
      </c>
      <c r="D12" s="89">
        <v>82.107843137254903</v>
      </c>
      <c r="E12" s="2">
        <v>78.037230548346443</v>
      </c>
      <c r="F12" s="2">
        <v>85.705085254333255</v>
      </c>
      <c r="G12" s="103" t="s">
        <v>537</v>
      </c>
      <c r="H12" s="90">
        <v>49.613601236476043</v>
      </c>
      <c r="I12" s="90">
        <v>59.055118110236215</v>
      </c>
      <c r="J12" s="90">
        <v>67.588888888888889</v>
      </c>
      <c r="K12" s="90">
        <v>66.610790267481818</v>
      </c>
      <c r="L12" s="90">
        <v>68.555590528599893</v>
      </c>
      <c r="M12" s="90">
        <v>78.820375335120644</v>
      </c>
      <c r="N12" s="90">
        <v>82.107843137254903</v>
      </c>
      <c r="O12" s="88">
        <v>16</v>
      </c>
    </row>
    <row r="13" spans="1:15">
      <c r="A13" s="85" t="s">
        <v>109</v>
      </c>
      <c r="B13" s="87">
        <v>350</v>
      </c>
      <c r="C13" s="88">
        <v>2</v>
      </c>
      <c r="D13" s="89">
        <v>52.238805970149251</v>
      </c>
      <c r="E13" s="2">
        <v>48.379214149055819</v>
      </c>
      <c r="F13" s="2">
        <v>56.078597080812322</v>
      </c>
      <c r="G13" s="103" t="s">
        <v>536</v>
      </c>
      <c r="H13" s="90">
        <v>49.613601236476043</v>
      </c>
      <c r="I13" s="90">
        <v>59.055118110236215</v>
      </c>
      <c r="J13" s="90">
        <v>67.588888888888889</v>
      </c>
      <c r="K13" s="90">
        <v>66.610790267481818</v>
      </c>
      <c r="L13" s="90">
        <v>68.555590528599893</v>
      </c>
      <c r="M13" s="90">
        <v>78.820375335120644</v>
      </c>
      <c r="N13" s="90">
        <v>82.107843137254903</v>
      </c>
      <c r="O13" s="88">
        <v>2</v>
      </c>
    </row>
    <row r="14" spans="1:15">
      <c r="A14" s="85" t="s">
        <v>110</v>
      </c>
      <c r="B14" s="87">
        <v>399</v>
      </c>
      <c r="C14" s="88">
        <v>10</v>
      </c>
      <c r="D14" s="89">
        <v>73.076923076923066</v>
      </c>
      <c r="E14" s="2">
        <v>69.146418297106379</v>
      </c>
      <c r="F14" s="2">
        <v>76.75556193147581</v>
      </c>
      <c r="G14" s="103" t="s">
        <v>537</v>
      </c>
      <c r="H14" s="90">
        <v>49.613601236476043</v>
      </c>
      <c r="I14" s="90">
        <v>59.055118110236215</v>
      </c>
      <c r="J14" s="90">
        <v>67.588888888888889</v>
      </c>
      <c r="K14" s="90">
        <v>66.610790267481818</v>
      </c>
      <c r="L14" s="90">
        <v>68.555590528599893</v>
      </c>
      <c r="M14" s="90">
        <v>78.820375335120644</v>
      </c>
      <c r="N14" s="90">
        <v>82.107843137254903</v>
      </c>
      <c r="O14" s="88">
        <v>10</v>
      </c>
    </row>
    <row r="15" spans="1:15">
      <c r="A15" s="85" t="s">
        <v>111</v>
      </c>
      <c r="B15" s="87">
        <v>300</v>
      </c>
      <c r="C15" s="88">
        <v>4</v>
      </c>
      <c r="D15" s="89">
        <v>59.055118110236215</v>
      </c>
      <c r="E15" s="2">
        <v>54.638175102173648</v>
      </c>
      <c r="F15" s="2">
        <v>63.366071222099876</v>
      </c>
      <c r="G15" s="103" t="s">
        <v>536</v>
      </c>
      <c r="H15" s="90">
        <v>49.613601236476043</v>
      </c>
      <c r="I15" s="90">
        <v>59.055118110236215</v>
      </c>
      <c r="J15" s="90">
        <v>67.588888888888889</v>
      </c>
      <c r="K15" s="90">
        <v>66.610790267481818</v>
      </c>
      <c r="L15" s="90">
        <v>68.555590528599893</v>
      </c>
      <c r="M15" s="90">
        <v>78.820375335120644</v>
      </c>
      <c r="N15" s="90">
        <v>82.107843137254903</v>
      </c>
      <c r="O15" s="88">
        <v>4</v>
      </c>
    </row>
    <row r="16" spans="1:15">
      <c r="A16" s="85" t="s">
        <v>112</v>
      </c>
      <c r="B16" s="87">
        <v>258</v>
      </c>
      <c r="C16" s="88">
        <v>9</v>
      </c>
      <c r="D16" s="89">
        <v>69.541778975741238</v>
      </c>
      <c r="E16" s="2">
        <v>64.58114501048307</v>
      </c>
      <c r="F16" s="2">
        <v>74.187296339532381</v>
      </c>
      <c r="G16" s="103" t="s">
        <v>511</v>
      </c>
      <c r="H16" s="90">
        <v>49.613601236476043</v>
      </c>
      <c r="I16" s="90">
        <v>59.055118110236215</v>
      </c>
      <c r="J16" s="90">
        <v>67.588888888888889</v>
      </c>
      <c r="K16" s="90">
        <v>66.610790267481818</v>
      </c>
      <c r="L16" s="90">
        <v>68.555590528599893</v>
      </c>
      <c r="M16" s="90">
        <v>78.820375335120644</v>
      </c>
      <c r="N16" s="90">
        <v>82.107843137254903</v>
      </c>
      <c r="O16" s="88">
        <v>9</v>
      </c>
    </row>
    <row r="17" spans="1:15">
      <c r="A17" s="85" t="s">
        <v>113</v>
      </c>
      <c r="B17" s="87">
        <v>410</v>
      </c>
      <c r="C17" s="88">
        <v>3</v>
      </c>
      <c r="D17" s="89">
        <v>57.422969187675065</v>
      </c>
      <c r="E17" s="2">
        <v>53.701652383799335</v>
      </c>
      <c r="F17" s="2">
        <v>61.082705347226586</v>
      </c>
      <c r="G17" s="103" t="s">
        <v>536</v>
      </c>
      <c r="H17" s="90">
        <v>49.613601236476043</v>
      </c>
      <c r="I17" s="90">
        <v>59.055118110236215</v>
      </c>
      <c r="J17" s="90">
        <v>67.588888888888889</v>
      </c>
      <c r="K17" s="90">
        <v>66.610790267481818</v>
      </c>
      <c r="L17" s="90">
        <v>68.555590528599893</v>
      </c>
      <c r="M17" s="90">
        <v>78.820375335120644</v>
      </c>
      <c r="N17" s="90">
        <v>82.107843137254903</v>
      </c>
      <c r="O17" s="88">
        <v>3</v>
      </c>
    </row>
    <row r="18" spans="1:15">
      <c r="A18" s="85" t="s">
        <v>115</v>
      </c>
      <c r="B18">
        <v>6083</v>
      </c>
      <c r="D18" s="89">
        <v>67.588888888888889</v>
      </c>
      <c r="E18" s="89">
        <v>66.610790267481818</v>
      </c>
      <c r="F18" s="89">
        <v>68.555590528599893</v>
      </c>
    </row>
    <row r="19" spans="1:15">
      <c r="D19" s="96"/>
      <c r="E19" s="96"/>
      <c r="F19" s="96"/>
    </row>
    <row r="20" spans="1:15">
      <c r="A20" s="85" t="s">
        <v>116</v>
      </c>
      <c r="C20" t="s">
        <v>367</v>
      </c>
    </row>
    <row r="21" spans="1:15">
      <c r="A21" t="s">
        <v>175</v>
      </c>
    </row>
    <row r="22" spans="1:15">
      <c r="A22" t="s">
        <v>121</v>
      </c>
    </row>
    <row r="23" spans="1:15">
      <c r="A23" t="s">
        <v>174</v>
      </c>
    </row>
  </sheetData>
  <sheetProtection algorithmName="SHA-512" hashValue="Z9vQzVJHND+4fzBqOXjkOTG9gyxE03e6pwqTzGZSngKlOhRgRd0XwHdvqa3iQojd/cRfN3yTVLViqRQ+BvSogA==" saltValue="QsZzIKtlHDrlLa+vFBM/Qw==" spinCount="100000" sheet="1" objects="1" scenarios="1"/>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7">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56</v>
      </c>
      <c r="C2" s="88">
        <v>15</v>
      </c>
      <c r="D2" s="89">
        <v>11.642411642411643</v>
      </c>
      <c r="E2" s="2">
        <v>9.0752883068575283</v>
      </c>
      <c r="F2" s="2">
        <v>14.81735880761604</v>
      </c>
      <c r="G2" s="103" t="s">
        <v>511</v>
      </c>
      <c r="H2" s="90">
        <v>6.0518731988472618</v>
      </c>
      <c r="I2" s="90">
        <v>7.8389830508474576</v>
      </c>
      <c r="J2" s="90">
        <v>9.6770472895040367</v>
      </c>
      <c r="K2" s="90">
        <v>9.0724738108114789</v>
      </c>
      <c r="L2" s="90">
        <v>10.317337114431778</v>
      </c>
      <c r="M2" s="90">
        <v>10.773480662983426</v>
      </c>
      <c r="N2" s="90">
        <v>11.976047904191617</v>
      </c>
      <c r="O2" s="88">
        <v>9</v>
      </c>
    </row>
    <row r="3" spans="1:15">
      <c r="A3" s="85" t="s">
        <v>99</v>
      </c>
      <c r="B3" s="87">
        <v>21</v>
      </c>
      <c r="C3" s="88">
        <v>2</v>
      </c>
      <c r="D3" s="89">
        <v>6.7307692307692308</v>
      </c>
      <c r="E3" s="2">
        <v>4.4441502670139004</v>
      </c>
      <c r="F3" s="2">
        <v>10.069922392053543</v>
      </c>
      <c r="G3" s="103" t="s">
        <v>511</v>
      </c>
      <c r="H3" s="90">
        <v>6.0518731988472618</v>
      </c>
      <c r="I3" s="90">
        <v>7.8389830508474576</v>
      </c>
      <c r="J3" s="90">
        <v>9.6770472895040367</v>
      </c>
      <c r="K3" s="90">
        <v>9.0724738108114789</v>
      </c>
      <c r="L3" s="90">
        <v>10.317337114431778</v>
      </c>
      <c r="M3" s="90">
        <v>10.773480662983426</v>
      </c>
      <c r="N3" s="90">
        <v>11.976047904191617</v>
      </c>
      <c r="O3" s="88">
        <v>2</v>
      </c>
    </row>
    <row r="4" spans="1:15">
      <c r="A4" s="85" t="s">
        <v>100</v>
      </c>
      <c r="B4" s="87">
        <v>68</v>
      </c>
      <c r="C4" s="88">
        <v>14</v>
      </c>
      <c r="D4" s="89">
        <v>11.258278145695364</v>
      </c>
      <c r="E4" s="2">
        <v>8.9784485473585622</v>
      </c>
      <c r="F4" s="2">
        <v>14.027790463058407</v>
      </c>
      <c r="G4" s="103" t="s">
        <v>511</v>
      </c>
      <c r="H4" s="90">
        <v>6.0518731988472618</v>
      </c>
      <c r="I4" s="90">
        <v>7.8389830508474576</v>
      </c>
      <c r="J4" s="90">
        <v>9.6770472895040367</v>
      </c>
      <c r="K4" s="90">
        <v>9.0724738108114789</v>
      </c>
      <c r="L4" s="90">
        <v>10.317337114431778</v>
      </c>
      <c r="M4" s="90">
        <v>10.773480662983426</v>
      </c>
      <c r="N4" s="90">
        <v>11.976047904191617</v>
      </c>
      <c r="O4" s="88">
        <v>12</v>
      </c>
    </row>
    <row r="5" spans="1:15">
      <c r="A5" s="85" t="s">
        <v>101</v>
      </c>
      <c r="B5" s="87">
        <v>62</v>
      </c>
      <c r="C5" s="88">
        <v>6</v>
      </c>
      <c r="D5" s="89">
        <v>9.117647058823529</v>
      </c>
      <c r="E5" s="2">
        <v>7.1776103557197972</v>
      </c>
      <c r="F5" s="2">
        <v>11.516994537227275</v>
      </c>
      <c r="G5" s="103" t="s">
        <v>511</v>
      </c>
      <c r="H5" s="90">
        <v>6.0518731988472618</v>
      </c>
      <c r="I5" s="90">
        <v>7.8389830508474576</v>
      </c>
      <c r="J5" s="90">
        <v>9.6770472895040367</v>
      </c>
      <c r="K5" s="90">
        <v>9.0724738108114789</v>
      </c>
      <c r="L5" s="90">
        <v>10.317337114431778</v>
      </c>
      <c r="M5" s="90">
        <v>10.773480662983426</v>
      </c>
      <c r="N5" s="90">
        <v>11.976047904191617</v>
      </c>
      <c r="O5" s="88">
        <v>16</v>
      </c>
    </row>
    <row r="6" spans="1:15">
      <c r="A6" s="85" t="s">
        <v>102</v>
      </c>
      <c r="B6" s="87">
        <v>41</v>
      </c>
      <c r="C6" s="88">
        <v>3</v>
      </c>
      <c r="D6" s="89">
        <v>7.7651515151515156</v>
      </c>
      <c r="E6" s="2">
        <v>5.7753784224646534</v>
      </c>
      <c r="F6" s="2">
        <v>10.36504414087576</v>
      </c>
      <c r="G6" s="103" t="s">
        <v>511</v>
      </c>
      <c r="H6" s="90">
        <v>6.0518731988472618</v>
      </c>
      <c r="I6" s="90">
        <v>7.8389830508474576</v>
      </c>
      <c r="J6" s="90">
        <v>9.6770472895040367</v>
      </c>
      <c r="K6" s="90">
        <v>9.0724738108114789</v>
      </c>
      <c r="L6" s="90">
        <v>10.317337114431778</v>
      </c>
      <c r="M6" s="90">
        <v>10.773480662983426</v>
      </c>
      <c r="N6" s="90">
        <v>11.976047904191617</v>
      </c>
      <c r="O6" s="88">
        <v>7</v>
      </c>
    </row>
    <row r="7" spans="1:15">
      <c r="A7" s="85" t="s">
        <v>103</v>
      </c>
      <c r="B7" s="87">
        <v>60</v>
      </c>
      <c r="C7" s="88">
        <v>16</v>
      </c>
      <c r="D7" s="89">
        <v>11.976047904191617</v>
      </c>
      <c r="E7" s="2">
        <v>9.4184155946400878</v>
      </c>
      <c r="F7" s="2">
        <v>15.112346817382658</v>
      </c>
      <c r="G7" s="103" t="s">
        <v>511</v>
      </c>
      <c r="H7" s="90">
        <v>6.0518731988472618</v>
      </c>
      <c r="I7" s="90">
        <v>7.8389830508474576</v>
      </c>
      <c r="J7" s="90">
        <v>9.6770472895040367</v>
      </c>
      <c r="K7" s="90">
        <v>9.0724738108114789</v>
      </c>
      <c r="L7" s="90">
        <v>10.317337114431778</v>
      </c>
      <c r="M7" s="90">
        <v>10.773480662983426</v>
      </c>
      <c r="N7" s="90">
        <v>11.976047904191617</v>
      </c>
      <c r="O7" s="88">
        <v>10</v>
      </c>
    </row>
    <row r="8" spans="1:15">
      <c r="A8" s="85" t="s">
        <v>104</v>
      </c>
      <c r="B8" s="87">
        <v>37</v>
      </c>
      <c r="C8" s="88">
        <v>4</v>
      </c>
      <c r="D8" s="89">
        <v>7.8389830508474576</v>
      </c>
      <c r="E8" s="2">
        <v>5.7404626672687797</v>
      </c>
      <c r="F8" s="2">
        <v>10.618233570258147</v>
      </c>
      <c r="G8" s="103" t="s">
        <v>511</v>
      </c>
      <c r="H8" s="90">
        <v>6.0518731988472618</v>
      </c>
      <c r="I8" s="90">
        <v>7.8389830508474576</v>
      </c>
      <c r="J8" s="90">
        <v>9.6770472895040367</v>
      </c>
      <c r="K8" s="90">
        <v>9.0724738108114789</v>
      </c>
      <c r="L8" s="90">
        <v>10.317337114431778</v>
      </c>
      <c r="M8" s="90">
        <v>10.773480662983426</v>
      </c>
      <c r="N8" s="90">
        <v>11.976047904191617</v>
      </c>
      <c r="O8" s="88">
        <v>3</v>
      </c>
    </row>
    <row r="9" spans="1:15">
      <c r="A9" s="85" t="s">
        <v>105</v>
      </c>
      <c r="B9" s="87">
        <v>53</v>
      </c>
      <c r="C9" s="88">
        <v>9</v>
      </c>
      <c r="D9" s="89">
        <v>10.095238095238095</v>
      </c>
      <c r="E9" s="2">
        <v>7.801148070500755</v>
      </c>
      <c r="F9" s="2">
        <v>12.969057628885672</v>
      </c>
      <c r="G9" s="103" t="s">
        <v>511</v>
      </c>
      <c r="H9" s="90">
        <v>6.0518731988472618</v>
      </c>
      <c r="I9" s="90">
        <v>7.8389830508474576</v>
      </c>
      <c r="J9" s="90">
        <v>9.6770472895040367</v>
      </c>
      <c r="K9" s="90">
        <v>9.0724738108114789</v>
      </c>
      <c r="L9" s="90">
        <v>10.317337114431778</v>
      </c>
      <c r="M9" s="90">
        <v>10.773480662983426</v>
      </c>
      <c r="N9" s="90">
        <v>11.976047904191617</v>
      </c>
      <c r="O9" s="88">
        <v>13</v>
      </c>
    </row>
    <row r="10" spans="1:15">
      <c r="A10" s="85" t="s">
        <v>106</v>
      </c>
      <c r="B10" s="87">
        <v>72</v>
      </c>
      <c r="C10" s="88">
        <v>11</v>
      </c>
      <c r="D10" s="89">
        <v>10.37463976945245</v>
      </c>
      <c r="E10" s="2">
        <v>8.3198654544622688</v>
      </c>
      <c r="F10" s="2">
        <v>12.865671310655758</v>
      </c>
      <c r="G10" s="103" t="s">
        <v>511</v>
      </c>
      <c r="H10" s="90">
        <v>6.0518731988472618</v>
      </c>
      <c r="I10" s="90">
        <v>7.8389830508474576</v>
      </c>
      <c r="J10" s="90">
        <v>9.6770472895040367</v>
      </c>
      <c r="K10" s="90">
        <v>9.0724738108114789</v>
      </c>
      <c r="L10" s="90">
        <v>10.317337114431778</v>
      </c>
      <c r="M10" s="90">
        <v>10.773480662983426</v>
      </c>
      <c r="N10" s="90">
        <v>11.976047904191617</v>
      </c>
      <c r="O10" s="88">
        <v>11</v>
      </c>
    </row>
    <row r="11" spans="1:15">
      <c r="A11" s="85" t="s">
        <v>107</v>
      </c>
      <c r="B11" s="87">
        <v>60</v>
      </c>
      <c r="C11" s="88">
        <v>10</v>
      </c>
      <c r="D11" s="89">
        <v>10.238907849829351</v>
      </c>
      <c r="E11" s="2">
        <v>8.0376592764947308</v>
      </c>
      <c r="F11" s="2">
        <v>12.95806033065155</v>
      </c>
      <c r="G11" s="103" t="s">
        <v>511</v>
      </c>
      <c r="H11" s="90">
        <v>6.0518731988472618</v>
      </c>
      <c r="I11" s="90">
        <v>7.8389830508474576</v>
      </c>
      <c r="J11" s="90">
        <v>9.6770472895040367</v>
      </c>
      <c r="K11" s="90">
        <v>9.0724738108114789</v>
      </c>
      <c r="L11" s="90">
        <v>10.317337114431778</v>
      </c>
      <c r="M11" s="90">
        <v>10.773480662983426</v>
      </c>
      <c r="N11" s="90">
        <v>11.976047904191617</v>
      </c>
      <c r="O11" s="88">
        <v>6</v>
      </c>
    </row>
    <row r="12" spans="1:15">
      <c r="A12" s="85" t="s">
        <v>108</v>
      </c>
      <c r="B12" s="87">
        <v>21</v>
      </c>
      <c r="C12" s="88">
        <v>1</v>
      </c>
      <c r="D12" s="89">
        <v>6.0518731988472618</v>
      </c>
      <c r="E12" s="2">
        <v>3.992031013716915</v>
      </c>
      <c r="F12" s="2">
        <v>9.0741154373849451</v>
      </c>
      <c r="G12" s="103" t="s">
        <v>511</v>
      </c>
      <c r="H12" s="90">
        <v>6.0518731988472618</v>
      </c>
      <c r="I12" s="90">
        <v>7.8389830508474576</v>
      </c>
      <c r="J12" s="90">
        <v>9.6770472895040367</v>
      </c>
      <c r="K12" s="90">
        <v>9.0724738108114789</v>
      </c>
      <c r="L12" s="90">
        <v>10.317337114431778</v>
      </c>
      <c r="M12" s="90">
        <v>10.773480662983426</v>
      </c>
      <c r="N12" s="90">
        <v>11.976047904191617</v>
      </c>
      <c r="O12" s="88">
        <v>5</v>
      </c>
    </row>
    <row r="13" spans="1:15">
      <c r="A13" s="85" t="s">
        <v>109</v>
      </c>
      <c r="B13" s="87">
        <v>78</v>
      </c>
      <c r="C13" s="88">
        <v>13</v>
      </c>
      <c r="D13" s="89">
        <v>10.773480662983426</v>
      </c>
      <c r="E13" s="2">
        <v>8.7185712437564362</v>
      </c>
      <c r="F13" s="2">
        <v>13.242455691928406</v>
      </c>
      <c r="G13" s="103" t="s">
        <v>511</v>
      </c>
      <c r="H13" s="90">
        <v>6.0518731988472618</v>
      </c>
      <c r="I13" s="90">
        <v>7.8389830508474576</v>
      </c>
      <c r="J13" s="90">
        <v>9.6770472895040367</v>
      </c>
      <c r="K13" s="90">
        <v>9.0724738108114789</v>
      </c>
      <c r="L13" s="90">
        <v>10.317337114431778</v>
      </c>
      <c r="M13" s="90">
        <v>10.773480662983426</v>
      </c>
      <c r="N13" s="90">
        <v>11.976047904191617</v>
      </c>
      <c r="O13" s="88">
        <v>15</v>
      </c>
    </row>
    <row r="14" spans="1:15">
      <c r="A14" s="85" t="s">
        <v>110</v>
      </c>
      <c r="B14" s="87">
        <v>64</v>
      </c>
      <c r="C14" s="88">
        <v>8</v>
      </c>
      <c r="D14" s="89">
        <v>9.5380029806259312</v>
      </c>
      <c r="E14" s="2">
        <v>7.5401914624132944</v>
      </c>
      <c r="F14" s="2">
        <v>11.996465199299676</v>
      </c>
      <c r="G14" s="103" t="s">
        <v>511</v>
      </c>
      <c r="H14" s="90">
        <v>6.0518731988472618</v>
      </c>
      <c r="I14" s="90">
        <v>7.8389830508474576</v>
      </c>
      <c r="J14" s="90">
        <v>9.6770472895040367</v>
      </c>
      <c r="K14" s="90">
        <v>9.0724738108114789</v>
      </c>
      <c r="L14" s="90">
        <v>10.317337114431778</v>
      </c>
      <c r="M14" s="90">
        <v>10.773480662983426</v>
      </c>
      <c r="N14" s="90">
        <v>11.976047904191617</v>
      </c>
      <c r="O14" s="88">
        <v>4</v>
      </c>
    </row>
    <row r="15" spans="1:15">
      <c r="A15" s="85" t="s">
        <v>111</v>
      </c>
      <c r="B15" s="87">
        <v>38</v>
      </c>
      <c r="C15" s="88">
        <v>5</v>
      </c>
      <c r="D15" s="89">
        <v>8.0508474576271176</v>
      </c>
      <c r="E15" s="2">
        <v>5.9215351744844407</v>
      </c>
      <c r="F15" s="2">
        <v>10.857469122150389</v>
      </c>
      <c r="G15" s="103" t="s">
        <v>511</v>
      </c>
      <c r="H15" s="90">
        <v>6.0518731988472618</v>
      </c>
      <c r="I15" s="90">
        <v>7.8389830508474576</v>
      </c>
      <c r="J15" s="90">
        <v>9.6770472895040367</v>
      </c>
      <c r="K15" s="90">
        <v>9.0724738108114789</v>
      </c>
      <c r="L15" s="90">
        <v>10.317337114431778</v>
      </c>
      <c r="M15" s="90">
        <v>10.773480662983426</v>
      </c>
      <c r="N15" s="90">
        <v>11.976047904191617</v>
      </c>
      <c r="O15" s="88">
        <v>1</v>
      </c>
    </row>
    <row r="16" spans="1:15">
      <c r="A16" s="85" t="s">
        <v>112</v>
      </c>
      <c r="B16" s="87">
        <v>40</v>
      </c>
      <c r="C16" s="88">
        <v>7</v>
      </c>
      <c r="D16" s="89">
        <v>9.456264775413711</v>
      </c>
      <c r="E16" s="2">
        <v>7.0213689825490215</v>
      </c>
      <c r="F16" s="2">
        <v>12.620926086991989</v>
      </c>
      <c r="G16" s="103" t="s">
        <v>511</v>
      </c>
      <c r="H16" s="90">
        <v>6.0518731988472618</v>
      </c>
      <c r="I16" s="90">
        <v>7.8389830508474576</v>
      </c>
      <c r="J16" s="90">
        <v>9.6770472895040367</v>
      </c>
      <c r="K16" s="90">
        <v>9.0724738108114789</v>
      </c>
      <c r="L16" s="90">
        <v>10.317337114431778</v>
      </c>
      <c r="M16" s="90">
        <v>10.773480662983426</v>
      </c>
      <c r="N16" s="90">
        <v>11.976047904191617</v>
      </c>
      <c r="O16" s="88">
        <v>8</v>
      </c>
    </row>
    <row r="17" spans="1:15">
      <c r="A17" s="85" t="s">
        <v>113</v>
      </c>
      <c r="B17" s="87">
        <v>68</v>
      </c>
      <c r="C17" s="88">
        <v>12</v>
      </c>
      <c r="D17" s="89">
        <v>10.461538461538462</v>
      </c>
      <c r="E17" s="2">
        <v>8.3364354819632496</v>
      </c>
      <c r="F17" s="2">
        <v>13.051235326327216</v>
      </c>
      <c r="G17" s="103" t="s">
        <v>511</v>
      </c>
      <c r="H17" s="90">
        <v>6.0518731988472618</v>
      </c>
      <c r="I17" s="90">
        <v>7.8389830508474576</v>
      </c>
      <c r="J17" s="90">
        <v>9.6770472895040367</v>
      </c>
      <c r="K17" s="90">
        <v>9.0724738108114789</v>
      </c>
      <c r="L17" s="90">
        <v>10.317337114431778</v>
      </c>
      <c r="M17" s="90">
        <v>10.773480662983426</v>
      </c>
      <c r="N17" s="90">
        <v>11.976047904191617</v>
      </c>
      <c r="O17" s="88">
        <v>14</v>
      </c>
    </row>
    <row r="18" spans="1:15">
      <c r="A18" s="85" t="s">
        <v>115</v>
      </c>
      <c r="B18">
        <v>839</v>
      </c>
      <c r="D18" s="89">
        <v>9.6770472895040367</v>
      </c>
      <c r="E18" s="89">
        <v>9.0724738108114789</v>
      </c>
      <c r="F18" s="89">
        <v>10.317337114431778</v>
      </c>
    </row>
    <row r="19" spans="1:15">
      <c r="D19" s="96"/>
      <c r="E19" s="96"/>
      <c r="F19" s="96"/>
    </row>
    <row r="20" spans="1:15">
      <c r="A20" s="85" t="s">
        <v>116</v>
      </c>
      <c r="B20" t="s">
        <v>192</v>
      </c>
    </row>
    <row r="21" spans="1:15">
      <c r="A21" t="s">
        <v>179</v>
      </c>
    </row>
    <row r="22" spans="1:15">
      <c r="A22" t="s">
        <v>121</v>
      </c>
    </row>
    <row r="23" spans="1:15">
      <c r="A23" t="s">
        <v>178</v>
      </c>
    </row>
  </sheetData>
  <sheetProtection algorithmName="SHA-512" hashValue="LaQXuFxnU9XZyrZLJtMv4Cmuor58XO3TEq3fUPCT7g6Wi1d+S8ugg8mIBymZR6dWHKBP3T0EP9Pvm+9/fF53/g==" saltValue="Xhdh4iaVEn2A5BO44vBx6Q==" spinCount="100000" sheet="1" objects="1" scenarios="1"/>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8">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61</v>
      </c>
      <c r="C2" s="88">
        <v>16</v>
      </c>
      <c r="D2" s="89">
        <v>30.198019801980198</v>
      </c>
      <c r="E2" s="2">
        <v>24.284709627619293</v>
      </c>
      <c r="F2" s="2">
        <v>36.850427842579563</v>
      </c>
      <c r="G2" s="103" t="s">
        <v>536</v>
      </c>
      <c r="H2" s="90">
        <v>14.516129032258066</v>
      </c>
      <c r="I2" s="90">
        <v>18.699186991869919</v>
      </c>
      <c r="J2" s="90">
        <v>21.895574950237329</v>
      </c>
      <c r="K2" s="90">
        <v>20.909316289078482</v>
      </c>
      <c r="L2" s="90">
        <v>22.914875573374374</v>
      </c>
      <c r="M2" s="90">
        <v>23.303167420814479</v>
      </c>
      <c r="N2" s="90">
        <v>30.198019801980198</v>
      </c>
      <c r="O2" s="88">
        <v>9</v>
      </c>
    </row>
    <row r="3" spans="1:15">
      <c r="A3" s="85" t="s">
        <v>99</v>
      </c>
      <c r="B3" s="87">
        <v>40</v>
      </c>
      <c r="C3" s="88">
        <v>3</v>
      </c>
      <c r="D3" s="89">
        <v>17.621145374449341</v>
      </c>
      <c r="E3" s="2">
        <v>13.215602141129116</v>
      </c>
      <c r="F3" s="2">
        <v>23.104328970473286</v>
      </c>
      <c r="G3" s="103" t="s">
        <v>511</v>
      </c>
      <c r="H3" s="90">
        <v>14.516129032258066</v>
      </c>
      <c r="I3" s="90">
        <v>18.699186991869919</v>
      </c>
      <c r="J3" s="90">
        <v>21.895574950237329</v>
      </c>
      <c r="K3" s="90">
        <v>20.909316289078482</v>
      </c>
      <c r="L3" s="90">
        <v>22.914875573374374</v>
      </c>
      <c r="M3" s="90">
        <v>23.303167420814479</v>
      </c>
      <c r="N3" s="90">
        <v>30.198019801980198</v>
      </c>
      <c r="O3" s="88">
        <v>2</v>
      </c>
    </row>
    <row r="4" spans="1:15">
      <c r="A4" s="85" t="s">
        <v>100</v>
      </c>
      <c r="B4" s="87">
        <v>138</v>
      </c>
      <c r="C4" s="88">
        <v>15</v>
      </c>
      <c r="D4" s="89">
        <v>29.11392405063291</v>
      </c>
      <c r="E4" s="2">
        <v>25.205159889961486</v>
      </c>
      <c r="F4" s="2">
        <v>33.358502524626573</v>
      </c>
      <c r="G4" s="103" t="s">
        <v>536</v>
      </c>
      <c r="H4" s="90">
        <v>14.516129032258066</v>
      </c>
      <c r="I4" s="90">
        <v>18.699186991869919</v>
      </c>
      <c r="J4" s="90">
        <v>21.895574950237329</v>
      </c>
      <c r="K4" s="90">
        <v>20.909316289078482</v>
      </c>
      <c r="L4" s="90">
        <v>22.914875573374374</v>
      </c>
      <c r="M4" s="90">
        <v>23.303167420814479</v>
      </c>
      <c r="N4" s="90">
        <v>30.198019801980198</v>
      </c>
      <c r="O4" s="88">
        <v>12</v>
      </c>
    </row>
    <row r="5" spans="1:15">
      <c r="A5" s="85" t="s">
        <v>101</v>
      </c>
      <c r="B5" s="87">
        <v>110</v>
      </c>
      <c r="C5" s="88">
        <v>12</v>
      </c>
      <c r="D5" s="89">
        <v>23.206751054852319</v>
      </c>
      <c r="E5" s="2">
        <v>19.63094500918362</v>
      </c>
      <c r="F5" s="2">
        <v>27.213349199429341</v>
      </c>
      <c r="G5" s="103" t="s">
        <v>511</v>
      </c>
      <c r="H5" s="90">
        <v>14.516129032258066</v>
      </c>
      <c r="I5" s="90">
        <v>18.699186991869919</v>
      </c>
      <c r="J5" s="90">
        <v>21.895574950237329</v>
      </c>
      <c r="K5" s="90">
        <v>20.909316289078482</v>
      </c>
      <c r="L5" s="90">
        <v>22.914875573374374</v>
      </c>
      <c r="M5" s="90">
        <v>23.303167420814479</v>
      </c>
      <c r="N5" s="90">
        <v>30.198019801980198</v>
      </c>
      <c r="O5" s="88">
        <v>16</v>
      </c>
    </row>
    <row r="6" spans="1:15">
      <c r="A6" s="85" t="s">
        <v>102</v>
      </c>
      <c r="B6" s="87">
        <v>73</v>
      </c>
      <c r="C6" s="88">
        <v>2</v>
      </c>
      <c r="D6" s="89">
        <v>17.505995203836928</v>
      </c>
      <c r="E6" s="2">
        <v>14.159780986746195</v>
      </c>
      <c r="F6" s="2">
        <v>21.445422749736515</v>
      </c>
      <c r="G6" s="103" t="s">
        <v>511</v>
      </c>
      <c r="H6" s="90">
        <v>14.516129032258066</v>
      </c>
      <c r="I6" s="90">
        <v>18.699186991869919</v>
      </c>
      <c r="J6" s="90">
        <v>21.895574950237329</v>
      </c>
      <c r="K6" s="90">
        <v>20.909316289078482</v>
      </c>
      <c r="L6" s="90">
        <v>22.914875573374374</v>
      </c>
      <c r="M6" s="90">
        <v>23.303167420814479</v>
      </c>
      <c r="N6" s="90">
        <v>30.198019801980198</v>
      </c>
      <c r="O6" s="88">
        <v>7</v>
      </c>
    </row>
    <row r="7" spans="1:15">
      <c r="A7" s="85" t="s">
        <v>103</v>
      </c>
      <c r="B7" s="87">
        <v>103</v>
      </c>
      <c r="C7" s="88">
        <v>13</v>
      </c>
      <c r="D7" s="89">
        <v>23.303167420814479</v>
      </c>
      <c r="E7" s="2">
        <v>19.60223034667592</v>
      </c>
      <c r="F7" s="2">
        <v>27.464154949960861</v>
      </c>
      <c r="G7" s="103" t="s">
        <v>511</v>
      </c>
      <c r="H7" s="90">
        <v>14.516129032258066</v>
      </c>
      <c r="I7" s="90">
        <v>18.699186991869919</v>
      </c>
      <c r="J7" s="90">
        <v>21.895574950237329</v>
      </c>
      <c r="K7" s="90">
        <v>20.909316289078482</v>
      </c>
      <c r="L7" s="90">
        <v>22.914875573374374</v>
      </c>
      <c r="M7" s="90">
        <v>23.303167420814479</v>
      </c>
      <c r="N7" s="90">
        <v>30.198019801980198</v>
      </c>
      <c r="O7" s="88">
        <v>10</v>
      </c>
    </row>
    <row r="8" spans="1:15">
      <c r="A8" s="85" t="s">
        <v>104</v>
      </c>
      <c r="B8" s="87">
        <v>76</v>
      </c>
      <c r="C8" s="88">
        <v>10</v>
      </c>
      <c r="D8" s="89">
        <v>22.222222222222221</v>
      </c>
      <c r="E8" s="2">
        <v>18.1383324604511</v>
      </c>
      <c r="F8" s="2">
        <v>26.923199303874501</v>
      </c>
      <c r="G8" s="103" t="s">
        <v>511</v>
      </c>
      <c r="H8" s="90">
        <v>14.516129032258066</v>
      </c>
      <c r="I8" s="90">
        <v>18.699186991869919</v>
      </c>
      <c r="J8" s="90">
        <v>21.895574950237329</v>
      </c>
      <c r="K8" s="90">
        <v>20.909316289078482</v>
      </c>
      <c r="L8" s="90">
        <v>22.914875573374374</v>
      </c>
      <c r="M8" s="90">
        <v>23.303167420814479</v>
      </c>
      <c r="N8" s="90">
        <v>30.198019801980198</v>
      </c>
      <c r="O8" s="88">
        <v>3</v>
      </c>
    </row>
    <row r="9" spans="1:15">
      <c r="A9" s="85" t="s">
        <v>105</v>
      </c>
      <c r="B9" s="87">
        <v>99</v>
      </c>
      <c r="C9" s="88">
        <v>9</v>
      </c>
      <c r="D9" s="89">
        <v>22.14765100671141</v>
      </c>
      <c r="E9" s="2">
        <v>18.544657149126671</v>
      </c>
      <c r="F9" s="2">
        <v>26.22528467225521</v>
      </c>
      <c r="G9" s="103" t="s">
        <v>511</v>
      </c>
      <c r="H9" s="90">
        <v>14.516129032258066</v>
      </c>
      <c r="I9" s="90">
        <v>18.699186991869919</v>
      </c>
      <c r="J9" s="90">
        <v>21.895574950237329</v>
      </c>
      <c r="K9" s="90">
        <v>20.909316289078482</v>
      </c>
      <c r="L9" s="90">
        <v>22.914875573374374</v>
      </c>
      <c r="M9" s="90">
        <v>23.303167420814479</v>
      </c>
      <c r="N9" s="90">
        <v>30.198019801980198</v>
      </c>
      <c r="O9" s="88">
        <v>13</v>
      </c>
    </row>
    <row r="10" spans="1:15">
      <c r="A10" s="85" t="s">
        <v>106</v>
      </c>
      <c r="B10" s="87">
        <v>113</v>
      </c>
      <c r="C10" s="88">
        <v>6</v>
      </c>
      <c r="D10" s="89">
        <v>20.397111913357403</v>
      </c>
      <c r="E10" s="2">
        <v>17.250948946972596</v>
      </c>
      <c r="F10" s="2">
        <v>23.950983104938874</v>
      </c>
      <c r="G10" s="103" t="s">
        <v>511</v>
      </c>
      <c r="H10" s="90">
        <v>14.516129032258066</v>
      </c>
      <c r="I10" s="90">
        <v>18.699186991869919</v>
      </c>
      <c r="J10" s="90">
        <v>21.895574950237329</v>
      </c>
      <c r="K10" s="90">
        <v>20.909316289078482</v>
      </c>
      <c r="L10" s="90">
        <v>22.914875573374374</v>
      </c>
      <c r="M10" s="90">
        <v>23.303167420814479</v>
      </c>
      <c r="N10" s="90">
        <v>30.198019801980198</v>
      </c>
      <c r="O10" s="88">
        <v>11</v>
      </c>
    </row>
    <row r="11" spans="1:15">
      <c r="A11" s="85" t="s">
        <v>107</v>
      </c>
      <c r="B11" s="87">
        <v>104</v>
      </c>
      <c r="C11" s="88">
        <v>8</v>
      </c>
      <c r="D11" s="89">
        <v>21.80293501048218</v>
      </c>
      <c r="E11" s="2">
        <v>18.330709449649067</v>
      </c>
      <c r="F11" s="2">
        <v>25.725695199869691</v>
      </c>
      <c r="G11" s="103" t="s">
        <v>511</v>
      </c>
      <c r="H11" s="90">
        <v>14.516129032258066</v>
      </c>
      <c r="I11" s="90">
        <v>18.699186991869919</v>
      </c>
      <c r="J11" s="90">
        <v>21.895574950237329</v>
      </c>
      <c r="K11" s="90">
        <v>20.909316289078482</v>
      </c>
      <c r="L11" s="90">
        <v>22.914875573374374</v>
      </c>
      <c r="M11" s="90">
        <v>23.303167420814479</v>
      </c>
      <c r="N11" s="90">
        <v>30.198019801980198</v>
      </c>
      <c r="O11" s="88">
        <v>6</v>
      </c>
    </row>
    <row r="12" spans="1:15">
      <c r="A12" s="85" t="s">
        <v>108</v>
      </c>
      <c r="B12" s="87">
        <v>36</v>
      </c>
      <c r="C12" s="88">
        <v>1</v>
      </c>
      <c r="D12" s="89">
        <v>14.516129032258066</v>
      </c>
      <c r="E12" s="2">
        <v>10.673214526158842</v>
      </c>
      <c r="F12" s="2">
        <v>19.441548617224814</v>
      </c>
      <c r="G12" s="103" t="s">
        <v>537</v>
      </c>
      <c r="H12" s="90">
        <v>14.516129032258066</v>
      </c>
      <c r="I12" s="90">
        <v>18.699186991869919</v>
      </c>
      <c r="J12" s="90">
        <v>21.895574950237329</v>
      </c>
      <c r="K12" s="90">
        <v>20.909316289078482</v>
      </c>
      <c r="L12" s="90">
        <v>22.914875573374374</v>
      </c>
      <c r="M12" s="90">
        <v>23.303167420814479</v>
      </c>
      <c r="N12" s="90">
        <v>30.198019801980198</v>
      </c>
      <c r="O12" s="88">
        <v>5</v>
      </c>
    </row>
    <row r="13" spans="1:15">
      <c r="A13" s="85" t="s">
        <v>109</v>
      </c>
      <c r="B13" s="87">
        <v>131</v>
      </c>
      <c r="C13" s="88">
        <v>11</v>
      </c>
      <c r="D13" s="89">
        <v>22.743055555555554</v>
      </c>
      <c r="E13" s="2">
        <v>19.507033795263165</v>
      </c>
      <c r="F13" s="2">
        <v>26.340232690540326</v>
      </c>
      <c r="G13" s="103" t="s">
        <v>511</v>
      </c>
      <c r="H13" s="90">
        <v>14.516129032258066</v>
      </c>
      <c r="I13" s="90">
        <v>18.699186991869919</v>
      </c>
      <c r="J13" s="90">
        <v>21.895574950237329</v>
      </c>
      <c r="K13" s="90">
        <v>20.909316289078482</v>
      </c>
      <c r="L13" s="90">
        <v>22.914875573374374</v>
      </c>
      <c r="M13" s="90">
        <v>23.303167420814479</v>
      </c>
      <c r="N13" s="90">
        <v>30.198019801980198</v>
      </c>
      <c r="O13" s="88">
        <v>15</v>
      </c>
    </row>
    <row r="14" spans="1:15">
      <c r="A14" s="85" t="s">
        <v>110</v>
      </c>
      <c r="B14" s="87">
        <v>92</v>
      </c>
      <c r="C14" s="88">
        <v>4</v>
      </c>
      <c r="D14" s="89">
        <v>18.699186991869919</v>
      </c>
      <c r="E14" s="2">
        <v>15.501221887189139</v>
      </c>
      <c r="F14" s="2">
        <v>22.382148992578546</v>
      </c>
      <c r="G14" s="103" t="s">
        <v>511</v>
      </c>
      <c r="H14" s="90">
        <v>14.516129032258066</v>
      </c>
      <c r="I14" s="90">
        <v>18.699186991869919</v>
      </c>
      <c r="J14" s="90">
        <v>21.895574950237329</v>
      </c>
      <c r="K14" s="90">
        <v>20.909316289078482</v>
      </c>
      <c r="L14" s="90">
        <v>22.914875573374374</v>
      </c>
      <c r="M14" s="90">
        <v>23.303167420814479</v>
      </c>
      <c r="N14" s="90">
        <v>30.198019801980198</v>
      </c>
      <c r="O14" s="88">
        <v>4</v>
      </c>
    </row>
    <row r="15" spans="1:15">
      <c r="A15" s="85" t="s">
        <v>111</v>
      </c>
      <c r="B15" s="87">
        <v>70</v>
      </c>
      <c r="C15" s="88">
        <v>5</v>
      </c>
      <c r="D15" s="89">
        <v>19.125683060109289</v>
      </c>
      <c r="E15" s="2">
        <v>15.425316242490917</v>
      </c>
      <c r="F15" s="2">
        <v>23.467418844418603</v>
      </c>
      <c r="G15" s="103" t="s">
        <v>511</v>
      </c>
      <c r="H15" s="90">
        <v>14.516129032258066</v>
      </c>
      <c r="I15" s="90">
        <v>18.699186991869919</v>
      </c>
      <c r="J15" s="90">
        <v>21.895574950237329</v>
      </c>
      <c r="K15" s="90">
        <v>20.909316289078482</v>
      </c>
      <c r="L15" s="90">
        <v>22.914875573374374</v>
      </c>
      <c r="M15" s="90">
        <v>23.303167420814479</v>
      </c>
      <c r="N15" s="90">
        <v>30.198019801980198</v>
      </c>
      <c r="O15" s="88">
        <v>1</v>
      </c>
    </row>
    <row r="16" spans="1:15">
      <c r="A16" s="85" t="s">
        <v>112</v>
      </c>
      <c r="B16" s="87">
        <v>88</v>
      </c>
      <c r="C16" s="88">
        <v>14</v>
      </c>
      <c r="D16" s="89">
        <v>25.882352941176475</v>
      </c>
      <c r="E16" s="2">
        <v>21.514490932778717</v>
      </c>
      <c r="F16" s="2">
        <v>30.789108359032557</v>
      </c>
      <c r="G16" s="103" t="s">
        <v>511</v>
      </c>
      <c r="H16" s="90">
        <v>14.516129032258066</v>
      </c>
      <c r="I16" s="90">
        <v>18.699186991869919</v>
      </c>
      <c r="J16" s="90">
        <v>21.895574950237329</v>
      </c>
      <c r="K16" s="90">
        <v>20.909316289078482</v>
      </c>
      <c r="L16" s="90">
        <v>22.914875573374374</v>
      </c>
      <c r="M16" s="90">
        <v>23.303167420814479</v>
      </c>
      <c r="N16" s="90">
        <v>30.198019801980198</v>
      </c>
      <c r="O16" s="88">
        <v>8</v>
      </c>
    </row>
    <row r="17" spans="1:15">
      <c r="A17" s="85" t="s">
        <v>113</v>
      </c>
      <c r="B17" s="87">
        <v>96</v>
      </c>
      <c r="C17" s="88">
        <v>7</v>
      </c>
      <c r="D17" s="89">
        <v>21.192052980132452</v>
      </c>
      <c r="E17" s="2">
        <v>17.679011576529753</v>
      </c>
      <c r="F17" s="2">
        <v>25.189571175623659</v>
      </c>
      <c r="G17" s="103" t="s">
        <v>511</v>
      </c>
      <c r="H17" s="90">
        <v>14.516129032258066</v>
      </c>
      <c r="I17" s="90">
        <v>18.699186991869919</v>
      </c>
      <c r="J17" s="90">
        <v>21.895574950237329</v>
      </c>
      <c r="K17" s="90">
        <v>20.909316289078482</v>
      </c>
      <c r="L17" s="90">
        <v>22.914875573374374</v>
      </c>
      <c r="M17" s="90">
        <v>23.303167420814479</v>
      </c>
      <c r="N17" s="90">
        <v>30.198019801980198</v>
      </c>
      <c r="O17" s="88">
        <v>14</v>
      </c>
    </row>
    <row r="18" spans="1:15">
      <c r="A18" s="85" t="s">
        <v>115</v>
      </c>
      <c r="B18">
        <v>1430</v>
      </c>
      <c r="D18" s="89">
        <v>21.895574950237329</v>
      </c>
      <c r="E18" s="89">
        <v>20.909316289078482</v>
      </c>
      <c r="F18" s="89">
        <v>22.914875573374374</v>
      </c>
    </row>
    <row r="19" spans="1:15">
      <c r="D19" s="96"/>
      <c r="E19" s="96"/>
      <c r="F19" s="96"/>
    </row>
    <row r="20" spans="1:15">
      <c r="A20" s="85" t="s">
        <v>116</v>
      </c>
      <c r="B20" t="s">
        <v>191</v>
      </c>
    </row>
    <row r="21" spans="1:15">
      <c r="A21" t="s">
        <v>181</v>
      </c>
    </row>
    <row r="22" spans="1:15">
      <c r="A22" t="s">
        <v>121</v>
      </c>
    </row>
    <row r="23" spans="1:15">
      <c r="A23" t="s">
        <v>180</v>
      </c>
    </row>
  </sheetData>
  <sheetProtection algorithmName="SHA-512" hashValue="zLGkhpa2e6JRaGJCpvA8Mhpdrs+yITGznN/k5xa1J+gIwOdNETgsoAIagG58PermH9XzKD2yyutOdCWM2hefXg==" saltValue="gU4h+YiNB2moweAdOYrLyQ==" spinCount="100000" sheet="1" objects="1" scenarios="1"/>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tabColor rgb="FF00B0F0"/>
  </sheetPr>
  <dimension ref="A1:V24"/>
  <sheetViews>
    <sheetView workbookViewId="0">
      <selection activeCell="B5" sqref="B5:D5"/>
    </sheetView>
  </sheetViews>
  <sheetFormatPr defaultRowHeight="14.4"/>
  <sheetData>
    <row r="1" spans="1:22" ht="32.4" thickBot="1">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22">
      <c r="A2" s="85" t="s">
        <v>98</v>
      </c>
      <c r="B2" s="87">
        <v>215</v>
      </c>
      <c r="C2" s="88">
        <v>3</v>
      </c>
      <c r="D2" s="89">
        <v>15.997023809523808</v>
      </c>
      <c r="E2" s="1">
        <v>14.076005764249233</v>
      </c>
      <c r="F2" s="1">
        <v>18.067980541928986</v>
      </c>
      <c r="G2" s="103" t="s">
        <v>537</v>
      </c>
      <c r="H2" s="90">
        <v>14.733969986357435</v>
      </c>
      <c r="I2" s="90">
        <v>16.270888302550571</v>
      </c>
      <c r="J2" s="90">
        <v>19.45823195458232</v>
      </c>
      <c r="K2" s="90">
        <v>19.017567955540869</v>
      </c>
      <c r="L2" s="90">
        <v>19.904658993178234</v>
      </c>
      <c r="M2" s="90">
        <v>22.314737718567859</v>
      </c>
      <c r="N2" s="90">
        <v>26.051080550098231</v>
      </c>
      <c r="O2" s="88">
        <v>3</v>
      </c>
      <c r="Q2" s="144"/>
      <c r="R2" s="145" t="s">
        <v>486</v>
      </c>
      <c r="S2" s="145" t="s">
        <v>487</v>
      </c>
      <c r="T2" s="145"/>
      <c r="U2" s="145" t="s">
        <v>488</v>
      </c>
      <c r="V2" s="146" t="s">
        <v>482</v>
      </c>
    </row>
    <row r="3" spans="1:22">
      <c r="A3" s="85" t="s">
        <v>99</v>
      </c>
      <c r="B3" s="87">
        <v>185</v>
      </c>
      <c r="C3" s="88">
        <v>4</v>
      </c>
      <c r="D3" s="89">
        <v>16.270888302550571</v>
      </c>
      <c r="E3" s="1">
        <v>14.170925207689885</v>
      </c>
      <c r="F3" s="1">
        <v>18.546962160100342</v>
      </c>
      <c r="G3" s="103" t="s">
        <v>537</v>
      </c>
      <c r="H3" s="90">
        <v>14.733969986357435</v>
      </c>
      <c r="I3" s="90">
        <v>16.270888302550571</v>
      </c>
      <c r="J3" s="90">
        <v>19.45823195458232</v>
      </c>
      <c r="K3" s="90">
        <v>19.017567955540869</v>
      </c>
      <c r="L3" s="90">
        <v>19.904658993178234</v>
      </c>
      <c r="M3" s="90">
        <v>22.314737718567859</v>
      </c>
      <c r="N3" s="90">
        <v>26.051080550098231</v>
      </c>
      <c r="O3" s="88">
        <v>4</v>
      </c>
      <c r="Q3" s="147" t="s">
        <v>489</v>
      </c>
      <c r="R3" s="148"/>
      <c r="S3" s="148"/>
      <c r="T3" s="148" t="s">
        <v>491</v>
      </c>
      <c r="U3" s="148"/>
      <c r="V3" s="149"/>
    </row>
    <row r="4" spans="1:22">
      <c r="A4" s="85" t="s">
        <v>100</v>
      </c>
      <c r="B4" s="87">
        <v>348</v>
      </c>
      <c r="C4" s="88">
        <v>6</v>
      </c>
      <c r="D4" s="89">
        <v>16.7710843373494</v>
      </c>
      <c r="E4" s="1">
        <v>15.187270995965898</v>
      </c>
      <c r="F4" s="1">
        <v>18.449358891082888</v>
      </c>
      <c r="G4" s="103" t="s">
        <v>537</v>
      </c>
      <c r="H4" s="90">
        <v>14.733969986357435</v>
      </c>
      <c r="I4" s="90">
        <v>16.270888302550571</v>
      </c>
      <c r="J4" s="90">
        <v>19.45823195458232</v>
      </c>
      <c r="K4" s="90">
        <v>19.017567955540869</v>
      </c>
      <c r="L4" s="90">
        <v>19.904658993178234</v>
      </c>
      <c r="M4" s="90">
        <v>22.314737718567859</v>
      </c>
      <c r="N4" s="90">
        <v>26.051080550098231</v>
      </c>
      <c r="O4" s="88">
        <v>6</v>
      </c>
      <c r="Q4" s="150" t="s">
        <v>46</v>
      </c>
      <c r="R4" s="151">
        <v>43</v>
      </c>
      <c r="S4" s="151">
        <v>172</v>
      </c>
      <c r="T4" s="153">
        <v>215</v>
      </c>
      <c r="U4" s="151">
        <v>1129</v>
      </c>
      <c r="V4" s="154">
        <v>1344</v>
      </c>
    </row>
    <row r="5" spans="1:22">
      <c r="A5" s="85" t="s">
        <v>101</v>
      </c>
      <c r="B5" s="87">
        <v>536</v>
      </c>
      <c r="C5" s="88">
        <v>13</v>
      </c>
      <c r="D5" s="89">
        <v>22.314737718567859</v>
      </c>
      <c r="E5" s="1">
        <v>20.663427510549432</v>
      </c>
      <c r="F5" s="1">
        <v>24.03382560354602</v>
      </c>
      <c r="G5" s="103" t="s">
        <v>536</v>
      </c>
      <c r="H5" s="90">
        <v>14.733969986357435</v>
      </c>
      <c r="I5" s="90">
        <v>16.270888302550571</v>
      </c>
      <c r="J5" s="90">
        <v>19.45823195458232</v>
      </c>
      <c r="K5" s="90">
        <v>19.017567955540869</v>
      </c>
      <c r="L5" s="90">
        <v>19.904658993178234</v>
      </c>
      <c r="M5" s="90">
        <v>22.314737718567859</v>
      </c>
      <c r="N5" s="90">
        <v>26.051080550098231</v>
      </c>
      <c r="O5" s="88">
        <v>13</v>
      </c>
      <c r="Q5" s="150" t="s">
        <v>47</v>
      </c>
      <c r="R5" s="151">
        <v>32</v>
      </c>
      <c r="S5" s="151">
        <v>153</v>
      </c>
      <c r="T5" s="153">
        <v>185</v>
      </c>
      <c r="U5" s="151">
        <v>952</v>
      </c>
      <c r="V5" s="154">
        <v>1137</v>
      </c>
    </row>
    <row r="6" spans="1:22">
      <c r="A6" s="85" t="s">
        <v>102</v>
      </c>
      <c r="B6" s="87">
        <v>353</v>
      </c>
      <c r="C6" s="88">
        <v>8</v>
      </c>
      <c r="D6" s="89">
        <v>17.632367632367632</v>
      </c>
      <c r="E6" s="1">
        <v>15.986370005489675</v>
      </c>
      <c r="F6" s="1">
        <v>19.373727246550246</v>
      </c>
      <c r="G6" s="103" t="s">
        <v>511</v>
      </c>
      <c r="H6" s="90">
        <v>14.733969986357435</v>
      </c>
      <c r="I6" s="90">
        <v>16.270888302550571</v>
      </c>
      <c r="J6" s="90">
        <v>19.45823195458232</v>
      </c>
      <c r="K6" s="90">
        <v>19.017567955540869</v>
      </c>
      <c r="L6" s="90">
        <v>19.904658993178234</v>
      </c>
      <c r="M6" s="90">
        <v>22.314737718567859</v>
      </c>
      <c r="N6" s="90">
        <v>26.051080550098231</v>
      </c>
      <c r="O6" s="88">
        <v>8</v>
      </c>
      <c r="Q6" s="150" t="s">
        <v>48</v>
      </c>
      <c r="R6" s="151">
        <v>51</v>
      </c>
      <c r="S6" s="151">
        <v>297</v>
      </c>
      <c r="T6" s="153">
        <v>348</v>
      </c>
      <c r="U6" s="151">
        <v>1727</v>
      </c>
      <c r="V6" s="154">
        <v>2075</v>
      </c>
    </row>
    <row r="7" spans="1:22">
      <c r="A7" s="85" t="s">
        <v>103</v>
      </c>
      <c r="B7" s="87">
        <v>385</v>
      </c>
      <c r="C7" s="88">
        <v>12</v>
      </c>
      <c r="D7" s="89">
        <v>21.544487968662562</v>
      </c>
      <c r="E7" s="1">
        <v>19.65826551316351</v>
      </c>
      <c r="F7" s="1">
        <v>23.524591057783738</v>
      </c>
      <c r="G7" s="103" t="s">
        <v>511</v>
      </c>
      <c r="H7" s="90">
        <v>14.733969986357435</v>
      </c>
      <c r="I7" s="90">
        <v>16.270888302550571</v>
      </c>
      <c r="J7" s="90">
        <v>19.45823195458232</v>
      </c>
      <c r="K7" s="90">
        <v>19.017567955540869</v>
      </c>
      <c r="L7" s="90">
        <v>19.904658993178234</v>
      </c>
      <c r="M7" s="90">
        <v>22.314737718567859</v>
      </c>
      <c r="N7" s="90">
        <v>26.051080550098231</v>
      </c>
      <c r="O7" s="88">
        <v>12</v>
      </c>
      <c r="Q7" s="150" t="s">
        <v>49</v>
      </c>
      <c r="R7" s="151">
        <v>121</v>
      </c>
      <c r="S7" s="151">
        <v>415</v>
      </c>
      <c r="T7" s="153">
        <v>536</v>
      </c>
      <c r="U7" s="151">
        <v>1866</v>
      </c>
      <c r="V7" s="154">
        <v>2402</v>
      </c>
    </row>
    <row r="8" spans="1:22">
      <c r="A8" s="85" t="s">
        <v>104</v>
      </c>
      <c r="B8" s="87">
        <v>250</v>
      </c>
      <c r="C8" s="88">
        <v>5</v>
      </c>
      <c r="D8" s="89">
        <v>16.644474034620508</v>
      </c>
      <c r="E8" s="1">
        <v>14.79410313117763</v>
      </c>
      <c r="F8" s="1">
        <v>18.62625295153078</v>
      </c>
      <c r="G8" s="103" t="s">
        <v>537</v>
      </c>
      <c r="H8" s="90">
        <v>14.733969986357435</v>
      </c>
      <c r="I8" s="90">
        <v>16.270888302550571</v>
      </c>
      <c r="J8" s="90">
        <v>19.45823195458232</v>
      </c>
      <c r="K8" s="90">
        <v>19.017567955540869</v>
      </c>
      <c r="L8" s="90">
        <v>19.904658993178234</v>
      </c>
      <c r="M8" s="90">
        <v>22.314737718567859</v>
      </c>
      <c r="N8" s="90">
        <v>26.051080550098231</v>
      </c>
      <c r="O8" s="88">
        <v>5</v>
      </c>
      <c r="Q8" s="150" t="s">
        <v>50</v>
      </c>
      <c r="R8" s="151">
        <v>45</v>
      </c>
      <c r="S8" s="151">
        <v>308</v>
      </c>
      <c r="T8" s="153">
        <v>353</v>
      </c>
      <c r="U8" s="151">
        <v>1649</v>
      </c>
      <c r="V8" s="154">
        <v>2002</v>
      </c>
    </row>
    <row r="9" spans="1:22">
      <c r="A9" s="85" t="s">
        <v>105</v>
      </c>
      <c r="B9" s="87">
        <v>406</v>
      </c>
      <c r="C9" s="88">
        <v>11</v>
      </c>
      <c r="D9" s="89">
        <v>20.118929633300297</v>
      </c>
      <c r="E9" s="1">
        <v>18.38946065624609</v>
      </c>
      <c r="F9" s="1">
        <v>21.935648340955861</v>
      </c>
      <c r="G9" s="103" t="s">
        <v>511</v>
      </c>
      <c r="H9" s="90">
        <v>14.733969986357435</v>
      </c>
      <c r="I9" s="90">
        <v>16.270888302550571</v>
      </c>
      <c r="J9" s="90">
        <v>19.45823195458232</v>
      </c>
      <c r="K9" s="90">
        <v>19.017567955540869</v>
      </c>
      <c r="L9" s="90">
        <v>19.904658993178234</v>
      </c>
      <c r="M9" s="90">
        <v>22.314737718567859</v>
      </c>
      <c r="N9" s="90">
        <v>26.051080550098231</v>
      </c>
      <c r="O9" s="88">
        <v>11</v>
      </c>
      <c r="Q9" s="150" t="s">
        <v>51</v>
      </c>
      <c r="R9" s="151">
        <v>69</v>
      </c>
      <c r="S9" s="151">
        <v>316</v>
      </c>
      <c r="T9" s="153">
        <v>385</v>
      </c>
      <c r="U9" s="151">
        <v>1402</v>
      </c>
      <c r="V9" s="154">
        <v>1787</v>
      </c>
    </row>
    <row r="10" spans="1:22">
      <c r="A10" s="85" t="s">
        <v>106</v>
      </c>
      <c r="B10" s="87">
        <v>476</v>
      </c>
      <c r="C10" s="88">
        <v>10</v>
      </c>
      <c r="D10" s="89">
        <v>19.751037344398341</v>
      </c>
      <c r="E10" s="1">
        <v>18.178319879434017</v>
      </c>
      <c r="F10" s="1">
        <v>21.397615414724562</v>
      </c>
      <c r="G10" s="103" t="s">
        <v>511</v>
      </c>
      <c r="H10" s="90">
        <v>14.733969986357435</v>
      </c>
      <c r="I10" s="90">
        <v>16.270888302550571</v>
      </c>
      <c r="J10" s="90">
        <v>19.45823195458232</v>
      </c>
      <c r="K10" s="90">
        <v>19.017567955540869</v>
      </c>
      <c r="L10" s="90">
        <v>19.904658993178234</v>
      </c>
      <c r="M10" s="90">
        <v>22.314737718567859</v>
      </c>
      <c r="N10" s="90">
        <v>26.051080550098231</v>
      </c>
      <c r="O10" s="88">
        <v>10</v>
      </c>
      <c r="Q10" s="150" t="s">
        <v>52</v>
      </c>
      <c r="R10" s="151">
        <v>49</v>
      </c>
      <c r="S10" s="151">
        <v>201</v>
      </c>
      <c r="T10" s="153">
        <v>250</v>
      </c>
      <c r="U10" s="151">
        <v>1252</v>
      </c>
      <c r="V10" s="154">
        <v>1502</v>
      </c>
    </row>
    <row r="11" spans="1:22">
      <c r="A11" s="85" t="s">
        <v>107</v>
      </c>
      <c r="B11" s="87">
        <v>395</v>
      </c>
      <c r="C11" s="88">
        <v>9</v>
      </c>
      <c r="D11" s="89">
        <v>19.419862340216323</v>
      </c>
      <c r="E11" s="1">
        <v>17.721178659747686</v>
      </c>
      <c r="F11" s="1">
        <v>21.207150205739833</v>
      </c>
      <c r="G11" s="103" t="s">
        <v>511</v>
      </c>
      <c r="H11" s="90">
        <v>14.733969986357435</v>
      </c>
      <c r="I11" s="90">
        <v>16.270888302550571</v>
      </c>
      <c r="J11" s="90">
        <v>19.45823195458232</v>
      </c>
      <c r="K11" s="90">
        <v>19.017567955540869</v>
      </c>
      <c r="L11" s="90">
        <v>19.904658993178234</v>
      </c>
      <c r="M11" s="90">
        <v>22.314737718567859</v>
      </c>
      <c r="N11" s="90">
        <v>26.051080550098231</v>
      </c>
      <c r="O11" s="88">
        <v>9</v>
      </c>
      <c r="Q11" s="150" t="s">
        <v>53</v>
      </c>
      <c r="R11" s="151">
        <v>72</v>
      </c>
      <c r="S11" s="151">
        <v>334</v>
      </c>
      <c r="T11" s="153">
        <v>406</v>
      </c>
      <c r="U11" s="151">
        <v>1612</v>
      </c>
      <c r="V11" s="154">
        <v>2018</v>
      </c>
    </row>
    <row r="12" spans="1:22">
      <c r="A12" s="85" t="s">
        <v>108</v>
      </c>
      <c r="B12" s="87">
        <v>171</v>
      </c>
      <c r="C12" s="88">
        <v>2</v>
      </c>
      <c r="D12" s="89">
        <v>15.281501340482572</v>
      </c>
      <c r="E12" s="1">
        <v>13.222084681490903</v>
      </c>
      <c r="F12" s="1">
        <v>17.52526863582705</v>
      </c>
      <c r="G12" s="103" t="s">
        <v>537</v>
      </c>
      <c r="H12" s="90">
        <v>14.733969986357435</v>
      </c>
      <c r="I12" s="90">
        <v>16.270888302550571</v>
      </c>
      <c r="J12" s="90">
        <v>19.45823195458232</v>
      </c>
      <c r="K12" s="90">
        <v>19.017567955540869</v>
      </c>
      <c r="L12" s="90">
        <v>19.904658993178234</v>
      </c>
      <c r="M12" s="90">
        <v>22.314737718567859</v>
      </c>
      <c r="N12" s="90">
        <v>26.051080550098231</v>
      </c>
      <c r="O12" s="88">
        <v>2</v>
      </c>
      <c r="Q12" s="150" t="s">
        <v>54</v>
      </c>
      <c r="R12" s="151">
        <v>75</v>
      </c>
      <c r="S12" s="151">
        <v>401</v>
      </c>
      <c r="T12" s="153">
        <v>476</v>
      </c>
      <c r="U12" s="151">
        <v>1934</v>
      </c>
      <c r="V12" s="154">
        <v>2410</v>
      </c>
    </row>
    <row r="13" spans="1:22">
      <c r="A13" s="85" t="s">
        <v>109</v>
      </c>
      <c r="B13" s="87">
        <v>663</v>
      </c>
      <c r="C13" s="88">
        <v>16</v>
      </c>
      <c r="D13" s="89">
        <v>26.051080550098231</v>
      </c>
      <c r="E13" s="1">
        <v>24.354541930438682</v>
      </c>
      <c r="F13" s="1">
        <v>27.802887375021523</v>
      </c>
      <c r="G13" s="103" t="s">
        <v>536</v>
      </c>
      <c r="H13" s="90">
        <v>14.733969986357435</v>
      </c>
      <c r="I13" s="90">
        <v>16.270888302550571</v>
      </c>
      <c r="J13" s="90">
        <v>19.45823195458232</v>
      </c>
      <c r="K13" s="90">
        <v>19.017567955540869</v>
      </c>
      <c r="L13" s="90">
        <v>19.904658993178234</v>
      </c>
      <c r="M13" s="90">
        <v>22.314737718567859</v>
      </c>
      <c r="N13" s="90">
        <v>26.051080550098231</v>
      </c>
      <c r="O13" s="88">
        <v>16</v>
      </c>
      <c r="Q13" s="150" t="s">
        <v>55</v>
      </c>
      <c r="R13" s="151">
        <v>59</v>
      </c>
      <c r="S13" s="151">
        <v>336</v>
      </c>
      <c r="T13" s="153">
        <v>395</v>
      </c>
      <c r="U13" s="151">
        <v>1639</v>
      </c>
      <c r="V13" s="154">
        <v>2034</v>
      </c>
    </row>
    <row r="14" spans="1:22">
      <c r="A14" s="85" t="s">
        <v>110</v>
      </c>
      <c r="B14" s="87">
        <v>324</v>
      </c>
      <c r="C14" s="88">
        <v>1</v>
      </c>
      <c r="D14" s="89">
        <v>14.733969986357435</v>
      </c>
      <c r="E14" s="1">
        <v>13.277530483123416</v>
      </c>
      <c r="F14" s="1">
        <v>16.285055571562516</v>
      </c>
      <c r="G14" s="103" t="s">
        <v>537</v>
      </c>
      <c r="H14" s="90">
        <v>14.733969986357435</v>
      </c>
      <c r="I14" s="90">
        <v>16.270888302550571</v>
      </c>
      <c r="J14" s="90">
        <v>19.45823195458232</v>
      </c>
      <c r="K14" s="90">
        <v>19.017567955540869</v>
      </c>
      <c r="L14" s="90">
        <v>19.904658993178234</v>
      </c>
      <c r="M14" s="90">
        <v>22.314737718567859</v>
      </c>
      <c r="N14" s="90">
        <v>26.051080550098231</v>
      </c>
      <c r="O14" s="88">
        <v>1</v>
      </c>
      <c r="Q14" s="150" t="s">
        <v>56</v>
      </c>
      <c r="R14" s="151">
        <v>37</v>
      </c>
      <c r="S14" s="151">
        <v>134</v>
      </c>
      <c r="T14" s="153">
        <v>171</v>
      </c>
      <c r="U14" s="151">
        <v>948</v>
      </c>
      <c r="V14" s="154">
        <v>1119</v>
      </c>
    </row>
    <row r="15" spans="1:22">
      <c r="A15" s="85" t="s">
        <v>111</v>
      </c>
      <c r="B15" s="87">
        <v>286</v>
      </c>
      <c r="C15" s="88">
        <v>7</v>
      </c>
      <c r="D15" s="89">
        <v>16.973293768545993</v>
      </c>
      <c r="E15" s="1">
        <v>15.209917809251738</v>
      </c>
      <c r="F15" s="1">
        <v>18.85249893889096</v>
      </c>
      <c r="G15" s="103" t="s">
        <v>537</v>
      </c>
      <c r="H15" s="90">
        <v>14.733969986357435</v>
      </c>
      <c r="I15" s="90">
        <v>16.270888302550571</v>
      </c>
      <c r="J15" s="90">
        <v>19.45823195458232</v>
      </c>
      <c r="K15" s="90">
        <v>19.017567955540869</v>
      </c>
      <c r="L15" s="90">
        <v>19.904658993178234</v>
      </c>
      <c r="M15" s="90">
        <v>22.314737718567859</v>
      </c>
      <c r="N15" s="90">
        <v>26.051080550098231</v>
      </c>
      <c r="O15" s="88">
        <v>7</v>
      </c>
      <c r="Q15" s="150" t="s">
        <v>57</v>
      </c>
      <c r="R15" s="151">
        <v>88</v>
      </c>
      <c r="S15" s="151">
        <v>575</v>
      </c>
      <c r="T15" s="153">
        <v>663</v>
      </c>
      <c r="U15" s="151">
        <v>1882</v>
      </c>
      <c r="V15" s="154">
        <v>2545</v>
      </c>
    </row>
    <row r="16" spans="1:22">
      <c r="A16" s="85" t="s">
        <v>112</v>
      </c>
      <c r="B16" s="87">
        <v>359</v>
      </c>
      <c r="C16" s="88">
        <v>15</v>
      </c>
      <c r="D16" s="89">
        <v>23.326835607537362</v>
      </c>
      <c r="E16" s="1">
        <v>21.23394718939705</v>
      </c>
      <c r="F16" s="1">
        <v>25.521982923494313</v>
      </c>
      <c r="G16" s="103" t="s">
        <v>536</v>
      </c>
      <c r="H16" s="90">
        <v>14.733969986357435</v>
      </c>
      <c r="I16" s="90">
        <v>16.270888302550571</v>
      </c>
      <c r="J16" s="90">
        <v>19.45823195458232</v>
      </c>
      <c r="K16" s="90">
        <v>19.017567955540869</v>
      </c>
      <c r="L16" s="90">
        <v>19.904658993178234</v>
      </c>
      <c r="M16" s="90">
        <v>22.314737718567859</v>
      </c>
      <c r="N16" s="90">
        <v>26.051080550098231</v>
      </c>
      <c r="O16" s="88">
        <v>15</v>
      </c>
      <c r="Q16" s="150" t="s">
        <v>58</v>
      </c>
      <c r="R16" s="151">
        <v>61</v>
      </c>
      <c r="S16" s="151">
        <v>263</v>
      </c>
      <c r="T16" s="153">
        <v>324</v>
      </c>
      <c r="U16" s="151">
        <v>1875</v>
      </c>
      <c r="V16" s="154">
        <v>2199</v>
      </c>
    </row>
    <row r="17" spans="1:22">
      <c r="A17" s="85" t="s">
        <v>113</v>
      </c>
      <c r="B17" s="87">
        <v>470</v>
      </c>
      <c r="C17" s="88">
        <v>14</v>
      </c>
      <c r="D17" s="89">
        <v>23.005384238864416</v>
      </c>
      <c r="E17" s="1">
        <v>21.1956958069783</v>
      </c>
      <c r="F17" s="1">
        <v>24.892855049871539</v>
      </c>
      <c r="G17" s="103" t="s">
        <v>536</v>
      </c>
      <c r="H17" s="90">
        <v>14.733969986357435</v>
      </c>
      <c r="I17" s="90">
        <v>16.270888302550571</v>
      </c>
      <c r="J17" s="90">
        <v>19.45823195458232</v>
      </c>
      <c r="K17" s="90">
        <v>19.017567955540869</v>
      </c>
      <c r="L17" s="90">
        <v>19.904658993178234</v>
      </c>
      <c r="M17" s="90">
        <v>22.314737718567859</v>
      </c>
      <c r="N17" s="90">
        <v>26.051080550098231</v>
      </c>
      <c r="O17" s="88">
        <v>14</v>
      </c>
      <c r="Q17" s="150" t="s">
        <v>59</v>
      </c>
      <c r="R17" s="151">
        <v>47</v>
      </c>
      <c r="S17" s="151">
        <v>239</v>
      </c>
      <c r="T17" s="153">
        <v>286</v>
      </c>
      <c r="U17" s="151">
        <v>1399</v>
      </c>
      <c r="V17" s="154">
        <v>1685</v>
      </c>
    </row>
    <row r="18" spans="1:22">
      <c r="A18" s="85" t="s">
        <v>115</v>
      </c>
      <c r="B18">
        <v>5998</v>
      </c>
      <c r="D18" s="89">
        <v>19.45823195458232</v>
      </c>
      <c r="E18" s="89">
        <v>19.017567955540869</v>
      </c>
      <c r="F18" s="89">
        <v>19.904658993178234</v>
      </c>
      <c r="Q18" s="150" t="s">
        <v>60</v>
      </c>
      <c r="R18" s="151">
        <v>54</v>
      </c>
      <c r="S18" s="151">
        <v>305</v>
      </c>
      <c r="T18" s="153">
        <v>359</v>
      </c>
      <c r="U18" s="151">
        <v>1180</v>
      </c>
      <c r="V18" s="154">
        <v>1539</v>
      </c>
    </row>
    <row r="19" spans="1:22">
      <c r="D19" s="96"/>
      <c r="E19" s="96"/>
      <c r="F19" s="96"/>
      <c r="Q19" s="150" t="s">
        <v>61</v>
      </c>
      <c r="R19" s="151">
        <v>83</v>
      </c>
      <c r="S19" s="151">
        <v>387</v>
      </c>
      <c r="T19" s="153">
        <v>470</v>
      </c>
      <c r="U19" s="151">
        <v>1573</v>
      </c>
      <c r="V19" s="154">
        <v>2043</v>
      </c>
    </row>
    <row r="20" spans="1:22">
      <c r="A20" s="85" t="s">
        <v>116</v>
      </c>
      <c r="C20" t="s">
        <v>492</v>
      </c>
      <c r="Q20" s="150" t="s">
        <v>490</v>
      </c>
      <c r="R20">
        <v>1041</v>
      </c>
      <c r="S20">
        <v>4957</v>
      </c>
      <c r="T20" s="153">
        <v>5998</v>
      </c>
      <c r="U20">
        <v>24827</v>
      </c>
      <c r="V20" s="155">
        <v>30825</v>
      </c>
    </row>
    <row r="21" spans="1:22">
      <c r="A21" t="s">
        <v>498</v>
      </c>
    </row>
    <row r="22" spans="1:22">
      <c r="A22" t="s">
        <v>121</v>
      </c>
    </row>
    <row r="23" spans="1:22">
      <c r="A23" t="s">
        <v>235</v>
      </c>
    </row>
    <row r="24" spans="1:22">
      <c r="Q24" s="150" t="s">
        <v>481</v>
      </c>
      <c r="R24" s="151">
        <v>55</v>
      </c>
      <c r="S24" s="151">
        <v>121</v>
      </c>
      <c r="T24" s="151">
        <v>176</v>
      </c>
      <c r="U24" s="151">
        <v>808</v>
      </c>
      <c r="V24" s="152">
        <v>984</v>
      </c>
    </row>
  </sheetData>
  <sheetProtection algorithmName="SHA-512" hashValue="yu3VoKq0s9hMAF/oFBANRHi/p7vv+uUZfuAsrXiWxN2z8aKJww151vTn9QtDK7SsbWs58XgAnqi4vM7EL4nkWw==" saltValue="Bhe1b42YMITeP89NK1YusQ==" spinCount="100000" sheet="1" objects="1" scenarios="1"/>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0">
    <tabColor rgb="FF00B0F0"/>
  </sheetPr>
  <dimension ref="A1:U23"/>
  <sheetViews>
    <sheetView workbookViewId="0">
      <selection activeCell="B5" sqref="B5:D5"/>
    </sheetView>
  </sheetViews>
  <sheetFormatPr defaultRowHeight="14.4"/>
  <sheetData>
    <row r="1" spans="1:21" ht="32.4" thickBot="1">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21">
      <c r="A2" s="85" t="s">
        <v>98</v>
      </c>
      <c r="B2" s="87">
        <v>875</v>
      </c>
      <c r="C2" s="88">
        <v>15</v>
      </c>
      <c r="D2" s="89">
        <v>65.104166666666657</v>
      </c>
      <c r="E2" s="1">
        <v>62.487862196137733</v>
      </c>
      <c r="F2" s="1">
        <v>67.654238403024351</v>
      </c>
      <c r="G2" s="103" t="s">
        <v>512</v>
      </c>
      <c r="H2" s="90">
        <f>MIN($D$2:$D$17)</f>
        <v>8.4866468842729965</v>
      </c>
      <c r="I2" s="90">
        <f>VLOOKUP(4,$C$2:$D$17,2,FALSE)</f>
        <v>13.974231912784935</v>
      </c>
      <c r="J2" s="90">
        <f>$D$18</f>
        <v>27.060083052167144</v>
      </c>
      <c r="K2" s="90">
        <f>$E$18</f>
        <v>26.564676299265233</v>
      </c>
      <c r="L2" s="90">
        <f>$F$18</f>
        <v>27.559816286937966</v>
      </c>
      <c r="M2" s="90">
        <f>VLOOKUP(13,$C$2:$D$17,2,FALSE)</f>
        <v>41.733690795352999</v>
      </c>
      <c r="N2" s="90">
        <f>MAX($D$2:D$17)</f>
        <v>78.55421686746989</v>
      </c>
      <c r="O2" s="88">
        <f>C2</f>
        <v>15</v>
      </c>
      <c r="R2" s="144"/>
      <c r="S2" s="145" t="s">
        <v>499</v>
      </c>
      <c r="T2" s="145" t="s">
        <v>500</v>
      </c>
      <c r="U2" s="146" t="s">
        <v>482</v>
      </c>
    </row>
    <row r="3" spans="1:21">
      <c r="A3" s="85" t="s">
        <v>99</v>
      </c>
      <c r="B3" s="87">
        <v>398</v>
      </c>
      <c r="C3" s="88">
        <v>11</v>
      </c>
      <c r="D3" s="89">
        <v>35.00439753737907</v>
      </c>
      <c r="E3" s="1">
        <v>32.229749042506207</v>
      </c>
      <c r="F3" s="1">
        <v>37.856884452195608</v>
      </c>
      <c r="G3" s="103" t="s">
        <v>512</v>
      </c>
      <c r="H3" s="90">
        <f t="shared" ref="H3:H17" si="0">MIN($D$2:$D$17)</f>
        <v>8.4866468842729965</v>
      </c>
      <c r="I3" s="90">
        <f t="shared" ref="I3:I17" si="1">VLOOKUP(4,$C$2:$D$17,2,FALSE)</f>
        <v>13.974231912784935</v>
      </c>
      <c r="J3" s="90">
        <f t="shared" ref="J3:J17" si="2">$D$18</f>
        <v>27.060083052167144</v>
      </c>
      <c r="K3" s="90">
        <f t="shared" ref="K3:K17" si="3">$E$18</f>
        <v>26.564676299265233</v>
      </c>
      <c r="L3" s="90">
        <f t="shared" ref="L3:L17" si="4">$F$18</f>
        <v>27.559816286937966</v>
      </c>
      <c r="M3" s="90">
        <f t="shared" ref="M3:M17" si="5">VLOOKUP(13,$C$2:$D$17,2,FALSE)</f>
        <v>41.733690795352999</v>
      </c>
      <c r="N3" s="90">
        <f>MAX($D$2:D$17)</f>
        <v>78.55421686746989</v>
      </c>
      <c r="O3" s="88">
        <f t="shared" ref="O3:O17" si="6">C3</f>
        <v>11</v>
      </c>
      <c r="R3" s="147" t="s">
        <v>489</v>
      </c>
      <c r="S3" s="148"/>
      <c r="T3" s="148"/>
      <c r="U3" s="149"/>
    </row>
    <row r="4" spans="1:21">
      <c r="A4" s="85" t="s">
        <v>100</v>
      </c>
      <c r="B4" s="87">
        <v>1630</v>
      </c>
      <c r="C4" s="88">
        <v>16</v>
      </c>
      <c r="D4" s="89">
        <v>78.55421686746989</v>
      </c>
      <c r="E4" s="1">
        <v>76.724384061095577</v>
      </c>
      <c r="F4" s="1">
        <v>80.30301709042314</v>
      </c>
      <c r="G4" s="103" t="s">
        <v>512</v>
      </c>
      <c r="H4" s="90">
        <f t="shared" si="0"/>
        <v>8.4866468842729965</v>
      </c>
      <c r="I4" s="90">
        <f t="shared" si="1"/>
        <v>13.974231912784935</v>
      </c>
      <c r="J4" s="90">
        <f t="shared" si="2"/>
        <v>27.060083052167144</v>
      </c>
      <c r="K4" s="90">
        <f t="shared" si="3"/>
        <v>26.564676299265233</v>
      </c>
      <c r="L4" s="90">
        <f t="shared" si="4"/>
        <v>27.559816286937966</v>
      </c>
      <c r="M4" s="90">
        <f t="shared" si="5"/>
        <v>41.733690795352999</v>
      </c>
      <c r="N4" s="90">
        <f>MAX($D$2:D$17)</f>
        <v>78.55421686746989</v>
      </c>
      <c r="O4" s="88">
        <f t="shared" si="6"/>
        <v>16</v>
      </c>
      <c r="R4" s="150" t="s">
        <v>46</v>
      </c>
      <c r="S4" s="151">
        <v>469</v>
      </c>
      <c r="T4" s="151">
        <v>875</v>
      </c>
      <c r="U4" s="152">
        <v>1344</v>
      </c>
    </row>
    <row r="5" spans="1:21">
      <c r="A5" s="85" t="s">
        <v>101</v>
      </c>
      <c r="B5" s="87">
        <v>264</v>
      </c>
      <c r="C5" s="88">
        <v>2</v>
      </c>
      <c r="D5" s="89">
        <v>10.990840965861782</v>
      </c>
      <c r="E5" s="1">
        <v>9.7673400317628865</v>
      </c>
      <c r="F5" s="1">
        <v>12.310349336466679</v>
      </c>
      <c r="G5" s="103" t="s">
        <v>510</v>
      </c>
      <c r="H5" s="90">
        <f t="shared" si="0"/>
        <v>8.4866468842729965</v>
      </c>
      <c r="I5" s="90">
        <f t="shared" si="1"/>
        <v>13.974231912784935</v>
      </c>
      <c r="J5" s="90">
        <f t="shared" si="2"/>
        <v>27.060083052167144</v>
      </c>
      <c r="K5" s="90">
        <f t="shared" si="3"/>
        <v>26.564676299265233</v>
      </c>
      <c r="L5" s="90">
        <f t="shared" si="4"/>
        <v>27.559816286937966</v>
      </c>
      <c r="M5" s="90">
        <f t="shared" si="5"/>
        <v>41.733690795352999</v>
      </c>
      <c r="N5" s="90">
        <f>MAX($D$2:D$17)</f>
        <v>78.55421686746989</v>
      </c>
      <c r="O5" s="88">
        <f t="shared" si="6"/>
        <v>2</v>
      </c>
      <c r="R5" s="150" t="s">
        <v>47</v>
      </c>
      <c r="S5" s="151">
        <v>739</v>
      </c>
      <c r="T5" s="151">
        <v>398</v>
      </c>
      <c r="U5" s="152">
        <v>1137</v>
      </c>
    </row>
    <row r="6" spans="1:21">
      <c r="A6" s="85" t="s">
        <v>102</v>
      </c>
      <c r="B6" s="87">
        <v>369</v>
      </c>
      <c r="C6" s="88">
        <v>7</v>
      </c>
      <c r="D6" s="89">
        <v>18.431568431568433</v>
      </c>
      <c r="E6" s="1">
        <v>16.755308428909423</v>
      </c>
      <c r="F6" s="1">
        <v>20.200805319158121</v>
      </c>
      <c r="G6" s="103" t="s">
        <v>510</v>
      </c>
      <c r="H6" s="90">
        <f t="shared" si="0"/>
        <v>8.4866468842729965</v>
      </c>
      <c r="I6" s="90">
        <f t="shared" si="1"/>
        <v>13.974231912784935</v>
      </c>
      <c r="J6" s="90">
        <f t="shared" si="2"/>
        <v>27.060083052167144</v>
      </c>
      <c r="K6" s="90">
        <f t="shared" si="3"/>
        <v>26.564676299265233</v>
      </c>
      <c r="L6" s="90">
        <f t="shared" si="4"/>
        <v>27.559816286937966</v>
      </c>
      <c r="M6" s="90">
        <f t="shared" si="5"/>
        <v>41.733690795352999</v>
      </c>
      <c r="N6" s="90">
        <f>MAX($D$2:D$17)</f>
        <v>78.55421686746989</v>
      </c>
      <c r="O6" s="88">
        <f t="shared" si="6"/>
        <v>7</v>
      </c>
      <c r="R6" s="150" t="s">
        <v>48</v>
      </c>
      <c r="S6" s="151">
        <v>445</v>
      </c>
      <c r="T6" s="151">
        <v>1630</v>
      </c>
      <c r="U6" s="152">
        <v>2075</v>
      </c>
    </row>
    <row r="7" spans="1:21">
      <c r="A7" s="85" t="s">
        <v>103</v>
      </c>
      <c r="B7" s="87">
        <v>345</v>
      </c>
      <c r="C7" s="88">
        <v>8</v>
      </c>
      <c r="D7" s="89">
        <v>19.306099608282036</v>
      </c>
      <c r="E7" s="1">
        <v>17.499665078654029</v>
      </c>
      <c r="F7" s="1">
        <v>21.213878776877916</v>
      </c>
      <c r="G7" s="103" t="s">
        <v>510</v>
      </c>
      <c r="H7" s="90">
        <f t="shared" si="0"/>
        <v>8.4866468842729965</v>
      </c>
      <c r="I7" s="90">
        <f t="shared" si="1"/>
        <v>13.974231912784935</v>
      </c>
      <c r="J7" s="90">
        <f t="shared" si="2"/>
        <v>27.060083052167144</v>
      </c>
      <c r="K7" s="90">
        <f t="shared" si="3"/>
        <v>26.564676299265233</v>
      </c>
      <c r="L7" s="90">
        <f t="shared" si="4"/>
        <v>27.559816286937966</v>
      </c>
      <c r="M7" s="90">
        <f t="shared" si="5"/>
        <v>41.733690795352999</v>
      </c>
      <c r="N7" s="90">
        <f>MAX($D$2:D$17)</f>
        <v>78.55421686746989</v>
      </c>
      <c r="O7" s="88">
        <f t="shared" si="6"/>
        <v>8</v>
      </c>
      <c r="R7" s="150" t="s">
        <v>49</v>
      </c>
      <c r="S7" s="151">
        <v>2138</v>
      </c>
      <c r="T7" s="151">
        <v>264</v>
      </c>
      <c r="U7" s="152">
        <v>2402</v>
      </c>
    </row>
    <row r="8" spans="1:21">
      <c r="A8" s="85" t="s">
        <v>104</v>
      </c>
      <c r="B8" s="87">
        <v>696</v>
      </c>
      <c r="C8" s="88">
        <v>14</v>
      </c>
      <c r="D8" s="89">
        <v>46.338215712383487</v>
      </c>
      <c r="E8" s="1">
        <v>43.792360822352691</v>
      </c>
      <c r="F8" s="1">
        <v>48.898414536592682</v>
      </c>
      <c r="G8" s="103" t="s">
        <v>512</v>
      </c>
      <c r="H8" s="90">
        <f t="shared" si="0"/>
        <v>8.4866468842729965</v>
      </c>
      <c r="I8" s="90">
        <f t="shared" si="1"/>
        <v>13.974231912784935</v>
      </c>
      <c r="J8" s="90">
        <f t="shared" si="2"/>
        <v>27.060083052167144</v>
      </c>
      <c r="K8" s="90">
        <f t="shared" si="3"/>
        <v>26.564676299265233</v>
      </c>
      <c r="L8" s="90">
        <f t="shared" si="4"/>
        <v>27.559816286937966</v>
      </c>
      <c r="M8" s="90">
        <f t="shared" si="5"/>
        <v>41.733690795352999</v>
      </c>
      <c r="N8" s="90">
        <f>MAX($D$2:D$17)</f>
        <v>78.55421686746989</v>
      </c>
      <c r="O8" s="88">
        <f t="shared" si="6"/>
        <v>14</v>
      </c>
      <c r="R8" s="150" t="s">
        <v>50</v>
      </c>
      <c r="S8" s="151">
        <v>1633</v>
      </c>
      <c r="T8" s="151">
        <v>369</v>
      </c>
      <c r="U8" s="152">
        <v>2002</v>
      </c>
    </row>
    <row r="9" spans="1:21">
      <c r="A9" s="85" t="s">
        <v>105</v>
      </c>
      <c r="B9" s="87">
        <v>282</v>
      </c>
      <c r="C9" s="88">
        <v>4</v>
      </c>
      <c r="D9" s="89">
        <v>13.974231912784935</v>
      </c>
      <c r="E9" s="1">
        <v>12.489872433282171</v>
      </c>
      <c r="F9" s="1">
        <v>15.564080722082865</v>
      </c>
      <c r="G9" s="103" t="s">
        <v>510</v>
      </c>
      <c r="H9" s="90">
        <f t="shared" si="0"/>
        <v>8.4866468842729965</v>
      </c>
      <c r="I9" s="90">
        <f t="shared" si="1"/>
        <v>13.974231912784935</v>
      </c>
      <c r="J9" s="90">
        <f t="shared" si="2"/>
        <v>27.060083052167144</v>
      </c>
      <c r="K9" s="90">
        <f t="shared" si="3"/>
        <v>26.564676299265233</v>
      </c>
      <c r="L9" s="90">
        <f t="shared" si="4"/>
        <v>27.559816286937966</v>
      </c>
      <c r="M9" s="90">
        <f t="shared" si="5"/>
        <v>41.733690795352999</v>
      </c>
      <c r="N9" s="90">
        <f>MAX($D$2:D$17)</f>
        <v>78.55421686746989</v>
      </c>
      <c r="O9" s="88">
        <f t="shared" si="6"/>
        <v>4</v>
      </c>
      <c r="R9" s="150" t="s">
        <v>51</v>
      </c>
      <c r="S9" s="151">
        <v>1442</v>
      </c>
      <c r="T9" s="151">
        <v>345</v>
      </c>
      <c r="U9" s="152">
        <v>1787</v>
      </c>
    </row>
    <row r="10" spans="1:21">
      <c r="A10" s="85" t="s">
        <v>106</v>
      </c>
      <c r="B10" s="87">
        <v>597</v>
      </c>
      <c r="C10" s="88">
        <v>9</v>
      </c>
      <c r="D10" s="89">
        <v>24.771784232365146</v>
      </c>
      <c r="E10" s="1">
        <v>23.059040286080503</v>
      </c>
      <c r="F10" s="1">
        <v>26.5460489894006</v>
      </c>
      <c r="G10" s="103" t="s">
        <v>510</v>
      </c>
      <c r="H10" s="90">
        <f t="shared" si="0"/>
        <v>8.4866468842729965</v>
      </c>
      <c r="I10" s="90">
        <f t="shared" si="1"/>
        <v>13.974231912784935</v>
      </c>
      <c r="J10" s="90">
        <f t="shared" si="2"/>
        <v>27.060083052167144</v>
      </c>
      <c r="K10" s="90">
        <f t="shared" si="3"/>
        <v>26.564676299265233</v>
      </c>
      <c r="L10" s="90">
        <f t="shared" si="4"/>
        <v>27.559816286937966</v>
      </c>
      <c r="M10" s="90">
        <f t="shared" si="5"/>
        <v>41.733690795352999</v>
      </c>
      <c r="N10" s="90">
        <f>MAX($D$2:D$17)</f>
        <v>78.55421686746989</v>
      </c>
      <c r="O10" s="88">
        <f t="shared" si="6"/>
        <v>9</v>
      </c>
      <c r="R10" s="150" t="s">
        <v>52</v>
      </c>
      <c r="S10" s="151">
        <v>806</v>
      </c>
      <c r="T10" s="151">
        <v>696</v>
      </c>
      <c r="U10" s="152">
        <v>1502</v>
      </c>
    </row>
    <row r="11" spans="1:21">
      <c r="A11" s="85" t="s">
        <v>107</v>
      </c>
      <c r="B11" s="87">
        <v>227</v>
      </c>
      <c r="C11" s="88">
        <v>3</v>
      </c>
      <c r="D11" s="89">
        <v>11.160275319567354</v>
      </c>
      <c r="E11" s="1">
        <v>9.8240082102385351</v>
      </c>
      <c r="F11" s="1">
        <v>12.609604989759667</v>
      </c>
      <c r="G11" s="103" t="s">
        <v>510</v>
      </c>
      <c r="H11" s="90">
        <f t="shared" si="0"/>
        <v>8.4866468842729965</v>
      </c>
      <c r="I11" s="90">
        <f t="shared" si="1"/>
        <v>13.974231912784935</v>
      </c>
      <c r="J11" s="90">
        <f t="shared" si="2"/>
        <v>27.060083052167144</v>
      </c>
      <c r="K11" s="90">
        <f t="shared" si="3"/>
        <v>26.564676299265233</v>
      </c>
      <c r="L11" s="90">
        <f t="shared" si="4"/>
        <v>27.559816286937966</v>
      </c>
      <c r="M11" s="90">
        <f t="shared" si="5"/>
        <v>41.733690795352999</v>
      </c>
      <c r="N11" s="90">
        <f>MAX($D$2:D$17)</f>
        <v>78.55421686746989</v>
      </c>
      <c r="O11" s="88">
        <f t="shared" si="6"/>
        <v>3</v>
      </c>
      <c r="R11" s="150" t="s">
        <v>53</v>
      </c>
      <c r="S11" s="151">
        <v>1736</v>
      </c>
      <c r="T11" s="151">
        <v>282</v>
      </c>
      <c r="U11" s="152">
        <v>2018</v>
      </c>
    </row>
    <row r="12" spans="1:21">
      <c r="A12" s="85" t="s">
        <v>108</v>
      </c>
      <c r="B12" s="87">
        <v>467</v>
      </c>
      <c r="C12" s="88">
        <v>13</v>
      </c>
      <c r="D12" s="89">
        <v>41.733690795352999</v>
      </c>
      <c r="E12" s="1">
        <v>38.824736755578002</v>
      </c>
      <c r="F12" s="1">
        <v>44.686220486439261</v>
      </c>
      <c r="G12" s="103" t="s">
        <v>512</v>
      </c>
      <c r="H12" s="90">
        <f t="shared" si="0"/>
        <v>8.4866468842729965</v>
      </c>
      <c r="I12" s="90">
        <f t="shared" si="1"/>
        <v>13.974231912784935</v>
      </c>
      <c r="J12" s="90">
        <f t="shared" si="2"/>
        <v>27.060083052167144</v>
      </c>
      <c r="K12" s="90">
        <f t="shared" si="3"/>
        <v>26.564676299265233</v>
      </c>
      <c r="L12" s="90">
        <f t="shared" si="4"/>
        <v>27.559816286937966</v>
      </c>
      <c r="M12" s="90">
        <f t="shared" si="5"/>
        <v>41.733690795352999</v>
      </c>
      <c r="N12" s="90">
        <f>MAX($D$2:D$17)</f>
        <v>78.55421686746989</v>
      </c>
      <c r="O12" s="88">
        <f t="shared" si="6"/>
        <v>13</v>
      </c>
      <c r="R12" s="150" t="s">
        <v>54</v>
      </c>
      <c r="S12" s="151">
        <v>1813</v>
      </c>
      <c r="T12" s="151">
        <v>597</v>
      </c>
      <c r="U12" s="152">
        <v>2410</v>
      </c>
    </row>
    <row r="13" spans="1:21">
      <c r="A13" s="85" t="s">
        <v>109</v>
      </c>
      <c r="B13" s="87">
        <v>377</v>
      </c>
      <c r="C13" s="88">
        <v>6</v>
      </c>
      <c r="D13" s="89">
        <v>14.813359528487229</v>
      </c>
      <c r="E13" s="1">
        <v>13.45467001411099</v>
      </c>
      <c r="F13" s="1">
        <v>16.253534818488646</v>
      </c>
      <c r="G13" s="103" t="s">
        <v>510</v>
      </c>
      <c r="H13" s="90">
        <f t="shared" si="0"/>
        <v>8.4866468842729965</v>
      </c>
      <c r="I13" s="90">
        <f t="shared" si="1"/>
        <v>13.974231912784935</v>
      </c>
      <c r="J13" s="90">
        <f t="shared" si="2"/>
        <v>27.060083052167144</v>
      </c>
      <c r="K13" s="90">
        <f t="shared" si="3"/>
        <v>26.564676299265233</v>
      </c>
      <c r="L13" s="90">
        <f t="shared" si="4"/>
        <v>27.559816286937966</v>
      </c>
      <c r="M13" s="90">
        <f t="shared" si="5"/>
        <v>41.733690795352999</v>
      </c>
      <c r="N13" s="90">
        <f>MAX($D$2:D$17)</f>
        <v>78.55421686746989</v>
      </c>
      <c r="O13" s="88">
        <f t="shared" si="6"/>
        <v>6</v>
      </c>
      <c r="R13" s="150" t="s">
        <v>55</v>
      </c>
      <c r="S13" s="151">
        <v>1807</v>
      </c>
      <c r="T13" s="151">
        <v>227</v>
      </c>
      <c r="U13" s="152">
        <v>2034</v>
      </c>
    </row>
    <row r="14" spans="1:21">
      <c r="A14" s="85" t="s">
        <v>110</v>
      </c>
      <c r="B14" s="87">
        <v>710</v>
      </c>
      <c r="C14" s="88">
        <v>10</v>
      </c>
      <c r="D14" s="89">
        <v>32.287403365165986</v>
      </c>
      <c r="E14" s="1">
        <v>30.335063693346186</v>
      </c>
      <c r="F14" s="1">
        <v>34.287053728205905</v>
      </c>
      <c r="G14" s="103" t="s">
        <v>512</v>
      </c>
      <c r="H14" s="90">
        <f t="shared" si="0"/>
        <v>8.4866468842729965</v>
      </c>
      <c r="I14" s="90">
        <f t="shared" si="1"/>
        <v>13.974231912784935</v>
      </c>
      <c r="J14" s="90">
        <f t="shared" si="2"/>
        <v>27.060083052167144</v>
      </c>
      <c r="K14" s="90">
        <f t="shared" si="3"/>
        <v>26.564676299265233</v>
      </c>
      <c r="L14" s="90">
        <f t="shared" si="4"/>
        <v>27.559816286937966</v>
      </c>
      <c r="M14" s="90">
        <f t="shared" si="5"/>
        <v>41.733690795352999</v>
      </c>
      <c r="N14" s="90">
        <f>MAX($D$2:D$17)</f>
        <v>78.55421686746989</v>
      </c>
      <c r="O14" s="88">
        <f t="shared" si="6"/>
        <v>10</v>
      </c>
      <c r="R14" s="150" t="s">
        <v>56</v>
      </c>
      <c r="S14" s="151">
        <v>652</v>
      </c>
      <c r="T14" s="151">
        <v>467</v>
      </c>
      <c r="U14" s="152">
        <v>1119</v>
      </c>
    </row>
    <row r="15" spans="1:21">
      <c r="A15" s="85" t="s">
        <v>111</v>
      </c>
      <c r="B15" s="87">
        <v>143</v>
      </c>
      <c r="C15" s="88">
        <v>1</v>
      </c>
      <c r="D15" s="89">
        <v>8.4866468842729965</v>
      </c>
      <c r="E15" s="1">
        <v>7.199537876214154</v>
      </c>
      <c r="F15" s="1">
        <v>9.9204091765386764</v>
      </c>
      <c r="G15" s="103" t="s">
        <v>510</v>
      </c>
      <c r="H15" s="90">
        <f t="shared" si="0"/>
        <v>8.4866468842729965</v>
      </c>
      <c r="I15" s="90">
        <f t="shared" si="1"/>
        <v>13.974231912784935</v>
      </c>
      <c r="J15" s="90">
        <f t="shared" si="2"/>
        <v>27.060083052167144</v>
      </c>
      <c r="K15" s="90">
        <f t="shared" si="3"/>
        <v>26.564676299265233</v>
      </c>
      <c r="L15" s="90">
        <f t="shared" si="4"/>
        <v>27.559816286937966</v>
      </c>
      <c r="M15" s="90">
        <f t="shared" si="5"/>
        <v>41.733690795352999</v>
      </c>
      <c r="N15" s="90">
        <f>MAX($D$2:D$17)</f>
        <v>78.55421686746989</v>
      </c>
      <c r="O15" s="88">
        <f t="shared" si="6"/>
        <v>1</v>
      </c>
      <c r="R15" s="150" t="s">
        <v>57</v>
      </c>
      <c r="S15" s="151">
        <v>2168</v>
      </c>
      <c r="T15" s="151">
        <v>377</v>
      </c>
      <c r="U15" s="152">
        <v>2545</v>
      </c>
    </row>
    <row r="16" spans="1:21">
      <c r="A16" s="85" t="s">
        <v>112</v>
      </c>
      <c r="B16" s="87">
        <v>548</v>
      </c>
      <c r="C16" s="88">
        <v>12</v>
      </c>
      <c r="D16" s="89">
        <v>35.630689206762028</v>
      </c>
      <c r="E16" s="1">
        <v>33.234097425294287</v>
      </c>
      <c r="F16" s="1">
        <v>38.082279122190229</v>
      </c>
      <c r="G16" s="103" t="s">
        <v>512</v>
      </c>
      <c r="H16" s="90">
        <f t="shared" si="0"/>
        <v>8.4866468842729965</v>
      </c>
      <c r="I16" s="90">
        <f t="shared" si="1"/>
        <v>13.974231912784935</v>
      </c>
      <c r="J16" s="90">
        <f t="shared" si="2"/>
        <v>27.060083052167144</v>
      </c>
      <c r="K16" s="90">
        <f t="shared" si="3"/>
        <v>26.564676299265233</v>
      </c>
      <c r="L16" s="90">
        <f t="shared" si="4"/>
        <v>27.559816286937966</v>
      </c>
      <c r="M16" s="90">
        <f t="shared" si="5"/>
        <v>41.733690795352999</v>
      </c>
      <c r="N16" s="90">
        <f>MAX($D$2:D$17)</f>
        <v>78.55421686746989</v>
      </c>
      <c r="O16" s="88">
        <f t="shared" si="6"/>
        <v>12</v>
      </c>
      <c r="R16" s="150" t="s">
        <v>58</v>
      </c>
      <c r="S16" s="151">
        <v>1489</v>
      </c>
      <c r="T16" s="151">
        <v>710</v>
      </c>
      <c r="U16" s="152">
        <v>2199</v>
      </c>
    </row>
    <row r="17" spans="1:21">
      <c r="A17" s="85" t="s">
        <v>113</v>
      </c>
      <c r="B17" s="87">
        <v>291</v>
      </c>
      <c r="C17" s="88">
        <v>5</v>
      </c>
      <c r="D17" s="89">
        <v>14.243759177679882</v>
      </c>
      <c r="E17" s="1">
        <v>12.755898110968882</v>
      </c>
      <c r="F17" s="1">
        <v>15.835009765811018</v>
      </c>
      <c r="G17" s="103" t="s">
        <v>510</v>
      </c>
      <c r="H17" s="90">
        <f t="shared" si="0"/>
        <v>8.4866468842729965</v>
      </c>
      <c r="I17" s="90">
        <f t="shared" si="1"/>
        <v>13.974231912784935</v>
      </c>
      <c r="J17" s="90">
        <f t="shared" si="2"/>
        <v>27.060083052167144</v>
      </c>
      <c r="K17" s="90">
        <f t="shared" si="3"/>
        <v>26.564676299265233</v>
      </c>
      <c r="L17" s="90">
        <f t="shared" si="4"/>
        <v>27.559816286937966</v>
      </c>
      <c r="M17" s="90">
        <f t="shared" si="5"/>
        <v>41.733690795352999</v>
      </c>
      <c r="N17" s="90">
        <f>MAX($D$2:D$17)</f>
        <v>78.55421686746989</v>
      </c>
      <c r="O17" s="88">
        <f t="shared" si="6"/>
        <v>5</v>
      </c>
      <c r="R17" s="150" t="s">
        <v>59</v>
      </c>
      <c r="S17" s="151">
        <v>1542</v>
      </c>
      <c r="T17" s="151">
        <v>143</v>
      </c>
      <c r="U17" s="152">
        <v>1685</v>
      </c>
    </row>
    <row r="18" spans="1:21">
      <c r="A18" s="85" t="s">
        <v>115</v>
      </c>
      <c r="B18">
        <v>8341</v>
      </c>
      <c r="D18" s="89">
        <v>27.060083052167144</v>
      </c>
      <c r="E18" s="89">
        <v>26.564676299265233</v>
      </c>
      <c r="F18" s="89">
        <v>27.559816286937966</v>
      </c>
      <c r="R18" s="150" t="s">
        <v>60</v>
      </c>
      <c r="S18" s="151">
        <v>990</v>
      </c>
      <c r="T18" s="151">
        <v>548</v>
      </c>
      <c r="U18" s="152">
        <v>1538</v>
      </c>
    </row>
    <row r="19" spans="1:21">
      <c r="D19" s="96"/>
      <c r="E19" s="96"/>
      <c r="F19" s="96"/>
      <c r="R19" s="150" t="s">
        <v>61</v>
      </c>
      <c r="S19" s="151">
        <v>1752</v>
      </c>
      <c r="T19" s="151">
        <v>291</v>
      </c>
      <c r="U19" s="152">
        <v>2043</v>
      </c>
    </row>
    <row r="20" spans="1:21" ht="15" thickBot="1">
      <c r="A20" s="85" t="s">
        <v>116</v>
      </c>
      <c r="C20" t="s">
        <v>503</v>
      </c>
      <c r="R20" s="156" t="s">
        <v>482</v>
      </c>
      <c r="S20" s="157">
        <v>22483</v>
      </c>
      <c r="T20" s="157">
        <v>8341</v>
      </c>
      <c r="U20" s="158">
        <v>30824</v>
      </c>
    </row>
    <row r="22" spans="1:21">
      <c r="A22" t="s">
        <v>121</v>
      </c>
    </row>
    <row r="23" spans="1:21">
      <c r="R23" s="150" t="s">
        <v>501</v>
      </c>
      <c r="S23" s="151">
        <v>862</v>
      </c>
      <c r="T23" s="151">
        <v>122</v>
      </c>
      <c r="U23" s="152">
        <v>984</v>
      </c>
    </row>
  </sheetData>
  <sheetProtection algorithmName="SHA-512" hashValue="lCk+fTHDe9iYeQ0vDQRiwlcNAVLuHG41wfas0MPDDXikndcW91qbRavAaRDVa+7qX3iL7qm9CWUNQ99AL712fQ==" saltValue="A2Un15ooAn+ccMolFORrMQ=="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row>
    <row r="2" spans="1:15">
      <c r="A2" s="85" t="s">
        <v>98</v>
      </c>
      <c r="B2" s="87">
        <v>1035</v>
      </c>
      <c r="C2" s="88">
        <v>2</v>
      </c>
      <c r="D2" s="89">
        <v>4.409321347931666</v>
      </c>
      <c r="E2" s="2">
        <v>4.1502127004719407</v>
      </c>
      <c r="F2" s="2">
        <v>4.6797927645850317</v>
      </c>
      <c r="G2" s="103" t="s">
        <v>510</v>
      </c>
      <c r="H2" s="90">
        <v>4.3247344461305008</v>
      </c>
      <c r="I2" s="90">
        <v>4.811563593162167</v>
      </c>
      <c r="J2" s="90">
        <v>6.2313722247813885</v>
      </c>
      <c r="K2" s="90">
        <v>6.1376679394944924</v>
      </c>
      <c r="L2" s="90">
        <v>6.3260767956389072</v>
      </c>
      <c r="M2" s="90">
        <v>7.4621329211746525</v>
      </c>
      <c r="N2" s="90">
        <v>8.083566167132334</v>
      </c>
      <c r="O2" s="88">
        <v>2</v>
      </c>
    </row>
    <row r="3" spans="1:15">
      <c r="A3" s="85" t="s">
        <v>99</v>
      </c>
      <c r="B3" s="87">
        <v>683</v>
      </c>
      <c r="C3" s="88">
        <v>1</v>
      </c>
      <c r="D3" s="89">
        <v>4.3247344461305008</v>
      </c>
      <c r="E3" s="2">
        <v>4.012985456678984</v>
      </c>
      <c r="F3" s="2">
        <v>4.6534189241653587</v>
      </c>
      <c r="G3" s="103" t="s">
        <v>510</v>
      </c>
      <c r="H3" s="90">
        <v>4.3247344461305008</v>
      </c>
      <c r="I3" s="90">
        <v>4.811563593162167</v>
      </c>
      <c r="J3" s="90">
        <v>6.2313722247813885</v>
      </c>
      <c r="K3" s="90">
        <v>6.1376679394944924</v>
      </c>
      <c r="L3" s="90">
        <v>6.3260767956389072</v>
      </c>
      <c r="M3" s="90">
        <v>7.4621329211746525</v>
      </c>
      <c r="N3" s="90">
        <v>8.083566167132334</v>
      </c>
      <c r="O3" s="88">
        <v>1</v>
      </c>
    </row>
    <row r="4" spans="1:15">
      <c r="A4" s="85" t="s">
        <v>100</v>
      </c>
      <c r="B4" s="87">
        <v>1198</v>
      </c>
      <c r="C4" s="88">
        <v>7</v>
      </c>
      <c r="D4" s="89">
        <v>6.3185654008438812</v>
      </c>
      <c r="E4" s="2">
        <v>5.976337362010538</v>
      </c>
      <c r="F4" s="2">
        <v>6.6742628588004447</v>
      </c>
      <c r="G4" s="103" t="s">
        <v>511</v>
      </c>
      <c r="H4" s="90">
        <v>4.3247344461305008</v>
      </c>
      <c r="I4" s="90">
        <v>4.811563593162167</v>
      </c>
      <c r="J4" s="90">
        <v>6.2313722247813885</v>
      </c>
      <c r="K4" s="90">
        <v>6.1376679394944924</v>
      </c>
      <c r="L4" s="90">
        <v>6.3260767956389072</v>
      </c>
      <c r="M4" s="90">
        <v>7.4621329211746525</v>
      </c>
      <c r="N4" s="90">
        <v>8.083566167132334</v>
      </c>
      <c r="O4" s="88">
        <v>7</v>
      </c>
    </row>
    <row r="5" spans="1:15">
      <c r="A5" s="85" t="s">
        <v>101</v>
      </c>
      <c r="B5" s="87">
        <v>1168</v>
      </c>
      <c r="C5" s="88">
        <v>14</v>
      </c>
      <c r="D5" s="89">
        <v>8.0618442849254546</v>
      </c>
      <c r="E5" s="2">
        <v>7.6235357358481917</v>
      </c>
      <c r="F5" s="2">
        <v>8.5170797245583056</v>
      </c>
      <c r="G5" s="103" t="s">
        <v>512</v>
      </c>
      <c r="H5" s="90">
        <v>4.3247344461305008</v>
      </c>
      <c r="I5" s="90">
        <v>4.811563593162167</v>
      </c>
      <c r="J5" s="90">
        <v>6.2313722247813885</v>
      </c>
      <c r="K5" s="90">
        <v>6.1376679394944924</v>
      </c>
      <c r="L5" s="90">
        <v>6.3260767956389072</v>
      </c>
      <c r="M5" s="90">
        <v>7.4621329211746525</v>
      </c>
      <c r="N5" s="90">
        <v>8.083566167132334</v>
      </c>
      <c r="O5" s="88">
        <v>10</v>
      </c>
    </row>
    <row r="6" spans="1:15">
      <c r="A6" s="85" t="s">
        <v>102</v>
      </c>
      <c r="B6" s="87">
        <v>936</v>
      </c>
      <c r="C6" s="88">
        <v>10</v>
      </c>
      <c r="D6" s="89">
        <v>6.469449820293061</v>
      </c>
      <c r="E6" s="2">
        <v>6.0739538724916757</v>
      </c>
      <c r="F6" s="2">
        <v>6.8825588239604576</v>
      </c>
      <c r="G6" s="103" t="s">
        <v>511</v>
      </c>
      <c r="H6" s="90">
        <v>4.3247344461305008</v>
      </c>
      <c r="I6" s="90">
        <v>4.811563593162167</v>
      </c>
      <c r="J6" s="90">
        <v>6.2313722247813885</v>
      </c>
      <c r="K6" s="90">
        <v>6.1376679394944924</v>
      </c>
      <c r="L6" s="90">
        <v>6.3260767956389072</v>
      </c>
      <c r="M6" s="90">
        <v>7.4621329211746525</v>
      </c>
      <c r="N6" s="90">
        <v>8.083566167132334</v>
      </c>
      <c r="O6" s="88">
        <v>14</v>
      </c>
    </row>
    <row r="7" spans="1:15">
      <c r="A7" s="85" t="s">
        <v>103</v>
      </c>
      <c r="B7" s="87">
        <v>860</v>
      </c>
      <c r="C7" s="88">
        <v>6</v>
      </c>
      <c r="D7" s="89">
        <v>6.0593250193757484</v>
      </c>
      <c r="E7" s="2">
        <v>5.6723320585268961</v>
      </c>
      <c r="F7" s="2">
        <v>6.4644497406968258</v>
      </c>
      <c r="G7" s="103" t="s">
        <v>511</v>
      </c>
      <c r="H7" s="90">
        <v>4.3247344461305008</v>
      </c>
      <c r="I7" s="90">
        <v>4.811563593162167</v>
      </c>
      <c r="J7" s="90">
        <v>6.2313722247813885</v>
      </c>
      <c r="K7" s="90">
        <v>6.1376679394944924</v>
      </c>
      <c r="L7" s="90">
        <v>6.3260767956389072</v>
      </c>
      <c r="M7" s="90">
        <v>7.4621329211746525</v>
      </c>
      <c r="N7" s="90">
        <v>8.083566167132334</v>
      </c>
      <c r="O7" s="88">
        <v>6</v>
      </c>
    </row>
    <row r="8" spans="1:15">
      <c r="A8" s="85" t="s">
        <v>104</v>
      </c>
      <c r="B8" s="87">
        <v>1054</v>
      </c>
      <c r="C8" s="88">
        <v>8</v>
      </c>
      <c r="D8" s="89">
        <v>6.3266041816870944</v>
      </c>
      <c r="E8" s="2">
        <v>5.9614175284692736</v>
      </c>
      <c r="F8" s="2">
        <v>6.7071416708376335</v>
      </c>
      <c r="G8" s="103" t="s">
        <v>511</v>
      </c>
      <c r="H8" s="90">
        <v>4.3247344461305008</v>
      </c>
      <c r="I8" s="90">
        <v>4.811563593162167</v>
      </c>
      <c r="J8" s="90">
        <v>6.2313722247813885</v>
      </c>
      <c r="K8" s="90">
        <v>6.1376679394944924</v>
      </c>
      <c r="L8" s="90">
        <v>6.3260767956389072</v>
      </c>
      <c r="M8" s="90">
        <v>7.4621329211746525</v>
      </c>
      <c r="N8" s="90">
        <v>8.083566167132334</v>
      </c>
      <c r="O8" s="88">
        <v>8</v>
      </c>
    </row>
    <row r="9" spans="1:15">
      <c r="A9" s="85" t="s">
        <v>105</v>
      </c>
      <c r="B9" s="87">
        <v>957</v>
      </c>
      <c r="C9" s="88">
        <v>12</v>
      </c>
      <c r="D9" s="89">
        <v>6.8225564981820783</v>
      </c>
      <c r="E9" s="2">
        <v>6.410732464533571</v>
      </c>
      <c r="F9" s="2">
        <v>7.2523980622063835</v>
      </c>
      <c r="G9" s="103" t="s">
        <v>512</v>
      </c>
      <c r="H9" s="90">
        <v>4.3247344461305008</v>
      </c>
      <c r="I9" s="90">
        <v>4.811563593162167</v>
      </c>
      <c r="J9" s="90">
        <v>6.2313722247813885</v>
      </c>
      <c r="K9" s="90">
        <v>6.1376679394944924</v>
      </c>
      <c r="L9" s="90">
        <v>6.3260767956389072</v>
      </c>
      <c r="M9" s="90">
        <v>7.4621329211746525</v>
      </c>
      <c r="N9" s="90">
        <v>8.083566167132334</v>
      </c>
      <c r="O9" s="88">
        <v>12</v>
      </c>
    </row>
    <row r="10" spans="1:15">
      <c r="A10" s="85" t="s">
        <v>106</v>
      </c>
      <c r="B10" s="87">
        <v>1207</v>
      </c>
      <c r="C10" s="88">
        <v>13</v>
      </c>
      <c r="D10" s="89">
        <v>7.4621329211746525</v>
      </c>
      <c r="E10" s="2">
        <v>7.0617530045528811</v>
      </c>
      <c r="F10" s="2">
        <v>7.8778882378442523</v>
      </c>
      <c r="G10" s="103" t="s">
        <v>512</v>
      </c>
      <c r="H10" s="90">
        <v>4.3247344461305008</v>
      </c>
      <c r="I10" s="90">
        <v>4.811563593162167</v>
      </c>
      <c r="J10" s="90">
        <v>6.2313722247813885</v>
      </c>
      <c r="K10" s="90">
        <v>6.1376679394944924</v>
      </c>
      <c r="L10" s="90">
        <v>6.3260767956389072</v>
      </c>
      <c r="M10" s="90">
        <v>7.4621329211746525</v>
      </c>
      <c r="N10" s="90">
        <v>8.083566167132334</v>
      </c>
      <c r="O10" s="88">
        <v>13</v>
      </c>
    </row>
    <row r="11" spans="1:15">
      <c r="A11" s="85" t="s">
        <v>107</v>
      </c>
      <c r="B11" s="87">
        <v>951</v>
      </c>
      <c r="C11" s="88">
        <v>9</v>
      </c>
      <c r="D11" s="89">
        <v>6.4317597727580136</v>
      </c>
      <c r="E11" s="2">
        <v>6.0415664636189952</v>
      </c>
      <c r="F11" s="2">
        <v>6.8392007268522983</v>
      </c>
      <c r="G11" s="103" t="s">
        <v>511</v>
      </c>
      <c r="H11" s="90">
        <v>4.3247344461305008</v>
      </c>
      <c r="I11" s="90">
        <v>4.811563593162167</v>
      </c>
      <c r="J11" s="90">
        <v>6.2313722247813885</v>
      </c>
      <c r="K11" s="90">
        <v>6.1376679394944924</v>
      </c>
      <c r="L11" s="90">
        <v>6.3260767956389072</v>
      </c>
      <c r="M11" s="90">
        <v>7.4621329211746525</v>
      </c>
      <c r="N11" s="90">
        <v>8.083566167132334</v>
      </c>
      <c r="O11" s="88">
        <v>9</v>
      </c>
    </row>
    <row r="12" spans="1:15">
      <c r="A12" s="85" t="s">
        <v>108</v>
      </c>
      <c r="B12" s="87">
        <v>688</v>
      </c>
      <c r="C12" s="88">
        <v>3</v>
      </c>
      <c r="D12" s="89">
        <v>4.5668768669100563</v>
      </c>
      <c r="E12" s="2">
        <v>4.2389927410102235</v>
      </c>
      <c r="F12" s="2">
        <v>4.9124460131321097</v>
      </c>
      <c r="G12" s="103" t="s">
        <v>510</v>
      </c>
      <c r="H12" s="90">
        <v>4.3247344461305008</v>
      </c>
      <c r="I12" s="90">
        <v>4.811563593162167</v>
      </c>
      <c r="J12" s="90">
        <v>6.2313722247813885</v>
      </c>
      <c r="K12" s="90">
        <v>6.1376679394944924</v>
      </c>
      <c r="L12" s="90">
        <v>6.3260767956389072</v>
      </c>
      <c r="M12" s="90">
        <v>7.4621329211746525</v>
      </c>
      <c r="N12" s="90">
        <v>8.083566167132334</v>
      </c>
      <c r="O12" s="88">
        <v>3</v>
      </c>
    </row>
    <row r="13" spans="1:15">
      <c r="A13" s="85" t="s">
        <v>109</v>
      </c>
      <c r="B13" s="87">
        <v>1273</v>
      </c>
      <c r="C13" s="88">
        <v>16</v>
      </c>
      <c r="D13" s="89">
        <v>8.083566167132334</v>
      </c>
      <c r="E13" s="2">
        <v>7.6624327489319954</v>
      </c>
      <c r="F13" s="2">
        <v>8.5202575804145138</v>
      </c>
      <c r="G13" s="103" t="s">
        <v>512</v>
      </c>
      <c r="H13" s="90">
        <v>4.3247344461305008</v>
      </c>
      <c r="I13" s="90">
        <v>4.811563593162167</v>
      </c>
      <c r="J13" s="90">
        <v>6.2313722247813885</v>
      </c>
      <c r="K13" s="90">
        <v>6.1376679394944924</v>
      </c>
      <c r="L13" s="90">
        <v>6.3260767956389072</v>
      </c>
      <c r="M13" s="90">
        <v>7.4621329211746525</v>
      </c>
      <c r="N13" s="90">
        <v>8.083566167132334</v>
      </c>
      <c r="O13" s="88">
        <v>16</v>
      </c>
    </row>
    <row r="14" spans="1:15">
      <c r="A14" s="85" t="s">
        <v>110</v>
      </c>
      <c r="B14" s="87">
        <v>1005</v>
      </c>
      <c r="C14" s="88">
        <v>11</v>
      </c>
      <c r="D14" s="89">
        <v>6.6600397614314115</v>
      </c>
      <c r="E14" s="2">
        <v>6.2673005683067595</v>
      </c>
      <c r="F14" s="2">
        <v>7.0695857477175581</v>
      </c>
      <c r="G14" s="103" t="s">
        <v>511</v>
      </c>
      <c r="H14" s="90">
        <v>4.3247344461305008</v>
      </c>
      <c r="I14" s="90">
        <v>4.811563593162167</v>
      </c>
      <c r="J14" s="90">
        <v>6.2313722247813885</v>
      </c>
      <c r="K14" s="90">
        <v>6.1376679394944924</v>
      </c>
      <c r="L14" s="90">
        <v>6.3260767956389072</v>
      </c>
      <c r="M14" s="90">
        <v>7.4621329211746525</v>
      </c>
      <c r="N14" s="90">
        <v>8.083566167132334</v>
      </c>
      <c r="O14" s="88">
        <v>11</v>
      </c>
    </row>
    <row r="15" spans="1:15">
      <c r="A15" s="85" t="s">
        <v>111</v>
      </c>
      <c r="B15" s="87">
        <v>811</v>
      </c>
      <c r="C15" s="88">
        <v>5</v>
      </c>
      <c r="D15" s="89">
        <v>5.7383428854454115</v>
      </c>
      <c r="E15" s="2">
        <v>5.3605137838685772</v>
      </c>
      <c r="F15" s="2">
        <v>6.1345197136731109</v>
      </c>
      <c r="G15" s="103" t="s">
        <v>510</v>
      </c>
      <c r="H15" s="90">
        <v>4.3247344461305008</v>
      </c>
      <c r="I15" s="90">
        <v>4.811563593162167</v>
      </c>
      <c r="J15" s="90">
        <v>6.2313722247813885</v>
      </c>
      <c r="K15" s="90">
        <v>6.1376679394944924</v>
      </c>
      <c r="L15" s="90">
        <v>6.3260767956389072</v>
      </c>
      <c r="M15" s="90">
        <v>7.4621329211746525</v>
      </c>
      <c r="N15" s="90">
        <v>8.083566167132334</v>
      </c>
      <c r="O15" s="88">
        <v>5</v>
      </c>
    </row>
    <row r="16" spans="1:15">
      <c r="A16" s="85" t="s">
        <v>112</v>
      </c>
      <c r="B16" s="87">
        <v>729</v>
      </c>
      <c r="C16" s="88">
        <v>4</v>
      </c>
      <c r="D16" s="89">
        <v>4.811563593162167</v>
      </c>
      <c r="E16" s="2">
        <v>4.476197144227104</v>
      </c>
      <c r="F16" s="2">
        <v>5.1644138319999584</v>
      </c>
      <c r="G16" s="103" t="s">
        <v>510</v>
      </c>
      <c r="H16" s="90">
        <v>4.3247344461305008</v>
      </c>
      <c r="I16" s="90">
        <v>4.811563593162167</v>
      </c>
      <c r="J16" s="90">
        <v>6.2313722247813885</v>
      </c>
      <c r="K16" s="90">
        <v>6.1376679394944924</v>
      </c>
      <c r="L16" s="90">
        <v>6.3260767956389072</v>
      </c>
      <c r="M16" s="90">
        <v>7.4621329211746525</v>
      </c>
      <c r="N16" s="90">
        <v>8.083566167132334</v>
      </c>
      <c r="O16" s="88">
        <v>4</v>
      </c>
    </row>
    <row r="17" spans="1:15">
      <c r="A17" s="85" t="s">
        <v>113</v>
      </c>
      <c r="B17" s="87">
        <v>1272</v>
      </c>
      <c r="C17" s="88">
        <v>15</v>
      </c>
      <c r="D17" s="89">
        <v>8.0649251838701499</v>
      </c>
      <c r="E17" s="2">
        <v>7.6445598742856742</v>
      </c>
      <c r="F17" s="2">
        <v>8.5008317687592641</v>
      </c>
      <c r="G17" s="103" t="s">
        <v>512</v>
      </c>
      <c r="H17" s="90">
        <v>4.3247344461305008</v>
      </c>
      <c r="I17" s="90">
        <v>4.811563593162167</v>
      </c>
      <c r="J17" s="90">
        <v>6.2313722247813885</v>
      </c>
      <c r="K17" s="90">
        <v>6.1376679394944924</v>
      </c>
      <c r="L17" s="90">
        <v>6.3260767956389072</v>
      </c>
      <c r="M17" s="90">
        <v>7.4621329211746525</v>
      </c>
      <c r="N17" s="90">
        <v>8.083566167132334</v>
      </c>
      <c r="O17" s="88">
        <v>15</v>
      </c>
    </row>
    <row r="18" spans="1:15">
      <c r="A18" s="85" t="s">
        <v>115</v>
      </c>
      <c r="B18" s="104">
        <v>15826</v>
      </c>
      <c r="D18" s="89">
        <v>6.2313722247813885</v>
      </c>
      <c r="E18" s="89">
        <v>6.1376679394944924</v>
      </c>
      <c r="F18" s="89">
        <v>6.3260767956389072</v>
      </c>
    </row>
    <row r="20" spans="1:15">
      <c r="A20" s="85" t="s">
        <v>116</v>
      </c>
      <c r="B20" t="s">
        <v>342</v>
      </c>
    </row>
    <row r="21" spans="1:15">
      <c r="A21" t="s">
        <v>117</v>
      </c>
    </row>
    <row r="22" spans="1:15">
      <c r="A22" s="85" t="s">
        <v>118</v>
      </c>
    </row>
    <row r="23" spans="1:15">
      <c r="A23" t="s">
        <v>336</v>
      </c>
    </row>
  </sheetData>
  <sheetProtection algorithmName="SHA-512" hashValue="OzGnpjryb1sQ5hk0Z1JtAcE69Rx9Cv7x74+aC3Hp92pKIeOB0D8/JXNCweIcA4VzHn6a9pqhm5PMRYy67Y2oRQ==" saltValue="BNk37OIE0UBOiHdK7N7qsg==" spinCount="100000" sheet="1" objects="1" scenarios="1"/>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tabColor rgb="FF00B0F0"/>
  </sheetPr>
  <dimension ref="A1:T23"/>
  <sheetViews>
    <sheetView workbookViewId="0">
      <selection activeCell="B5" sqref="B5:D5"/>
    </sheetView>
  </sheetViews>
  <sheetFormatPr defaultRowHeight="14.4"/>
  <sheetData>
    <row r="1" spans="1:20"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c r="S1" t="s">
        <v>483</v>
      </c>
    </row>
    <row r="2" spans="1:20">
      <c r="A2" s="85" t="s">
        <v>98</v>
      </c>
      <c r="B2" s="87">
        <v>329</v>
      </c>
      <c r="C2" s="88">
        <v>14</v>
      </c>
      <c r="D2" s="89">
        <v>24.479166666666664</v>
      </c>
      <c r="E2" s="1">
        <v>22.201102776463387</v>
      </c>
      <c r="F2" s="1">
        <v>26.869367657084769</v>
      </c>
      <c r="G2" s="103" t="s">
        <v>536</v>
      </c>
      <c r="H2" s="90">
        <v>10.00893655049151</v>
      </c>
      <c r="I2" s="90">
        <v>12.250332889480692</v>
      </c>
      <c r="J2" s="90">
        <v>18.569343065693431</v>
      </c>
      <c r="K2" s="90">
        <v>18.136598871706902</v>
      </c>
      <c r="L2" s="90">
        <v>19.008018543854046</v>
      </c>
      <c r="M2" s="90">
        <v>23.10327949094469</v>
      </c>
      <c r="N2" s="90">
        <v>31.890091590341381</v>
      </c>
      <c r="O2" s="88">
        <v>14</v>
      </c>
      <c r="Q2" t="s">
        <v>46</v>
      </c>
      <c r="R2">
        <v>1015</v>
      </c>
      <c r="S2">
        <v>329</v>
      </c>
      <c r="T2">
        <v>1344</v>
      </c>
    </row>
    <row r="3" spans="1:20">
      <c r="A3" s="85" t="s">
        <v>99</v>
      </c>
      <c r="B3" s="87">
        <v>119</v>
      </c>
      <c r="C3" s="88">
        <v>3</v>
      </c>
      <c r="D3" s="89">
        <v>10.466138962181178</v>
      </c>
      <c r="E3" s="1">
        <v>8.7469121928354987</v>
      </c>
      <c r="F3" s="1">
        <v>12.392877768530811</v>
      </c>
      <c r="G3" s="103" t="s">
        <v>537</v>
      </c>
      <c r="H3" s="90">
        <v>10.00893655049151</v>
      </c>
      <c r="I3" s="90">
        <v>12.250332889480692</v>
      </c>
      <c r="J3" s="90">
        <v>18.569343065693431</v>
      </c>
      <c r="K3" s="90">
        <v>18.136598871706902</v>
      </c>
      <c r="L3" s="90">
        <v>19.008018543854046</v>
      </c>
      <c r="M3" s="90">
        <v>23.10327949094469</v>
      </c>
      <c r="N3" s="90">
        <v>31.890091590341381</v>
      </c>
      <c r="O3" s="88">
        <v>3</v>
      </c>
      <c r="Q3" t="s">
        <v>47</v>
      </c>
      <c r="R3">
        <v>1018</v>
      </c>
      <c r="S3">
        <v>119</v>
      </c>
      <c r="T3">
        <v>1137</v>
      </c>
    </row>
    <row r="4" spans="1:20">
      <c r="A4" s="85" t="s">
        <v>100</v>
      </c>
      <c r="B4" s="87">
        <v>405</v>
      </c>
      <c r="C4" s="88">
        <v>9</v>
      </c>
      <c r="D4" s="89">
        <v>19.518072289156628</v>
      </c>
      <c r="E4" s="1">
        <v>17.832644105806807</v>
      </c>
      <c r="F4" s="1">
        <v>21.290057461263757</v>
      </c>
      <c r="G4" s="103" t="s">
        <v>511</v>
      </c>
      <c r="H4" s="90">
        <v>10.00893655049151</v>
      </c>
      <c r="I4" s="90">
        <v>12.250332889480692</v>
      </c>
      <c r="J4" s="90">
        <v>18.569343065693431</v>
      </c>
      <c r="K4" s="90">
        <v>18.136598871706902</v>
      </c>
      <c r="L4" s="90">
        <v>19.008018543854046</v>
      </c>
      <c r="M4" s="90">
        <v>23.10327949094469</v>
      </c>
      <c r="N4" s="90">
        <v>31.890091590341381</v>
      </c>
      <c r="O4" s="88">
        <v>9</v>
      </c>
      <c r="Q4" t="s">
        <v>48</v>
      </c>
      <c r="R4">
        <v>1670</v>
      </c>
      <c r="S4">
        <v>405</v>
      </c>
      <c r="T4">
        <v>2075</v>
      </c>
    </row>
    <row r="5" spans="1:20">
      <c r="A5" s="85" t="s">
        <v>101</v>
      </c>
      <c r="B5" s="87">
        <v>766</v>
      </c>
      <c r="C5" s="88">
        <v>16</v>
      </c>
      <c r="D5" s="89">
        <v>31.890091590341381</v>
      </c>
      <c r="E5" s="1">
        <v>30.028513517106902</v>
      </c>
      <c r="F5" s="1">
        <v>33.795929356003207</v>
      </c>
      <c r="G5" s="103" t="s">
        <v>536</v>
      </c>
      <c r="H5" s="90">
        <v>10.00893655049151</v>
      </c>
      <c r="I5" s="90">
        <v>12.250332889480692</v>
      </c>
      <c r="J5" s="90">
        <v>18.569343065693431</v>
      </c>
      <c r="K5" s="90">
        <v>18.136598871706902</v>
      </c>
      <c r="L5" s="90">
        <v>19.008018543854046</v>
      </c>
      <c r="M5" s="90">
        <v>23.10327949094469</v>
      </c>
      <c r="N5" s="90">
        <v>31.890091590341381</v>
      </c>
      <c r="O5" s="88">
        <v>16</v>
      </c>
      <c r="Q5" t="s">
        <v>49</v>
      </c>
      <c r="R5">
        <v>1636</v>
      </c>
      <c r="S5">
        <v>766</v>
      </c>
      <c r="T5">
        <v>2402</v>
      </c>
    </row>
    <row r="6" spans="1:20">
      <c r="A6" s="85" t="s">
        <v>102</v>
      </c>
      <c r="B6" s="87">
        <v>202</v>
      </c>
      <c r="C6" s="88">
        <v>2</v>
      </c>
      <c r="D6" s="89">
        <v>10.08991008991009</v>
      </c>
      <c r="E6" s="1">
        <v>8.8047461408587537</v>
      </c>
      <c r="F6" s="1">
        <v>11.493252499645664</v>
      </c>
      <c r="G6" s="103" t="s">
        <v>537</v>
      </c>
      <c r="H6" s="90">
        <v>10.00893655049151</v>
      </c>
      <c r="I6" s="90">
        <v>12.250332889480692</v>
      </c>
      <c r="J6" s="90">
        <v>18.569343065693431</v>
      </c>
      <c r="K6" s="90">
        <v>18.136598871706902</v>
      </c>
      <c r="L6" s="90">
        <v>19.008018543854046</v>
      </c>
      <c r="M6" s="90">
        <v>23.10327949094469</v>
      </c>
      <c r="N6" s="90">
        <v>31.890091590341381</v>
      </c>
      <c r="O6" s="88">
        <v>2</v>
      </c>
      <c r="Q6" t="s">
        <v>50</v>
      </c>
      <c r="R6">
        <v>1800</v>
      </c>
      <c r="S6">
        <v>202</v>
      </c>
      <c r="T6">
        <v>2002</v>
      </c>
    </row>
    <row r="7" spans="1:20">
      <c r="A7" s="85" t="s">
        <v>103</v>
      </c>
      <c r="B7" s="87">
        <v>349</v>
      </c>
      <c r="C7" s="88">
        <v>10</v>
      </c>
      <c r="D7" s="89">
        <v>19.529938444320088</v>
      </c>
      <c r="E7" s="1">
        <v>17.715119502491632</v>
      </c>
      <c r="F7" s="1">
        <v>21.44535438358831</v>
      </c>
      <c r="G7" s="103" t="s">
        <v>511</v>
      </c>
      <c r="H7" s="90">
        <v>10.00893655049151</v>
      </c>
      <c r="I7" s="90">
        <v>12.250332889480692</v>
      </c>
      <c r="J7" s="90">
        <v>18.569343065693431</v>
      </c>
      <c r="K7" s="90">
        <v>18.136598871706902</v>
      </c>
      <c r="L7" s="90">
        <v>19.008018543854046</v>
      </c>
      <c r="M7" s="90">
        <v>23.10327949094469</v>
      </c>
      <c r="N7" s="90">
        <v>31.890091590341381</v>
      </c>
      <c r="O7" s="88">
        <v>10</v>
      </c>
      <c r="Q7" t="s">
        <v>51</v>
      </c>
      <c r="R7">
        <v>1438</v>
      </c>
      <c r="S7">
        <v>349</v>
      </c>
      <c r="T7">
        <v>1787</v>
      </c>
    </row>
    <row r="8" spans="1:20">
      <c r="A8" s="85" t="s">
        <v>104</v>
      </c>
      <c r="B8" s="87">
        <v>184</v>
      </c>
      <c r="C8" s="88">
        <v>4</v>
      </c>
      <c r="D8" s="89">
        <v>12.250332889480692</v>
      </c>
      <c r="E8" s="1">
        <v>10.633985229132893</v>
      </c>
      <c r="F8" s="1">
        <v>14.015852778483643</v>
      </c>
      <c r="G8" s="103" t="s">
        <v>537</v>
      </c>
      <c r="H8" s="90">
        <v>10.00893655049151</v>
      </c>
      <c r="I8" s="90">
        <v>12.250332889480692</v>
      </c>
      <c r="J8" s="90">
        <v>18.569343065693431</v>
      </c>
      <c r="K8" s="90">
        <v>18.136598871706902</v>
      </c>
      <c r="L8" s="90">
        <v>19.008018543854046</v>
      </c>
      <c r="M8" s="90">
        <v>23.10327949094469</v>
      </c>
      <c r="N8" s="90">
        <v>31.890091590341381</v>
      </c>
      <c r="O8" s="88">
        <v>4</v>
      </c>
      <c r="Q8" t="s">
        <v>52</v>
      </c>
      <c r="R8">
        <v>1318</v>
      </c>
      <c r="S8">
        <v>184</v>
      </c>
      <c r="T8">
        <v>1502</v>
      </c>
    </row>
    <row r="9" spans="1:20">
      <c r="A9" s="85" t="s">
        <v>105</v>
      </c>
      <c r="B9" s="87">
        <v>411</v>
      </c>
      <c r="C9" s="88">
        <v>12</v>
      </c>
      <c r="D9" s="89">
        <v>20.366699702675916</v>
      </c>
      <c r="E9" s="1">
        <v>18.628870853497563</v>
      </c>
      <c r="F9" s="1">
        <v>22.191047666493873</v>
      </c>
      <c r="G9" s="103" t="s">
        <v>511</v>
      </c>
      <c r="H9" s="90">
        <v>10.00893655049151</v>
      </c>
      <c r="I9" s="90">
        <v>12.250332889480692</v>
      </c>
      <c r="J9" s="90">
        <v>18.569343065693431</v>
      </c>
      <c r="K9" s="90">
        <v>18.136598871706902</v>
      </c>
      <c r="L9" s="90">
        <v>19.008018543854046</v>
      </c>
      <c r="M9" s="90">
        <v>23.10327949094469</v>
      </c>
      <c r="N9" s="90">
        <v>31.890091590341381</v>
      </c>
      <c r="O9" s="88">
        <v>12</v>
      </c>
      <c r="Q9" t="s">
        <v>53</v>
      </c>
      <c r="R9">
        <v>1607</v>
      </c>
      <c r="S9">
        <v>411</v>
      </c>
      <c r="T9">
        <v>2018</v>
      </c>
    </row>
    <row r="10" spans="1:20">
      <c r="A10" s="85" t="s">
        <v>106</v>
      </c>
      <c r="B10" s="87">
        <v>437</v>
      </c>
      <c r="C10" s="88">
        <v>8</v>
      </c>
      <c r="D10" s="89">
        <v>18.132780082987551</v>
      </c>
      <c r="E10" s="1">
        <v>16.613225520264717</v>
      </c>
      <c r="F10" s="1">
        <v>19.730190071282479</v>
      </c>
      <c r="G10" s="103" t="s">
        <v>511</v>
      </c>
      <c r="H10" s="90">
        <v>10.00893655049151</v>
      </c>
      <c r="I10" s="90">
        <v>12.250332889480692</v>
      </c>
      <c r="J10" s="90">
        <v>18.569343065693431</v>
      </c>
      <c r="K10" s="90">
        <v>18.136598871706902</v>
      </c>
      <c r="L10" s="90">
        <v>19.008018543854046</v>
      </c>
      <c r="M10" s="90">
        <v>23.10327949094469</v>
      </c>
      <c r="N10" s="90">
        <v>31.890091590341381</v>
      </c>
      <c r="O10" s="88">
        <v>8</v>
      </c>
      <c r="Q10" t="s">
        <v>54</v>
      </c>
      <c r="R10">
        <v>1973</v>
      </c>
      <c r="S10">
        <v>437</v>
      </c>
      <c r="T10">
        <v>2410</v>
      </c>
    </row>
    <row r="11" spans="1:20">
      <c r="A11" s="85" t="s">
        <v>107</v>
      </c>
      <c r="B11" s="87">
        <v>291</v>
      </c>
      <c r="C11" s="88">
        <v>7</v>
      </c>
      <c r="D11" s="89">
        <v>14.306784660766962</v>
      </c>
      <c r="E11" s="1">
        <v>12.812813721907384</v>
      </c>
      <c r="F11" s="1">
        <v>15.904420013226028</v>
      </c>
      <c r="G11" s="103" t="s">
        <v>537</v>
      </c>
      <c r="H11" s="90">
        <v>10.00893655049151</v>
      </c>
      <c r="I11" s="90">
        <v>12.250332889480692</v>
      </c>
      <c r="J11" s="90">
        <v>18.569343065693431</v>
      </c>
      <c r="K11" s="90">
        <v>18.136598871706902</v>
      </c>
      <c r="L11" s="90">
        <v>19.008018543854046</v>
      </c>
      <c r="M11" s="90">
        <v>23.10327949094469</v>
      </c>
      <c r="N11" s="90">
        <v>31.890091590341381</v>
      </c>
      <c r="O11" s="88">
        <v>7</v>
      </c>
      <c r="Q11" t="s">
        <v>55</v>
      </c>
      <c r="R11">
        <v>1743</v>
      </c>
      <c r="S11">
        <v>291</v>
      </c>
      <c r="T11">
        <v>2034</v>
      </c>
    </row>
    <row r="12" spans="1:20">
      <c r="A12" s="85" t="s">
        <v>108</v>
      </c>
      <c r="B12" s="87">
        <v>112</v>
      </c>
      <c r="C12" s="88">
        <v>1</v>
      </c>
      <c r="D12" s="89">
        <v>10.00893655049151</v>
      </c>
      <c r="E12" s="1">
        <v>8.3127621748817901</v>
      </c>
      <c r="F12" s="1">
        <v>11.918579697164104</v>
      </c>
      <c r="G12" s="103" t="s">
        <v>537</v>
      </c>
      <c r="H12" s="90">
        <v>10.00893655049151</v>
      </c>
      <c r="I12" s="90">
        <v>12.250332889480692</v>
      </c>
      <c r="J12" s="90">
        <v>18.569343065693431</v>
      </c>
      <c r="K12" s="90">
        <v>18.136598871706902</v>
      </c>
      <c r="L12" s="90">
        <v>19.008018543854046</v>
      </c>
      <c r="M12" s="90">
        <v>23.10327949094469</v>
      </c>
      <c r="N12" s="90">
        <v>31.890091590341381</v>
      </c>
      <c r="O12" s="88">
        <v>1</v>
      </c>
      <c r="Q12" t="s">
        <v>56</v>
      </c>
      <c r="R12">
        <v>1007</v>
      </c>
      <c r="S12">
        <v>112</v>
      </c>
      <c r="T12">
        <v>1119</v>
      </c>
    </row>
    <row r="13" spans="1:20">
      <c r="A13" s="85" t="s">
        <v>109</v>
      </c>
      <c r="B13" s="87">
        <v>707</v>
      </c>
      <c r="C13" s="88">
        <v>15</v>
      </c>
      <c r="D13" s="89">
        <v>27.779960707269158</v>
      </c>
      <c r="E13" s="1">
        <v>26.046487632623176</v>
      </c>
      <c r="F13" s="1">
        <v>29.564696847332279</v>
      </c>
      <c r="G13" s="103" t="s">
        <v>536</v>
      </c>
      <c r="H13" s="90">
        <v>10.00893655049151</v>
      </c>
      <c r="I13" s="90">
        <v>12.250332889480692</v>
      </c>
      <c r="J13" s="90">
        <v>18.569343065693431</v>
      </c>
      <c r="K13" s="90">
        <v>18.136598871706902</v>
      </c>
      <c r="L13" s="90">
        <v>19.008018543854046</v>
      </c>
      <c r="M13" s="90">
        <v>23.10327949094469</v>
      </c>
      <c r="N13" s="90">
        <v>31.890091590341381</v>
      </c>
      <c r="O13" s="88">
        <v>15</v>
      </c>
      <c r="Q13" t="s">
        <v>57</v>
      </c>
      <c r="R13">
        <v>1838</v>
      </c>
      <c r="S13">
        <v>707</v>
      </c>
      <c r="T13">
        <v>2545</v>
      </c>
    </row>
    <row r="14" spans="1:20">
      <c r="A14" s="85" t="s">
        <v>110</v>
      </c>
      <c r="B14" s="87">
        <v>313</v>
      </c>
      <c r="C14" s="88">
        <v>6</v>
      </c>
      <c r="D14" s="89">
        <v>14.2337426102774</v>
      </c>
      <c r="E14" s="1">
        <v>12.799057674252737</v>
      </c>
      <c r="F14" s="1">
        <v>15.764443298721226</v>
      </c>
      <c r="G14" s="103" t="s">
        <v>537</v>
      </c>
      <c r="H14" s="90">
        <v>10.00893655049151</v>
      </c>
      <c r="I14" s="90">
        <v>12.250332889480692</v>
      </c>
      <c r="J14" s="90">
        <v>18.569343065693431</v>
      </c>
      <c r="K14" s="90">
        <v>18.136598871706902</v>
      </c>
      <c r="L14" s="90">
        <v>19.008018543854046</v>
      </c>
      <c r="M14" s="90">
        <v>23.10327949094469</v>
      </c>
      <c r="N14" s="90">
        <v>31.890091590341381</v>
      </c>
      <c r="O14" s="88">
        <v>6</v>
      </c>
      <c r="Q14" t="s">
        <v>58</v>
      </c>
      <c r="R14">
        <v>1886</v>
      </c>
      <c r="S14">
        <v>313</v>
      </c>
      <c r="T14">
        <v>2199</v>
      </c>
    </row>
    <row r="15" spans="1:20">
      <c r="A15" s="85" t="s">
        <v>111</v>
      </c>
      <c r="B15" s="87">
        <v>209</v>
      </c>
      <c r="C15" s="88">
        <v>5</v>
      </c>
      <c r="D15" s="89">
        <v>12.403560830860535</v>
      </c>
      <c r="E15" s="1">
        <v>10.866547079227621</v>
      </c>
      <c r="F15" s="1">
        <v>14.072815642322448</v>
      </c>
      <c r="G15" s="103" t="s">
        <v>537</v>
      </c>
      <c r="H15" s="90">
        <v>10.00893655049151</v>
      </c>
      <c r="I15" s="90">
        <v>12.250332889480692</v>
      </c>
      <c r="J15" s="90">
        <v>18.569343065693431</v>
      </c>
      <c r="K15" s="90">
        <v>18.136598871706902</v>
      </c>
      <c r="L15" s="90">
        <v>19.008018543854046</v>
      </c>
      <c r="M15" s="90">
        <v>23.10327949094469</v>
      </c>
      <c r="N15" s="90">
        <v>31.890091590341381</v>
      </c>
      <c r="O15" s="88">
        <v>5</v>
      </c>
      <c r="Q15" t="s">
        <v>59</v>
      </c>
      <c r="R15">
        <v>1476</v>
      </c>
      <c r="S15">
        <v>209</v>
      </c>
      <c r="T15">
        <v>1685</v>
      </c>
    </row>
    <row r="16" spans="1:20">
      <c r="A16" s="85" t="s">
        <v>112</v>
      </c>
      <c r="B16" s="87">
        <v>313</v>
      </c>
      <c r="C16" s="88">
        <v>11</v>
      </c>
      <c r="D16" s="89">
        <v>20.337881741390511</v>
      </c>
      <c r="E16" s="1">
        <v>18.352511494904974</v>
      </c>
      <c r="F16" s="1">
        <v>22.437082922483409</v>
      </c>
      <c r="G16" s="103" t="s">
        <v>511</v>
      </c>
      <c r="H16" s="90">
        <v>10.00893655049151</v>
      </c>
      <c r="I16" s="90">
        <v>12.250332889480692</v>
      </c>
      <c r="J16" s="90">
        <v>18.569343065693431</v>
      </c>
      <c r="K16" s="90">
        <v>18.136598871706902</v>
      </c>
      <c r="L16" s="90">
        <v>19.008018543854046</v>
      </c>
      <c r="M16" s="90">
        <v>23.10327949094469</v>
      </c>
      <c r="N16" s="90">
        <v>31.890091590341381</v>
      </c>
      <c r="O16" s="88">
        <v>11</v>
      </c>
      <c r="Q16" t="s">
        <v>60</v>
      </c>
      <c r="R16">
        <v>1226</v>
      </c>
      <c r="S16">
        <v>313</v>
      </c>
      <c r="T16">
        <v>1539</v>
      </c>
    </row>
    <row r="17" spans="1:20">
      <c r="A17" s="85" t="s">
        <v>113</v>
      </c>
      <c r="B17" s="87">
        <v>472</v>
      </c>
      <c r="C17" s="88">
        <v>13</v>
      </c>
      <c r="D17" s="89">
        <v>23.10327949094469</v>
      </c>
      <c r="E17" s="1">
        <v>21.2907369221953</v>
      </c>
      <c r="F17" s="1">
        <v>24.993320381493856</v>
      </c>
      <c r="G17" s="103" t="s">
        <v>536</v>
      </c>
      <c r="H17" s="90">
        <v>10.00893655049151</v>
      </c>
      <c r="I17" s="90">
        <v>12.250332889480692</v>
      </c>
      <c r="J17" s="90">
        <v>18.569343065693431</v>
      </c>
      <c r="K17" s="90">
        <v>18.136598871706902</v>
      </c>
      <c r="L17" s="90">
        <v>19.008018543854046</v>
      </c>
      <c r="M17" s="90">
        <v>23.10327949094469</v>
      </c>
      <c r="N17" s="90">
        <v>31.890091590341381</v>
      </c>
      <c r="O17" s="88">
        <v>13</v>
      </c>
      <c r="Q17" t="s">
        <v>61</v>
      </c>
      <c r="R17">
        <v>1571</v>
      </c>
      <c r="S17">
        <v>472</v>
      </c>
      <c r="T17">
        <v>2043</v>
      </c>
    </row>
    <row r="18" spans="1:20">
      <c r="A18" s="85" t="s">
        <v>115</v>
      </c>
      <c r="B18">
        <v>5724</v>
      </c>
      <c r="D18" s="89">
        <v>18.569343065693431</v>
      </c>
      <c r="E18" s="89">
        <v>18.136598871706902</v>
      </c>
      <c r="F18" s="89">
        <v>19.008018543854046</v>
      </c>
      <c r="Q18" t="s">
        <v>482</v>
      </c>
      <c r="R18">
        <v>25101</v>
      </c>
      <c r="S18">
        <v>5724</v>
      </c>
      <c r="T18">
        <v>30825</v>
      </c>
    </row>
    <row r="19" spans="1:20">
      <c r="D19" s="96"/>
      <c r="E19" s="96"/>
      <c r="F19" s="96"/>
    </row>
    <row r="20" spans="1:20">
      <c r="A20" s="85" t="s">
        <v>116</v>
      </c>
      <c r="C20" t="s">
        <v>484</v>
      </c>
    </row>
    <row r="21" spans="1:20">
      <c r="A21" t="s">
        <v>239</v>
      </c>
      <c r="F21" t="s">
        <v>484</v>
      </c>
    </row>
    <row r="22" spans="1:20">
      <c r="A22" t="s">
        <v>121</v>
      </c>
    </row>
    <row r="23" spans="1:20">
      <c r="A23" t="s">
        <v>497</v>
      </c>
    </row>
  </sheetData>
  <sheetProtection algorithmName="SHA-512" hashValue="6jUxzD1zvTdTbA7rBfHPF/pNW+rXgXpcUtcqsv6g7ZvT65QYjYIRGBbHd4InaHTRNOGAayRrOEXbvEFn0jwFBg==" saltValue="QzEe/wC3r2Ju2lLTx5lv1w==" spinCount="100000" sheet="1" objects="1" scenarios="1"/>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tabColor rgb="FF00B0F0"/>
  </sheetPr>
  <dimension ref="A1:U23"/>
  <sheetViews>
    <sheetView workbookViewId="0">
      <selection activeCell="B5" sqref="B5:D5"/>
    </sheetView>
  </sheetViews>
  <sheetFormatPr defaultRowHeight="14.4"/>
  <sheetData>
    <row r="1" spans="1:21"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21">
      <c r="A2" s="85" t="s">
        <v>98</v>
      </c>
      <c r="B2" s="87">
        <v>304873</v>
      </c>
      <c r="C2" s="88">
        <v>3</v>
      </c>
      <c r="D2" s="89">
        <v>94.372148309570534</v>
      </c>
      <c r="E2" s="1">
        <v>94.292124577816892</v>
      </c>
      <c r="F2" s="1">
        <v>94.451374913821937</v>
      </c>
      <c r="G2" s="103" t="s">
        <v>536</v>
      </c>
      <c r="H2" s="90">
        <v>93.804975001203516</v>
      </c>
      <c r="I2" s="90">
        <v>94.711542328736058</v>
      </c>
      <c r="J2" s="90">
        <v>95.185658450600457</v>
      </c>
      <c r="K2" s="90">
        <v>95.170278778647429</v>
      </c>
      <c r="L2" s="90">
        <v>95.201003067843402</v>
      </c>
      <c r="M2" s="90">
        <v>95.740627559002832</v>
      </c>
      <c r="N2" s="90">
        <v>96.124363013400313</v>
      </c>
      <c r="O2" s="88">
        <v>3</v>
      </c>
    </row>
    <row r="3" spans="1:21">
      <c r="A3" s="85" t="s">
        <v>99</v>
      </c>
      <c r="B3" s="87">
        <v>264838</v>
      </c>
      <c r="C3" s="88">
        <v>16</v>
      </c>
      <c r="D3" s="89">
        <v>96.124363013400313</v>
      </c>
      <c r="E3" s="1">
        <v>96.05162333135911</v>
      </c>
      <c r="F3" s="1">
        <v>96.196130389969468</v>
      </c>
      <c r="G3" s="103" t="s">
        <v>537</v>
      </c>
      <c r="H3" s="90">
        <v>93.804975001203516</v>
      </c>
      <c r="I3" s="90">
        <v>94.711542328736058</v>
      </c>
      <c r="J3" s="90">
        <v>95.185658450600457</v>
      </c>
      <c r="K3" s="90">
        <v>95.170278778647429</v>
      </c>
      <c r="L3" s="90">
        <v>95.201003067843402</v>
      </c>
      <c r="M3" s="90">
        <v>95.740627559002832</v>
      </c>
      <c r="N3" s="90">
        <v>96.124363013400313</v>
      </c>
      <c r="O3" s="88">
        <v>16</v>
      </c>
      <c r="U3" s="159"/>
    </row>
    <row r="4" spans="1:21">
      <c r="A4" s="85" t="s">
        <v>100</v>
      </c>
      <c r="B4" s="87">
        <v>478255</v>
      </c>
      <c r="C4" s="88">
        <v>7</v>
      </c>
      <c r="D4" s="89">
        <v>94.965915882821321</v>
      </c>
      <c r="E4" s="1">
        <v>94.905170027630632</v>
      </c>
      <c r="F4" s="1">
        <v>95.026143760763915</v>
      </c>
      <c r="G4" s="103" t="s">
        <v>536</v>
      </c>
      <c r="H4" s="90">
        <v>93.804975001203516</v>
      </c>
      <c r="I4" s="90">
        <v>94.711542328736058</v>
      </c>
      <c r="J4" s="90">
        <v>95.185658450600457</v>
      </c>
      <c r="K4" s="90">
        <v>95.170278778647429</v>
      </c>
      <c r="L4" s="90">
        <v>95.201003067843402</v>
      </c>
      <c r="M4" s="90">
        <v>95.740627559002832</v>
      </c>
      <c r="N4" s="90">
        <v>96.124363013400313</v>
      </c>
      <c r="O4" s="88">
        <v>7</v>
      </c>
      <c r="U4" s="159"/>
    </row>
    <row r="5" spans="1:21">
      <c r="A5" s="85" t="s">
        <v>101</v>
      </c>
      <c r="B5" s="87">
        <v>545596</v>
      </c>
      <c r="C5" s="88">
        <v>1</v>
      </c>
      <c r="D5" s="89">
        <v>93.804975001203516</v>
      </c>
      <c r="E5" s="1">
        <v>93.7427179005293</v>
      </c>
      <c r="F5" s="1">
        <v>93.866795334714595</v>
      </c>
      <c r="G5" s="103" t="s">
        <v>536</v>
      </c>
      <c r="H5" s="90">
        <v>93.804975001203516</v>
      </c>
      <c r="I5" s="90">
        <v>94.711542328736058</v>
      </c>
      <c r="J5" s="90">
        <v>95.185658450600457</v>
      </c>
      <c r="K5" s="90">
        <v>95.170278778647429</v>
      </c>
      <c r="L5" s="90">
        <v>95.201003067843402</v>
      </c>
      <c r="M5" s="90">
        <v>95.740627559002832</v>
      </c>
      <c r="N5" s="90">
        <v>96.124363013400313</v>
      </c>
      <c r="O5" s="88">
        <v>1</v>
      </c>
      <c r="U5" s="159"/>
    </row>
    <row r="6" spans="1:21">
      <c r="A6" s="85" t="s">
        <v>102</v>
      </c>
      <c r="B6" s="87">
        <v>463130</v>
      </c>
      <c r="C6" s="88">
        <v>14</v>
      </c>
      <c r="D6" s="89">
        <v>95.843663470015343</v>
      </c>
      <c r="E6" s="1">
        <v>95.787009495178438</v>
      </c>
      <c r="F6" s="1">
        <v>95.899766928209061</v>
      </c>
      <c r="G6" s="103" t="s">
        <v>537</v>
      </c>
      <c r="H6" s="90">
        <v>93.804975001203516</v>
      </c>
      <c r="I6" s="90">
        <v>94.711542328736058</v>
      </c>
      <c r="J6" s="90">
        <v>95.185658450600457</v>
      </c>
      <c r="K6" s="90">
        <v>95.170278778647429</v>
      </c>
      <c r="L6" s="90">
        <v>95.201003067843402</v>
      </c>
      <c r="M6" s="90">
        <v>95.740627559002832</v>
      </c>
      <c r="N6" s="90">
        <v>96.124363013400313</v>
      </c>
      <c r="O6" s="88">
        <v>14</v>
      </c>
      <c r="U6" s="159"/>
    </row>
    <row r="7" spans="1:21">
      <c r="A7" s="85" t="s">
        <v>103</v>
      </c>
      <c r="B7" s="87">
        <v>415747</v>
      </c>
      <c r="C7" s="88">
        <v>12</v>
      </c>
      <c r="D7" s="89">
        <v>95.70757355666413</v>
      </c>
      <c r="E7" s="1">
        <v>95.646878676615245</v>
      </c>
      <c r="F7" s="1">
        <v>95.767657808936093</v>
      </c>
      <c r="G7" s="103" t="s">
        <v>537</v>
      </c>
      <c r="H7" s="90">
        <v>93.804975001203516</v>
      </c>
      <c r="I7" s="90">
        <v>94.711542328736058</v>
      </c>
      <c r="J7" s="90">
        <v>95.185658450600457</v>
      </c>
      <c r="K7" s="90">
        <v>95.170278778647429</v>
      </c>
      <c r="L7" s="90">
        <v>95.201003067843402</v>
      </c>
      <c r="M7" s="90">
        <v>95.740627559002832</v>
      </c>
      <c r="N7" s="90">
        <v>96.124363013400313</v>
      </c>
      <c r="O7" s="88">
        <v>12</v>
      </c>
      <c r="U7" s="159"/>
    </row>
    <row r="8" spans="1:21">
      <c r="A8" s="85" t="s">
        <v>104</v>
      </c>
      <c r="B8" s="87">
        <v>349383</v>
      </c>
      <c r="C8" s="88">
        <v>10</v>
      </c>
      <c r="D8" s="89">
        <v>95.603240926964219</v>
      </c>
      <c r="E8" s="1">
        <v>95.536269989822273</v>
      </c>
      <c r="F8" s="1">
        <v>95.669487556997751</v>
      </c>
      <c r="G8" s="103" t="s">
        <v>537</v>
      </c>
      <c r="H8" s="90">
        <v>93.804975001203516</v>
      </c>
      <c r="I8" s="90">
        <v>94.711542328736058</v>
      </c>
      <c r="J8" s="90">
        <v>95.185658450600457</v>
      </c>
      <c r="K8" s="90">
        <v>95.170278778647429</v>
      </c>
      <c r="L8" s="90">
        <v>95.201003067843402</v>
      </c>
      <c r="M8" s="90">
        <v>95.740627559002832</v>
      </c>
      <c r="N8" s="90">
        <v>96.124363013400313</v>
      </c>
      <c r="O8" s="88">
        <v>10</v>
      </c>
      <c r="U8" s="159"/>
    </row>
    <row r="9" spans="1:21">
      <c r="A9" s="85" t="s">
        <v>105</v>
      </c>
      <c r="B9" s="87">
        <v>460264</v>
      </c>
      <c r="C9" s="88">
        <v>6</v>
      </c>
      <c r="D9" s="89">
        <v>94.810652252727337</v>
      </c>
      <c r="E9" s="1">
        <v>94.747885130484917</v>
      </c>
      <c r="F9" s="1">
        <v>94.872883881582268</v>
      </c>
      <c r="G9" s="103" t="s">
        <v>536</v>
      </c>
      <c r="H9" s="90">
        <v>93.804975001203516</v>
      </c>
      <c r="I9" s="90">
        <v>94.711542328736058</v>
      </c>
      <c r="J9" s="90">
        <v>95.185658450600457</v>
      </c>
      <c r="K9" s="90">
        <v>95.170278778647429</v>
      </c>
      <c r="L9" s="90">
        <v>95.201003067843402</v>
      </c>
      <c r="M9" s="90">
        <v>95.740627559002832</v>
      </c>
      <c r="N9" s="90">
        <v>96.124363013400313</v>
      </c>
      <c r="O9" s="88">
        <v>6</v>
      </c>
      <c r="U9" s="159"/>
    </row>
    <row r="10" spans="1:21">
      <c r="A10" s="85" t="s">
        <v>106</v>
      </c>
      <c r="B10" s="87">
        <v>562368</v>
      </c>
      <c r="C10" s="88">
        <v>13</v>
      </c>
      <c r="D10" s="89">
        <v>95.740627559002832</v>
      </c>
      <c r="E10" s="1">
        <v>95.688673920966295</v>
      </c>
      <c r="F10" s="1">
        <v>95.79212944578083</v>
      </c>
      <c r="G10" s="103" t="s">
        <v>537</v>
      </c>
      <c r="H10" s="90">
        <v>93.804975001203516</v>
      </c>
      <c r="I10" s="90">
        <v>94.711542328736058</v>
      </c>
      <c r="J10" s="90">
        <v>95.185658450600457</v>
      </c>
      <c r="K10" s="90">
        <v>95.170278778647429</v>
      </c>
      <c r="L10" s="90">
        <v>95.201003067843402</v>
      </c>
      <c r="M10" s="90">
        <v>95.740627559002832</v>
      </c>
      <c r="N10" s="90">
        <v>96.124363013400313</v>
      </c>
      <c r="O10" s="88">
        <v>13</v>
      </c>
      <c r="U10" s="159"/>
    </row>
    <row r="11" spans="1:21">
      <c r="A11" s="85" t="s">
        <v>107</v>
      </c>
      <c r="B11" s="87">
        <v>472465</v>
      </c>
      <c r="C11" s="88">
        <v>9</v>
      </c>
      <c r="D11" s="89">
        <v>95.414898751739301</v>
      </c>
      <c r="E11" s="1">
        <v>95.356273716032632</v>
      </c>
      <c r="F11" s="1">
        <v>95.4729916607441</v>
      </c>
      <c r="G11" s="103" t="s">
        <v>537</v>
      </c>
      <c r="H11" s="90">
        <v>93.804975001203516</v>
      </c>
      <c r="I11" s="90">
        <v>94.711542328736058</v>
      </c>
      <c r="J11" s="90">
        <v>95.185658450600457</v>
      </c>
      <c r="K11" s="90">
        <v>95.170278778647429</v>
      </c>
      <c r="L11" s="90">
        <v>95.201003067843402</v>
      </c>
      <c r="M11" s="90">
        <v>95.740627559002832</v>
      </c>
      <c r="N11" s="90">
        <v>96.124363013400313</v>
      </c>
      <c r="O11" s="88">
        <v>9</v>
      </c>
      <c r="U11" s="159"/>
    </row>
    <row r="12" spans="1:21">
      <c r="A12" s="85" t="s">
        <v>108</v>
      </c>
      <c r="B12" s="87">
        <v>257205</v>
      </c>
      <c r="C12" s="88">
        <v>8</v>
      </c>
      <c r="D12" s="89">
        <v>95.287226869586476</v>
      </c>
      <c r="E12" s="1">
        <v>95.206610865164549</v>
      </c>
      <c r="F12" s="1">
        <v>95.36686870346162</v>
      </c>
      <c r="G12" s="103" t="s">
        <v>537</v>
      </c>
      <c r="H12" s="90">
        <v>93.804975001203516</v>
      </c>
      <c r="I12" s="90">
        <v>94.711542328736058</v>
      </c>
      <c r="J12" s="90">
        <v>95.185658450600457</v>
      </c>
      <c r="K12" s="90">
        <v>95.170278778647429</v>
      </c>
      <c r="L12" s="90">
        <v>95.201003067843402</v>
      </c>
      <c r="M12" s="90">
        <v>95.740627559002832</v>
      </c>
      <c r="N12" s="90">
        <v>96.124363013400313</v>
      </c>
      <c r="O12" s="88">
        <v>8</v>
      </c>
      <c r="U12" s="159"/>
    </row>
    <row r="13" spans="1:21">
      <c r="A13" s="85" t="s">
        <v>109</v>
      </c>
      <c r="B13" s="87">
        <v>588726</v>
      </c>
      <c r="C13" s="88">
        <v>4</v>
      </c>
      <c r="D13" s="89">
        <v>94.711542328736058</v>
      </c>
      <c r="E13" s="1">
        <v>94.655616796524413</v>
      </c>
      <c r="F13" s="1">
        <v>94.76705068940197</v>
      </c>
      <c r="G13" s="103" t="s">
        <v>536</v>
      </c>
      <c r="H13" s="90">
        <v>93.804975001203516</v>
      </c>
      <c r="I13" s="90">
        <v>94.711542328736058</v>
      </c>
      <c r="J13" s="90">
        <v>95.185658450600457</v>
      </c>
      <c r="K13" s="90">
        <v>95.170278778647429</v>
      </c>
      <c r="L13" s="90">
        <v>95.201003067843402</v>
      </c>
      <c r="M13" s="90">
        <v>95.740627559002832</v>
      </c>
      <c r="N13" s="90">
        <v>96.124363013400313</v>
      </c>
      <c r="O13" s="88">
        <v>4</v>
      </c>
      <c r="U13" s="159"/>
    </row>
    <row r="14" spans="1:21">
      <c r="A14" s="85" t="s">
        <v>110</v>
      </c>
      <c r="B14" s="87">
        <v>510871</v>
      </c>
      <c r="C14" s="88">
        <v>15</v>
      </c>
      <c r="D14" s="89">
        <v>96.018637205997891</v>
      </c>
      <c r="E14" s="1">
        <v>95.965755235065899</v>
      </c>
      <c r="F14" s="1">
        <v>96.071017319763058</v>
      </c>
      <c r="G14" s="103" t="s">
        <v>537</v>
      </c>
      <c r="H14" s="90">
        <v>93.804975001203516</v>
      </c>
      <c r="I14" s="90">
        <v>94.711542328736058</v>
      </c>
      <c r="J14" s="90">
        <v>95.185658450600457</v>
      </c>
      <c r="K14" s="90">
        <v>95.170278778647429</v>
      </c>
      <c r="L14" s="90">
        <v>95.201003067843402</v>
      </c>
      <c r="M14" s="90">
        <v>95.740627559002832</v>
      </c>
      <c r="N14" s="90">
        <v>96.124363013400313</v>
      </c>
      <c r="O14" s="88">
        <v>15</v>
      </c>
      <c r="U14" s="159"/>
    </row>
    <row r="15" spans="1:21">
      <c r="A15" s="85" t="s">
        <v>111</v>
      </c>
      <c r="B15" s="87">
        <v>392483</v>
      </c>
      <c r="C15" s="88">
        <v>11</v>
      </c>
      <c r="D15" s="89">
        <v>95.690218451336065</v>
      </c>
      <c r="E15" s="1">
        <v>95.627624169124644</v>
      </c>
      <c r="F15" s="1">
        <v>95.752166230192287</v>
      </c>
      <c r="G15" s="103" t="s">
        <v>537</v>
      </c>
      <c r="H15" s="90">
        <v>93.804975001203516</v>
      </c>
      <c r="I15" s="90">
        <v>94.711542328736058</v>
      </c>
      <c r="J15" s="90">
        <v>95.185658450600457</v>
      </c>
      <c r="K15" s="90">
        <v>95.170278778647429</v>
      </c>
      <c r="L15" s="90">
        <v>95.201003067843402</v>
      </c>
      <c r="M15" s="90">
        <v>95.740627559002832</v>
      </c>
      <c r="N15" s="90">
        <v>96.124363013400313</v>
      </c>
      <c r="O15" s="88">
        <v>11</v>
      </c>
      <c r="U15" s="159"/>
    </row>
    <row r="16" spans="1:21">
      <c r="A16" s="85" t="s">
        <v>112</v>
      </c>
      <c r="B16" s="87">
        <v>352021</v>
      </c>
      <c r="C16" s="88">
        <v>5</v>
      </c>
      <c r="D16" s="89">
        <v>94.795447935629113</v>
      </c>
      <c r="E16" s="1">
        <v>94.723522757736291</v>
      </c>
      <c r="F16" s="1">
        <v>94.866673095134487</v>
      </c>
      <c r="G16" s="103" t="s">
        <v>536</v>
      </c>
      <c r="H16" s="90">
        <v>93.804975001203516</v>
      </c>
      <c r="I16" s="90">
        <v>94.711542328736058</v>
      </c>
      <c r="J16" s="90">
        <v>95.185658450600457</v>
      </c>
      <c r="K16" s="90">
        <v>95.170278778647429</v>
      </c>
      <c r="L16" s="90">
        <v>95.201003067843402</v>
      </c>
      <c r="M16" s="90">
        <v>95.740627559002832</v>
      </c>
      <c r="N16" s="90">
        <v>96.124363013400313</v>
      </c>
      <c r="O16" s="88">
        <v>5</v>
      </c>
      <c r="U16" s="159"/>
    </row>
    <row r="17" spans="1:21">
      <c r="A17" s="85" t="s">
        <v>113</v>
      </c>
      <c r="B17" s="87">
        <v>460792</v>
      </c>
      <c r="C17" s="88">
        <v>2</v>
      </c>
      <c r="D17" s="89">
        <v>94.308829940298693</v>
      </c>
      <c r="E17" s="1">
        <v>94.243504022736516</v>
      </c>
      <c r="F17" s="1">
        <v>94.373629819799007</v>
      </c>
      <c r="G17" s="103" t="s">
        <v>536</v>
      </c>
      <c r="H17" s="90">
        <v>93.804975001203516</v>
      </c>
      <c r="I17" s="90">
        <v>94.711542328736058</v>
      </c>
      <c r="J17" s="90">
        <v>95.185658450600457</v>
      </c>
      <c r="K17" s="90">
        <v>95.170278778647429</v>
      </c>
      <c r="L17" s="90">
        <v>95.201003067843402</v>
      </c>
      <c r="M17" s="90">
        <v>95.740627559002832</v>
      </c>
      <c r="N17" s="90">
        <v>96.124363013400313</v>
      </c>
      <c r="O17" s="88">
        <v>2</v>
      </c>
      <c r="U17" s="159"/>
    </row>
    <row r="18" spans="1:21">
      <c r="A18" s="85" t="s">
        <v>115</v>
      </c>
      <c r="B18">
        <v>7106428</v>
      </c>
      <c r="D18" s="89">
        <v>95.185658450600457</v>
      </c>
      <c r="E18" s="89">
        <v>95.170278778647429</v>
      </c>
      <c r="F18" s="89">
        <v>95.201003067843402</v>
      </c>
      <c r="U18" s="159"/>
    </row>
    <row r="19" spans="1:21">
      <c r="D19" s="96"/>
      <c r="E19" s="96"/>
      <c r="F19" s="96"/>
    </row>
    <row r="20" spans="1:21">
      <c r="A20" s="85" t="s">
        <v>116</v>
      </c>
      <c r="C20" t="s">
        <v>506</v>
      </c>
      <c r="O20" t="s">
        <v>507</v>
      </c>
    </row>
    <row r="21" spans="1:21">
      <c r="A21" t="s">
        <v>240</v>
      </c>
    </row>
    <row r="22" spans="1:21">
      <c r="A22" t="s">
        <v>121</v>
      </c>
    </row>
    <row r="23" spans="1:21">
      <c r="A23" t="s">
        <v>241</v>
      </c>
      <c r="R23" t="s">
        <v>504</v>
      </c>
      <c r="S23">
        <v>237299</v>
      </c>
      <c r="T23">
        <v>227411</v>
      </c>
      <c r="U23" s="159">
        <v>0.95799999999999996</v>
      </c>
    </row>
  </sheetData>
  <sheetProtection algorithmName="SHA-512" hashValue="iAs/TiABGC/fvOvtYg45868zF8bPbCb4Cok9Jtwsx1RdDw7iPyM/n5eVWzxTJTdjOHrbzYjxCCcBwYRxu2X55w==" saltValue="CPvvzgIDocyVFGtwKEczrw==" spinCount="100000" sheet="1" objects="1" scenarios="1"/>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tabColor rgb="FF00B0F0"/>
  </sheetPr>
  <dimension ref="A1:O24"/>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137</v>
      </c>
      <c r="C2" s="88">
        <v>14</v>
      </c>
      <c r="D2" s="89">
        <v>75.27472527472527</v>
      </c>
      <c r="E2" s="1">
        <v>68.349296847470555</v>
      </c>
      <c r="F2" s="1">
        <v>81.357588575644243</v>
      </c>
      <c r="G2" s="103" t="s">
        <v>511</v>
      </c>
      <c r="H2" s="90">
        <v>61.676646706586823</v>
      </c>
      <c r="I2" s="90">
        <v>65.700483091787447</v>
      </c>
      <c r="J2" s="90">
        <v>70.114566284779059</v>
      </c>
      <c r="K2" s="90">
        <v>68.456274262868817</v>
      </c>
      <c r="L2" s="90">
        <v>71.734256244182191</v>
      </c>
      <c r="M2" s="90">
        <v>74.172185430463571</v>
      </c>
      <c r="N2" s="90">
        <v>85.207100591715985</v>
      </c>
      <c r="O2" s="88">
        <v>14</v>
      </c>
    </row>
    <row r="3" spans="1:15">
      <c r="A3" s="85" t="s">
        <v>99</v>
      </c>
      <c r="B3" s="87">
        <v>81</v>
      </c>
      <c r="C3" s="88">
        <v>8</v>
      </c>
      <c r="D3" s="89">
        <v>68.067226890756302</v>
      </c>
      <c r="E3" s="1">
        <v>58.896542681560639</v>
      </c>
      <c r="F3" s="1">
        <v>76.313850091089506</v>
      </c>
      <c r="G3" s="103" t="s">
        <v>511</v>
      </c>
      <c r="H3" s="90">
        <v>61.676646706586823</v>
      </c>
      <c r="I3" s="90">
        <v>65.700483091787447</v>
      </c>
      <c r="J3" s="90">
        <v>70.114566284779059</v>
      </c>
      <c r="K3" s="90">
        <v>68.456274262868817</v>
      </c>
      <c r="L3" s="90">
        <v>71.734256244182191</v>
      </c>
      <c r="M3" s="90">
        <v>74.172185430463571</v>
      </c>
      <c r="N3" s="90">
        <v>85.207100591715985</v>
      </c>
      <c r="O3" s="88">
        <v>8</v>
      </c>
    </row>
    <row r="4" spans="1:15">
      <c r="A4" s="85" t="s">
        <v>100</v>
      </c>
      <c r="B4" s="87">
        <v>128</v>
      </c>
      <c r="C4" s="88">
        <v>2</v>
      </c>
      <c r="D4" s="89">
        <v>62.135922330097081</v>
      </c>
      <c r="E4" s="1">
        <v>55.133024260866556</v>
      </c>
      <c r="F4" s="1">
        <v>68.784100034010848</v>
      </c>
      <c r="G4" s="103" t="s">
        <v>511</v>
      </c>
      <c r="H4" s="90">
        <v>61.676646706586823</v>
      </c>
      <c r="I4" s="90">
        <v>65.700483091787447</v>
      </c>
      <c r="J4" s="90">
        <v>70.114566284779059</v>
      </c>
      <c r="K4" s="90">
        <v>68.456274262868817</v>
      </c>
      <c r="L4" s="90">
        <v>71.734256244182191</v>
      </c>
      <c r="M4" s="90">
        <v>74.172185430463571</v>
      </c>
      <c r="N4" s="90">
        <v>85.207100591715985</v>
      </c>
      <c r="O4" s="88">
        <v>2</v>
      </c>
    </row>
    <row r="5" spans="1:15">
      <c r="A5" s="85" t="s">
        <v>101</v>
      </c>
      <c r="B5" s="87">
        <v>174</v>
      </c>
      <c r="C5" s="88">
        <v>10</v>
      </c>
      <c r="D5" s="89">
        <v>70.445344129554655</v>
      </c>
      <c r="E5" s="1">
        <v>64.330580576391824</v>
      </c>
      <c r="F5" s="1">
        <v>76.061769221074854</v>
      </c>
      <c r="G5" s="103" t="s">
        <v>511</v>
      </c>
      <c r="H5" s="90">
        <v>61.676646706586823</v>
      </c>
      <c r="I5" s="90">
        <v>65.700483091787447</v>
      </c>
      <c r="J5" s="90">
        <v>70.114566284779059</v>
      </c>
      <c r="K5" s="90">
        <v>68.456274262868817</v>
      </c>
      <c r="L5" s="90">
        <v>71.734256244182191</v>
      </c>
      <c r="M5" s="90">
        <v>74.172185430463571</v>
      </c>
      <c r="N5" s="90">
        <v>85.207100591715985</v>
      </c>
      <c r="O5" s="88">
        <v>10</v>
      </c>
    </row>
    <row r="6" spans="1:15">
      <c r="A6" s="85" t="s">
        <v>102</v>
      </c>
      <c r="B6" s="87">
        <v>161</v>
      </c>
      <c r="C6" s="88">
        <v>15</v>
      </c>
      <c r="D6" s="89">
        <v>84.73684210526315</v>
      </c>
      <c r="E6" s="1">
        <v>78.820662563128622</v>
      </c>
      <c r="F6" s="1">
        <v>89.533528351517333</v>
      </c>
      <c r="G6" s="103" t="s">
        <v>537</v>
      </c>
      <c r="H6" s="90">
        <v>61.676646706586823</v>
      </c>
      <c r="I6" s="90">
        <v>65.700483091787447</v>
      </c>
      <c r="J6" s="90">
        <v>70.114566284779059</v>
      </c>
      <c r="K6" s="90">
        <v>68.456274262868817</v>
      </c>
      <c r="L6" s="90">
        <v>71.734256244182191</v>
      </c>
      <c r="M6" s="90">
        <v>74.172185430463571</v>
      </c>
      <c r="N6" s="90">
        <v>85.207100591715985</v>
      </c>
      <c r="O6" s="88">
        <v>15</v>
      </c>
    </row>
    <row r="7" spans="1:15">
      <c r="A7" s="85" t="s">
        <v>103</v>
      </c>
      <c r="B7" s="87">
        <v>113</v>
      </c>
      <c r="C7" s="88">
        <v>12</v>
      </c>
      <c r="D7" s="89">
        <v>71.069182389937097</v>
      </c>
      <c r="E7" s="1">
        <v>63.35769121577929</v>
      </c>
      <c r="F7" s="1">
        <v>77.976889253834315</v>
      </c>
      <c r="G7" s="103" t="s">
        <v>511</v>
      </c>
      <c r="H7" s="90">
        <v>61.676646706586823</v>
      </c>
      <c r="I7" s="90">
        <v>65.700483091787447</v>
      </c>
      <c r="J7" s="90">
        <v>70.114566284779059</v>
      </c>
      <c r="K7" s="90">
        <v>68.456274262868817</v>
      </c>
      <c r="L7" s="90">
        <v>71.734256244182191</v>
      </c>
      <c r="M7" s="90">
        <v>74.172185430463571</v>
      </c>
      <c r="N7" s="90">
        <v>85.207100591715985</v>
      </c>
      <c r="O7" s="88">
        <v>12</v>
      </c>
    </row>
    <row r="8" spans="1:15">
      <c r="A8" s="85" t="s">
        <v>104</v>
      </c>
      <c r="B8" s="87">
        <v>103</v>
      </c>
      <c r="C8" s="88">
        <v>1</v>
      </c>
      <c r="D8" s="89">
        <v>61.676646706586823</v>
      </c>
      <c r="E8" s="1">
        <v>53.849156280298502</v>
      </c>
      <c r="F8" s="1">
        <v>69.081834031939735</v>
      </c>
      <c r="G8" s="103" t="s">
        <v>511</v>
      </c>
      <c r="H8" s="90">
        <v>61.676646706586823</v>
      </c>
      <c r="I8" s="90">
        <v>65.700483091787447</v>
      </c>
      <c r="J8" s="90">
        <v>70.114566284779059</v>
      </c>
      <c r="K8" s="90">
        <v>68.456274262868817</v>
      </c>
      <c r="L8" s="90">
        <v>71.734256244182191</v>
      </c>
      <c r="M8" s="90">
        <v>74.172185430463571</v>
      </c>
      <c r="N8" s="90">
        <v>85.207100591715985</v>
      </c>
      <c r="O8" s="88">
        <v>1</v>
      </c>
    </row>
    <row r="9" spans="1:15">
      <c r="A9" s="85" t="s">
        <v>105</v>
      </c>
      <c r="B9" s="87">
        <v>135</v>
      </c>
      <c r="C9" s="88">
        <v>9</v>
      </c>
      <c r="D9" s="89">
        <v>69.230769230769226</v>
      </c>
      <c r="E9" s="1">
        <v>62.238690963008047</v>
      </c>
      <c r="F9" s="1">
        <v>75.627189813019029</v>
      </c>
      <c r="G9" s="103" t="s">
        <v>511</v>
      </c>
      <c r="H9" s="90">
        <v>61.676646706586823</v>
      </c>
      <c r="I9" s="90">
        <v>65.700483091787447</v>
      </c>
      <c r="J9" s="90">
        <v>70.114566284779059</v>
      </c>
      <c r="K9" s="90">
        <v>68.456274262868817</v>
      </c>
      <c r="L9" s="90">
        <v>71.734256244182191</v>
      </c>
      <c r="M9" s="90">
        <v>74.172185430463571</v>
      </c>
      <c r="N9" s="90">
        <v>85.207100591715985</v>
      </c>
      <c r="O9" s="88">
        <v>9</v>
      </c>
    </row>
    <row r="10" spans="1:15">
      <c r="A10" s="85" t="s">
        <v>106</v>
      </c>
      <c r="B10" s="87">
        <v>169</v>
      </c>
      <c r="C10" s="88">
        <v>11</v>
      </c>
      <c r="D10" s="89">
        <v>71.008403361344534</v>
      </c>
      <c r="E10" s="1">
        <v>64.796455532085801</v>
      </c>
      <c r="F10" s="1">
        <v>76.688484869290136</v>
      </c>
      <c r="G10" s="103" t="s">
        <v>511</v>
      </c>
      <c r="H10" s="90">
        <v>61.676646706586823</v>
      </c>
      <c r="I10" s="90">
        <v>65.700483091787447</v>
      </c>
      <c r="J10" s="90">
        <v>70.114566284779059</v>
      </c>
      <c r="K10" s="90">
        <v>68.456274262868817</v>
      </c>
      <c r="L10" s="90">
        <v>71.734256244182191</v>
      </c>
      <c r="M10" s="90">
        <v>74.172185430463571</v>
      </c>
      <c r="N10" s="90">
        <v>85.207100591715985</v>
      </c>
      <c r="O10" s="88">
        <v>11</v>
      </c>
    </row>
    <row r="11" spans="1:15">
      <c r="A11" s="85" t="s">
        <v>107</v>
      </c>
      <c r="B11" s="87">
        <v>131</v>
      </c>
      <c r="C11" s="88">
        <v>6</v>
      </c>
      <c r="D11" s="89">
        <v>66.83673469387756</v>
      </c>
      <c r="E11" s="1">
        <v>59.772917023321249</v>
      </c>
      <c r="F11" s="1">
        <v>73.382231841495184</v>
      </c>
      <c r="G11" s="103" t="s">
        <v>511</v>
      </c>
      <c r="H11" s="90">
        <v>61.676646706586823</v>
      </c>
      <c r="I11" s="90">
        <v>65.700483091787447</v>
      </c>
      <c r="J11" s="90">
        <v>70.114566284779059</v>
      </c>
      <c r="K11" s="90">
        <v>68.456274262868817</v>
      </c>
      <c r="L11" s="90">
        <v>71.734256244182191</v>
      </c>
      <c r="M11" s="90">
        <v>74.172185430463571</v>
      </c>
      <c r="N11" s="90">
        <v>85.207100591715985</v>
      </c>
      <c r="O11" s="88">
        <v>6</v>
      </c>
    </row>
    <row r="12" spans="1:15">
      <c r="A12" s="85" t="s">
        <v>108</v>
      </c>
      <c r="B12" s="87">
        <v>75</v>
      </c>
      <c r="C12" s="88">
        <v>7</v>
      </c>
      <c r="D12" s="89">
        <v>66.964285714285708</v>
      </c>
      <c r="E12" s="1">
        <v>57.444429135889827</v>
      </c>
      <c r="F12" s="1">
        <v>75.561810342794871</v>
      </c>
      <c r="G12" s="103" t="s">
        <v>511</v>
      </c>
      <c r="H12" s="90">
        <v>61.676646706586823</v>
      </c>
      <c r="I12" s="90">
        <v>65.700483091787447</v>
      </c>
      <c r="J12" s="90">
        <v>70.114566284779059</v>
      </c>
      <c r="K12" s="90">
        <v>68.456274262868817</v>
      </c>
      <c r="L12" s="90">
        <v>71.734256244182191</v>
      </c>
      <c r="M12" s="90">
        <v>74.172185430463571</v>
      </c>
      <c r="N12" s="90">
        <v>85.207100591715985</v>
      </c>
      <c r="O12" s="88">
        <v>7</v>
      </c>
    </row>
    <row r="13" spans="1:15">
      <c r="A13" s="85" t="s">
        <v>109</v>
      </c>
      <c r="B13" s="87">
        <v>151</v>
      </c>
      <c r="C13" s="88">
        <v>3</v>
      </c>
      <c r="D13" s="89">
        <v>63.983050847457626</v>
      </c>
      <c r="E13" s="1">
        <v>57.500960394556976</v>
      </c>
      <c r="F13" s="1">
        <v>70.108949592281562</v>
      </c>
      <c r="G13" s="103" t="s">
        <v>511</v>
      </c>
      <c r="H13" s="90">
        <v>61.676646706586823</v>
      </c>
      <c r="I13" s="90">
        <v>65.700483091787447</v>
      </c>
      <c r="J13" s="90">
        <v>70.114566284779059</v>
      </c>
      <c r="K13" s="90">
        <v>68.456274262868817</v>
      </c>
      <c r="L13" s="90">
        <v>71.734256244182191</v>
      </c>
      <c r="M13" s="90">
        <v>74.172185430463571</v>
      </c>
      <c r="N13" s="90">
        <v>85.207100591715985</v>
      </c>
      <c r="O13" s="88">
        <v>3</v>
      </c>
    </row>
    <row r="14" spans="1:15">
      <c r="A14" s="85" t="s">
        <v>110</v>
      </c>
      <c r="B14" s="87">
        <v>153</v>
      </c>
      <c r="C14" s="88">
        <v>5</v>
      </c>
      <c r="D14" s="89">
        <v>66.812227074235807</v>
      </c>
      <c r="E14" s="1">
        <v>60.306774848360391</v>
      </c>
      <c r="F14" s="1">
        <v>72.875767667428718</v>
      </c>
      <c r="G14" s="103" t="s">
        <v>511</v>
      </c>
      <c r="H14" s="90">
        <v>61.676646706586823</v>
      </c>
      <c r="I14" s="90">
        <v>65.700483091787447</v>
      </c>
      <c r="J14" s="90">
        <v>70.114566284779059</v>
      </c>
      <c r="K14" s="90">
        <v>68.456274262868817</v>
      </c>
      <c r="L14" s="90">
        <v>71.734256244182191</v>
      </c>
      <c r="M14" s="90">
        <v>74.172185430463571</v>
      </c>
      <c r="N14" s="90">
        <v>85.207100591715985</v>
      </c>
      <c r="O14" s="88">
        <v>5</v>
      </c>
    </row>
    <row r="15" spans="1:15">
      <c r="A15" s="85" t="s">
        <v>111</v>
      </c>
      <c r="B15" s="87">
        <v>144</v>
      </c>
      <c r="C15" s="88">
        <v>16</v>
      </c>
      <c r="D15" s="89">
        <v>85.207100591715985</v>
      </c>
      <c r="E15" s="1">
        <v>78.941890467355009</v>
      </c>
      <c r="F15" s="1">
        <v>90.192326323130771</v>
      </c>
      <c r="G15" s="103" t="s">
        <v>537</v>
      </c>
      <c r="H15" s="90">
        <v>61.676646706586823</v>
      </c>
      <c r="I15" s="90">
        <v>65.700483091787447</v>
      </c>
      <c r="J15" s="90">
        <v>70.114566284779059</v>
      </c>
      <c r="K15" s="90">
        <v>68.456274262868817</v>
      </c>
      <c r="L15" s="90">
        <v>71.734256244182191</v>
      </c>
      <c r="M15" s="90">
        <v>74.172185430463571</v>
      </c>
      <c r="N15" s="90">
        <v>85.207100591715985</v>
      </c>
      <c r="O15" s="88">
        <v>16</v>
      </c>
    </row>
    <row r="16" spans="1:15">
      <c r="A16" s="85" t="s">
        <v>112</v>
      </c>
      <c r="B16" s="87">
        <v>112</v>
      </c>
      <c r="C16" s="88">
        <v>13</v>
      </c>
      <c r="D16" s="89">
        <v>74.172185430463571</v>
      </c>
      <c r="E16" s="1">
        <v>66.42603444964962</v>
      </c>
      <c r="F16" s="1">
        <v>80.944591798927704</v>
      </c>
      <c r="G16" s="103" t="s">
        <v>511</v>
      </c>
      <c r="H16" s="90">
        <v>61.676646706586823</v>
      </c>
      <c r="I16" s="90">
        <v>65.700483091787447</v>
      </c>
      <c r="J16" s="90">
        <v>70.114566284779059</v>
      </c>
      <c r="K16" s="90">
        <v>68.456274262868817</v>
      </c>
      <c r="L16" s="90">
        <v>71.734256244182191</v>
      </c>
      <c r="M16" s="90">
        <v>74.172185430463571</v>
      </c>
      <c r="N16" s="90">
        <v>85.207100591715985</v>
      </c>
      <c r="O16" s="88">
        <v>13</v>
      </c>
    </row>
    <row r="17" spans="1:15">
      <c r="A17" s="85" t="s">
        <v>113</v>
      </c>
      <c r="B17" s="87">
        <v>136</v>
      </c>
      <c r="C17" s="88">
        <v>4</v>
      </c>
      <c r="D17" s="89">
        <v>65.700483091787447</v>
      </c>
      <c r="E17" s="1">
        <v>58.802393300572085</v>
      </c>
      <c r="F17" s="1">
        <v>72.141477675489682</v>
      </c>
      <c r="G17" s="103" t="s">
        <v>511</v>
      </c>
      <c r="H17" s="90">
        <v>61.676646706586823</v>
      </c>
      <c r="I17" s="90">
        <v>65.700483091787447</v>
      </c>
      <c r="J17" s="90">
        <v>70.114566284779059</v>
      </c>
      <c r="K17" s="90">
        <v>68.456274262868817</v>
      </c>
      <c r="L17" s="90">
        <v>71.734256244182191</v>
      </c>
      <c r="M17" s="90">
        <v>74.172185430463571</v>
      </c>
      <c r="N17" s="90">
        <v>85.207100591715985</v>
      </c>
      <c r="O17" s="88">
        <v>4</v>
      </c>
    </row>
    <row r="18" spans="1:15">
      <c r="A18" s="85" t="s">
        <v>115</v>
      </c>
      <c r="B18">
        <v>2142</v>
      </c>
      <c r="D18" s="89">
        <v>70.114566284779059</v>
      </c>
      <c r="E18" s="89">
        <v>68.456274262868817</v>
      </c>
      <c r="F18" s="89">
        <v>71.734256244182191</v>
      </c>
    </row>
    <row r="19" spans="1:15">
      <c r="D19" s="96"/>
      <c r="E19" s="96"/>
      <c r="F19" s="96"/>
    </row>
    <row r="20" spans="1:15">
      <c r="A20" s="85" t="s">
        <v>116</v>
      </c>
      <c r="C20" t="s">
        <v>505</v>
      </c>
    </row>
    <row r="21" spans="1:15">
      <c r="A21" t="s">
        <v>222</v>
      </c>
    </row>
    <row r="22" spans="1:15">
      <c r="A22" t="s">
        <v>121</v>
      </c>
    </row>
    <row r="23" spans="1:15">
      <c r="A23" t="s">
        <v>234</v>
      </c>
    </row>
    <row r="24" spans="1:15">
      <c r="A24" t="s">
        <v>245</v>
      </c>
    </row>
  </sheetData>
  <sheetProtection algorithmName="SHA-512" hashValue="m3f79+aojCa4zvg8RtdZ0GUUgDU7bJv8Js8rlyUyl05TfkB6QJhdY3TwhrNQYfhlPc1PGd7oimVdWFj3tqWnZw==" saltValue="EWctK3pnoZKopYLwzIYEcw==" spinCount="100000" sheet="1" objects="1" scenarios="1"/>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tabColor rgb="FF00B0F0"/>
  </sheetPr>
  <dimension ref="A1:U24"/>
  <sheetViews>
    <sheetView workbookViewId="0">
      <selection activeCell="B5" sqref="B5:D5"/>
    </sheetView>
  </sheetViews>
  <sheetFormatPr defaultRowHeight="14.4"/>
  <sheetData>
    <row r="1" spans="1:21"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c r="S1" t="s">
        <v>493</v>
      </c>
      <c r="T1" t="s">
        <v>494</v>
      </c>
      <c r="U1" t="s">
        <v>495</v>
      </c>
    </row>
    <row r="2" spans="1:21">
      <c r="A2" s="85" t="s">
        <v>98</v>
      </c>
      <c r="B2" s="87">
        <v>45</v>
      </c>
      <c r="C2" s="88">
        <v>4</v>
      </c>
      <c r="D2" s="89">
        <v>56.962025316455701</v>
      </c>
      <c r="E2" s="1">
        <v>45.328583538068024</v>
      </c>
      <c r="F2" s="1">
        <v>68.057645269137794</v>
      </c>
      <c r="G2" s="103" t="s">
        <v>511</v>
      </c>
      <c r="H2" s="90">
        <v>48.066298342541437</v>
      </c>
      <c r="I2" s="90">
        <v>56.962025316455701</v>
      </c>
      <c r="J2" s="90">
        <v>62.356321839080465</v>
      </c>
      <c r="K2" s="90">
        <v>60.397905632519098</v>
      </c>
      <c r="L2" s="90">
        <v>64.284980297975963</v>
      </c>
      <c r="M2" s="90">
        <v>66.371681415929203</v>
      </c>
      <c r="N2" s="90">
        <v>78.285714285714278</v>
      </c>
      <c r="O2" s="88">
        <v>4</v>
      </c>
      <c r="R2" t="s">
        <v>46</v>
      </c>
      <c r="S2">
        <v>45</v>
      </c>
      <c r="T2">
        <v>79</v>
      </c>
      <c r="U2">
        <v>56.962025316455701</v>
      </c>
    </row>
    <row r="3" spans="1:21">
      <c r="A3" s="85" t="s">
        <v>99</v>
      </c>
      <c r="B3" s="87">
        <v>47</v>
      </c>
      <c r="C3" s="88">
        <v>9</v>
      </c>
      <c r="D3" s="89">
        <v>62.666666666666671</v>
      </c>
      <c r="E3" s="1">
        <v>50.730463001129422</v>
      </c>
      <c r="F3" s="1">
        <v>73.569808834349189</v>
      </c>
      <c r="G3" s="103" t="s">
        <v>511</v>
      </c>
      <c r="H3" s="90">
        <v>48.066298342541437</v>
      </c>
      <c r="I3" s="90">
        <v>56.962025316455701</v>
      </c>
      <c r="J3" s="90">
        <v>62.356321839080465</v>
      </c>
      <c r="K3" s="90">
        <v>60.397905632519098</v>
      </c>
      <c r="L3" s="90">
        <v>64.284980297975963</v>
      </c>
      <c r="M3" s="90">
        <v>66.371681415929203</v>
      </c>
      <c r="N3" s="90">
        <v>78.285714285714278</v>
      </c>
      <c r="O3" s="88">
        <v>9</v>
      </c>
      <c r="R3" t="s">
        <v>47</v>
      </c>
      <c r="S3">
        <v>47</v>
      </c>
      <c r="T3">
        <v>75</v>
      </c>
      <c r="U3">
        <v>62.666666666666664</v>
      </c>
    </row>
    <row r="4" spans="1:21">
      <c r="A4" s="85" t="s">
        <v>100</v>
      </c>
      <c r="B4" s="87">
        <v>91</v>
      </c>
      <c r="C4" s="88">
        <v>3</v>
      </c>
      <c r="D4" s="89">
        <v>52</v>
      </c>
      <c r="E4" s="1">
        <v>44.333409120120557</v>
      </c>
      <c r="F4" s="1">
        <v>59.59770186503598</v>
      </c>
      <c r="G4" s="103" t="s">
        <v>536</v>
      </c>
      <c r="H4" s="90">
        <v>48.066298342541437</v>
      </c>
      <c r="I4" s="90">
        <v>56.962025316455701</v>
      </c>
      <c r="J4" s="90">
        <v>62.356321839080465</v>
      </c>
      <c r="K4" s="90">
        <v>60.397905632519098</v>
      </c>
      <c r="L4" s="90">
        <v>64.284980297975963</v>
      </c>
      <c r="M4" s="90">
        <v>66.371681415929203</v>
      </c>
      <c r="N4" s="90">
        <v>78.285714285714278</v>
      </c>
      <c r="O4" s="88">
        <v>3</v>
      </c>
      <c r="R4" t="s">
        <v>48</v>
      </c>
      <c r="S4">
        <v>91</v>
      </c>
      <c r="T4">
        <v>175</v>
      </c>
      <c r="U4">
        <v>52</v>
      </c>
    </row>
    <row r="5" spans="1:21">
      <c r="A5" s="85" t="s">
        <v>101</v>
      </c>
      <c r="B5" s="87">
        <v>87</v>
      </c>
      <c r="C5" s="88">
        <v>1</v>
      </c>
      <c r="D5" s="89">
        <v>48.066298342541437</v>
      </c>
      <c r="E5" s="1">
        <v>40.596342623478172</v>
      </c>
      <c r="F5" s="1">
        <v>55.60061937550033</v>
      </c>
      <c r="G5" s="103" t="s">
        <v>536</v>
      </c>
      <c r="H5" s="90">
        <v>48.066298342541437</v>
      </c>
      <c r="I5" s="90">
        <v>56.962025316455701</v>
      </c>
      <c r="J5" s="90">
        <v>62.356321839080465</v>
      </c>
      <c r="K5" s="90">
        <v>60.397905632519098</v>
      </c>
      <c r="L5" s="90">
        <v>64.284980297975963</v>
      </c>
      <c r="M5" s="90">
        <v>66.371681415929203</v>
      </c>
      <c r="N5" s="90">
        <v>78.285714285714278</v>
      </c>
      <c r="O5" s="88">
        <v>1</v>
      </c>
      <c r="R5" t="s">
        <v>49</v>
      </c>
      <c r="S5">
        <v>87</v>
      </c>
      <c r="T5">
        <v>181</v>
      </c>
      <c r="U5">
        <v>48.066298342541437</v>
      </c>
    </row>
    <row r="6" spans="1:21">
      <c r="A6" s="85" t="s">
        <v>102</v>
      </c>
      <c r="B6" s="87">
        <v>137</v>
      </c>
      <c r="C6" s="88">
        <v>16</v>
      </c>
      <c r="D6" s="89">
        <v>78.285714285714278</v>
      </c>
      <c r="E6" s="1">
        <v>71.43575606833079</v>
      </c>
      <c r="F6" s="1">
        <v>84.151947633797334</v>
      </c>
      <c r="G6" s="103" t="s">
        <v>537</v>
      </c>
      <c r="H6" s="90">
        <v>48.066298342541437</v>
      </c>
      <c r="I6" s="90">
        <v>56.962025316455701</v>
      </c>
      <c r="J6" s="90">
        <v>62.356321839080465</v>
      </c>
      <c r="K6" s="90">
        <v>60.397905632519098</v>
      </c>
      <c r="L6" s="90">
        <v>64.284980297975963</v>
      </c>
      <c r="M6" s="90">
        <v>66.371681415929203</v>
      </c>
      <c r="N6" s="90">
        <v>78.285714285714278</v>
      </c>
      <c r="O6" s="88">
        <v>16</v>
      </c>
      <c r="R6" t="s">
        <v>50</v>
      </c>
      <c r="S6">
        <v>137</v>
      </c>
      <c r="T6">
        <v>175</v>
      </c>
      <c r="U6">
        <v>78.285714285714278</v>
      </c>
    </row>
    <row r="7" spans="1:21">
      <c r="A7" s="85" t="s">
        <v>103</v>
      </c>
      <c r="B7" s="87">
        <v>121</v>
      </c>
      <c r="C7" s="88">
        <v>15</v>
      </c>
      <c r="D7" s="89">
        <v>76.100628930817621</v>
      </c>
      <c r="E7" s="1">
        <v>68.703731569373915</v>
      </c>
      <c r="F7" s="1">
        <v>82.498508185458917</v>
      </c>
      <c r="G7" s="103" t="s">
        <v>537</v>
      </c>
      <c r="H7" s="90">
        <v>48.066298342541437</v>
      </c>
      <c r="I7" s="90">
        <v>56.962025316455701</v>
      </c>
      <c r="J7" s="90">
        <v>62.356321839080465</v>
      </c>
      <c r="K7" s="90">
        <v>60.397905632519098</v>
      </c>
      <c r="L7" s="90">
        <v>64.284980297975963</v>
      </c>
      <c r="M7" s="90">
        <v>66.371681415929203</v>
      </c>
      <c r="N7" s="90">
        <v>78.285714285714278</v>
      </c>
      <c r="O7" s="88">
        <v>15</v>
      </c>
      <c r="R7" t="s">
        <v>51</v>
      </c>
      <c r="S7">
        <v>121</v>
      </c>
      <c r="T7">
        <v>159</v>
      </c>
      <c r="U7">
        <v>76.100628930817606</v>
      </c>
    </row>
    <row r="8" spans="1:21">
      <c r="A8" s="85" t="s">
        <v>104</v>
      </c>
      <c r="B8" s="87">
        <v>75</v>
      </c>
      <c r="C8" s="88">
        <v>13</v>
      </c>
      <c r="D8" s="89">
        <v>66.371681415929203</v>
      </c>
      <c r="E8" s="1">
        <v>56.875521625672576</v>
      </c>
      <c r="F8" s="1">
        <v>74.985963963899763</v>
      </c>
      <c r="G8" s="103" t="s">
        <v>511</v>
      </c>
      <c r="H8" s="90">
        <v>48.066298342541437</v>
      </c>
      <c r="I8" s="90">
        <v>56.962025316455701</v>
      </c>
      <c r="J8" s="90">
        <v>62.356321839080465</v>
      </c>
      <c r="K8" s="90">
        <v>60.397905632519098</v>
      </c>
      <c r="L8" s="90">
        <v>64.284980297975963</v>
      </c>
      <c r="M8" s="90">
        <v>66.371681415929203</v>
      </c>
      <c r="N8" s="90">
        <v>78.285714285714278</v>
      </c>
      <c r="O8" s="88">
        <v>13</v>
      </c>
      <c r="R8" t="s">
        <v>52</v>
      </c>
      <c r="S8">
        <v>75</v>
      </c>
      <c r="T8">
        <v>113</v>
      </c>
      <c r="U8">
        <v>66.371681415929203</v>
      </c>
    </row>
    <row r="9" spans="1:21">
      <c r="A9" s="85" t="s">
        <v>105</v>
      </c>
      <c r="B9" s="87">
        <v>102</v>
      </c>
      <c r="C9" s="88">
        <v>11</v>
      </c>
      <c r="D9" s="89">
        <v>64.556962025316452</v>
      </c>
      <c r="E9" s="1">
        <v>56.563024008817727</v>
      </c>
      <c r="F9" s="1">
        <v>71.99350959472622</v>
      </c>
      <c r="G9" s="103" t="s">
        <v>511</v>
      </c>
      <c r="H9" s="90">
        <v>48.066298342541437</v>
      </c>
      <c r="I9" s="90">
        <v>56.962025316455701</v>
      </c>
      <c r="J9" s="90">
        <v>62.356321839080465</v>
      </c>
      <c r="K9" s="90">
        <v>60.397905632519098</v>
      </c>
      <c r="L9" s="90">
        <v>64.284980297975963</v>
      </c>
      <c r="M9" s="90">
        <v>66.371681415929203</v>
      </c>
      <c r="N9" s="90">
        <v>78.285714285714278</v>
      </c>
      <c r="O9" s="88">
        <v>11</v>
      </c>
      <c r="R9" t="s">
        <v>53</v>
      </c>
      <c r="S9">
        <v>102</v>
      </c>
      <c r="T9">
        <v>158</v>
      </c>
      <c r="U9">
        <v>64.556962025316466</v>
      </c>
    </row>
    <row r="10" spans="1:21">
      <c r="A10" s="85" t="s">
        <v>106</v>
      </c>
      <c r="B10" s="87">
        <v>112</v>
      </c>
      <c r="C10" s="88">
        <v>6</v>
      </c>
      <c r="D10" s="89">
        <v>60.869565217391312</v>
      </c>
      <c r="E10" s="1">
        <v>53.417191152505737</v>
      </c>
      <c r="F10" s="1">
        <v>67.96573889428258</v>
      </c>
      <c r="G10" s="103" t="s">
        <v>511</v>
      </c>
      <c r="H10" s="90">
        <v>48.066298342541437</v>
      </c>
      <c r="I10" s="90">
        <v>56.962025316455701</v>
      </c>
      <c r="J10" s="90">
        <v>62.356321839080465</v>
      </c>
      <c r="K10" s="90">
        <v>60.397905632519098</v>
      </c>
      <c r="L10" s="90">
        <v>64.284980297975963</v>
      </c>
      <c r="M10" s="90">
        <v>66.371681415929203</v>
      </c>
      <c r="N10" s="90">
        <v>78.285714285714278</v>
      </c>
      <c r="O10" s="88">
        <v>6</v>
      </c>
      <c r="R10" t="s">
        <v>54</v>
      </c>
      <c r="S10">
        <v>112</v>
      </c>
      <c r="T10">
        <v>184</v>
      </c>
      <c r="U10">
        <v>60.869565217391298</v>
      </c>
    </row>
    <row r="11" spans="1:21">
      <c r="A11" s="85" t="s">
        <v>107</v>
      </c>
      <c r="B11" s="87">
        <v>100</v>
      </c>
      <c r="C11" s="88">
        <v>8</v>
      </c>
      <c r="D11" s="89">
        <v>61.349693251533743</v>
      </c>
      <c r="E11" s="1">
        <v>53.416207855077467</v>
      </c>
      <c r="F11" s="1">
        <v>68.862502140239783</v>
      </c>
      <c r="G11" s="103" t="s">
        <v>511</v>
      </c>
      <c r="H11" s="90">
        <v>48.066298342541437</v>
      </c>
      <c r="I11" s="90">
        <v>56.962025316455701</v>
      </c>
      <c r="J11" s="90">
        <v>62.356321839080465</v>
      </c>
      <c r="K11" s="90">
        <v>60.397905632519098</v>
      </c>
      <c r="L11" s="90">
        <v>64.284980297975963</v>
      </c>
      <c r="M11" s="90">
        <v>66.371681415929203</v>
      </c>
      <c r="N11" s="90">
        <v>78.285714285714278</v>
      </c>
      <c r="O11" s="88">
        <v>8</v>
      </c>
      <c r="R11" t="s">
        <v>55</v>
      </c>
      <c r="S11">
        <v>100</v>
      </c>
      <c r="T11">
        <v>163</v>
      </c>
      <c r="U11">
        <v>61.349693251533743</v>
      </c>
    </row>
    <row r="12" spans="1:21">
      <c r="A12" s="85" t="s">
        <v>108</v>
      </c>
      <c r="B12" s="87">
        <v>51</v>
      </c>
      <c r="C12" s="88">
        <v>14</v>
      </c>
      <c r="D12" s="89">
        <v>68</v>
      </c>
      <c r="E12" s="1">
        <v>56.220948315105865</v>
      </c>
      <c r="F12" s="1">
        <v>78.307365141866654</v>
      </c>
      <c r="G12" s="103" t="s">
        <v>511</v>
      </c>
      <c r="H12" s="90">
        <v>48.066298342541437</v>
      </c>
      <c r="I12" s="90">
        <v>56.962025316455701</v>
      </c>
      <c r="J12" s="90">
        <v>62.356321839080465</v>
      </c>
      <c r="K12" s="90">
        <v>60.397905632519098</v>
      </c>
      <c r="L12" s="90">
        <v>64.284980297975963</v>
      </c>
      <c r="M12" s="90">
        <v>66.371681415929203</v>
      </c>
      <c r="N12" s="90">
        <v>78.285714285714278</v>
      </c>
      <c r="O12" s="88">
        <v>14</v>
      </c>
      <c r="R12" t="s">
        <v>56</v>
      </c>
      <c r="S12">
        <v>51</v>
      </c>
      <c r="T12">
        <v>75</v>
      </c>
      <c r="U12">
        <v>68</v>
      </c>
    </row>
    <row r="13" spans="1:21">
      <c r="A13" s="85" t="s">
        <v>109</v>
      </c>
      <c r="B13" s="87">
        <v>145</v>
      </c>
      <c r="C13" s="88">
        <v>10</v>
      </c>
      <c r="D13" s="89">
        <v>64.444444444444443</v>
      </c>
      <c r="E13" s="1">
        <v>57.809184056243893</v>
      </c>
      <c r="F13" s="1">
        <v>70.693450507291615</v>
      </c>
      <c r="G13" s="103" t="s">
        <v>511</v>
      </c>
      <c r="H13" s="90">
        <v>48.066298342541437</v>
      </c>
      <c r="I13" s="90">
        <v>56.962025316455701</v>
      </c>
      <c r="J13" s="90">
        <v>62.356321839080465</v>
      </c>
      <c r="K13" s="90">
        <v>60.397905632519098</v>
      </c>
      <c r="L13" s="90">
        <v>64.284980297975963</v>
      </c>
      <c r="M13" s="90">
        <v>66.371681415929203</v>
      </c>
      <c r="N13" s="90">
        <v>78.285714285714278</v>
      </c>
      <c r="O13" s="88">
        <v>10</v>
      </c>
      <c r="R13" t="s">
        <v>57</v>
      </c>
      <c r="S13">
        <v>145</v>
      </c>
      <c r="T13">
        <v>225</v>
      </c>
      <c r="U13">
        <v>64.444444444444443</v>
      </c>
    </row>
    <row r="14" spans="1:21">
      <c r="A14" s="85" t="s">
        <v>110</v>
      </c>
      <c r="B14" s="87">
        <v>115</v>
      </c>
      <c r="C14" s="88">
        <v>12</v>
      </c>
      <c r="D14" s="89">
        <v>64.606741573033716</v>
      </c>
      <c r="E14" s="1">
        <v>57.102952284392735</v>
      </c>
      <c r="F14" s="1">
        <v>71.615001306219298</v>
      </c>
      <c r="G14" s="103" t="s">
        <v>511</v>
      </c>
      <c r="H14" s="90">
        <v>48.066298342541437</v>
      </c>
      <c r="I14" s="90">
        <v>56.962025316455701</v>
      </c>
      <c r="J14" s="90">
        <v>62.356321839080465</v>
      </c>
      <c r="K14" s="90">
        <v>60.397905632519098</v>
      </c>
      <c r="L14" s="90">
        <v>64.284980297975963</v>
      </c>
      <c r="M14" s="90">
        <v>66.371681415929203</v>
      </c>
      <c r="N14" s="90">
        <v>78.285714285714278</v>
      </c>
      <c r="O14" s="88">
        <v>12</v>
      </c>
      <c r="R14" t="s">
        <v>58</v>
      </c>
      <c r="S14">
        <v>115</v>
      </c>
      <c r="T14">
        <v>178</v>
      </c>
      <c r="U14">
        <v>64.606741573033716</v>
      </c>
    </row>
    <row r="15" spans="1:21">
      <c r="A15" s="85" t="s">
        <v>111</v>
      </c>
      <c r="B15" s="87">
        <v>81</v>
      </c>
      <c r="C15" s="88">
        <v>7</v>
      </c>
      <c r="D15" s="89">
        <v>60.902255639097746</v>
      </c>
      <c r="E15" s="1">
        <v>52.066005941974367</v>
      </c>
      <c r="F15" s="1">
        <v>69.241748158901189</v>
      </c>
      <c r="G15" s="103" t="s">
        <v>511</v>
      </c>
      <c r="H15" s="90">
        <v>48.066298342541437</v>
      </c>
      <c r="I15" s="90">
        <v>56.962025316455701</v>
      </c>
      <c r="J15" s="90">
        <v>62.356321839080465</v>
      </c>
      <c r="K15" s="90">
        <v>60.397905632519098</v>
      </c>
      <c r="L15" s="90">
        <v>64.284980297975963</v>
      </c>
      <c r="M15" s="90">
        <v>66.371681415929203</v>
      </c>
      <c r="N15" s="90">
        <v>78.285714285714278</v>
      </c>
      <c r="O15" s="88">
        <v>7</v>
      </c>
      <c r="R15" t="s">
        <v>59</v>
      </c>
      <c r="S15">
        <v>81</v>
      </c>
      <c r="T15">
        <v>133</v>
      </c>
      <c r="U15">
        <v>60.902255639097739</v>
      </c>
    </row>
    <row r="16" spans="1:21">
      <c r="A16" s="85" t="s">
        <v>112</v>
      </c>
      <c r="B16" s="87">
        <v>66</v>
      </c>
      <c r="C16" s="88">
        <v>5</v>
      </c>
      <c r="D16" s="89">
        <v>57.894736842105267</v>
      </c>
      <c r="E16" s="1">
        <v>48.287956164092215</v>
      </c>
      <c r="F16" s="1">
        <v>67.081109548679649</v>
      </c>
      <c r="G16" s="103" t="s">
        <v>511</v>
      </c>
      <c r="H16" s="90">
        <v>48.066298342541437</v>
      </c>
      <c r="I16" s="90">
        <v>56.962025316455701</v>
      </c>
      <c r="J16" s="90">
        <v>62.356321839080465</v>
      </c>
      <c r="K16" s="90">
        <v>60.397905632519098</v>
      </c>
      <c r="L16" s="90">
        <v>64.284980297975963</v>
      </c>
      <c r="M16" s="90">
        <v>66.371681415929203</v>
      </c>
      <c r="N16" s="90">
        <v>78.285714285714278</v>
      </c>
      <c r="O16" s="88">
        <v>5</v>
      </c>
      <c r="R16" t="s">
        <v>60</v>
      </c>
      <c r="S16">
        <v>66</v>
      </c>
      <c r="T16">
        <v>114</v>
      </c>
      <c r="U16">
        <v>57.89473684210526</v>
      </c>
    </row>
    <row r="17" spans="1:21">
      <c r="A17" s="85" t="s">
        <v>113</v>
      </c>
      <c r="B17" s="87">
        <v>75</v>
      </c>
      <c r="C17" s="88">
        <v>2</v>
      </c>
      <c r="D17" s="89">
        <v>48.701298701298704</v>
      </c>
      <c r="E17" s="1">
        <v>40.57558058941845</v>
      </c>
      <c r="F17" s="1">
        <v>56.87794561864682</v>
      </c>
      <c r="G17" s="103" t="s">
        <v>536</v>
      </c>
      <c r="H17" s="90">
        <v>48.066298342541437</v>
      </c>
      <c r="I17" s="90">
        <v>56.962025316455701</v>
      </c>
      <c r="J17" s="90">
        <v>62.356321839080465</v>
      </c>
      <c r="K17" s="90">
        <v>60.397905632519098</v>
      </c>
      <c r="L17" s="90">
        <v>64.284980297975963</v>
      </c>
      <c r="M17" s="90">
        <v>66.371681415929203</v>
      </c>
      <c r="N17" s="90">
        <v>78.285714285714278</v>
      </c>
      <c r="O17" s="88">
        <v>2</v>
      </c>
      <c r="R17" t="s">
        <v>61</v>
      </c>
      <c r="S17">
        <v>75</v>
      </c>
      <c r="T17">
        <v>154</v>
      </c>
      <c r="U17">
        <v>48.701298701298704</v>
      </c>
    </row>
    <row r="18" spans="1:21">
      <c r="A18" s="85" t="s">
        <v>115</v>
      </c>
      <c r="B18">
        <v>1519</v>
      </c>
      <c r="D18" s="89">
        <v>62.356321839080465</v>
      </c>
      <c r="E18" s="89">
        <v>60.397905632519098</v>
      </c>
      <c r="F18" s="89">
        <v>64.284980297975963</v>
      </c>
      <c r="R18" t="s">
        <v>490</v>
      </c>
      <c r="S18">
        <v>1519</v>
      </c>
      <c r="T18">
        <v>2436</v>
      </c>
      <c r="U18">
        <v>62.356321839080458</v>
      </c>
    </row>
    <row r="19" spans="1:21">
      <c r="D19" s="96"/>
      <c r="E19" s="96"/>
      <c r="F19" s="96"/>
    </row>
    <row r="20" spans="1:21">
      <c r="A20" s="85" t="s">
        <v>116</v>
      </c>
      <c r="C20" t="s">
        <v>332</v>
      </c>
    </row>
    <row r="21" spans="1:21">
      <c r="A21" t="s">
        <v>222</v>
      </c>
      <c r="R21" t="s">
        <v>496</v>
      </c>
      <c r="S21">
        <v>69</v>
      </c>
      <c r="T21">
        <v>95</v>
      </c>
      <c r="U21">
        <v>72.631578947368411</v>
      </c>
    </row>
    <row r="22" spans="1:21">
      <c r="A22" t="s">
        <v>121</v>
      </c>
    </row>
    <row r="23" spans="1:21">
      <c r="A23" t="s">
        <v>233</v>
      </c>
    </row>
    <row r="24" spans="1:21">
      <c r="A24" t="s">
        <v>245</v>
      </c>
    </row>
  </sheetData>
  <sheetProtection algorithmName="SHA-512" hashValue="aPg8YT96YJXn+5ploFZGQzvvXDp7NnRwCUg1nYZ6+jQakHTHdDPmZe7uhn/ZSgGCWwmjiVRm/CZCk4aMs4yHQA==" saltValue="zWwRm4g59D4tMkbpHVX/4w==" spinCount="100000" sheet="1" objects="1" scenarios="1"/>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tabColor rgb="FF00B0F0"/>
  </sheetPr>
  <dimension ref="A1:O25"/>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t="s">
        <v>77</v>
      </c>
      <c r="C2" s="88">
        <f>RANK(D2,$D$2:$D$17,1)</f>
        <v>9</v>
      </c>
      <c r="D2" s="89">
        <v>-0.17106521739130434</v>
      </c>
      <c r="E2" s="1">
        <v>-0.52643794711646064</v>
      </c>
      <c r="F2" s="1">
        <v>0.18430751233385198</v>
      </c>
      <c r="G2" s="103" t="s">
        <v>511</v>
      </c>
      <c r="H2" s="90">
        <v>-0.4514357142857145</v>
      </c>
      <c r="I2" s="90">
        <v>-0.34057281553398061</v>
      </c>
      <c r="J2" s="90">
        <v>-0.10353661263275575</v>
      </c>
      <c r="K2" s="90">
        <v>-0.1605212572036683</v>
      </c>
      <c r="L2" s="90">
        <v>-4.6551968061843203E-2</v>
      </c>
      <c r="M2" s="90">
        <v>0.13483018867924526</v>
      </c>
      <c r="N2" s="90">
        <v>0.26580303030303032</v>
      </c>
      <c r="O2" s="88">
        <v>9</v>
      </c>
    </row>
    <row r="3" spans="1:15">
      <c r="A3" s="85" t="s">
        <v>99</v>
      </c>
      <c r="B3" s="87" t="s">
        <v>77</v>
      </c>
      <c r="C3" s="88">
        <f t="shared" ref="C3:C17" si="0">RANK(D3,$D$2:$D$17,1)</f>
        <v>16</v>
      </c>
      <c r="D3" s="89">
        <v>0.26580303030303032</v>
      </c>
      <c r="E3" s="1">
        <v>-3.0878866058340171E-2</v>
      </c>
      <c r="F3" s="1">
        <v>0.56248492666440075</v>
      </c>
      <c r="G3" s="103" t="s">
        <v>537</v>
      </c>
      <c r="H3" s="90">
        <v>-0.4514357142857145</v>
      </c>
      <c r="I3" s="90">
        <v>-0.34057281553398061</v>
      </c>
      <c r="J3" s="90">
        <v>-0.10353661263275575</v>
      </c>
      <c r="K3" s="90">
        <v>-0.1605212572036683</v>
      </c>
      <c r="L3" s="90">
        <v>-4.6551968061843203E-2</v>
      </c>
      <c r="M3" s="90">
        <v>0.13483018867924526</v>
      </c>
      <c r="N3" s="90">
        <v>0.26580303030303032</v>
      </c>
      <c r="O3" s="88">
        <v>16</v>
      </c>
    </row>
    <row r="4" spans="1:15">
      <c r="A4" s="85" t="s">
        <v>100</v>
      </c>
      <c r="B4" s="87" t="s">
        <v>77</v>
      </c>
      <c r="C4" s="88">
        <f t="shared" si="0"/>
        <v>15</v>
      </c>
      <c r="D4" s="89">
        <v>0.24858400000000019</v>
      </c>
      <c r="E4" s="1">
        <v>3.30042283425237E-2</v>
      </c>
      <c r="F4" s="1">
        <v>0.46416377165747669</v>
      </c>
      <c r="G4" s="103" t="s">
        <v>537</v>
      </c>
      <c r="H4" s="90">
        <v>-0.4514357142857145</v>
      </c>
      <c r="I4" s="90">
        <v>-0.34057281553398061</v>
      </c>
      <c r="J4" s="90">
        <v>-0.10353661263275575</v>
      </c>
      <c r="K4" s="90">
        <v>-0.1605212572036683</v>
      </c>
      <c r="L4" s="90">
        <v>-4.6551968061843203E-2</v>
      </c>
      <c r="M4" s="90">
        <v>0.13483018867924526</v>
      </c>
      <c r="N4" s="90">
        <v>0.26580303030303032</v>
      </c>
      <c r="O4" s="88">
        <v>15</v>
      </c>
    </row>
    <row r="5" spans="1:15">
      <c r="A5" s="85" t="s">
        <v>101</v>
      </c>
      <c r="B5" s="87" t="s">
        <v>77</v>
      </c>
      <c r="C5" s="88">
        <f t="shared" si="0"/>
        <v>1</v>
      </c>
      <c r="D5" s="89">
        <v>-0.4514357142857145</v>
      </c>
      <c r="E5" s="1">
        <v>-0.65513945125063366</v>
      </c>
      <c r="F5" s="1">
        <v>-0.24773197732079538</v>
      </c>
      <c r="G5" s="103" t="s">
        <v>536</v>
      </c>
      <c r="H5" s="90">
        <v>-0.4514357142857145</v>
      </c>
      <c r="I5" s="90">
        <v>-0.34057281553398061</v>
      </c>
      <c r="J5" s="90">
        <v>-0.10353661263275575</v>
      </c>
      <c r="K5" s="90">
        <v>-0.1605212572036683</v>
      </c>
      <c r="L5" s="90">
        <v>-4.6551968061843203E-2</v>
      </c>
      <c r="M5" s="90">
        <v>0.13483018867924526</v>
      </c>
      <c r="N5" s="90">
        <v>0.26580303030303032</v>
      </c>
      <c r="O5" s="88">
        <v>1</v>
      </c>
    </row>
    <row r="6" spans="1:15">
      <c r="A6" s="85" t="s">
        <v>102</v>
      </c>
      <c r="B6" s="87" t="s">
        <v>77</v>
      </c>
      <c r="C6" s="88">
        <f t="shared" si="0"/>
        <v>10</v>
      </c>
      <c r="D6" s="89">
        <v>-4.1661016949152543E-2</v>
      </c>
      <c r="E6" s="1">
        <v>-0.26354298556230027</v>
      </c>
      <c r="F6" s="1">
        <v>0.18022095166399521</v>
      </c>
      <c r="G6" s="103" t="s">
        <v>511</v>
      </c>
      <c r="H6" s="90">
        <v>-0.4514357142857145</v>
      </c>
      <c r="I6" s="90">
        <v>-0.34057281553398061</v>
      </c>
      <c r="J6" s="90">
        <v>-0.10353661263275575</v>
      </c>
      <c r="K6" s="90">
        <v>-0.1605212572036683</v>
      </c>
      <c r="L6" s="90">
        <v>-4.6551968061843203E-2</v>
      </c>
      <c r="M6" s="90">
        <v>0.13483018867924526</v>
      </c>
      <c r="N6" s="90">
        <v>0.26580303030303032</v>
      </c>
      <c r="O6" s="88">
        <v>10</v>
      </c>
    </row>
    <row r="7" spans="1:15">
      <c r="A7" s="85" t="s">
        <v>103</v>
      </c>
      <c r="B7" s="87" t="s">
        <v>77</v>
      </c>
      <c r="C7" s="88">
        <f t="shared" si="0"/>
        <v>6</v>
      </c>
      <c r="D7" s="89">
        <v>-0.19811392405063291</v>
      </c>
      <c r="E7" s="1">
        <v>-0.46928881141633305</v>
      </c>
      <c r="F7" s="1">
        <v>7.3060963315067257E-2</v>
      </c>
      <c r="G7" s="103" t="s">
        <v>511</v>
      </c>
      <c r="H7" s="90">
        <v>-0.4514357142857145</v>
      </c>
      <c r="I7" s="90">
        <v>-0.34057281553398061</v>
      </c>
      <c r="J7" s="90">
        <v>-0.10353661263275575</v>
      </c>
      <c r="K7" s="90">
        <v>-0.1605212572036683</v>
      </c>
      <c r="L7" s="90">
        <v>-4.6551968061843203E-2</v>
      </c>
      <c r="M7" s="90">
        <v>0.13483018867924526</v>
      </c>
      <c r="N7" s="90">
        <v>0.26580303030303032</v>
      </c>
      <c r="O7" s="88">
        <v>6</v>
      </c>
    </row>
    <row r="8" spans="1:15">
      <c r="A8" s="85" t="s">
        <v>104</v>
      </c>
      <c r="B8" s="87" t="s">
        <v>77</v>
      </c>
      <c r="C8" s="88">
        <f t="shared" si="0"/>
        <v>14</v>
      </c>
      <c r="D8" s="89">
        <v>0.19985937499999998</v>
      </c>
      <c r="E8" s="1">
        <v>-0.10142251500000002</v>
      </c>
      <c r="F8" s="1">
        <v>0.501141265</v>
      </c>
      <c r="G8" s="103" t="s">
        <v>511</v>
      </c>
      <c r="H8" s="90">
        <v>-0.4514357142857145</v>
      </c>
      <c r="I8" s="90">
        <v>-0.34057281553398061</v>
      </c>
      <c r="J8" s="90">
        <v>-0.10353661263275575</v>
      </c>
      <c r="K8" s="90">
        <v>-0.1605212572036683</v>
      </c>
      <c r="L8" s="90">
        <v>-4.6551968061843203E-2</v>
      </c>
      <c r="M8" s="90">
        <v>0.13483018867924526</v>
      </c>
      <c r="N8" s="90">
        <v>0.26580303030303032</v>
      </c>
      <c r="O8" s="88">
        <v>14</v>
      </c>
    </row>
    <row r="9" spans="1:15">
      <c r="A9" s="85" t="s">
        <v>105</v>
      </c>
      <c r="B9" s="87" t="s">
        <v>77</v>
      </c>
      <c r="C9" s="88">
        <f t="shared" si="0"/>
        <v>5</v>
      </c>
      <c r="D9" s="89">
        <v>-0.29377586206896555</v>
      </c>
      <c r="E9" s="1">
        <v>-0.5175624318696509</v>
      </c>
      <c r="F9" s="1">
        <v>-6.9989292268280212E-2</v>
      </c>
      <c r="G9" s="103" t="s">
        <v>511</v>
      </c>
      <c r="H9" s="90">
        <v>-0.4514357142857145</v>
      </c>
      <c r="I9" s="90">
        <v>-0.34057281553398061</v>
      </c>
      <c r="J9" s="90">
        <v>-0.10353661263275575</v>
      </c>
      <c r="K9" s="90">
        <v>-0.1605212572036683</v>
      </c>
      <c r="L9" s="90">
        <v>-4.6551968061843203E-2</v>
      </c>
      <c r="M9" s="90">
        <v>0.13483018867924526</v>
      </c>
      <c r="N9" s="90">
        <v>0.26580303030303032</v>
      </c>
      <c r="O9" s="88">
        <v>5</v>
      </c>
    </row>
    <row r="10" spans="1:15">
      <c r="A10" s="85" t="s">
        <v>106</v>
      </c>
      <c r="B10" s="87" t="s">
        <v>77</v>
      </c>
      <c r="C10" s="88">
        <f t="shared" si="0"/>
        <v>11</v>
      </c>
      <c r="D10" s="89">
        <v>8.1152317880794952E-2</v>
      </c>
      <c r="E10" s="1">
        <v>-0.11499146205421464</v>
      </c>
      <c r="F10" s="1">
        <v>0.27729609781580455</v>
      </c>
      <c r="G10" s="103" t="s">
        <v>511</v>
      </c>
      <c r="H10" s="90">
        <v>-0.4514357142857145</v>
      </c>
      <c r="I10" s="90">
        <v>-0.34057281553398061</v>
      </c>
      <c r="J10" s="90">
        <v>-0.10353661263275575</v>
      </c>
      <c r="K10" s="90">
        <v>-0.1605212572036683</v>
      </c>
      <c r="L10" s="90">
        <v>-4.6551968061843203E-2</v>
      </c>
      <c r="M10" s="90">
        <v>0.13483018867924526</v>
      </c>
      <c r="N10" s="90">
        <v>0.26580303030303032</v>
      </c>
      <c r="O10" s="88">
        <v>11</v>
      </c>
    </row>
    <row r="11" spans="1:15">
      <c r="A11" s="85" t="s">
        <v>107</v>
      </c>
      <c r="B11" s="87" t="s">
        <v>77</v>
      </c>
      <c r="C11" s="88">
        <f t="shared" si="0"/>
        <v>3</v>
      </c>
      <c r="D11" s="89">
        <v>-0.40199264705882343</v>
      </c>
      <c r="E11" s="1">
        <v>-0.60867031851506737</v>
      </c>
      <c r="F11" s="1">
        <v>-0.19531497560257952</v>
      </c>
      <c r="G11" s="103" t="s">
        <v>536</v>
      </c>
      <c r="H11" s="90">
        <v>-0.4514357142857145</v>
      </c>
      <c r="I11" s="90">
        <v>-0.34057281553398061</v>
      </c>
      <c r="J11" s="90">
        <v>-0.10353661263275575</v>
      </c>
      <c r="K11" s="90">
        <v>-0.1605212572036683</v>
      </c>
      <c r="L11" s="90">
        <v>-4.6551968061843203E-2</v>
      </c>
      <c r="M11" s="90">
        <v>0.13483018867924526</v>
      </c>
      <c r="N11" s="90">
        <v>0.26580303030303032</v>
      </c>
      <c r="O11" s="88">
        <v>3</v>
      </c>
    </row>
    <row r="12" spans="1:15">
      <c r="A12" s="85" t="s">
        <v>108</v>
      </c>
      <c r="B12" s="87" t="s">
        <v>77</v>
      </c>
      <c r="C12" s="88">
        <f>RANK(D12,$D$2:$D$17,1)</f>
        <v>13</v>
      </c>
      <c r="D12" s="89">
        <v>0.13483018867924526</v>
      </c>
      <c r="E12" s="1">
        <v>-0.19624381386416986</v>
      </c>
      <c r="F12" s="1">
        <v>0.46590419122266036</v>
      </c>
      <c r="G12" s="103" t="s">
        <v>511</v>
      </c>
      <c r="H12" s="90">
        <v>-0.4514357142857145</v>
      </c>
      <c r="I12" s="90">
        <v>-0.34057281553398061</v>
      </c>
      <c r="J12" s="90">
        <v>-0.10353661263275575</v>
      </c>
      <c r="K12" s="90">
        <v>-0.1605212572036683</v>
      </c>
      <c r="L12" s="90">
        <v>-4.6551968061843203E-2</v>
      </c>
      <c r="M12" s="90">
        <v>0.13483018867924526</v>
      </c>
      <c r="N12" s="90">
        <v>0.26580303030303032</v>
      </c>
      <c r="O12" s="88">
        <v>13</v>
      </c>
    </row>
    <row r="13" spans="1:15">
      <c r="A13" s="85" t="s">
        <v>109</v>
      </c>
      <c r="B13" s="87" t="s">
        <v>77</v>
      </c>
      <c r="C13" s="88">
        <f t="shared" si="0"/>
        <v>7</v>
      </c>
      <c r="D13" s="89">
        <v>-0.18404320987654318</v>
      </c>
      <c r="E13" s="1">
        <v>-0.3734107365144983</v>
      </c>
      <c r="F13" s="1">
        <v>5.3243167614119014E-3</v>
      </c>
      <c r="G13" s="103" t="s">
        <v>511</v>
      </c>
      <c r="H13" s="90">
        <v>-0.4514357142857145</v>
      </c>
      <c r="I13" s="90">
        <v>-0.34057281553398061</v>
      </c>
      <c r="J13" s="90">
        <v>-0.10353661263275575</v>
      </c>
      <c r="K13" s="90">
        <v>-0.1605212572036683</v>
      </c>
      <c r="L13" s="90">
        <v>-4.6551968061843203E-2</v>
      </c>
      <c r="M13" s="90">
        <v>0.13483018867924526</v>
      </c>
      <c r="N13" s="90">
        <v>0.26580303030303032</v>
      </c>
      <c r="O13" s="88">
        <v>7</v>
      </c>
    </row>
    <row r="14" spans="1:15">
      <c r="A14" s="85" t="s">
        <v>110</v>
      </c>
      <c r="B14" s="87" t="s">
        <v>77</v>
      </c>
      <c r="C14" s="88">
        <f t="shared" si="0"/>
        <v>12</v>
      </c>
      <c r="D14" s="89">
        <v>0.13337404580152687</v>
      </c>
      <c r="E14" s="1">
        <v>-7.7210921791676795E-2</v>
      </c>
      <c r="F14" s="1">
        <v>0.34395901339473056</v>
      </c>
      <c r="G14" s="103" t="s">
        <v>511</v>
      </c>
      <c r="H14" s="90">
        <v>-0.4514357142857145</v>
      </c>
      <c r="I14" s="90">
        <v>-0.34057281553398061</v>
      </c>
      <c r="J14" s="90">
        <v>-0.10353661263275575</v>
      </c>
      <c r="K14" s="90">
        <v>-0.1605212572036683</v>
      </c>
      <c r="L14" s="90">
        <v>-4.6551968061843203E-2</v>
      </c>
      <c r="M14" s="90">
        <v>0.13483018867924526</v>
      </c>
      <c r="N14" s="90">
        <v>0.26580303030303032</v>
      </c>
      <c r="O14" s="88">
        <v>12</v>
      </c>
    </row>
    <row r="15" spans="1:15">
      <c r="A15" s="85" t="s">
        <v>111</v>
      </c>
      <c r="B15" s="87" t="s">
        <v>77</v>
      </c>
      <c r="C15" s="88">
        <f t="shared" si="0"/>
        <v>2</v>
      </c>
      <c r="D15" s="89">
        <v>-0.42349019607843141</v>
      </c>
      <c r="E15" s="1">
        <v>-0.66214101457992636</v>
      </c>
      <c r="F15" s="1">
        <v>-0.1848393775769365</v>
      </c>
      <c r="G15" s="103" t="s">
        <v>536</v>
      </c>
      <c r="H15" s="90">
        <v>-0.4514357142857145</v>
      </c>
      <c r="I15" s="90">
        <v>-0.34057281553398061</v>
      </c>
      <c r="J15" s="90">
        <v>-0.10353661263275575</v>
      </c>
      <c r="K15" s="90">
        <v>-0.1605212572036683</v>
      </c>
      <c r="L15" s="90">
        <v>-4.6551968061843203E-2</v>
      </c>
      <c r="M15" s="90">
        <v>0.13483018867924526</v>
      </c>
      <c r="N15" s="90">
        <v>0.26580303030303032</v>
      </c>
      <c r="O15" s="88">
        <v>2</v>
      </c>
    </row>
    <row r="16" spans="1:15">
      <c r="A16" s="85" t="s">
        <v>112</v>
      </c>
      <c r="B16" s="87" t="s">
        <v>77</v>
      </c>
      <c r="C16" s="88">
        <f t="shared" si="0"/>
        <v>8</v>
      </c>
      <c r="D16" s="89">
        <v>-0.18102040816326534</v>
      </c>
      <c r="E16" s="1">
        <v>-0.4244929424120647</v>
      </c>
      <c r="F16" s="1">
        <v>6.2452126085534049E-2</v>
      </c>
      <c r="G16" s="103" t="s">
        <v>511</v>
      </c>
      <c r="H16" s="90">
        <v>-0.4514357142857145</v>
      </c>
      <c r="I16" s="90">
        <v>-0.34057281553398061</v>
      </c>
      <c r="J16" s="90">
        <v>-0.10353661263275575</v>
      </c>
      <c r="K16" s="90">
        <v>-0.1605212572036683</v>
      </c>
      <c r="L16" s="90">
        <v>-4.6551968061843203E-2</v>
      </c>
      <c r="M16" s="90">
        <v>0.13483018867924526</v>
      </c>
      <c r="N16" s="90">
        <v>0.26580303030303032</v>
      </c>
      <c r="O16" s="88">
        <v>8</v>
      </c>
    </row>
    <row r="17" spans="1:15">
      <c r="A17" s="85" t="s">
        <v>113</v>
      </c>
      <c r="B17" s="87" t="s">
        <v>77</v>
      </c>
      <c r="C17" s="88">
        <f t="shared" si="0"/>
        <v>4</v>
      </c>
      <c r="D17" s="89">
        <v>-0.34057281553398061</v>
      </c>
      <c r="E17" s="1">
        <v>-0.57806230929211977</v>
      </c>
      <c r="F17" s="1">
        <v>-0.10308332177584145</v>
      </c>
      <c r="G17" s="103" t="s">
        <v>511</v>
      </c>
      <c r="H17" s="90">
        <v>-0.4514357142857145</v>
      </c>
      <c r="I17" s="90">
        <v>-0.34057281553398061</v>
      </c>
      <c r="J17" s="90">
        <v>-0.10353661263275575</v>
      </c>
      <c r="K17" s="90">
        <v>-0.1605212572036683</v>
      </c>
      <c r="L17" s="90">
        <v>-4.6551968061843203E-2</v>
      </c>
      <c r="M17" s="90">
        <v>0.13483018867924526</v>
      </c>
      <c r="N17" s="90">
        <v>0.26580303030303032</v>
      </c>
      <c r="O17" s="88">
        <v>4</v>
      </c>
    </row>
    <row r="18" spans="1:15">
      <c r="A18" s="85" t="s">
        <v>115</v>
      </c>
      <c r="D18" s="89">
        <v>-0.10353661263275575</v>
      </c>
      <c r="E18" s="89">
        <v>-0.1605212572036683</v>
      </c>
      <c r="F18" s="89">
        <v>-4.6551968061843203E-2</v>
      </c>
      <c r="G18" s="267"/>
    </row>
    <row r="19" spans="1:15">
      <c r="D19" s="96"/>
      <c r="E19" s="96"/>
      <c r="F19" s="96"/>
    </row>
    <row r="20" spans="1:15">
      <c r="A20" s="85" t="s">
        <v>116</v>
      </c>
      <c r="B20" t="str">
        <f>CONCATENATE(ROUND(H2,2),";",ROUND(I2,2),";",ROUND(M2,2),";",ROUND(N2,2))</f>
        <v>-0.45;-0.34;0.13;0.27</v>
      </c>
    </row>
    <row r="21" spans="1:15">
      <c r="A21" t="s">
        <v>222</v>
      </c>
    </row>
    <row r="22" spans="1:15">
      <c r="A22" t="s">
        <v>121</v>
      </c>
    </row>
    <row r="23" spans="1:15">
      <c r="A23" t="s">
        <v>248</v>
      </c>
    </row>
    <row r="24" spans="1:15">
      <c r="A24" t="s">
        <v>249</v>
      </c>
    </row>
    <row r="25" spans="1:15">
      <c r="A25" t="s">
        <v>247</v>
      </c>
      <c r="B25" t="s">
        <v>222</v>
      </c>
      <c r="C25" t="s">
        <v>253</v>
      </c>
    </row>
  </sheetData>
  <sheetProtection algorithmName="SHA-512" hashValue="wCejVBPqOXkoLMLO9Vm0J/fcJorIbpCAlfdBbwj4Ls8QaLYNpadPy79DbNORkakpssQvl8F0/Q/SLfs4WeB/Eg==" saltValue="OfL+vFkjdWrwHq/XbnhMgw==" spinCount="100000" sheet="1" objects="1" scenarios="1"/>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6">
    <tabColor rgb="FF00B0F0"/>
  </sheetPr>
  <dimension ref="A1:O24"/>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t="s">
        <v>77</v>
      </c>
      <c r="C2" s="88">
        <f>RANK(D2,$D$2:$D$17,1)</f>
        <v>5</v>
      </c>
      <c r="D2" s="89">
        <v>41.68</v>
      </c>
      <c r="E2" s="1" t="s">
        <v>93</v>
      </c>
      <c r="F2" s="1" t="s">
        <v>93</v>
      </c>
      <c r="G2" s="105" t="s">
        <v>518</v>
      </c>
      <c r="H2" s="90">
        <f>MIN($D$2:$D$17)</f>
        <v>38.076241134751776</v>
      </c>
      <c r="I2" s="90">
        <f>VLOOKUP(4,$C$2:$D$17,2,FALSE)</f>
        <v>40.875048543689324</v>
      </c>
      <c r="J2" s="90">
        <f>$D$18</f>
        <v>44.14</v>
      </c>
      <c r="K2" s="90" t="s">
        <v>93</v>
      </c>
      <c r="L2" s="90" t="s">
        <v>93</v>
      </c>
      <c r="M2" s="90">
        <f>VLOOKUP(13,$C$2:$D$17,2,FALSE)</f>
        <v>48.079861111111114</v>
      </c>
      <c r="N2" s="90">
        <f>MAX($D$2:D$17)</f>
        <v>49.8</v>
      </c>
      <c r="O2" s="88">
        <f>C2</f>
        <v>5</v>
      </c>
    </row>
    <row r="3" spans="1:15">
      <c r="A3" s="85" t="s">
        <v>99</v>
      </c>
      <c r="B3" s="87" t="s">
        <v>77</v>
      </c>
      <c r="C3" s="88">
        <f t="shared" ref="C3:C17" si="0">RANK(D3,$D$2:$D$17,1)</f>
        <v>13</v>
      </c>
      <c r="D3" s="89">
        <v>48.079861111111114</v>
      </c>
      <c r="E3" s="1" t="s">
        <v>93</v>
      </c>
      <c r="F3" s="1" t="s">
        <v>93</v>
      </c>
      <c r="G3" s="105" t="s">
        <v>518</v>
      </c>
      <c r="H3" s="90">
        <f t="shared" ref="H3:H17" si="1">MIN($D$2:$D$17)</f>
        <v>38.076241134751776</v>
      </c>
      <c r="I3" s="90">
        <f t="shared" ref="I3:I17" si="2">VLOOKUP(4,$C$2:$D$17,2,FALSE)</f>
        <v>40.875048543689324</v>
      </c>
      <c r="J3" s="90">
        <f t="shared" ref="J3:J17" si="3">$D$18</f>
        <v>44.14</v>
      </c>
      <c r="K3" s="90" t="s">
        <v>93</v>
      </c>
      <c r="L3" s="90" t="s">
        <v>93</v>
      </c>
      <c r="M3" s="90">
        <f t="shared" ref="M3:M17" si="4">VLOOKUP(13,$C$2:$D$17,2,FALSE)</f>
        <v>48.079861111111114</v>
      </c>
      <c r="N3" s="90">
        <f>MAX($D$2:D$17)</f>
        <v>49.8</v>
      </c>
      <c r="O3" s="88">
        <f t="shared" ref="O3:O17" si="5">C3</f>
        <v>13</v>
      </c>
    </row>
    <row r="4" spans="1:15">
      <c r="A4" s="85" t="s">
        <v>100</v>
      </c>
      <c r="B4" s="87" t="s">
        <v>77</v>
      </c>
      <c r="C4" s="88">
        <f t="shared" si="0"/>
        <v>8</v>
      </c>
      <c r="D4" s="89">
        <v>42.538827586206899</v>
      </c>
      <c r="E4" s="1" t="s">
        <v>93</v>
      </c>
      <c r="F4" s="1" t="s">
        <v>93</v>
      </c>
      <c r="G4" s="105" t="s">
        <v>518</v>
      </c>
      <c r="H4" s="90">
        <f t="shared" si="1"/>
        <v>38.076241134751776</v>
      </c>
      <c r="I4" s="90">
        <f t="shared" si="2"/>
        <v>40.875048543689324</v>
      </c>
      <c r="J4" s="90">
        <f t="shared" si="3"/>
        <v>44.14</v>
      </c>
      <c r="K4" s="90" t="s">
        <v>93</v>
      </c>
      <c r="L4" s="90" t="s">
        <v>93</v>
      </c>
      <c r="M4" s="90">
        <f t="shared" si="4"/>
        <v>48.079861111111114</v>
      </c>
      <c r="N4" s="90">
        <f>MAX($D$2:D$17)</f>
        <v>49.8</v>
      </c>
      <c r="O4" s="88">
        <f t="shared" si="5"/>
        <v>8</v>
      </c>
    </row>
    <row r="5" spans="1:15">
      <c r="A5" s="85" t="s">
        <v>101</v>
      </c>
      <c r="B5" s="87" t="s">
        <v>77</v>
      </c>
      <c r="C5" s="88">
        <f t="shared" si="0"/>
        <v>1</v>
      </c>
      <c r="D5" s="89">
        <v>38.076241134751776</v>
      </c>
      <c r="E5" s="1" t="s">
        <v>93</v>
      </c>
      <c r="F5" s="1" t="s">
        <v>93</v>
      </c>
      <c r="G5" s="105" t="s">
        <v>518</v>
      </c>
      <c r="H5" s="90">
        <f t="shared" si="1"/>
        <v>38.076241134751776</v>
      </c>
      <c r="I5" s="90">
        <f t="shared" si="2"/>
        <v>40.875048543689324</v>
      </c>
      <c r="J5" s="90">
        <f t="shared" si="3"/>
        <v>44.14</v>
      </c>
      <c r="K5" s="90" t="s">
        <v>93</v>
      </c>
      <c r="L5" s="90" t="s">
        <v>93</v>
      </c>
      <c r="M5" s="90">
        <f t="shared" si="4"/>
        <v>48.079861111111114</v>
      </c>
      <c r="N5" s="90">
        <f>MAX($D$2:D$17)</f>
        <v>49.8</v>
      </c>
      <c r="O5" s="88">
        <f t="shared" si="5"/>
        <v>1</v>
      </c>
    </row>
    <row r="6" spans="1:15">
      <c r="A6" s="85" t="s">
        <v>102</v>
      </c>
      <c r="B6" s="87" t="s">
        <v>77</v>
      </c>
      <c r="C6" s="88">
        <f t="shared" si="0"/>
        <v>16</v>
      </c>
      <c r="D6" s="89">
        <v>49.8</v>
      </c>
      <c r="E6" s="1" t="s">
        <v>93</v>
      </c>
      <c r="F6" s="1" t="s">
        <v>93</v>
      </c>
      <c r="G6" s="105" t="s">
        <v>518</v>
      </c>
      <c r="H6" s="90">
        <f t="shared" si="1"/>
        <v>38.076241134751776</v>
      </c>
      <c r="I6" s="90">
        <f t="shared" si="2"/>
        <v>40.875048543689324</v>
      </c>
      <c r="J6" s="90">
        <f t="shared" si="3"/>
        <v>44.14</v>
      </c>
      <c r="K6" s="90" t="s">
        <v>93</v>
      </c>
      <c r="L6" s="90" t="s">
        <v>93</v>
      </c>
      <c r="M6" s="90">
        <f t="shared" si="4"/>
        <v>48.079861111111114</v>
      </c>
      <c r="N6" s="90">
        <f>MAX($D$2:D$17)</f>
        <v>49.8</v>
      </c>
      <c r="O6" s="88">
        <f t="shared" si="5"/>
        <v>16</v>
      </c>
    </row>
    <row r="7" spans="1:15">
      <c r="A7" s="85" t="s">
        <v>103</v>
      </c>
      <c r="B7" s="87" t="s">
        <v>77</v>
      </c>
      <c r="C7" s="88">
        <f t="shared" si="0"/>
        <v>6</v>
      </c>
      <c r="D7" s="89">
        <v>41.774096385542165</v>
      </c>
      <c r="E7" s="1" t="s">
        <v>93</v>
      </c>
      <c r="F7" s="1" t="s">
        <v>93</v>
      </c>
      <c r="G7" s="105" t="s">
        <v>518</v>
      </c>
      <c r="H7" s="90">
        <f t="shared" si="1"/>
        <v>38.076241134751776</v>
      </c>
      <c r="I7" s="90">
        <f t="shared" si="2"/>
        <v>40.875048543689324</v>
      </c>
      <c r="J7" s="90">
        <f t="shared" si="3"/>
        <v>44.14</v>
      </c>
      <c r="K7" s="90" t="s">
        <v>93</v>
      </c>
      <c r="L7" s="90" t="s">
        <v>93</v>
      </c>
      <c r="M7" s="90">
        <f t="shared" si="4"/>
        <v>48.079861111111114</v>
      </c>
      <c r="N7" s="90">
        <f>MAX($D$2:D$17)</f>
        <v>49.8</v>
      </c>
      <c r="O7" s="88">
        <f t="shared" si="5"/>
        <v>6</v>
      </c>
    </row>
    <row r="8" spans="1:15">
      <c r="A8" s="85" t="s">
        <v>104</v>
      </c>
      <c r="B8" s="87" t="s">
        <v>77</v>
      </c>
      <c r="C8" s="88">
        <f t="shared" si="0"/>
        <v>12</v>
      </c>
      <c r="D8" s="89">
        <v>45.724637681159422</v>
      </c>
      <c r="E8" s="1" t="s">
        <v>93</v>
      </c>
      <c r="F8" s="1" t="s">
        <v>93</v>
      </c>
      <c r="G8" s="105" t="s">
        <v>518</v>
      </c>
      <c r="H8" s="90">
        <f t="shared" si="1"/>
        <v>38.076241134751776</v>
      </c>
      <c r="I8" s="90">
        <f t="shared" si="2"/>
        <v>40.875048543689324</v>
      </c>
      <c r="J8" s="90">
        <f t="shared" si="3"/>
        <v>44.14</v>
      </c>
      <c r="K8" s="90" t="s">
        <v>93</v>
      </c>
      <c r="L8" s="90" t="s">
        <v>93</v>
      </c>
      <c r="M8" s="90">
        <f t="shared" si="4"/>
        <v>48.079861111111114</v>
      </c>
      <c r="N8" s="90">
        <f>MAX($D$2:D$17)</f>
        <v>49.8</v>
      </c>
      <c r="O8" s="88">
        <f t="shared" si="5"/>
        <v>12</v>
      </c>
    </row>
    <row r="9" spans="1:15">
      <c r="A9" s="85" t="s">
        <v>105</v>
      </c>
      <c r="B9" s="87" t="s">
        <v>77</v>
      </c>
      <c r="C9" s="88">
        <f t="shared" si="0"/>
        <v>9</v>
      </c>
      <c r="D9" s="89">
        <v>43.282327586206897</v>
      </c>
      <c r="E9" s="1" t="s">
        <v>93</v>
      </c>
      <c r="F9" s="1" t="s">
        <v>93</v>
      </c>
      <c r="G9" s="105" t="s">
        <v>518</v>
      </c>
      <c r="H9" s="90">
        <f t="shared" si="1"/>
        <v>38.076241134751776</v>
      </c>
      <c r="I9" s="90">
        <f t="shared" si="2"/>
        <v>40.875048543689324</v>
      </c>
      <c r="J9" s="90">
        <f t="shared" si="3"/>
        <v>44.14</v>
      </c>
      <c r="K9" s="90" t="s">
        <v>93</v>
      </c>
      <c r="L9" s="90" t="s">
        <v>93</v>
      </c>
      <c r="M9" s="90">
        <f t="shared" si="4"/>
        <v>48.079861111111114</v>
      </c>
      <c r="N9" s="90">
        <f>MAX($D$2:D$17)</f>
        <v>49.8</v>
      </c>
      <c r="O9" s="88">
        <f t="shared" si="5"/>
        <v>9</v>
      </c>
    </row>
    <row r="10" spans="1:15">
      <c r="A10" s="85" t="s">
        <v>106</v>
      </c>
      <c r="B10" s="87" t="s">
        <v>77</v>
      </c>
      <c r="C10" s="88">
        <f t="shared" si="0"/>
        <v>11</v>
      </c>
      <c r="D10" s="89">
        <v>44.320714285714288</v>
      </c>
      <c r="E10" s="1" t="s">
        <v>93</v>
      </c>
      <c r="F10" s="1" t="s">
        <v>93</v>
      </c>
      <c r="G10" s="105" t="s">
        <v>518</v>
      </c>
      <c r="H10" s="90">
        <f t="shared" si="1"/>
        <v>38.076241134751776</v>
      </c>
      <c r="I10" s="90">
        <f t="shared" si="2"/>
        <v>40.875048543689324</v>
      </c>
      <c r="J10" s="90">
        <f t="shared" si="3"/>
        <v>44.14</v>
      </c>
      <c r="K10" s="90" t="s">
        <v>93</v>
      </c>
      <c r="L10" s="90" t="s">
        <v>93</v>
      </c>
      <c r="M10" s="90">
        <f t="shared" si="4"/>
        <v>48.079861111111114</v>
      </c>
      <c r="N10" s="90">
        <f>MAX($D$2:D$17)</f>
        <v>49.8</v>
      </c>
      <c r="O10" s="88">
        <f t="shared" si="5"/>
        <v>11</v>
      </c>
    </row>
    <row r="11" spans="1:15">
      <c r="A11" s="85" t="s">
        <v>107</v>
      </c>
      <c r="B11" s="87" t="s">
        <v>77</v>
      </c>
      <c r="C11" s="88">
        <f t="shared" si="0"/>
        <v>7</v>
      </c>
      <c r="D11" s="89">
        <v>41.914855072463766</v>
      </c>
      <c r="E11" s="1" t="s">
        <v>93</v>
      </c>
      <c r="F11" s="1" t="s">
        <v>93</v>
      </c>
      <c r="G11" s="105" t="s">
        <v>518</v>
      </c>
      <c r="H11" s="90">
        <f t="shared" si="1"/>
        <v>38.076241134751776</v>
      </c>
      <c r="I11" s="90">
        <f t="shared" si="2"/>
        <v>40.875048543689324</v>
      </c>
      <c r="J11" s="90">
        <f t="shared" si="3"/>
        <v>44.14</v>
      </c>
      <c r="K11" s="90" t="s">
        <v>93</v>
      </c>
      <c r="L11" s="90" t="s">
        <v>93</v>
      </c>
      <c r="M11" s="90">
        <f t="shared" si="4"/>
        <v>48.079861111111114</v>
      </c>
      <c r="N11" s="90">
        <f>MAX($D$2:D$17)</f>
        <v>49.8</v>
      </c>
      <c r="O11" s="88">
        <f t="shared" si="5"/>
        <v>7</v>
      </c>
    </row>
    <row r="12" spans="1:15">
      <c r="A12" s="85" t="s">
        <v>108</v>
      </c>
      <c r="B12" s="87" t="s">
        <v>77</v>
      </c>
      <c r="C12" s="88">
        <f>RANK(D12,$D$2:$D$17,1)</f>
        <v>15</v>
      </c>
      <c r="D12" s="89">
        <v>49.721578947368421</v>
      </c>
      <c r="E12" s="1" t="s">
        <v>93</v>
      </c>
      <c r="F12" s="1" t="s">
        <v>93</v>
      </c>
      <c r="G12" s="105" t="s">
        <v>518</v>
      </c>
      <c r="H12" s="90">
        <f t="shared" si="1"/>
        <v>38.076241134751776</v>
      </c>
      <c r="I12" s="90">
        <f t="shared" si="2"/>
        <v>40.875048543689324</v>
      </c>
      <c r="J12" s="90">
        <f t="shared" si="3"/>
        <v>44.14</v>
      </c>
      <c r="K12" s="90" t="s">
        <v>93</v>
      </c>
      <c r="L12" s="90" t="s">
        <v>93</v>
      </c>
      <c r="M12" s="90">
        <f t="shared" si="4"/>
        <v>48.079861111111114</v>
      </c>
      <c r="N12" s="90">
        <f>MAX($D$2:D$17)</f>
        <v>49.8</v>
      </c>
      <c r="O12" s="88">
        <f t="shared" si="5"/>
        <v>15</v>
      </c>
    </row>
    <row r="13" spans="1:15">
      <c r="A13" s="85" t="s">
        <v>109</v>
      </c>
      <c r="B13" s="87" t="s">
        <v>77</v>
      </c>
      <c r="C13" s="88">
        <f t="shared" si="0"/>
        <v>10</v>
      </c>
      <c r="D13" s="89">
        <v>44.217987804878049</v>
      </c>
      <c r="E13" s="1" t="s">
        <v>93</v>
      </c>
      <c r="F13" s="1" t="s">
        <v>93</v>
      </c>
      <c r="G13" s="105" t="s">
        <v>518</v>
      </c>
      <c r="H13" s="90">
        <f t="shared" si="1"/>
        <v>38.076241134751776</v>
      </c>
      <c r="I13" s="90">
        <f t="shared" si="2"/>
        <v>40.875048543689324</v>
      </c>
      <c r="J13" s="90">
        <f t="shared" si="3"/>
        <v>44.14</v>
      </c>
      <c r="K13" s="90" t="s">
        <v>93</v>
      </c>
      <c r="L13" s="90" t="s">
        <v>93</v>
      </c>
      <c r="M13" s="90">
        <f t="shared" si="4"/>
        <v>48.079861111111114</v>
      </c>
      <c r="N13" s="90">
        <f>MAX($D$2:D$17)</f>
        <v>49.8</v>
      </c>
      <c r="O13" s="88">
        <f t="shared" si="5"/>
        <v>10</v>
      </c>
    </row>
    <row r="14" spans="1:15">
      <c r="A14" s="85" t="s">
        <v>110</v>
      </c>
      <c r="B14" s="87" t="s">
        <v>77</v>
      </c>
      <c r="C14" s="88">
        <f t="shared" si="0"/>
        <v>14</v>
      </c>
      <c r="D14" s="89">
        <v>49.098320610687026</v>
      </c>
      <c r="E14" s="1" t="s">
        <v>93</v>
      </c>
      <c r="F14" s="1" t="s">
        <v>93</v>
      </c>
      <c r="G14" s="105" t="s">
        <v>518</v>
      </c>
      <c r="H14" s="90">
        <f t="shared" si="1"/>
        <v>38.076241134751776</v>
      </c>
      <c r="I14" s="90">
        <f t="shared" si="2"/>
        <v>40.875048543689324</v>
      </c>
      <c r="J14" s="90">
        <f t="shared" si="3"/>
        <v>44.14</v>
      </c>
      <c r="K14" s="90" t="s">
        <v>93</v>
      </c>
      <c r="L14" s="90" t="s">
        <v>93</v>
      </c>
      <c r="M14" s="90">
        <f t="shared" si="4"/>
        <v>48.079861111111114</v>
      </c>
      <c r="N14" s="90">
        <f>MAX($D$2:D$17)</f>
        <v>49.8</v>
      </c>
      <c r="O14" s="88">
        <f t="shared" si="5"/>
        <v>14</v>
      </c>
    </row>
    <row r="15" spans="1:15">
      <c r="A15" s="85" t="s">
        <v>111</v>
      </c>
      <c r="B15" s="87" t="s">
        <v>77</v>
      </c>
      <c r="C15" s="88">
        <f t="shared" si="0"/>
        <v>3</v>
      </c>
      <c r="D15" s="89">
        <v>40.547619047619051</v>
      </c>
      <c r="E15" s="1" t="s">
        <v>93</v>
      </c>
      <c r="F15" s="1" t="s">
        <v>93</v>
      </c>
      <c r="G15" s="105" t="s">
        <v>518</v>
      </c>
      <c r="H15" s="90">
        <f t="shared" si="1"/>
        <v>38.076241134751776</v>
      </c>
      <c r="I15" s="90">
        <f t="shared" si="2"/>
        <v>40.875048543689324</v>
      </c>
      <c r="J15" s="90">
        <f t="shared" si="3"/>
        <v>44.14</v>
      </c>
      <c r="K15" s="90" t="s">
        <v>93</v>
      </c>
      <c r="L15" s="90" t="s">
        <v>93</v>
      </c>
      <c r="M15" s="90">
        <f t="shared" si="4"/>
        <v>48.079861111111114</v>
      </c>
      <c r="N15" s="90">
        <f>MAX($D$2:D$17)</f>
        <v>49.8</v>
      </c>
      <c r="O15" s="88">
        <f t="shared" si="5"/>
        <v>3</v>
      </c>
    </row>
    <row r="16" spans="1:15">
      <c r="A16" s="85" t="s">
        <v>112</v>
      </c>
      <c r="B16" s="87" t="s">
        <v>77</v>
      </c>
      <c r="C16" s="88">
        <f t="shared" si="0"/>
        <v>2</v>
      </c>
      <c r="D16" s="89">
        <v>40.296568627450981</v>
      </c>
      <c r="E16" s="1" t="s">
        <v>93</v>
      </c>
      <c r="F16" s="1" t="s">
        <v>93</v>
      </c>
      <c r="G16" s="105" t="s">
        <v>518</v>
      </c>
      <c r="H16" s="90">
        <f t="shared" si="1"/>
        <v>38.076241134751776</v>
      </c>
      <c r="I16" s="90">
        <f t="shared" si="2"/>
        <v>40.875048543689324</v>
      </c>
      <c r="J16" s="90">
        <f t="shared" si="3"/>
        <v>44.14</v>
      </c>
      <c r="K16" s="90" t="s">
        <v>93</v>
      </c>
      <c r="L16" s="90" t="s">
        <v>93</v>
      </c>
      <c r="M16" s="90">
        <f t="shared" si="4"/>
        <v>48.079861111111114</v>
      </c>
      <c r="N16" s="90">
        <f>MAX($D$2:D$17)</f>
        <v>49.8</v>
      </c>
      <c r="O16" s="88">
        <f t="shared" si="5"/>
        <v>2</v>
      </c>
    </row>
    <row r="17" spans="1:15">
      <c r="A17" s="85" t="s">
        <v>113</v>
      </c>
      <c r="B17" s="87" t="s">
        <v>77</v>
      </c>
      <c r="C17" s="88">
        <f t="shared" si="0"/>
        <v>4</v>
      </c>
      <c r="D17" s="89">
        <v>40.875048543689324</v>
      </c>
      <c r="E17" s="1" t="s">
        <v>93</v>
      </c>
      <c r="F17" s="1" t="s">
        <v>93</v>
      </c>
      <c r="G17" s="105" t="s">
        <v>518</v>
      </c>
      <c r="H17" s="90">
        <f t="shared" si="1"/>
        <v>38.076241134751776</v>
      </c>
      <c r="I17" s="90">
        <f t="shared" si="2"/>
        <v>40.875048543689324</v>
      </c>
      <c r="J17" s="90">
        <f t="shared" si="3"/>
        <v>44.14</v>
      </c>
      <c r="K17" s="90" t="s">
        <v>93</v>
      </c>
      <c r="L17" s="90" t="s">
        <v>93</v>
      </c>
      <c r="M17" s="90">
        <f t="shared" si="4"/>
        <v>48.079861111111114</v>
      </c>
      <c r="N17" s="90">
        <f>MAX($D$2:D$17)</f>
        <v>49.8</v>
      </c>
      <c r="O17" s="88">
        <f t="shared" si="5"/>
        <v>4</v>
      </c>
    </row>
    <row r="18" spans="1:15">
      <c r="A18" s="85" t="s">
        <v>115</v>
      </c>
      <c r="D18" s="89">
        <v>44.14</v>
      </c>
      <c r="E18" s="89"/>
      <c r="F18" s="89"/>
    </row>
    <row r="19" spans="1:15">
      <c r="D19" s="96"/>
      <c r="E19" s="96"/>
      <c r="F19" s="96"/>
    </row>
    <row r="20" spans="1:15">
      <c r="A20" s="85" t="s">
        <v>116</v>
      </c>
      <c r="B20" t="str">
        <f>CONCATENATE(ROUND(H2,2),";",ROUND(I2,2),";",ROUND(M2,2),";",ROUND(N2,2))</f>
        <v>38.08;40.88;48.08;49.8</v>
      </c>
    </row>
    <row r="21" spans="1:15">
      <c r="A21" t="s">
        <v>222</v>
      </c>
    </row>
    <row r="22" spans="1:15">
      <c r="A22" t="s">
        <v>121</v>
      </c>
    </row>
    <row r="23" spans="1:15">
      <c r="A23" t="s">
        <v>252</v>
      </c>
    </row>
    <row r="24" spans="1:15">
      <c r="A24" t="s">
        <v>249</v>
      </c>
    </row>
  </sheetData>
  <sheetProtection algorithmName="SHA-512" hashValue="HA2FEwy/RiRP09JjGvnGlMzyK6IHgce8D3KAaUCBQtcJafwRX/7EoGY+IL1CrtmiVPOKB2VYCY+SzJg9lGz2Yg==" saltValue="5Y0wD1yva3ijcFddAdfh2Q==" spinCount="100000" sheet="1" objects="1" scenarios="1"/>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7">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28</v>
      </c>
      <c r="C2" s="88">
        <v>12</v>
      </c>
      <c r="D2" s="89">
        <v>11.819333051920641</v>
      </c>
      <c r="E2" s="2">
        <v>7.8678350746042192</v>
      </c>
      <c r="F2" s="2">
        <v>17.037228816428769</v>
      </c>
      <c r="G2" s="103" t="s">
        <v>511</v>
      </c>
      <c r="H2" s="90">
        <v>3.3992583436341159</v>
      </c>
      <c r="I2" s="90">
        <v>5.6477232615601833</v>
      </c>
      <c r="J2" s="90">
        <v>10.280355103104146</v>
      </c>
      <c r="K2" s="90">
        <v>9.4138924039541525</v>
      </c>
      <c r="L2" s="90">
        <v>11.204472660922512</v>
      </c>
      <c r="M2" s="90">
        <v>12.620638455827766</v>
      </c>
      <c r="N2" s="90">
        <v>19.225561873815327</v>
      </c>
      <c r="O2" s="88">
        <v>12</v>
      </c>
    </row>
    <row r="3" spans="1:15">
      <c r="A3" s="85" t="s">
        <v>99</v>
      </c>
      <c r="B3" s="87">
        <v>20</v>
      </c>
      <c r="C3" s="88">
        <v>6</v>
      </c>
      <c r="D3" s="89">
        <v>8.521516829995738</v>
      </c>
      <c r="E3" s="2">
        <v>5.2127101197924608</v>
      </c>
      <c r="F3" s="2">
        <v>13.130249365171705</v>
      </c>
      <c r="G3" s="103" t="s">
        <v>511</v>
      </c>
      <c r="H3" s="90">
        <v>3.3992583436341159</v>
      </c>
      <c r="I3" s="90">
        <v>5.6477232615601833</v>
      </c>
      <c r="J3" s="90">
        <v>10.280355103104146</v>
      </c>
      <c r="K3" s="90">
        <v>9.4138924039541525</v>
      </c>
      <c r="L3" s="90">
        <v>11.204472660922512</v>
      </c>
      <c r="M3" s="90">
        <v>12.620638455827766</v>
      </c>
      <c r="N3" s="90">
        <v>19.225561873815327</v>
      </c>
      <c r="O3" s="88">
        <v>6</v>
      </c>
    </row>
    <row r="4" spans="1:15">
      <c r="A4" s="85" t="s">
        <v>100</v>
      </c>
      <c r="B4" s="87">
        <v>46</v>
      </c>
      <c r="C4" s="88">
        <v>14</v>
      </c>
      <c r="D4" s="89">
        <v>13.264129181084199</v>
      </c>
      <c r="E4" s="2">
        <v>9.7269339302843196</v>
      </c>
      <c r="F4" s="2">
        <v>17.653248203896801</v>
      </c>
      <c r="G4" s="103" t="s">
        <v>511</v>
      </c>
      <c r="H4" s="90">
        <v>3.3992583436341159</v>
      </c>
      <c r="I4" s="90">
        <v>5.6477232615601833</v>
      </c>
      <c r="J4" s="90">
        <v>10.280355103104146</v>
      </c>
      <c r="K4" s="90">
        <v>9.4138924039541525</v>
      </c>
      <c r="L4" s="90">
        <v>11.204472660922512</v>
      </c>
      <c r="M4" s="90">
        <v>12.620638455827766</v>
      </c>
      <c r="N4" s="90">
        <v>19.225561873815327</v>
      </c>
      <c r="O4" s="88">
        <v>14</v>
      </c>
    </row>
    <row r="5" spans="1:15">
      <c r="A5" s="85" t="s">
        <v>101</v>
      </c>
      <c r="B5" s="87">
        <v>71</v>
      </c>
      <c r="C5" s="88">
        <v>16</v>
      </c>
      <c r="D5" s="89">
        <v>19.225561873815327</v>
      </c>
      <c r="E5" s="2">
        <v>15.045086687090208</v>
      </c>
      <c r="F5" s="2">
        <v>24.189320483915104</v>
      </c>
      <c r="G5" s="103" t="s">
        <v>536</v>
      </c>
      <c r="H5" s="90">
        <v>3.3992583436341159</v>
      </c>
      <c r="I5" s="90">
        <v>5.6477232615601833</v>
      </c>
      <c r="J5" s="90">
        <v>10.280355103104146</v>
      </c>
      <c r="K5" s="90">
        <v>9.4138924039541525</v>
      </c>
      <c r="L5" s="90">
        <v>11.204472660922512</v>
      </c>
      <c r="M5" s="90">
        <v>12.620638455827766</v>
      </c>
      <c r="N5" s="90">
        <v>19.225561873815327</v>
      </c>
      <c r="O5" s="88">
        <v>16</v>
      </c>
    </row>
    <row r="6" spans="1:15">
      <c r="A6" s="85" t="s">
        <v>102</v>
      </c>
      <c r="B6" s="87">
        <v>11</v>
      </c>
      <c r="C6" s="88">
        <v>1</v>
      </c>
      <c r="D6" s="89">
        <v>3.3992583436341159</v>
      </c>
      <c r="E6" s="2">
        <v>1.6980812932725451</v>
      </c>
      <c r="F6" s="2">
        <v>6.0740538923419427</v>
      </c>
      <c r="G6" s="103" t="s">
        <v>537</v>
      </c>
      <c r="H6" s="90">
        <v>3.3992583436341159</v>
      </c>
      <c r="I6" s="90">
        <v>5.6477232615601833</v>
      </c>
      <c r="J6" s="90">
        <v>10.280355103104146</v>
      </c>
      <c r="K6" s="90">
        <v>9.4138924039541525</v>
      </c>
      <c r="L6" s="90">
        <v>11.204472660922512</v>
      </c>
      <c r="M6" s="90">
        <v>12.620638455827766</v>
      </c>
      <c r="N6" s="90">
        <v>19.225561873815327</v>
      </c>
      <c r="O6" s="88">
        <v>1</v>
      </c>
    </row>
    <row r="7" spans="1:15">
      <c r="A7" s="85" t="s">
        <v>103</v>
      </c>
      <c r="B7" s="87">
        <v>25</v>
      </c>
      <c r="C7" s="88">
        <v>5</v>
      </c>
      <c r="D7" s="89">
        <v>7.7495350278983262</v>
      </c>
      <c r="E7" s="2">
        <v>5.0211871720288892</v>
      </c>
      <c r="F7" s="2">
        <v>11.418721446863058</v>
      </c>
      <c r="G7" s="103" t="s">
        <v>511</v>
      </c>
      <c r="H7" s="90">
        <v>3.3992583436341159</v>
      </c>
      <c r="I7" s="90">
        <v>5.6477232615601833</v>
      </c>
      <c r="J7" s="90">
        <v>10.280355103104146</v>
      </c>
      <c r="K7" s="90">
        <v>9.4138924039541525</v>
      </c>
      <c r="L7" s="90">
        <v>11.204472660922512</v>
      </c>
      <c r="M7" s="90">
        <v>12.620638455827766</v>
      </c>
      <c r="N7" s="90">
        <v>19.225561873815327</v>
      </c>
      <c r="O7" s="88">
        <v>5</v>
      </c>
    </row>
    <row r="8" spans="1:15">
      <c r="A8" s="85" t="s">
        <v>104</v>
      </c>
      <c r="B8" s="87">
        <v>10</v>
      </c>
      <c r="C8" s="88">
        <v>2</v>
      </c>
      <c r="D8" s="89">
        <v>3.6656891495601176</v>
      </c>
      <c r="E8" s="2">
        <v>1.7591970873674265</v>
      </c>
      <c r="F8" s="2">
        <v>6.7309677666387246</v>
      </c>
      <c r="G8" s="103" t="s">
        <v>537</v>
      </c>
      <c r="H8" s="90">
        <v>3.3992583436341159</v>
      </c>
      <c r="I8" s="90">
        <v>5.6477232615601833</v>
      </c>
      <c r="J8" s="90">
        <v>10.280355103104146</v>
      </c>
      <c r="K8" s="90">
        <v>9.4138924039541525</v>
      </c>
      <c r="L8" s="90">
        <v>11.204472660922512</v>
      </c>
      <c r="M8" s="90">
        <v>12.620638455827766</v>
      </c>
      <c r="N8" s="90">
        <v>19.225561873815327</v>
      </c>
      <c r="O8" s="88">
        <v>2</v>
      </c>
    </row>
    <row r="9" spans="1:15">
      <c r="A9" s="85" t="s">
        <v>105</v>
      </c>
      <c r="B9" s="87">
        <v>32</v>
      </c>
      <c r="C9" s="88">
        <v>9</v>
      </c>
      <c r="D9" s="89">
        <v>10.213852537503991</v>
      </c>
      <c r="E9" s="2">
        <v>6.9964640270588268</v>
      </c>
      <c r="F9" s="2">
        <v>14.388564835431501</v>
      </c>
      <c r="G9" s="103" t="s">
        <v>511</v>
      </c>
      <c r="H9" s="90">
        <v>3.3992583436341159</v>
      </c>
      <c r="I9" s="90">
        <v>5.6477232615601833</v>
      </c>
      <c r="J9" s="90">
        <v>10.280355103104146</v>
      </c>
      <c r="K9" s="90">
        <v>9.4138924039541525</v>
      </c>
      <c r="L9" s="90">
        <v>11.204472660922512</v>
      </c>
      <c r="M9" s="90">
        <v>12.620638455827766</v>
      </c>
      <c r="N9" s="90">
        <v>19.225561873815327</v>
      </c>
      <c r="O9" s="88">
        <v>9</v>
      </c>
    </row>
    <row r="10" spans="1:15">
      <c r="A10" s="85" t="s">
        <v>106</v>
      </c>
      <c r="B10" s="87">
        <v>59</v>
      </c>
      <c r="C10" s="88">
        <v>15</v>
      </c>
      <c r="D10" s="89">
        <v>15.277058518902123</v>
      </c>
      <c r="E10" s="2">
        <v>11.64940914095437</v>
      </c>
      <c r="F10" s="2">
        <v>19.662553950028567</v>
      </c>
      <c r="G10" s="103" t="s">
        <v>536</v>
      </c>
      <c r="H10" s="90">
        <v>3.3992583436341159</v>
      </c>
      <c r="I10" s="90">
        <v>5.6477232615601833</v>
      </c>
      <c r="J10" s="90">
        <v>10.280355103104146</v>
      </c>
      <c r="K10" s="90">
        <v>9.4138924039541525</v>
      </c>
      <c r="L10" s="90">
        <v>11.204472660922512</v>
      </c>
      <c r="M10" s="90">
        <v>12.620638455827766</v>
      </c>
      <c r="N10" s="90">
        <v>19.225561873815327</v>
      </c>
      <c r="O10" s="88">
        <v>15</v>
      </c>
    </row>
    <row r="11" spans="1:15">
      <c r="A11" s="85" t="s">
        <v>107</v>
      </c>
      <c r="B11" s="87">
        <v>37</v>
      </c>
      <c r="C11" s="88">
        <v>10</v>
      </c>
      <c r="D11" s="89">
        <v>10.927347903130538</v>
      </c>
      <c r="E11" s="2">
        <v>7.7052076019599989</v>
      </c>
      <c r="F11" s="2">
        <v>15.030734102545299</v>
      </c>
      <c r="G11" s="103" t="s">
        <v>511</v>
      </c>
      <c r="H11" s="90">
        <v>3.3992583436341159</v>
      </c>
      <c r="I11" s="90">
        <v>5.6477232615601833</v>
      </c>
      <c r="J11" s="90">
        <v>10.280355103104146</v>
      </c>
      <c r="K11" s="90">
        <v>9.4138924039541525</v>
      </c>
      <c r="L11" s="90">
        <v>11.204472660922512</v>
      </c>
      <c r="M11" s="90">
        <v>12.620638455827766</v>
      </c>
      <c r="N11" s="90">
        <v>19.225561873815327</v>
      </c>
      <c r="O11" s="88">
        <v>10</v>
      </c>
    </row>
    <row r="12" spans="1:15">
      <c r="A12" s="85" t="s">
        <v>108</v>
      </c>
      <c r="B12" s="87">
        <v>10</v>
      </c>
      <c r="C12" s="88">
        <v>3</v>
      </c>
      <c r="D12" s="89">
        <v>4.9603174603174605</v>
      </c>
      <c r="E12" s="2">
        <v>2.3811504690174119</v>
      </c>
      <c r="F12" s="2">
        <v>9.1032222937290683</v>
      </c>
      <c r="G12" s="103" t="s">
        <v>537</v>
      </c>
      <c r="H12" s="90">
        <v>3.3992583436341159</v>
      </c>
      <c r="I12" s="90">
        <v>5.6477232615601833</v>
      </c>
      <c r="J12" s="90">
        <v>10.280355103104146</v>
      </c>
      <c r="K12" s="90">
        <v>9.4138924039541525</v>
      </c>
      <c r="L12" s="90">
        <v>11.204472660922512</v>
      </c>
      <c r="M12" s="90">
        <v>12.620638455827766</v>
      </c>
      <c r="N12" s="90">
        <v>19.225561873815327</v>
      </c>
      <c r="O12" s="88">
        <v>3</v>
      </c>
    </row>
    <row r="13" spans="1:15">
      <c r="A13" s="85" t="s">
        <v>109</v>
      </c>
      <c r="B13" s="87">
        <v>51</v>
      </c>
      <c r="C13" s="88">
        <v>13</v>
      </c>
      <c r="D13" s="89">
        <v>12.620638455827766</v>
      </c>
      <c r="E13" s="2">
        <v>9.41093810659134</v>
      </c>
      <c r="F13" s="2">
        <v>16.560787339319102</v>
      </c>
      <c r="G13" s="103" t="s">
        <v>511</v>
      </c>
      <c r="H13" s="90">
        <v>3.3992583436341159</v>
      </c>
      <c r="I13" s="90">
        <v>5.6477232615601833</v>
      </c>
      <c r="J13" s="90">
        <v>10.280355103104146</v>
      </c>
      <c r="K13" s="90">
        <v>9.4138924039541525</v>
      </c>
      <c r="L13" s="90">
        <v>11.204472660922512</v>
      </c>
      <c r="M13" s="90">
        <v>12.620638455827766</v>
      </c>
      <c r="N13" s="90">
        <v>19.225561873815327</v>
      </c>
      <c r="O13" s="88">
        <v>13</v>
      </c>
    </row>
    <row r="14" spans="1:15">
      <c r="A14" s="85" t="s">
        <v>110</v>
      </c>
      <c r="B14" s="87">
        <v>39</v>
      </c>
      <c r="C14" s="88">
        <v>11</v>
      </c>
      <c r="D14" s="89">
        <v>11.158798283261802</v>
      </c>
      <c r="E14" s="2">
        <v>7.9466970687481799</v>
      </c>
      <c r="F14" s="2">
        <v>15.223165464037477</v>
      </c>
      <c r="G14" s="103" t="s">
        <v>511</v>
      </c>
      <c r="H14" s="90">
        <v>3.3992583436341159</v>
      </c>
      <c r="I14" s="90">
        <v>5.6477232615601833</v>
      </c>
      <c r="J14" s="90">
        <v>10.280355103104146</v>
      </c>
      <c r="K14" s="90">
        <v>9.4138924039541525</v>
      </c>
      <c r="L14" s="90">
        <v>11.204472660922512</v>
      </c>
      <c r="M14" s="90">
        <v>12.620638455827766</v>
      </c>
      <c r="N14" s="90">
        <v>19.225561873815327</v>
      </c>
      <c r="O14" s="88">
        <v>11</v>
      </c>
    </row>
    <row r="15" spans="1:15">
      <c r="A15" s="85" t="s">
        <v>111</v>
      </c>
      <c r="B15" s="87">
        <v>16</v>
      </c>
      <c r="C15" s="88">
        <v>4</v>
      </c>
      <c r="D15" s="89">
        <v>5.6477232615601833</v>
      </c>
      <c r="E15" s="2">
        <v>3.2315046887639594</v>
      </c>
      <c r="F15" s="2">
        <v>9.155386937392926</v>
      </c>
      <c r="G15" s="103" t="s">
        <v>537</v>
      </c>
      <c r="H15" s="90">
        <v>3.3992583436341159</v>
      </c>
      <c r="I15" s="90">
        <v>5.6477232615601833</v>
      </c>
      <c r="J15" s="90">
        <v>10.280355103104146</v>
      </c>
      <c r="K15" s="90">
        <v>9.4138924039541525</v>
      </c>
      <c r="L15" s="90">
        <v>11.204472660922512</v>
      </c>
      <c r="M15" s="90">
        <v>12.620638455827766</v>
      </c>
      <c r="N15" s="90">
        <v>19.225561873815327</v>
      </c>
      <c r="O15" s="88">
        <v>4</v>
      </c>
    </row>
    <row r="16" spans="1:15">
      <c r="A16" s="85" t="s">
        <v>112</v>
      </c>
      <c r="B16" s="87">
        <v>25</v>
      </c>
      <c r="C16" s="88">
        <v>8</v>
      </c>
      <c r="D16" s="89">
        <v>10.11326860841424</v>
      </c>
      <c r="E16" s="2">
        <v>6.5551663182359805</v>
      </c>
      <c r="F16" s="2">
        <v>14.893202361314204</v>
      </c>
      <c r="G16" s="103" t="s">
        <v>511</v>
      </c>
      <c r="H16" s="90">
        <v>3.3992583436341159</v>
      </c>
      <c r="I16" s="90">
        <v>5.6477232615601833</v>
      </c>
      <c r="J16" s="90">
        <v>10.280355103104146</v>
      </c>
      <c r="K16" s="90">
        <v>9.4138924039541525</v>
      </c>
      <c r="L16" s="90">
        <v>11.204472660922512</v>
      </c>
      <c r="M16" s="90">
        <v>12.620638455827766</v>
      </c>
      <c r="N16" s="90">
        <v>19.225561873815327</v>
      </c>
      <c r="O16" s="88">
        <v>8</v>
      </c>
    </row>
    <row r="17" spans="1:15">
      <c r="A17" s="85" t="s">
        <v>113</v>
      </c>
      <c r="B17" s="87">
        <v>33</v>
      </c>
      <c r="C17" s="88">
        <v>7</v>
      </c>
      <c r="D17" s="89">
        <v>9.1768631813125694</v>
      </c>
      <c r="E17" s="2">
        <v>6.3251116190795083</v>
      </c>
      <c r="F17" s="2">
        <v>12.863792838470603</v>
      </c>
      <c r="G17" s="103" t="s">
        <v>511</v>
      </c>
      <c r="H17" s="90">
        <v>3.3992583436341159</v>
      </c>
      <c r="I17" s="90">
        <v>5.6477232615601833</v>
      </c>
      <c r="J17" s="90">
        <v>10.280355103104146</v>
      </c>
      <c r="K17" s="90">
        <v>9.4138924039541525</v>
      </c>
      <c r="L17" s="90">
        <v>11.204472660922512</v>
      </c>
      <c r="M17" s="90">
        <v>12.620638455827766</v>
      </c>
      <c r="N17" s="90">
        <v>19.225561873815327</v>
      </c>
      <c r="O17" s="88">
        <v>7</v>
      </c>
    </row>
    <row r="18" spans="1:15">
      <c r="A18" s="85" t="s">
        <v>115</v>
      </c>
      <c r="B18">
        <v>513</v>
      </c>
      <c r="D18" s="89">
        <v>10.280355103104146</v>
      </c>
      <c r="E18" s="89">
        <v>9.4138924039541525</v>
      </c>
      <c r="F18" s="89">
        <v>11.204472660922512</v>
      </c>
    </row>
    <row r="19" spans="1:15">
      <c r="D19" s="96"/>
      <c r="E19" s="96"/>
      <c r="F19" s="96"/>
    </row>
    <row r="20" spans="1:15">
      <c r="A20" s="85" t="s">
        <v>116</v>
      </c>
      <c r="B20" t="s">
        <v>259</v>
      </c>
    </row>
    <row r="21" spans="1:15">
      <c r="A21" t="s">
        <v>255</v>
      </c>
    </row>
    <row r="22" spans="1:15">
      <c r="A22" t="s">
        <v>121</v>
      </c>
      <c r="B22">
        <v>2017</v>
      </c>
    </row>
    <row r="23" spans="1:15">
      <c r="A23" t="s">
        <v>254</v>
      </c>
    </row>
  </sheetData>
  <sheetProtection algorithmName="SHA-512" hashValue="bCpylk6rTTHRhThNLm3XdVsSJtDy00WZqGEfh1a7nvs8A+htwC0DCTeBN+RKSMddrd3aWKFR3RR74CdciXITIQ==" saltValue="QzqsqeANNLhBggSFv+vzFg==" spinCount="100000" sheet="1" objects="1" scenarios="1"/>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8">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70</v>
      </c>
      <c r="C2" s="88">
        <v>9</v>
      </c>
      <c r="D2" s="89">
        <v>4.9645390070921991</v>
      </c>
      <c r="E2" s="2">
        <v>3.8902367220870087</v>
      </c>
      <c r="F2" s="2">
        <v>6.2310586699162567</v>
      </c>
      <c r="G2" s="103" t="s">
        <v>511</v>
      </c>
      <c r="H2" s="90">
        <v>3.0392156862745097</v>
      </c>
      <c r="I2" s="90">
        <v>3.7442922374429219</v>
      </c>
      <c r="J2" s="90">
        <v>5.3667199431717281</v>
      </c>
      <c r="K2" s="90">
        <v>5.1063238260271042</v>
      </c>
      <c r="L2" s="90">
        <v>5.6363739584318129</v>
      </c>
      <c r="M2" s="90">
        <v>6.558139534883721</v>
      </c>
      <c r="N2" s="90">
        <v>8.6310904872389784</v>
      </c>
      <c r="O2" s="88">
        <v>9</v>
      </c>
    </row>
    <row r="3" spans="1:15">
      <c r="A3" s="85" t="s">
        <v>99</v>
      </c>
      <c r="B3" s="87">
        <v>41</v>
      </c>
      <c r="C3" s="88">
        <v>4</v>
      </c>
      <c r="D3" s="89">
        <v>3.7442922374429219</v>
      </c>
      <c r="E3" s="2">
        <v>2.7001178997661994</v>
      </c>
      <c r="F3" s="2">
        <v>5.0454868399096888</v>
      </c>
      <c r="G3" s="103" t="s">
        <v>510</v>
      </c>
      <c r="H3" s="90">
        <v>3.0392156862745097</v>
      </c>
      <c r="I3" s="90">
        <v>3.7442922374429219</v>
      </c>
      <c r="J3" s="90">
        <v>5.3667199431717281</v>
      </c>
      <c r="K3" s="90">
        <v>5.1063238260271042</v>
      </c>
      <c r="L3" s="90">
        <v>5.6363739584318129</v>
      </c>
      <c r="M3" s="90">
        <v>6.558139534883721</v>
      </c>
      <c r="N3" s="90">
        <v>8.6310904872389784</v>
      </c>
      <c r="O3" s="88">
        <v>4</v>
      </c>
    </row>
    <row r="4" spans="1:15">
      <c r="A4" s="85" t="s">
        <v>100</v>
      </c>
      <c r="B4" s="87">
        <v>93</v>
      </c>
      <c r="C4" s="88">
        <v>8</v>
      </c>
      <c r="D4" s="89">
        <v>4.9336870026525199</v>
      </c>
      <c r="E4" s="2">
        <v>4.0002998576024043</v>
      </c>
      <c r="F4" s="2">
        <v>6.010258603880998</v>
      </c>
      <c r="G4" s="103" t="s">
        <v>511</v>
      </c>
      <c r="H4" s="90">
        <v>3.0392156862745097</v>
      </c>
      <c r="I4" s="90">
        <v>3.7442922374429219</v>
      </c>
      <c r="J4" s="90">
        <v>5.3667199431717281</v>
      </c>
      <c r="K4" s="90">
        <v>5.1063238260271042</v>
      </c>
      <c r="L4" s="90">
        <v>5.6363739584318129</v>
      </c>
      <c r="M4" s="90">
        <v>6.558139534883721</v>
      </c>
      <c r="N4" s="90">
        <v>8.6310904872389784</v>
      </c>
      <c r="O4" s="88">
        <v>8</v>
      </c>
    </row>
    <row r="5" spans="1:15">
      <c r="A5" s="85" t="s">
        <v>101</v>
      </c>
      <c r="B5" s="87">
        <v>186</v>
      </c>
      <c r="C5" s="88">
        <v>16</v>
      </c>
      <c r="D5" s="89">
        <v>8.6310904872389784</v>
      </c>
      <c r="E5" s="2">
        <v>7.4791112371911481</v>
      </c>
      <c r="F5" s="2">
        <v>9.8969686178348333</v>
      </c>
      <c r="G5" s="103" t="s">
        <v>512</v>
      </c>
      <c r="H5" s="90">
        <v>3.0392156862745097</v>
      </c>
      <c r="I5" s="90">
        <v>3.7442922374429219</v>
      </c>
      <c r="J5" s="90">
        <v>5.3667199431717281</v>
      </c>
      <c r="K5" s="90">
        <v>5.1063238260271042</v>
      </c>
      <c r="L5" s="90">
        <v>5.6363739584318129</v>
      </c>
      <c r="M5" s="90">
        <v>6.558139534883721</v>
      </c>
      <c r="N5" s="90">
        <v>8.6310904872389784</v>
      </c>
      <c r="O5" s="88">
        <v>16</v>
      </c>
    </row>
    <row r="6" spans="1:15">
      <c r="A6" s="85" t="s">
        <v>102</v>
      </c>
      <c r="B6" s="87">
        <v>59</v>
      </c>
      <c r="C6" s="88">
        <v>2</v>
      </c>
      <c r="D6" s="89">
        <v>3.3618233618233622</v>
      </c>
      <c r="E6" s="2">
        <v>2.5688256163643133</v>
      </c>
      <c r="F6" s="2">
        <v>4.3152695561006285</v>
      </c>
      <c r="G6" s="103" t="s">
        <v>510</v>
      </c>
      <c r="H6" s="90">
        <v>3.0392156862745097</v>
      </c>
      <c r="I6" s="90">
        <v>3.7442922374429219</v>
      </c>
      <c r="J6" s="90">
        <v>5.3667199431717281</v>
      </c>
      <c r="K6" s="90">
        <v>5.1063238260271042</v>
      </c>
      <c r="L6" s="90">
        <v>5.6363739584318129</v>
      </c>
      <c r="M6" s="90">
        <v>6.558139534883721</v>
      </c>
      <c r="N6" s="90">
        <v>8.6310904872389784</v>
      </c>
      <c r="O6" s="88">
        <v>2</v>
      </c>
    </row>
    <row r="7" spans="1:15">
      <c r="A7" s="85" t="s">
        <v>103</v>
      </c>
      <c r="B7" s="87">
        <v>80</v>
      </c>
      <c r="C7" s="88">
        <v>6</v>
      </c>
      <c r="D7" s="89">
        <v>4.3126684636118604</v>
      </c>
      <c r="E7" s="2">
        <v>3.4342287581207533</v>
      </c>
      <c r="F7" s="2">
        <v>5.3389805291794259</v>
      </c>
      <c r="G7" s="103" t="s">
        <v>511</v>
      </c>
      <c r="H7" s="90">
        <v>3.0392156862745097</v>
      </c>
      <c r="I7" s="90">
        <v>3.7442922374429219</v>
      </c>
      <c r="J7" s="90">
        <v>5.3667199431717281</v>
      </c>
      <c r="K7" s="90">
        <v>5.1063238260271042</v>
      </c>
      <c r="L7" s="90">
        <v>5.6363739584318129</v>
      </c>
      <c r="M7" s="90">
        <v>6.558139534883721</v>
      </c>
      <c r="N7" s="90">
        <v>8.6310904872389784</v>
      </c>
      <c r="O7" s="88">
        <v>6</v>
      </c>
    </row>
    <row r="8" spans="1:15">
      <c r="A8" s="85" t="s">
        <v>104</v>
      </c>
      <c r="B8" s="87">
        <v>62</v>
      </c>
      <c r="C8" s="88">
        <v>3</v>
      </c>
      <c r="D8" s="89">
        <v>3.5942028985507246</v>
      </c>
      <c r="E8" s="2">
        <v>2.7665399345241992</v>
      </c>
      <c r="F8" s="2">
        <v>4.5841336327964815</v>
      </c>
      <c r="G8" s="103" t="s">
        <v>510</v>
      </c>
      <c r="H8" s="90">
        <v>3.0392156862745097</v>
      </c>
      <c r="I8" s="90">
        <v>3.7442922374429219</v>
      </c>
      <c r="J8" s="90">
        <v>5.3667199431717281</v>
      </c>
      <c r="K8" s="90">
        <v>5.1063238260271042</v>
      </c>
      <c r="L8" s="90">
        <v>5.6363739584318129</v>
      </c>
      <c r="M8" s="90">
        <v>6.558139534883721</v>
      </c>
      <c r="N8" s="90">
        <v>8.6310904872389784</v>
      </c>
      <c r="O8" s="88">
        <v>3</v>
      </c>
    </row>
    <row r="9" spans="1:15">
      <c r="A9" s="85" t="s">
        <v>105</v>
      </c>
      <c r="B9" s="87">
        <v>115</v>
      </c>
      <c r="C9" s="88">
        <v>12</v>
      </c>
      <c r="D9" s="89">
        <v>6.2330623306233059</v>
      </c>
      <c r="E9" s="2">
        <v>5.173140441460168</v>
      </c>
      <c r="F9" s="2">
        <v>7.4346012889339672</v>
      </c>
      <c r="G9" s="103" t="s">
        <v>511</v>
      </c>
      <c r="H9" s="90">
        <v>3.0392156862745097</v>
      </c>
      <c r="I9" s="90">
        <v>3.7442922374429219</v>
      </c>
      <c r="J9" s="90">
        <v>5.3667199431717281</v>
      </c>
      <c r="K9" s="90">
        <v>5.1063238260271042</v>
      </c>
      <c r="L9" s="90">
        <v>5.6363739584318129</v>
      </c>
      <c r="M9" s="90">
        <v>6.558139534883721</v>
      </c>
      <c r="N9" s="90">
        <v>8.6310904872389784</v>
      </c>
      <c r="O9" s="88">
        <v>12</v>
      </c>
    </row>
    <row r="10" spans="1:15">
      <c r="A10" s="85" t="s">
        <v>106</v>
      </c>
      <c r="B10" s="87">
        <v>125</v>
      </c>
      <c r="C10" s="88">
        <v>11</v>
      </c>
      <c r="D10" s="89">
        <v>5.6179775280898872</v>
      </c>
      <c r="E10" s="2">
        <v>4.6976962554435264</v>
      </c>
      <c r="F10" s="2">
        <v>6.6571954579198049</v>
      </c>
      <c r="G10" s="103" t="s">
        <v>511</v>
      </c>
      <c r="H10" s="90">
        <v>3.0392156862745097</v>
      </c>
      <c r="I10" s="90">
        <v>3.7442922374429219</v>
      </c>
      <c r="J10" s="90">
        <v>5.3667199431717281</v>
      </c>
      <c r="K10" s="90">
        <v>5.1063238260271042</v>
      </c>
      <c r="L10" s="90">
        <v>5.6363739584318129</v>
      </c>
      <c r="M10" s="90">
        <v>6.558139534883721</v>
      </c>
      <c r="N10" s="90">
        <v>8.6310904872389784</v>
      </c>
      <c r="O10" s="88">
        <v>11</v>
      </c>
    </row>
    <row r="11" spans="1:15">
      <c r="A11" s="85" t="s">
        <v>107</v>
      </c>
      <c r="B11" s="87">
        <v>93</v>
      </c>
      <c r="C11" s="88">
        <v>10</v>
      </c>
      <c r="D11" s="89">
        <v>5.0270270270270272</v>
      </c>
      <c r="E11" s="2">
        <v>4.0763374164478572</v>
      </c>
      <c r="F11" s="2">
        <v>6.1233081103895239</v>
      </c>
      <c r="G11" s="103" t="s">
        <v>511</v>
      </c>
      <c r="H11" s="90">
        <v>3.0392156862745097</v>
      </c>
      <c r="I11" s="90">
        <v>3.7442922374429219</v>
      </c>
      <c r="J11" s="90">
        <v>5.3667199431717281</v>
      </c>
      <c r="K11" s="90">
        <v>5.1063238260271042</v>
      </c>
      <c r="L11" s="90">
        <v>5.6363739584318129</v>
      </c>
      <c r="M11" s="90">
        <v>6.558139534883721</v>
      </c>
      <c r="N11" s="90">
        <v>8.6310904872389784</v>
      </c>
      <c r="O11" s="88">
        <v>10</v>
      </c>
    </row>
    <row r="12" spans="1:15">
      <c r="A12" s="85" t="s">
        <v>108</v>
      </c>
      <c r="B12" s="87">
        <v>31</v>
      </c>
      <c r="C12" s="88">
        <v>1</v>
      </c>
      <c r="D12" s="89">
        <v>3.0392156862745097</v>
      </c>
      <c r="E12" s="2">
        <v>2.0741456028026639</v>
      </c>
      <c r="F12" s="2">
        <v>4.2863459441721758</v>
      </c>
      <c r="G12" s="103" t="s">
        <v>510</v>
      </c>
      <c r="H12" s="90">
        <v>3.0392156862745097</v>
      </c>
      <c r="I12" s="90">
        <v>3.7442922374429219</v>
      </c>
      <c r="J12" s="90">
        <v>5.3667199431717281</v>
      </c>
      <c r="K12" s="90">
        <v>5.1063238260271042</v>
      </c>
      <c r="L12" s="90">
        <v>5.6363739584318129</v>
      </c>
      <c r="M12" s="90">
        <v>6.558139534883721</v>
      </c>
      <c r="N12" s="90">
        <v>8.6310904872389784</v>
      </c>
      <c r="O12" s="88">
        <v>1</v>
      </c>
    </row>
    <row r="13" spans="1:15">
      <c r="A13" s="85" t="s">
        <v>109</v>
      </c>
      <c r="B13" s="87">
        <v>173</v>
      </c>
      <c r="C13" s="88">
        <v>14</v>
      </c>
      <c r="D13" s="89">
        <v>7.3617021276595747</v>
      </c>
      <c r="E13" s="2">
        <v>6.3382470016162342</v>
      </c>
      <c r="F13" s="2">
        <v>8.4928949828267619</v>
      </c>
      <c r="G13" s="103" t="s">
        <v>512</v>
      </c>
      <c r="H13" s="90">
        <v>3.0392156862745097</v>
      </c>
      <c r="I13" s="90">
        <v>3.7442922374429219</v>
      </c>
      <c r="J13" s="90">
        <v>5.3667199431717281</v>
      </c>
      <c r="K13" s="90">
        <v>5.1063238260271042</v>
      </c>
      <c r="L13" s="90">
        <v>5.6363739584318129</v>
      </c>
      <c r="M13" s="90">
        <v>6.558139534883721</v>
      </c>
      <c r="N13" s="90">
        <v>8.6310904872389784</v>
      </c>
      <c r="O13" s="88">
        <v>14</v>
      </c>
    </row>
    <row r="14" spans="1:15">
      <c r="A14" s="85" t="s">
        <v>110</v>
      </c>
      <c r="B14" s="87">
        <v>82</v>
      </c>
      <c r="C14" s="88">
        <v>7</v>
      </c>
      <c r="D14" s="89">
        <v>4.3733333333333331</v>
      </c>
      <c r="E14" s="2">
        <v>3.493091553354335</v>
      </c>
      <c r="F14" s="2">
        <v>5.3996144699733843</v>
      </c>
      <c r="G14" s="103" t="s">
        <v>511</v>
      </c>
      <c r="H14" s="90">
        <v>3.0392156862745097</v>
      </c>
      <c r="I14" s="90">
        <v>3.7442922374429219</v>
      </c>
      <c r="J14" s="90">
        <v>5.3667199431717281</v>
      </c>
      <c r="K14" s="90">
        <v>5.1063238260271042</v>
      </c>
      <c r="L14" s="90">
        <v>5.6363739584318129</v>
      </c>
      <c r="M14" s="90">
        <v>6.558139534883721</v>
      </c>
      <c r="N14" s="90">
        <v>8.6310904872389784</v>
      </c>
      <c r="O14" s="88">
        <v>7</v>
      </c>
    </row>
    <row r="15" spans="1:15">
      <c r="A15" s="85" t="s">
        <v>111</v>
      </c>
      <c r="B15" s="87">
        <v>64</v>
      </c>
      <c r="C15" s="88">
        <v>5</v>
      </c>
      <c r="D15" s="89">
        <v>3.8208955223880596</v>
      </c>
      <c r="E15" s="2">
        <v>2.9547542507584663</v>
      </c>
      <c r="F15" s="2">
        <v>4.8532304557469752</v>
      </c>
      <c r="G15" s="103" t="s">
        <v>510</v>
      </c>
      <c r="H15" s="90">
        <v>3.0392156862745097</v>
      </c>
      <c r="I15" s="90">
        <v>3.7442922374429219</v>
      </c>
      <c r="J15" s="90">
        <v>5.3667199431717281</v>
      </c>
      <c r="K15" s="90">
        <v>5.1063238260271042</v>
      </c>
      <c r="L15" s="90">
        <v>5.6363739584318129</v>
      </c>
      <c r="M15" s="90">
        <v>6.558139534883721</v>
      </c>
      <c r="N15" s="90">
        <v>8.6310904872389784</v>
      </c>
      <c r="O15" s="88">
        <v>5</v>
      </c>
    </row>
    <row r="16" spans="1:15">
      <c r="A16" s="85" t="s">
        <v>112</v>
      </c>
      <c r="B16" s="87">
        <v>96</v>
      </c>
      <c r="C16" s="88">
        <v>15</v>
      </c>
      <c r="D16" s="89">
        <v>7.4708171206225682</v>
      </c>
      <c r="E16" s="2">
        <v>6.0929779771577328</v>
      </c>
      <c r="F16" s="2">
        <v>9.0467860227368835</v>
      </c>
      <c r="G16" s="103" t="s">
        <v>512</v>
      </c>
      <c r="H16" s="90">
        <v>3.0392156862745097</v>
      </c>
      <c r="I16" s="90">
        <v>3.7442922374429219</v>
      </c>
      <c r="J16" s="90">
        <v>5.3667199431717281</v>
      </c>
      <c r="K16" s="90">
        <v>5.1063238260271042</v>
      </c>
      <c r="L16" s="90">
        <v>5.6363739584318129</v>
      </c>
      <c r="M16" s="90">
        <v>6.558139534883721</v>
      </c>
      <c r="N16" s="90">
        <v>8.6310904872389784</v>
      </c>
      <c r="O16" s="88">
        <v>15</v>
      </c>
    </row>
    <row r="17" spans="1:15">
      <c r="A17" s="85" t="s">
        <v>113</v>
      </c>
      <c r="B17" s="87">
        <v>141</v>
      </c>
      <c r="C17" s="88">
        <v>13</v>
      </c>
      <c r="D17" s="89">
        <v>6.558139534883721</v>
      </c>
      <c r="E17" s="2">
        <v>5.5482944349454186</v>
      </c>
      <c r="F17" s="2">
        <v>7.6882700856629365</v>
      </c>
      <c r="G17" s="103" t="s">
        <v>511</v>
      </c>
      <c r="H17" s="90">
        <v>3.0392156862745097</v>
      </c>
      <c r="I17" s="90">
        <v>3.7442922374429219</v>
      </c>
      <c r="J17" s="90">
        <v>5.3667199431717281</v>
      </c>
      <c r="K17" s="90">
        <v>5.1063238260271042</v>
      </c>
      <c r="L17" s="90">
        <v>5.6363739584318129</v>
      </c>
      <c r="M17" s="90">
        <v>6.558139534883721</v>
      </c>
      <c r="N17" s="90">
        <v>8.6310904872389784</v>
      </c>
      <c r="O17" s="88">
        <v>13</v>
      </c>
    </row>
    <row r="18" spans="1:15">
      <c r="A18" s="85" t="s">
        <v>115</v>
      </c>
      <c r="B18">
        <v>1511</v>
      </c>
      <c r="D18" s="89">
        <v>5.3667199431717281</v>
      </c>
      <c r="E18" s="89">
        <v>5.1063238260271042</v>
      </c>
      <c r="F18" s="89">
        <v>5.6363739584318129</v>
      </c>
    </row>
    <row r="19" spans="1:15">
      <c r="D19" s="96"/>
      <c r="E19" s="96"/>
      <c r="F19" s="96"/>
    </row>
    <row r="20" spans="1:15">
      <c r="A20" s="85" t="s">
        <v>116</v>
      </c>
      <c r="B20" t="s">
        <v>260</v>
      </c>
    </row>
    <row r="21" spans="1:15">
      <c r="A21" t="s">
        <v>181</v>
      </c>
    </row>
    <row r="22" spans="1:15">
      <c r="A22" t="s">
        <v>121</v>
      </c>
    </row>
    <row r="23" spans="1:15">
      <c r="A23" t="s">
        <v>261</v>
      </c>
    </row>
  </sheetData>
  <sheetProtection algorithmName="SHA-512" hashValue="d0k6Ss5uMrVW1PaaOH2TCclhRhruszgST7WSNbud/cETyq41L3x2cFOSY7u/6/smXCYoAHX6LGn+LCZXd9KQ6w==" saltValue="/p/jG0KiccFtWRwKxsj1kQ==" spinCount="100000" sheet="1" objects="1" scenarios="1"/>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9">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93</v>
      </c>
      <c r="C2" s="88">
        <v>9</v>
      </c>
      <c r="D2" s="89">
        <v>4.5510154147296307</v>
      </c>
      <c r="E2" s="2">
        <v>3.674781246959903</v>
      </c>
      <c r="F2" s="2">
        <v>5.572443819975021</v>
      </c>
      <c r="G2" s="103" t="s">
        <v>511</v>
      </c>
      <c r="H2" s="90">
        <v>2.3721665788086455</v>
      </c>
      <c r="I2" s="90">
        <v>4.1187575081517069</v>
      </c>
      <c r="J2" s="90">
        <v>4.9999755621917776</v>
      </c>
      <c r="K2" s="90">
        <v>4.6989365467118533</v>
      </c>
      <c r="L2" s="90">
        <v>5.3151670721404187</v>
      </c>
      <c r="M2" s="90">
        <v>5.8421714902031274</v>
      </c>
      <c r="N2" s="90">
        <v>7.4074074074074074</v>
      </c>
      <c r="O2" s="88">
        <v>9</v>
      </c>
    </row>
    <row r="3" spans="1:15">
      <c r="A3" s="85" t="s">
        <v>99</v>
      </c>
      <c r="B3" s="87">
        <v>78</v>
      </c>
      <c r="C3" s="88">
        <v>12</v>
      </c>
      <c r="D3" s="89">
        <v>5.7184750733137824</v>
      </c>
      <c r="E3" s="2">
        <v>4.5227644507462195</v>
      </c>
      <c r="F3" s="2">
        <v>7.1318494392647001</v>
      </c>
      <c r="G3" s="103" t="s">
        <v>511</v>
      </c>
      <c r="H3" s="90">
        <v>2.3721665788086455</v>
      </c>
      <c r="I3" s="90">
        <v>4.1187575081517069</v>
      </c>
      <c r="J3" s="90">
        <v>4.9999755621917776</v>
      </c>
      <c r="K3" s="90">
        <v>4.6989365467118533</v>
      </c>
      <c r="L3" s="90">
        <v>5.3151670721404187</v>
      </c>
      <c r="M3" s="90">
        <v>5.8421714902031274</v>
      </c>
      <c r="N3" s="90">
        <v>7.4074074074074074</v>
      </c>
      <c r="O3" s="88">
        <v>12</v>
      </c>
    </row>
    <row r="4" spans="1:15">
      <c r="A4" s="85" t="s">
        <v>100</v>
      </c>
      <c r="B4" s="87">
        <v>114</v>
      </c>
      <c r="C4" s="88">
        <v>15</v>
      </c>
      <c r="D4" s="89">
        <v>7.3858114674441211</v>
      </c>
      <c r="E4" s="2">
        <v>6.0961350131363545</v>
      </c>
      <c r="F4" s="2">
        <v>8.8660112054449449</v>
      </c>
      <c r="G4" s="103" t="s">
        <v>536</v>
      </c>
      <c r="H4" s="90">
        <v>2.3721665788086455</v>
      </c>
      <c r="I4" s="90">
        <v>4.1187575081517069</v>
      </c>
      <c r="J4" s="90">
        <v>4.9999755621917776</v>
      </c>
      <c r="K4" s="90">
        <v>4.6989365467118533</v>
      </c>
      <c r="L4" s="90">
        <v>5.3151670721404187</v>
      </c>
      <c r="M4" s="90">
        <v>5.8421714902031274</v>
      </c>
      <c r="N4" s="90">
        <v>7.4074074074074074</v>
      </c>
      <c r="O4" s="88">
        <v>15</v>
      </c>
    </row>
    <row r="5" spans="1:15">
      <c r="A5" s="85" t="s">
        <v>101</v>
      </c>
      <c r="B5" s="87">
        <v>65</v>
      </c>
      <c r="C5" s="88">
        <v>11</v>
      </c>
      <c r="D5" s="89">
        <v>5.6174920058767608</v>
      </c>
      <c r="E5" s="2">
        <v>4.3380582925396229</v>
      </c>
      <c r="F5" s="2">
        <v>7.1544280762672035</v>
      </c>
      <c r="G5" s="103" t="s">
        <v>511</v>
      </c>
      <c r="H5" s="90">
        <v>2.3721665788086455</v>
      </c>
      <c r="I5" s="90">
        <v>4.1187575081517069</v>
      </c>
      <c r="J5" s="90">
        <v>4.9999755621917776</v>
      </c>
      <c r="K5" s="90">
        <v>4.6989365467118533</v>
      </c>
      <c r="L5" s="90">
        <v>5.3151670721404187</v>
      </c>
      <c r="M5" s="90">
        <v>5.8421714902031274</v>
      </c>
      <c r="N5" s="90">
        <v>7.4074074074074074</v>
      </c>
      <c r="O5" s="88">
        <v>11</v>
      </c>
    </row>
    <row r="6" spans="1:15">
      <c r="A6" s="85" t="s">
        <v>102</v>
      </c>
      <c r="B6" s="87">
        <v>46</v>
      </c>
      <c r="C6" s="88">
        <v>7</v>
      </c>
      <c r="D6" s="89">
        <v>4.2404129793510323</v>
      </c>
      <c r="E6" s="2">
        <v>3.1061377100457226</v>
      </c>
      <c r="F6" s="2">
        <v>5.6521108079323685</v>
      </c>
      <c r="G6" s="103" t="s">
        <v>511</v>
      </c>
      <c r="H6" s="90">
        <v>2.3721665788086455</v>
      </c>
      <c r="I6" s="90">
        <v>4.1187575081517069</v>
      </c>
      <c r="J6" s="90">
        <v>4.9999755621917776</v>
      </c>
      <c r="K6" s="90">
        <v>4.6989365467118533</v>
      </c>
      <c r="L6" s="90">
        <v>5.3151670721404187</v>
      </c>
      <c r="M6" s="90">
        <v>5.8421714902031274</v>
      </c>
      <c r="N6" s="90">
        <v>7.4074074074074074</v>
      </c>
      <c r="O6" s="88">
        <v>7</v>
      </c>
    </row>
    <row r="7" spans="1:15">
      <c r="A7" s="85" t="s">
        <v>103</v>
      </c>
      <c r="B7" s="87">
        <v>37</v>
      </c>
      <c r="C7" s="88">
        <v>2</v>
      </c>
      <c r="D7" s="89">
        <v>3.2956266144116864</v>
      </c>
      <c r="E7" s="2">
        <v>2.3214545601338248</v>
      </c>
      <c r="F7" s="2">
        <v>4.5397539077272047</v>
      </c>
      <c r="G7" s="103" t="s">
        <v>537</v>
      </c>
      <c r="H7" s="90">
        <v>2.3721665788086455</v>
      </c>
      <c r="I7" s="90">
        <v>4.1187575081517069</v>
      </c>
      <c r="J7" s="90">
        <v>4.9999755621917776</v>
      </c>
      <c r="K7" s="90">
        <v>4.6989365467118533</v>
      </c>
      <c r="L7" s="90">
        <v>5.3151670721404187</v>
      </c>
      <c r="M7" s="90">
        <v>5.8421714902031274</v>
      </c>
      <c r="N7" s="90">
        <v>7.4074074074074074</v>
      </c>
      <c r="O7" s="88">
        <v>2</v>
      </c>
    </row>
    <row r="8" spans="1:15">
      <c r="A8" s="85" t="s">
        <v>104</v>
      </c>
      <c r="B8" s="87">
        <v>75</v>
      </c>
      <c r="C8" s="88">
        <v>10</v>
      </c>
      <c r="D8" s="89">
        <v>5.5440567711413369</v>
      </c>
      <c r="E8" s="2">
        <v>4.3631755787859641</v>
      </c>
      <c r="F8" s="2">
        <v>6.9446352532312945</v>
      </c>
      <c r="G8" s="103" t="s">
        <v>511</v>
      </c>
      <c r="H8" s="90">
        <v>2.3721665788086455</v>
      </c>
      <c r="I8" s="90">
        <v>4.1187575081517069</v>
      </c>
      <c r="J8" s="90">
        <v>4.9999755621917776</v>
      </c>
      <c r="K8" s="90">
        <v>4.6989365467118533</v>
      </c>
      <c r="L8" s="90">
        <v>5.3151670721404187</v>
      </c>
      <c r="M8" s="90">
        <v>5.8421714902031274</v>
      </c>
      <c r="N8" s="90">
        <v>7.4074074074074074</v>
      </c>
      <c r="O8" s="88">
        <v>10</v>
      </c>
    </row>
    <row r="9" spans="1:15">
      <c r="A9" s="85" t="s">
        <v>105</v>
      </c>
      <c r="B9" s="87">
        <v>65</v>
      </c>
      <c r="C9" s="88">
        <v>13</v>
      </c>
      <c r="D9" s="89">
        <v>5.8421714902031274</v>
      </c>
      <c r="E9" s="2">
        <v>4.5116732432745872</v>
      </c>
      <c r="F9" s="2">
        <v>7.4403493904050579</v>
      </c>
      <c r="G9" s="103" t="s">
        <v>511</v>
      </c>
      <c r="H9" s="90">
        <v>2.3721665788086455</v>
      </c>
      <c r="I9" s="90">
        <v>4.1187575081517069</v>
      </c>
      <c r="J9" s="90">
        <v>4.9999755621917776</v>
      </c>
      <c r="K9" s="90">
        <v>4.6989365467118533</v>
      </c>
      <c r="L9" s="90">
        <v>5.3151670721404187</v>
      </c>
      <c r="M9" s="90">
        <v>5.8421714902031274</v>
      </c>
      <c r="N9" s="90">
        <v>7.4074074074074074</v>
      </c>
      <c r="O9" s="88">
        <v>13</v>
      </c>
    </row>
    <row r="10" spans="1:15">
      <c r="A10" s="85" t="s">
        <v>106</v>
      </c>
      <c r="B10" s="87">
        <v>50</v>
      </c>
      <c r="C10" s="88">
        <v>3</v>
      </c>
      <c r="D10" s="89">
        <v>4.0283596519497262</v>
      </c>
      <c r="E10" s="2">
        <v>2.9913601078230365</v>
      </c>
      <c r="F10" s="2">
        <v>5.3074824753640595</v>
      </c>
      <c r="G10" s="103" t="s">
        <v>511</v>
      </c>
      <c r="H10" s="90">
        <v>2.3721665788086455</v>
      </c>
      <c r="I10" s="90">
        <v>4.1187575081517069</v>
      </c>
      <c r="J10" s="90">
        <v>4.9999755621917776</v>
      </c>
      <c r="K10" s="90">
        <v>4.6989365467118533</v>
      </c>
      <c r="L10" s="90">
        <v>5.3151670721404187</v>
      </c>
      <c r="M10" s="90">
        <v>5.8421714902031274</v>
      </c>
      <c r="N10" s="90">
        <v>7.4074074074074074</v>
      </c>
      <c r="O10" s="88">
        <v>3</v>
      </c>
    </row>
    <row r="11" spans="1:15">
      <c r="A11" s="85" t="s">
        <v>107</v>
      </c>
      <c r="B11" s="87">
        <v>86</v>
      </c>
      <c r="C11" s="88">
        <v>16</v>
      </c>
      <c r="D11" s="89">
        <v>7.4074074074074074</v>
      </c>
      <c r="E11" s="2">
        <v>5.9291161658668212</v>
      </c>
      <c r="F11" s="2">
        <v>9.1401162622231116</v>
      </c>
      <c r="G11" s="103" t="s">
        <v>537</v>
      </c>
      <c r="H11" s="90">
        <v>2.3721665788086455</v>
      </c>
      <c r="I11" s="90">
        <v>4.1187575081517069</v>
      </c>
      <c r="J11" s="90">
        <v>4.9999755621917776</v>
      </c>
      <c r="K11" s="90">
        <v>4.6989365467118533</v>
      </c>
      <c r="L11" s="90">
        <v>5.3151670721404187</v>
      </c>
      <c r="M11" s="90">
        <v>5.8421714902031274</v>
      </c>
      <c r="N11" s="90">
        <v>7.4074074074074074</v>
      </c>
      <c r="O11" s="88">
        <v>16</v>
      </c>
    </row>
    <row r="12" spans="1:15">
      <c r="A12" s="85" t="s">
        <v>108</v>
      </c>
      <c r="B12" s="87">
        <v>56</v>
      </c>
      <c r="C12" s="88">
        <v>8</v>
      </c>
      <c r="D12" s="89">
        <v>4.3373867244984892</v>
      </c>
      <c r="E12" s="2">
        <v>3.2780288651781713</v>
      </c>
      <c r="F12" s="2">
        <v>5.6288079963916484</v>
      </c>
      <c r="G12" s="103" t="s">
        <v>511</v>
      </c>
      <c r="H12" s="90">
        <v>2.3721665788086455</v>
      </c>
      <c r="I12" s="90">
        <v>4.1187575081517069</v>
      </c>
      <c r="J12" s="90">
        <v>4.9999755621917776</v>
      </c>
      <c r="K12" s="90">
        <v>4.6989365467118533</v>
      </c>
      <c r="L12" s="90">
        <v>5.3151670721404187</v>
      </c>
      <c r="M12" s="90">
        <v>5.8421714902031274</v>
      </c>
      <c r="N12" s="90">
        <v>7.4074074074074074</v>
      </c>
      <c r="O12" s="88">
        <v>8</v>
      </c>
    </row>
    <row r="13" spans="1:15">
      <c r="A13" s="85" t="s">
        <v>109</v>
      </c>
      <c r="B13" s="87">
        <v>50</v>
      </c>
      <c r="C13" s="88">
        <v>6</v>
      </c>
      <c r="D13" s="89">
        <v>4.2023869557908888</v>
      </c>
      <c r="E13" s="2">
        <v>3.1206531882089714</v>
      </c>
      <c r="F13" s="2">
        <v>5.5366149205022879</v>
      </c>
      <c r="G13" s="103" t="s">
        <v>511</v>
      </c>
      <c r="H13" s="90">
        <v>2.3721665788086455</v>
      </c>
      <c r="I13" s="90">
        <v>4.1187575081517069</v>
      </c>
      <c r="J13" s="90">
        <v>4.9999755621917776</v>
      </c>
      <c r="K13" s="90">
        <v>4.6989365467118533</v>
      </c>
      <c r="L13" s="90">
        <v>5.3151670721404187</v>
      </c>
      <c r="M13" s="90">
        <v>5.8421714902031274</v>
      </c>
      <c r="N13" s="90">
        <v>7.4074074074074074</v>
      </c>
      <c r="O13" s="88">
        <v>6</v>
      </c>
    </row>
    <row r="14" spans="1:15">
      <c r="A14" s="85" t="s">
        <v>110</v>
      </c>
      <c r="B14" s="87">
        <v>48</v>
      </c>
      <c r="C14" s="88">
        <v>4</v>
      </c>
      <c r="D14" s="89">
        <v>4.1187575081517069</v>
      </c>
      <c r="E14" s="2">
        <v>3.0383612728342206</v>
      </c>
      <c r="F14" s="2">
        <v>5.4572083628013877</v>
      </c>
      <c r="G14" s="103" t="s">
        <v>511</v>
      </c>
      <c r="H14" s="90">
        <v>2.3721665788086455</v>
      </c>
      <c r="I14" s="90">
        <v>4.1187575081517069</v>
      </c>
      <c r="J14" s="90">
        <v>4.9999755621917776</v>
      </c>
      <c r="K14" s="90">
        <v>4.6989365467118533</v>
      </c>
      <c r="L14" s="90">
        <v>5.3151670721404187</v>
      </c>
      <c r="M14" s="90">
        <v>5.8421714902031274</v>
      </c>
      <c r="N14" s="90">
        <v>7.4074074074074074</v>
      </c>
      <c r="O14" s="88">
        <v>4</v>
      </c>
    </row>
    <row r="15" spans="1:15">
      <c r="A15" s="85" t="s">
        <v>111</v>
      </c>
      <c r="B15" s="87">
        <v>27</v>
      </c>
      <c r="C15" s="88">
        <v>1</v>
      </c>
      <c r="D15" s="89">
        <v>2.3721665788086455</v>
      </c>
      <c r="E15" s="2">
        <v>1.5638367947504603</v>
      </c>
      <c r="F15" s="2">
        <v>3.4495150704629807</v>
      </c>
      <c r="G15" s="103" t="s">
        <v>537</v>
      </c>
      <c r="H15" s="90">
        <v>2.3721665788086455</v>
      </c>
      <c r="I15" s="90">
        <v>4.1187575081517069</v>
      </c>
      <c r="J15" s="90">
        <v>4.9999755621917776</v>
      </c>
      <c r="K15" s="90">
        <v>4.6989365467118533</v>
      </c>
      <c r="L15" s="90">
        <v>5.3151670721404187</v>
      </c>
      <c r="M15" s="90">
        <v>5.8421714902031274</v>
      </c>
      <c r="N15" s="90">
        <v>7.4074074074074074</v>
      </c>
      <c r="O15" s="88">
        <v>1</v>
      </c>
    </row>
    <row r="16" spans="1:15">
      <c r="A16" s="85" t="s">
        <v>112</v>
      </c>
      <c r="B16" s="87">
        <v>53</v>
      </c>
      <c r="C16" s="88">
        <v>5</v>
      </c>
      <c r="D16" s="89">
        <v>4.1526286923137192</v>
      </c>
      <c r="E16" s="2">
        <v>3.1121047479239414</v>
      </c>
      <c r="F16" s="2">
        <v>5.42826468794477</v>
      </c>
      <c r="G16" s="103" t="s">
        <v>511</v>
      </c>
      <c r="H16" s="90">
        <v>2.3721665788086455</v>
      </c>
      <c r="I16" s="90">
        <v>4.1187575081517069</v>
      </c>
      <c r="J16" s="90">
        <v>4.9999755621917776</v>
      </c>
      <c r="K16" s="90">
        <v>4.6989365467118533</v>
      </c>
      <c r="L16" s="90">
        <v>5.3151670721404187</v>
      </c>
      <c r="M16" s="90">
        <v>5.8421714902031274</v>
      </c>
      <c r="N16" s="90">
        <v>7.4074074074074074</v>
      </c>
      <c r="O16" s="88">
        <v>5</v>
      </c>
    </row>
    <row r="17" spans="1:15">
      <c r="A17" s="85" t="s">
        <v>113</v>
      </c>
      <c r="B17" s="87">
        <v>80</v>
      </c>
      <c r="C17" s="88">
        <v>14</v>
      </c>
      <c r="D17" s="89">
        <v>6.5784063810541893</v>
      </c>
      <c r="E17" s="2">
        <v>5.2196124075332779</v>
      </c>
      <c r="F17" s="2">
        <v>8.1808025076586279</v>
      </c>
      <c r="G17" s="103" t="s">
        <v>511</v>
      </c>
      <c r="H17" s="90">
        <v>2.3721665788086455</v>
      </c>
      <c r="I17" s="90">
        <v>4.1187575081517069</v>
      </c>
      <c r="J17" s="90">
        <v>4.9999755621917776</v>
      </c>
      <c r="K17" s="90">
        <v>4.6989365467118533</v>
      </c>
      <c r="L17" s="90">
        <v>5.3151670721404187</v>
      </c>
      <c r="M17" s="90">
        <v>5.8421714902031274</v>
      </c>
      <c r="N17" s="90">
        <v>7.4074074074074074</v>
      </c>
      <c r="O17" s="88">
        <v>14</v>
      </c>
    </row>
    <row r="18" spans="1:15">
      <c r="A18" s="85" t="s">
        <v>115</v>
      </c>
      <c r="B18">
        <v>1023</v>
      </c>
      <c r="D18" s="89">
        <v>4.9999755621917776</v>
      </c>
      <c r="E18" s="89">
        <v>4.6989365467118533</v>
      </c>
      <c r="F18" s="89">
        <v>5.3151670721404187</v>
      </c>
    </row>
    <row r="19" spans="1:15">
      <c r="D19" s="96"/>
      <c r="E19" s="96"/>
      <c r="F19" s="96"/>
    </row>
    <row r="20" spans="1:15">
      <c r="A20" s="85" t="s">
        <v>116</v>
      </c>
      <c r="B20" t="s">
        <v>265</v>
      </c>
    </row>
    <row r="21" spans="1:15">
      <c r="A21" t="s">
        <v>264</v>
      </c>
    </row>
    <row r="22" spans="1:15">
      <c r="A22" t="s">
        <v>121</v>
      </c>
    </row>
    <row r="23" spans="1:15">
      <c r="A23" t="s">
        <v>262</v>
      </c>
    </row>
  </sheetData>
  <sheetProtection algorithmName="SHA-512" hashValue="NroDrsZ/1kRXy25nhxk80lDeFf40Uarw5vCE/ytnIcQh1wfN87+elJ11QiV5GT7n65e8JL1HdJTyRR6mxqiOJw==" saltValue="xMrocCmIhXpY6qyl8UyIKQ==" spinCount="100000" sheet="1" objects="1" scenarios="1"/>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0">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75235</v>
      </c>
      <c r="C2" s="88">
        <f>RANK(D2,$D$2:$D$17,1)</f>
        <v>4</v>
      </c>
      <c r="D2" s="89">
        <v>11.189024390243903</v>
      </c>
      <c r="E2" s="2" t="s">
        <v>93</v>
      </c>
      <c r="F2" s="2" t="s">
        <v>93</v>
      </c>
      <c r="G2" s="103" t="s">
        <v>518</v>
      </c>
      <c r="H2" s="90">
        <v>9.7173913043478262</v>
      </c>
      <c r="I2" s="90">
        <v>11.189024390243903</v>
      </c>
      <c r="J2" s="90">
        <v>15.177587490692479</v>
      </c>
      <c r="K2" s="90" t="s">
        <v>93</v>
      </c>
      <c r="L2" s="90" t="s">
        <v>93</v>
      </c>
      <c r="M2" s="90">
        <v>18.214705882352941</v>
      </c>
      <c r="N2" s="90">
        <v>21.598314606741575</v>
      </c>
      <c r="O2" s="88">
        <v>9</v>
      </c>
    </row>
    <row r="3" spans="1:15">
      <c r="A3" s="85" t="s">
        <v>99</v>
      </c>
      <c r="B3" s="87">
        <v>67178.5</v>
      </c>
      <c r="C3" s="88">
        <f t="shared" ref="C3:C17" si="0">RANK(D3,$D$2:$D$17,1)</f>
        <v>15</v>
      </c>
      <c r="D3" s="89">
        <v>19.969827586206897</v>
      </c>
      <c r="E3" s="2" t="s">
        <v>93</v>
      </c>
      <c r="F3" s="2" t="s">
        <v>93</v>
      </c>
      <c r="G3" s="103" t="s">
        <v>518</v>
      </c>
      <c r="H3" s="90">
        <v>9.7173913043478262</v>
      </c>
      <c r="I3" s="90">
        <v>11.189024390243903</v>
      </c>
      <c r="J3" s="90">
        <v>15.177587490692479</v>
      </c>
      <c r="K3" s="90" t="s">
        <v>93</v>
      </c>
      <c r="L3" s="90" t="s">
        <v>93</v>
      </c>
      <c r="M3" s="90">
        <v>18.214705882352941</v>
      </c>
      <c r="N3" s="90">
        <v>21.598314606741575</v>
      </c>
      <c r="O3" s="88">
        <v>12</v>
      </c>
    </row>
    <row r="4" spans="1:15">
      <c r="A4" s="85" t="s">
        <v>100</v>
      </c>
      <c r="B4" s="87">
        <v>46485</v>
      </c>
      <c r="C4" s="88">
        <f t="shared" si="0"/>
        <v>5</v>
      </c>
      <c r="D4" s="89">
        <v>12.9125</v>
      </c>
      <c r="E4" s="2" t="s">
        <v>93</v>
      </c>
      <c r="F4" s="2" t="s">
        <v>93</v>
      </c>
      <c r="G4" s="103" t="s">
        <v>518</v>
      </c>
      <c r="H4" s="90">
        <v>9.7173913043478262</v>
      </c>
      <c r="I4" s="90">
        <v>11.189024390243903</v>
      </c>
      <c r="J4" s="90">
        <v>15.177587490692479</v>
      </c>
      <c r="K4" s="90" t="s">
        <v>93</v>
      </c>
      <c r="L4" s="90" t="s">
        <v>93</v>
      </c>
      <c r="M4" s="90">
        <v>18.214705882352941</v>
      </c>
      <c r="N4" s="90">
        <v>21.598314606741575</v>
      </c>
      <c r="O4" s="88">
        <v>15</v>
      </c>
    </row>
    <row r="5" spans="1:15">
      <c r="A5" s="85" t="s">
        <v>101</v>
      </c>
      <c r="B5" s="87">
        <v>114574.5</v>
      </c>
      <c r="C5" s="88">
        <f t="shared" si="0"/>
        <v>11</v>
      </c>
      <c r="D5" s="89">
        <v>17.039634146341463</v>
      </c>
      <c r="E5" s="2" t="s">
        <v>93</v>
      </c>
      <c r="F5" s="2" t="s">
        <v>93</v>
      </c>
      <c r="G5" s="103" t="s">
        <v>518</v>
      </c>
      <c r="H5" s="90">
        <v>9.7173913043478262</v>
      </c>
      <c r="I5" s="90">
        <v>11.189024390243903</v>
      </c>
      <c r="J5" s="90">
        <v>15.177587490692479</v>
      </c>
      <c r="K5" s="90" t="s">
        <v>93</v>
      </c>
      <c r="L5" s="90" t="s">
        <v>93</v>
      </c>
      <c r="M5" s="90">
        <v>18.214705882352941</v>
      </c>
      <c r="N5" s="90">
        <v>21.598314606741575</v>
      </c>
      <c r="O5" s="88">
        <v>11</v>
      </c>
    </row>
    <row r="6" spans="1:15">
      <c r="A6" s="85" t="s">
        <v>102</v>
      </c>
      <c r="B6" s="87">
        <v>171080.25</v>
      </c>
      <c r="C6" s="88">
        <f t="shared" si="0"/>
        <v>16</v>
      </c>
      <c r="D6" s="89">
        <v>21.598314606741575</v>
      </c>
      <c r="E6" s="2" t="s">
        <v>93</v>
      </c>
      <c r="F6" s="2" t="s">
        <v>93</v>
      </c>
      <c r="G6" s="103" t="s">
        <v>518</v>
      </c>
      <c r="H6" s="90">
        <v>9.7173913043478262</v>
      </c>
      <c r="I6" s="90">
        <v>11.189024390243903</v>
      </c>
      <c r="J6" s="90">
        <v>15.177587490692479</v>
      </c>
      <c r="K6" s="90" t="s">
        <v>93</v>
      </c>
      <c r="L6" s="90" t="s">
        <v>93</v>
      </c>
      <c r="M6" s="90">
        <v>18.214705882352941</v>
      </c>
      <c r="N6" s="90">
        <v>21.598314606741575</v>
      </c>
      <c r="O6" s="88">
        <v>7</v>
      </c>
    </row>
    <row r="7" spans="1:15">
      <c r="A7" s="85" t="s">
        <v>103</v>
      </c>
      <c r="B7" s="87">
        <v>296790.5</v>
      </c>
      <c r="C7" s="88">
        <f t="shared" si="0"/>
        <v>6</v>
      </c>
      <c r="D7" s="89">
        <v>13.016556291390728</v>
      </c>
      <c r="E7" s="2" t="s">
        <v>93</v>
      </c>
      <c r="F7" s="2" t="s">
        <v>93</v>
      </c>
      <c r="G7" s="103" t="s">
        <v>518</v>
      </c>
      <c r="H7" s="90">
        <v>9.7173913043478262</v>
      </c>
      <c r="I7" s="90">
        <v>11.189024390243903</v>
      </c>
      <c r="J7" s="90">
        <v>15.177587490692479</v>
      </c>
      <c r="K7" s="90" t="s">
        <v>93</v>
      </c>
      <c r="L7" s="90" t="s">
        <v>93</v>
      </c>
      <c r="M7" s="90">
        <v>18.214705882352941</v>
      </c>
      <c r="N7" s="90">
        <v>21.598314606741575</v>
      </c>
      <c r="O7" s="88">
        <v>2</v>
      </c>
    </row>
    <row r="8" spans="1:15">
      <c r="A8" s="85" t="s">
        <v>104</v>
      </c>
      <c r="B8" s="87">
        <v>46264.5</v>
      </c>
      <c r="C8" s="88">
        <f t="shared" si="0"/>
        <v>1</v>
      </c>
      <c r="D8" s="89">
        <v>9.7173913043478262</v>
      </c>
      <c r="E8" s="2" t="s">
        <v>93</v>
      </c>
      <c r="F8" s="2" t="s">
        <v>93</v>
      </c>
      <c r="G8" s="103" t="s">
        <v>518</v>
      </c>
      <c r="H8" s="90">
        <v>9.7173913043478262</v>
      </c>
      <c r="I8" s="90">
        <v>11.189024390243903</v>
      </c>
      <c r="J8" s="90">
        <v>15.177587490692479</v>
      </c>
      <c r="K8" s="90" t="s">
        <v>93</v>
      </c>
      <c r="L8" s="90" t="s">
        <v>93</v>
      </c>
      <c r="M8" s="90">
        <v>18.214705882352941</v>
      </c>
      <c r="N8" s="90">
        <v>21.598314606741575</v>
      </c>
      <c r="O8" s="88">
        <v>10</v>
      </c>
    </row>
    <row r="9" spans="1:15">
      <c r="A9" s="85" t="s">
        <v>105</v>
      </c>
      <c r="B9" s="87">
        <v>131601.25</v>
      </c>
      <c r="C9" s="88">
        <f t="shared" si="0"/>
        <v>13</v>
      </c>
      <c r="D9" s="89">
        <v>18.214705882352941</v>
      </c>
      <c r="E9" s="2" t="s">
        <v>93</v>
      </c>
      <c r="F9" s="2" t="s">
        <v>93</v>
      </c>
      <c r="G9" s="103" t="s">
        <v>518</v>
      </c>
      <c r="H9" s="90">
        <v>9.7173913043478262</v>
      </c>
      <c r="I9" s="90">
        <v>11.189024390243903</v>
      </c>
      <c r="J9" s="90">
        <v>15.177587490692479</v>
      </c>
      <c r="K9" s="90" t="s">
        <v>93</v>
      </c>
      <c r="L9" s="90" t="s">
        <v>93</v>
      </c>
      <c r="M9" s="90">
        <v>18.214705882352941</v>
      </c>
      <c r="N9" s="90">
        <v>21.598314606741575</v>
      </c>
      <c r="O9" s="88">
        <v>13</v>
      </c>
    </row>
    <row r="10" spans="1:15">
      <c r="A10" s="85" t="s">
        <v>106</v>
      </c>
      <c r="B10" s="87">
        <v>152922</v>
      </c>
      <c r="C10" s="88">
        <f t="shared" si="0"/>
        <v>14</v>
      </c>
      <c r="D10" s="89">
        <v>19.74715909090909</v>
      </c>
      <c r="E10" s="2" t="s">
        <v>93</v>
      </c>
      <c r="F10" s="2" t="s">
        <v>93</v>
      </c>
      <c r="G10" s="103" t="s">
        <v>518</v>
      </c>
      <c r="H10" s="90">
        <v>9.7173913043478262</v>
      </c>
      <c r="I10" s="90">
        <v>11.189024390243903</v>
      </c>
      <c r="J10" s="90">
        <v>15.177587490692479</v>
      </c>
      <c r="K10" s="90" t="s">
        <v>93</v>
      </c>
      <c r="L10" s="90" t="s">
        <v>93</v>
      </c>
      <c r="M10" s="90">
        <v>18.214705882352941</v>
      </c>
      <c r="N10" s="90">
        <v>21.598314606741575</v>
      </c>
      <c r="O10" s="88">
        <v>3</v>
      </c>
    </row>
    <row r="11" spans="1:15">
      <c r="A11" s="85" t="s">
        <v>107</v>
      </c>
      <c r="B11" s="87">
        <v>123992</v>
      </c>
      <c r="C11" s="88">
        <f t="shared" si="0"/>
        <v>9</v>
      </c>
      <c r="D11" s="89">
        <v>16.011363636363637</v>
      </c>
      <c r="E11" s="2" t="s">
        <v>93</v>
      </c>
      <c r="F11" s="2" t="s">
        <v>93</v>
      </c>
      <c r="G11" s="103" t="s">
        <v>518</v>
      </c>
      <c r="H11" s="90">
        <v>9.7173913043478262</v>
      </c>
      <c r="I11" s="90">
        <v>11.189024390243903</v>
      </c>
      <c r="J11" s="90">
        <v>15.177587490692479</v>
      </c>
      <c r="K11" s="90" t="s">
        <v>93</v>
      </c>
      <c r="L11" s="90" t="s">
        <v>93</v>
      </c>
      <c r="M11" s="90">
        <v>18.214705882352941</v>
      </c>
      <c r="N11" s="90">
        <v>21.598314606741575</v>
      </c>
      <c r="O11" s="88">
        <v>16</v>
      </c>
    </row>
    <row r="12" spans="1:15">
      <c r="A12" s="85" t="s">
        <v>108</v>
      </c>
      <c r="B12" s="87">
        <v>82215</v>
      </c>
      <c r="C12" s="88">
        <f t="shared" si="0"/>
        <v>10</v>
      </c>
      <c r="D12" s="89">
        <v>16.778571428571428</v>
      </c>
      <c r="E12" s="2" t="s">
        <v>93</v>
      </c>
      <c r="F12" s="2" t="s">
        <v>93</v>
      </c>
      <c r="G12" s="103" t="s">
        <v>518</v>
      </c>
      <c r="H12" s="90">
        <v>9.7173913043478262</v>
      </c>
      <c r="I12" s="90">
        <v>11.189024390243903</v>
      </c>
      <c r="J12" s="90">
        <v>15.177587490692479</v>
      </c>
      <c r="K12" s="90" t="s">
        <v>93</v>
      </c>
      <c r="L12" s="90" t="s">
        <v>93</v>
      </c>
      <c r="M12" s="90">
        <v>18.214705882352941</v>
      </c>
      <c r="N12" s="90">
        <v>21.598314606741575</v>
      </c>
      <c r="O12" s="88">
        <v>8</v>
      </c>
    </row>
    <row r="13" spans="1:15">
      <c r="A13" s="85" t="s">
        <v>109</v>
      </c>
      <c r="B13" s="87">
        <v>204420</v>
      </c>
      <c r="C13" s="88">
        <f t="shared" si="0"/>
        <v>8</v>
      </c>
      <c r="D13" s="89">
        <v>14.195833333333333</v>
      </c>
      <c r="E13" s="2" t="s">
        <v>93</v>
      </c>
      <c r="F13" s="2" t="s">
        <v>93</v>
      </c>
      <c r="G13" s="103" t="s">
        <v>518</v>
      </c>
      <c r="H13" s="90">
        <v>9.7173913043478262</v>
      </c>
      <c r="I13" s="90">
        <v>11.189024390243903</v>
      </c>
      <c r="J13" s="90">
        <v>15.177587490692479</v>
      </c>
      <c r="K13" s="90" t="s">
        <v>93</v>
      </c>
      <c r="L13" s="90" t="s">
        <v>93</v>
      </c>
      <c r="M13" s="90">
        <v>18.214705882352941</v>
      </c>
      <c r="N13" s="90">
        <v>21.598314606741575</v>
      </c>
      <c r="O13" s="88">
        <v>6</v>
      </c>
    </row>
    <row r="14" spans="1:15">
      <c r="A14" s="85" t="s">
        <v>110</v>
      </c>
      <c r="B14" s="87">
        <v>123151.25</v>
      </c>
      <c r="C14" s="88">
        <f t="shared" si="0"/>
        <v>12</v>
      </c>
      <c r="D14" s="89">
        <v>17.876506024096386</v>
      </c>
      <c r="E14" s="2" t="s">
        <v>93</v>
      </c>
      <c r="F14" s="2" t="s">
        <v>93</v>
      </c>
      <c r="G14" s="103" t="s">
        <v>518</v>
      </c>
      <c r="H14" s="90">
        <v>9.7173913043478262</v>
      </c>
      <c r="I14" s="90">
        <v>11.189024390243903</v>
      </c>
      <c r="J14" s="90">
        <v>15.177587490692479</v>
      </c>
      <c r="K14" s="90" t="s">
        <v>93</v>
      </c>
      <c r="L14" s="90" t="s">
        <v>93</v>
      </c>
      <c r="M14" s="90">
        <v>18.214705882352941</v>
      </c>
      <c r="N14" s="90">
        <v>21.598314606741575</v>
      </c>
      <c r="O14" s="88">
        <v>4</v>
      </c>
    </row>
    <row r="15" spans="1:15">
      <c r="A15" s="85" t="s">
        <v>111</v>
      </c>
      <c r="B15" s="87">
        <v>45584</v>
      </c>
      <c r="C15" s="88">
        <f t="shared" si="0"/>
        <v>3</v>
      </c>
      <c r="D15" s="89">
        <v>11.12890625</v>
      </c>
      <c r="E15" s="2" t="s">
        <v>93</v>
      </c>
      <c r="F15" s="2" t="s">
        <v>93</v>
      </c>
      <c r="G15" s="103" t="s">
        <v>518</v>
      </c>
      <c r="H15" s="90">
        <v>9.7173913043478262</v>
      </c>
      <c r="I15" s="90">
        <v>11.189024390243903</v>
      </c>
      <c r="J15" s="90">
        <v>15.177587490692479</v>
      </c>
      <c r="K15" s="90" t="s">
        <v>93</v>
      </c>
      <c r="L15" s="90" t="s">
        <v>93</v>
      </c>
      <c r="M15" s="90">
        <v>18.214705882352941</v>
      </c>
      <c r="N15" s="90">
        <v>21.598314606741575</v>
      </c>
      <c r="O15" s="88">
        <v>1</v>
      </c>
    </row>
    <row r="16" spans="1:15">
      <c r="A16" s="85" t="s">
        <v>112</v>
      </c>
      <c r="B16" s="87">
        <v>53983.5</v>
      </c>
      <c r="C16" s="88">
        <f t="shared" si="0"/>
        <v>2</v>
      </c>
      <c r="D16" s="89">
        <v>10.13013698630137</v>
      </c>
      <c r="E16" s="2" t="s">
        <v>93</v>
      </c>
      <c r="F16" s="2" t="s">
        <v>93</v>
      </c>
      <c r="G16" s="103" t="s">
        <v>518</v>
      </c>
      <c r="H16" s="90">
        <v>9.7173913043478262</v>
      </c>
      <c r="I16" s="90">
        <v>11.189024390243903</v>
      </c>
      <c r="J16" s="90">
        <v>15.177587490692479</v>
      </c>
      <c r="K16" s="90" t="s">
        <v>93</v>
      </c>
      <c r="L16" s="90" t="s">
        <v>93</v>
      </c>
      <c r="M16" s="90">
        <v>18.214705882352941</v>
      </c>
      <c r="N16" s="90">
        <v>21.598314606741575</v>
      </c>
      <c r="O16" s="88">
        <v>5</v>
      </c>
    </row>
    <row r="17" spans="1:15">
      <c r="A17" s="85" t="s">
        <v>113</v>
      </c>
      <c r="B17" s="87">
        <v>86589</v>
      </c>
      <c r="C17" s="88">
        <f t="shared" si="0"/>
        <v>7</v>
      </c>
      <c r="D17" s="89">
        <v>13.197530864197532</v>
      </c>
      <c r="E17" s="2" t="s">
        <v>93</v>
      </c>
      <c r="F17" s="2" t="s">
        <v>93</v>
      </c>
      <c r="G17" s="103" t="s">
        <v>518</v>
      </c>
      <c r="H17" s="90">
        <v>9.7173913043478262</v>
      </c>
      <c r="I17" s="90">
        <v>11.189024390243903</v>
      </c>
      <c r="J17" s="90">
        <v>15.177587490692479</v>
      </c>
      <c r="K17" s="90" t="s">
        <v>93</v>
      </c>
      <c r="L17" s="90" t="s">
        <v>93</v>
      </c>
      <c r="M17" s="90">
        <v>18.214705882352941</v>
      </c>
      <c r="N17" s="90">
        <v>21.598314606741575</v>
      </c>
      <c r="O17" s="88">
        <v>14</v>
      </c>
    </row>
    <row r="18" spans="1:15">
      <c r="A18" s="85" t="s">
        <v>115</v>
      </c>
      <c r="B18">
        <v>27375040.5</v>
      </c>
      <c r="D18" s="89">
        <v>15.177587490692479</v>
      </c>
      <c r="E18" s="89"/>
      <c r="F18" s="89"/>
    </row>
    <row r="19" spans="1:15">
      <c r="D19" s="96"/>
      <c r="E19" s="96"/>
      <c r="F19" s="96"/>
    </row>
    <row r="20" spans="1:15">
      <c r="A20" s="85" t="s">
        <v>116</v>
      </c>
      <c r="B20" t="s">
        <v>333</v>
      </c>
    </row>
    <row r="21" spans="1:15">
      <c r="A21" t="s">
        <v>267</v>
      </c>
    </row>
    <row r="22" spans="1:15">
      <c r="A22" t="s">
        <v>121</v>
      </c>
      <c r="B22">
        <v>2017</v>
      </c>
    </row>
    <row r="23" spans="1:15">
      <c r="A23" t="s">
        <v>266</v>
      </c>
    </row>
  </sheetData>
  <sheetProtection algorithmName="SHA-512" hashValue="cQryYG1GiiD+9THFPj6HITcLOo7OkF5MwTPk/MAim3Gq4HGJzGiH6y3z2N1mtOTpYMWldNr9xHE67PxK3ik3uA==" saltValue="yhbcFmYAOx/nzbLS529Sfg=="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row>
    <row r="2" spans="1:15">
      <c r="A2" s="85" t="s">
        <v>98</v>
      </c>
      <c r="B2" s="87">
        <v>2822</v>
      </c>
      <c r="C2" s="88">
        <v>2</v>
      </c>
      <c r="D2" s="89">
        <v>12.022323520640736</v>
      </c>
      <c r="E2" s="1">
        <v>11.608864902809515</v>
      </c>
      <c r="F2" s="1">
        <v>12.445210594004404</v>
      </c>
      <c r="G2" s="103" t="s">
        <v>510</v>
      </c>
      <c r="H2" s="90">
        <v>12.022323520640736</v>
      </c>
      <c r="I2" s="90">
        <v>14.177282027588939</v>
      </c>
      <c r="J2" s="90">
        <v>17.740925788124681</v>
      </c>
      <c r="K2" s="90">
        <v>17.592531188457418</v>
      </c>
      <c r="L2" s="90">
        <v>17.890056885722096</v>
      </c>
      <c r="M2" s="90">
        <v>21.124706777404427</v>
      </c>
      <c r="N2" s="90">
        <v>22.908614025400333</v>
      </c>
      <c r="O2" s="88">
        <v>2</v>
      </c>
    </row>
    <row r="3" spans="1:15">
      <c r="A3" s="85" t="s">
        <v>99</v>
      </c>
      <c r="B3" s="87">
        <v>1976</v>
      </c>
      <c r="C3" s="88">
        <v>1</v>
      </c>
      <c r="D3" s="89">
        <v>12.493677288821447</v>
      </c>
      <c r="E3" s="1">
        <v>11.982142099536743</v>
      </c>
      <c r="F3" s="1">
        <v>13.019049825459817</v>
      </c>
      <c r="G3" s="103" t="s">
        <v>510</v>
      </c>
      <c r="H3" s="90">
        <v>12.022323520640736</v>
      </c>
      <c r="I3" s="90">
        <v>14.177282027588939</v>
      </c>
      <c r="J3" s="90">
        <v>17.740925788124681</v>
      </c>
      <c r="K3" s="90">
        <v>17.592531188457418</v>
      </c>
      <c r="L3" s="90">
        <v>17.890056885722096</v>
      </c>
      <c r="M3" s="90">
        <v>21.124706777404427</v>
      </c>
      <c r="N3" s="90">
        <v>22.908614025400333</v>
      </c>
      <c r="O3" s="88">
        <v>1</v>
      </c>
    </row>
    <row r="4" spans="1:15">
      <c r="A4" s="85" t="s">
        <v>100</v>
      </c>
      <c r="B4" s="87">
        <v>3227</v>
      </c>
      <c r="C4" s="88">
        <v>5</v>
      </c>
      <c r="D4" s="89">
        <v>17.020042194092827</v>
      </c>
      <c r="E4" s="1">
        <v>16.48756384567189</v>
      </c>
      <c r="F4" s="1">
        <v>17.562654476351213</v>
      </c>
      <c r="G4" s="103" t="s">
        <v>510</v>
      </c>
      <c r="H4" s="90">
        <v>12.022323520640736</v>
      </c>
      <c r="I4" s="90">
        <v>14.177282027588939</v>
      </c>
      <c r="J4" s="90">
        <v>17.740925788124681</v>
      </c>
      <c r="K4" s="90">
        <v>17.592531188457418</v>
      </c>
      <c r="L4" s="90">
        <v>17.890056885722096</v>
      </c>
      <c r="M4" s="90">
        <v>21.124706777404427</v>
      </c>
      <c r="N4" s="90">
        <v>22.908614025400333</v>
      </c>
      <c r="O4" s="88">
        <v>5</v>
      </c>
    </row>
    <row r="5" spans="1:15">
      <c r="A5" s="85" t="s">
        <v>101</v>
      </c>
      <c r="B5" s="87">
        <v>3319</v>
      </c>
      <c r="C5" s="88">
        <v>16</v>
      </c>
      <c r="D5" s="89">
        <v>22.908614025400333</v>
      </c>
      <c r="E5" s="1">
        <v>22.226356240033905</v>
      </c>
      <c r="F5" s="1">
        <v>23.60176722037864</v>
      </c>
      <c r="G5" s="103" t="s">
        <v>512</v>
      </c>
      <c r="H5" s="90">
        <v>12.022323520640736</v>
      </c>
      <c r="I5" s="90">
        <v>14.177282027588939</v>
      </c>
      <c r="J5" s="90">
        <v>17.740925788124681</v>
      </c>
      <c r="K5" s="90">
        <v>17.592531188457418</v>
      </c>
      <c r="L5" s="90">
        <v>17.890056885722096</v>
      </c>
      <c r="M5" s="90">
        <v>21.124706777404427</v>
      </c>
      <c r="N5" s="90">
        <v>22.908614025400333</v>
      </c>
      <c r="O5" s="88">
        <v>8</v>
      </c>
    </row>
    <row r="6" spans="1:15">
      <c r="A6" s="85" t="s">
        <v>102</v>
      </c>
      <c r="B6" s="87">
        <v>2618</v>
      </c>
      <c r="C6" s="88">
        <v>8</v>
      </c>
      <c r="D6" s="89">
        <v>18.095106441802599</v>
      </c>
      <c r="E6" s="1">
        <v>17.470806957722143</v>
      </c>
      <c r="F6" s="1">
        <v>18.732262775386896</v>
      </c>
      <c r="G6" s="103" t="s">
        <v>511</v>
      </c>
      <c r="H6" s="90">
        <v>12.022323520640736</v>
      </c>
      <c r="I6" s="90">
        <v>14.177282027588939</v>
      </c>
      <c r="J6" s="90">
        <v>17.740925788124681</v>
      </c>
      <c r="K6" s="90">
        <v>17.592531188457418</v>
      </c>
      <c r="L6" s="90">
        <v>17.890056885722096</v>
      </c>
      <c r="M6" s="90">
        <v>21.124706777404427</v>
      </c>
      <c r="N6" s="90">
        <v>22.908614025400333</v>
      </c>
      <c r="O6" s="88">
        <v>16</v>
      </c>
    </row>
    <row r="7" spans="1:15">
      <c r="A7" s="85" t="s">
        <v>103</v>
      </c>
      <c r="B7" s="87">
        <v>2672</v>
      </c>
      <c r="C7" s="88">
        <v>11</v>
      </c>
      <c r="D7" s="89">
        <v>18.826181920665118</v>
      </c>
      <c r="E7" s="1">
        <v>18.185966492366035</v>
      </c>
      <c r="F7" s="1">
        <v>19.479202444887324</v>
      </c>
      <c r="G7" s="103" t="s">
        <v>512</v>
      </c>
      <c r="H7" s="90">
        <v>12.022323520640736</v>
      </c>
      <c r="I7" s="90">
        <v>14.177282027588939</v>
      </c>
      <c r="J7" s="90">
        <v>17.740925788124681</v>
      </c>
      <c r="K7" s="90">
        <v>17.592531188457418</v>
      </c>
      <c r="L7" s="90">
        <v>17.890056885722096</v>
      </c>
      <c r="M7" s="90">
        <v>21.124706777404427</v>
      </c>
      <c r="N7" s="90">
        <v>22.908614025400333</v>
      </c>
      <c r="O7" s="88">
        <v>11</v>
      </c>
    </row>
    <row r="8" spans="1:15">
      <c r="A8" s="85" t="s">
        <v>104</v>
      </c>
      <c r="B8" s="87">
        <v>2875</v>
      </c>
      <c r="C8" s="88">
        <v>6</v>
      </c>
      <c r="D8" s="89">
        <v>17.273491949050708</v>
      </c>
      <c r="E8" s="1">
        <v>16.701952708913989</v>
      </c>
      <c r="F8" s="1">
        <v>17.856490937977991</v>
      </c>
      <c r="G8" s="103" t="s">
        <v>511</v>
      </c>
      <c r="H8" s="90">
        <v>12.022323520640736</v>
      </c>
      <c r="I8" s="90">
        <v>14.177282027588939</v>
      </c>
      <c r="J8" s="90">
        <v>17.740925788124681</v>
      </c>
      <c r="K8" s="90">
        <v>17.592531188457418</v>
      </c>
      <c r="L8" s="90">
        <v>17.890056885722096</v>
      </c>
      <c r="M8" s="90">
        <v>21.124706777404427</v>
      </c>
      <c r="N8" s="90">
        <v>22.908614025400333</v>
      </c>
      <c r="O8" s="88">
        <v>6</v>
      </c>
    </row>
    <row r="9" spans="1:15">
      <c r="A9" s="85" t="s">
        <v>105</v>
      </c>
      <c r="B9" s="87">
        <v>2638</v>
      </c>
      <c r="C9" s="88">
        <v>9</v>
      </c>
      <c r="D9" s="89">
        <v>18.806587295929276</v>
      </c>
      <c r="E9" s="1">
        <v>18.162875307041652</v>
      </c>
      <c r="F9" s="1">
        <v>19.463264634962648</v>
      </c>
      <c r="G9" s="103" t="s">
        <v>512</v>
      </c>
      <c r="H9" s="90">
        <v>12.022323520640736</v>
      </c>
      <c r="I9" s="90">
        <v>14.177282027588939</v>
      </c>
      <c r="J9" s="90">
        <v>17.740925788124681</v>
      </c>
      <c r="K9" s="90">
        <v>17.592531188457418</v>
      </c>
      <c r="L9" s="90">
        <v>17.890056885722096</v>
      </c>
      <c r="M9" s="90">
        <v>21.124706777404427</v>
      </c>
      <c r="N9" s="90">
        <v>22.908614025400333</v>
      </c>
      <c r="O9" s="88">
        <v>9</v>
      </c>
    </row>
    <row r="10" spans="1:15">
      <c r="A10" s="85" t="s">
        <v>106</v>
      </c>
      <c r="B10" s="87">
        <v>3445</v>
      </c>
      <c r="C10" s="88">
        <v>14</v>
      </c>
      <c r="D10" s="89">
        <v>21.298299845440493</v>
      </c>
      <c r="E10" s="1">
        <v>20.669469120463706</v>
      </c>
      <c r="F10" s="1">
        <v>21.937467857776273</v>
      </c>
      <c r="G10" s="103" t="s">
        <v>512</v>
      </c>
      <c r="H10" s="90">
        <v>12.022323520640736</v>
      </c>
      <c r="I10" s="90">
        <v>14.177282027588939</v>
      </c>
      <c r="J10" s="90">
        <v>17.740925788124681</v>
      </c>
      <c r="K10" s="90">
        <v>17.592531188457418</v>
      </c>
      <c r="L10" s="90">
        <v>17.890056885722096</v>
      </c>
      <c r="M10" s="90">
        <v>21.124706777404427</v>
      </c>
      <c r="N10" s="90">
        <v>22.908614025400333</v>
      </c>
      <c r="O10" s="88">
        <v>14</v>
      </c>
    </row>
    <row r="11" spans="1:15">
      <c r="A11" s="85" t="s">
        <v>107</v>
      </c>
      <c r="B11" s="87">
        <v>2864</v>
      </c>
      <c r="C11" s="88">
        <v>10</v>
      </c>
      <c r="D11" s="89">
        <v>19.369674015961046</v>
      </c>
      <c r="E11" s="1">
        <v>18.73537504089769</v>
      </c>
      <c r="F11" s="1">
        <v>20.016047614244549</v>
      </c>
      <c r="G11" s="103" t="s">
        <v>512</v>
      </c>
      <c r="H11" s="90">
        <v>12.022323520640736</v>
      </c>
      <c r="I11" s="90">
        <v>14.177282027588939</v>
      </c>
      <c r="J11" s="90">
        <v>17.740925788124681</v>
      </c>
      <c r="K11" s="90">
        <v>17.592531188457418</v>
      </c>
      <c r="L11" s="90">
        <v>17.890056885722096</v>
      </c>
      <c r="M11" s="90">
        <v>21.124706777404427</v>
      </c>
      <c r="N11" s="90">
        <v>22.908614025400333</v>
      </c>
      <c r="O11" s="88">
        <v>10</v>
      </c>
    </row>
    <row r="12" spans="1:15">
      <c r="A12" s="85" t="s">
        <v>108</v>
      </c>
      <c r="B12" s="87">
        <v>1938</v>
      </c>
      <c r="C12" s="88">
        <v>3</v>
      </c>
      <c r="D12" s="89">
        <v>12.864254895453037</v>
      </c>
      <c r="E12" s="1">
        <v>12.333512811762779</v>
      </c>
      <c r="F12" s="1">
        <v>13.409381901152129</v>
      </c>
      <c r="G12" s="103" t="s">
        <v>510</v>
      </c>
      <c r="H12" s="90">
        <v>12.022323520640736</v>
      </c>
      <c r="I12" s="90">
        <v>14.177282027588939</v>
      </c>
      <c r="J12" s="90">
        <v>17.740925788124681</v>
      </c>
      <c r="K12" s="90">
        <v>17.592531188457418</v>
      </c>
      <c r="L12" s="90">
        <v>17.890056885722096</v>
      </c>
      <c r="M12" s="90">
        <v>21.124706777404427</v>
      </c>
      <c r="N12" s="90">
        <v>22.908614025400333</v>
      </c>
      <c r="O12" s="88">
        <v>3</v>
      </c>
    </row>
    <row r="13" spans="1:15">
      <c r="A13" s="85" t="s">
        <v>109</v>
      </c>
      <c r="B13" s="87">
        <v>3579</v>
      </c>
      <c r="C13" s="88">
        <v>15</v>
      </c>
      <c r="D13" s="89">
        <v>22.726695453390906</v>
      </c>
      <c r="E13" s="1">
        <v>22.07409116459818</v>
      </c>
      <c r="F13" s="1">
        <v>23.389388251995786</v>
      </c>
      <c r="G13" s="103" t="s">
        <v>512</v>
      </c>
      <c r="H13" s="90">
        <v>12.022323520640736</v>
      </c>
      <c r="I13" s="90">
        <v>14.177282027588939</v>
      </c>
      <c r="J13" s="90">
        <v>17.740925788124681</v>
      </c>
      <c r="K13" s="90">
        <v>17.592531188457418</v>
      </c>
      <c r="L13" s="90">
        <v>17.890056885722096</v>
      </c>
      <c r="M13" s="90">
        <v>21.124706777404427</v>
      </c>
      <c r="N13" s="90">
        <v>22.908614025400333</v>
      </c>
      <c r="O13" s="88">
        <v>15</v>
      </c>
    </row>
    <row r="14" spans="1:15">
      <c r="A14" s="85" t="s">
        <v>110</v>
      </c>
      <c r="B14" s="87">
        <v>3119</v>
      </c>
      <c r="C14" s="88">
        <v>12</v>
      </c>
      <c r="D14" s="89">
        <v>20.66931742876077</v>
      </c>
      <c r="E14" s="1">
        <v>20.025623965799074</v>
      </c>
      <c r="F14" s="1">
        <v>21.324337605757641</v>
      </c>
      <c r="G14" s="103" t="s">
        <v>512</v>
      </c>
      <c r="H14" s="90">
        <v>12.022323520640736</v>
      </c>
      <c r="I14" s="90">
        <v>14.177282027588939</v>
      </c>
      <c r="J14" s="90">
        <v>17.740925788124681</v>
      </c>
      <c r="K14" s="90">
        <v>17.592531188457418</v>
      </c>
      <c r="L14" s="90">
        <v>17.890056885722096</v>
      </c>
      <c r="M14" s="90">
        <v>21.124706777404427</v>
      </c>
      <c r="N14" s="90">
        <v>22.908614025400333</v>
      </c>
      <c r="O14" s="88">
        <v>12</v>
      </c>
    </row>
    <row r="15" spans="1:15">
      <c r="A15" s="85" t="s">
        <v>111</v>
      </c>
      <c r="B15" s="87">
        <v>2496</v>
      </c>
      <c r="C15" s="88">
        <v>7</v>
      </c>
      <c r="D15" s="89">
        <v>17.660793886648271</v>
      </c>
      <c r="E15" s="1">
        <v>17.035267204726399</v>
      </c>
      <c r="F15" s="1">
        <v>18.299663366374812</v>
      </c>
      <c r="G15" s="103" t="s">
        <v>511</v>
      </c>
      <c r="H15" s="90">
        <v>12.022323520640736</v>
      </c>
      <c r="I15" s="90">
        <v>14.177282027588939</v>
      </c>
      <c r="J15" s="90">
        <v>17.740925788124681</v>
      </c>
      <c r="K15" s="90">
        <v>17.592531188457418</v>
      </c>
      <c r="L15" s="90">
        <v>17.890056885722096</v>
      </c>
      <c r="M15" s="90">
        <v>21.124706777404427</v>
      </c>
      <c r="N15" s="90">
        <v>22.908614025400333</v>
      </c>
      <c r="O15" s="88">
        <v>7</v>
      </c>
    </row>
    <row r="16" spans="1:15">
      <c r="A16" s="85" t="s">
        <v>112</v>
      </c>
      <c r="B16" s="87">
        <v>2148</v>
      </c>
      <c r="C16" s="88">
        <v>4</v>
      </c>
      <c r="D16" s="89">
        <v>14.177282027588939</v>
      </c>
      <c r="E16" s="1">
        <v>13.625473658452936</v>
      </c>
      <c r="F16" s="1">
        <v>14.742883142706722</v>
      </c>
      <c r="G16" s="103" t="s">
        <v>510</v>
      </c>
      <c r="H16" s="90">
        <v>12.022323520640736</v>
      </c>
      <c r="I16" s="90">
        <v>14.177282027588939</v>
      </c>
      <c r="J16" s="90">
        <v>17.740925788124681</v>
      </c>
      <c r="K16" s="90">
        <v>17.592531188457418</v>
      </c>
      <c r="L16" s="90">
        <v>17.890056885722096</v>
      </c>
      <c r="M16" s="90">
        <v>21.124706777404427</v>
      </c>
      <c r="N16" s="90">
        <v>22.908614025400333</v>
      </c>
      <c r="O16" s="88">
        <v>4</v>
      </c>
    </row>
    <row r="17" spans="1:15">
      <c r="A17" s="85" t="s">
        <v>113</v>
      </c>
      <c r="B17" s="87">
        <v>3332</v>
      </c>
      <c r="C17" s="88">
        <v>13</v>
      </c>
      <c r="D17" s="89">
        <v>21.124706777404427</v>
      </c>
      <c r="E17" s="1">
        <v>20.489880667494418</v>
      </c>
      <c r="F17" s="1">
        <v>21.770198803533759</v>
      </c>
      <c r="G17" s="103" t="s">
        <v>512</v>
      </c>
      <c r="H17" s="90">
        <v>12.022323520640736</v>
      </c>
      <c r="I17" s="90">
        <v>14.177282027588939</v>
      </c>
      <c r="J17" s="90">
        <v>17.740925788124681</v>
      </c>
      <c r="K17" s="90">
        <v>17.592531188457418</v>
      </c>
      <c r="L17" s="90">
        <v>17.890056885722096</v>
      </c>
      <c r="M17" s="90">
        <v>21.124706777404427</v>
      </c>
      <c r="N17" s="90">
        <v>22.908614025400333</v>
      </c>
      <c r="O17" s="88">
        <v>13</v>
      </c>
    </row>
    <row r="18" spans="1:15">
      <c r="A18" s="85" t="s">
        <v>115</v>
      </c>
      <c r="B18">
        <v>45060</v>
      </c>
      <c r="D18" s="89">
        <v>17.740925788124681</v>
      </c>
      <c r="E18" s="89">
        <v>17.592531188457418</v>
      </c>
      <c r="F18" s="89">
        <v>17.890056885722096</v>
      </c>
    </row>
    <row r="20" spans="1:15">
      <c r="A20" s="85" t="s">
        <v>116</v>
      </c>
      <c r="B20" t="s">
        <v>343</v>
      </c>
    </row>
    <row r="21" spans="1:15">
      <c r="A21" t="s">
        <v>119</v>
      </c>
    </row>
    <row r="22" spans="1:15">
      <c r="A22" s="85" t="s">
        <v>118</v>
      </c>
    </row>
    <row r="23" spans="1:15">
      <c r="A23" t="s">
        <v>335</v>
      </c>
    </row>
  </sheetData>
  <sheetProtection algorithmName="SHA-512" hashValue="NTPCkZqcrGsztfMt3nzRi9Wi2C/iSeovbD/TOZO6TFkn4/C38AmfHPfw1jGSnjIWk/RB9paY0BLEfoLM/aJEbw==" saltValue="gjDH0jUOPijCXfNwC/nZbg==" spinCount="100000" sheet="1" objects="1" scenarios="1"/>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1">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99</v>
      </c>
      <c r="C2" s="88">
        <v>13</v>
      </c>
      <c r="D2" s="89">
        <v>55.649241146711603</v>
      </c>
      <c r="E2" s="2">
        <v>45.455929044886375</v>
      </c>
      <c r="F2" s="2">
        <v>67.337010868814815</v>
      </c>
      <c r="G2" s="103" t="s">
        <v>511</v>
      </c>
      <c r="H2" s="90">
        <v>21.044992743105951</v>
      </c>
      <c r="I2" s="90">
        <v>31.629116117850948</v>
      </c>
      <c r="J2" s="90">
        <v>45.120100775859605</v>
      </c>
      <c r="K2" s="90">
        <v>42.966907715425307</v>
      </c>
      <c r="L2" s="90">
        <v>47.349331275408069</v>
      </c>
      <c r="M2" s="90">
        <v>55.649241146711603</v>
      </c>
      <c r="N2" s="90">
        <v>62.5</v>
      </c>
      <c r="O2" s="88">
        <v>13</v>
      </c>
    </row>
    <row r="3" spans="1:15">
      <c r="A3" s="85" t="s">
        <v>99</v>
      </c>
      <c r="B3" s="87">
        <v>63</v>
      </c>
      <c r="C3" s="88">
        <v>2</v>
      </c>
      <c r="D3" s="89">
        <v>25.915261209378855</v>
      </c>
      <c r="E3" s="2">
        <v>19.97013940927992</v>
      </c>
      <c r="F3" s="2">
        <v>33.036356684462149</v>
      </c>
      <c r="G3" s="103" t="s">
        <v>537</v>
      </c>
      <c r="H3" s="90">
        <v>21.044992743105951</v>
      </c>
      <c r="I3" s="90">
        <v>31.629116117850948</v>
      </c>
      <c r="J3" s="90">
        <v>45.120100775859605</v>
      </c>
      <c r="K3" s="90">
        <v>42.966907715425307</v>
      </c>
      <c r="L3" s="90">
        <v>47.349331275408069</v>
      </c>
      <c r="M3" s="90">
        <v>55.649241146711603</v>
      </c>
      <c r="N3" s="90">
        <v>62.5</v>
      </c>
      <c r="O3" s="88">
        <v>2</v>
      </c>
    </row>
    <row r="4" spans="1:15">
      <c r="A4" s="85" t="s">
        <v>100</v>
      </c>
      <c r="B4" s="87">
        <v>74</v>
      </c>
      <c r="C4" s="88">
        <v>16</v>
      </c>
      <c r="D4" s="89">
        <v>62.5</v>
      </c>
      <c r="E4" s="2">
        <v>49.391090454954181</v>
      </c>
      <c r="F4" s="2">
        <v>77.830446832652072</v>
      </c>
      <c r="G4" s="103" t="s">
        <v>536</v>
      </c>
      <c r="H4" s="90">
        <v>21.044992743105951</v>
      </c>
      <c r="I4" s="90">
        <v>31.629116117850948</v>
      </c>
      <c r="J4" s="90">
        <v>45.120100775859605</v>
      </c>
      <c r="K4" s="90">
        <v>42.966907715425307</v>
      </c>
      <c r="L4" s="90">
        <v>47.349331275408069</v>
      </c>
      <c r="M4" s="90">
        <v>55.649241146711603</v>
      </c>
      <c r="N4" s="90">
        <v>62.5</v>
      </c>
      <c r="O4" s="88">
        <v>16</v>
      </c>
    </row>
    <row r="5" spans="1:15">
      <c r="A5" s="85" t="s">
        <v>101</v>
      </c>
      <c r="B5" s="87">
        <v>78</v>
      </c>
      <c r="C5" s="88">
        <v>5</v>
      </c>
      <c r="D5" s="89">
        <v>32.828282828282831</v>
      </c>
      <c r="E5" s="2">
        <v>26.034089966245158</v>
      </c>
      <c r="F5" s="2">
        <v>40.803485574317662</v>
      </c>
      <c r="G5" s="103" t="s">
        <v>537</v>
      </c>
      <c r="H5" s="90">
        <v>21.044992743105951</v>
      </c>
      <c r="I5" s="90">
        <v>31.629116117850948</v>
      </c>
      <c r="J5" s="90">
        <v>45.120100775859605</v>
      </c>
      <c r="K5" s="90">
        <v>42.966907715425307</v>
      </c>
      <c r="L5" s="90">
        <v>47.349331275408069</v>
      </c>
      <c r="M5" s="90">
        <v>55.649241146711603</v>
      </c>
      <c r="N5" s="90">
        <v>62.5</v>
      </c>
      <c r="O5" s="88">
        <v>5</v>
      </c>
    </row>
    <row r="6" spans="1:15">
      <c r="A6" s="85" t="s">
        <v>102</v>
      </c>
      <c r="B6" s="87">
        <v>79</v>
      </c>
      <c r="C6" s="88">
        <v>6</v>
      </c>
      <c r="D6" s="89">
        <v>33.674339300937767</v>
      </c>
      <c r="E6" s="2">
        <v>26.749078743847754</v>
      </c>
      <c r="F6" s="2">
        <v>41.793281761382779</v>
      </c>
      <c r="G6" s="103" t="s">
        <v>537</v>
      </c>
      <c r="H6" s="90">
        <v>21.044992743105951</v>
      </c>
      <c r="I6" s="90">
        <v>31.629116117850948</v>
      </c>
      <c r="J6" s="90">
        <v>45.120100775859605</v>
      </c>
      <c r="K6" s="90">
        <v>42.966907715425307</v>
      </c>
      <c r="L6" s="90">
        <v>47.349331275408069</v>
      </c>
      <c r="M6" s="90">
        <v>55.649241146711603</v>
      </c>
      <c r="N6" s="90">
        <v>62.5</v>
      </c>
      <c r="O6" s="88">
        <v>6</v>
      </c>
    </row>
    <row r="7" spans="1:15">
      <c r="A7" s="85" t="s">
        <v>103</v>
      </c>
      <c r="B7" s="87">
        <v>120</v>
      </c>
      <c r="C7" s="88">
        <v>9</v>
      </c>
      <c r="D7" s="89">
        <v>45.627376425855516</v>
      </c>
      <c r="E7" s="2">
        <v>37.971966075058745</v>
      </c>
      <c r="F7" s="2">
        <v>54.313478874612279</v>
      </c>
      <c r="G7" s="103" t="s">
        <v>511</v>
      </c>
      <c r="H7" s="90">
        <v>21.044992743105951</v>
      </c>
      <c r="I7" s="90">
        <v>31.629116117850948</v>
      </c>
      <c r="J7" s="90">
        <v>45.120100775859605</v>
      </c>
      <c r="K7" s="90">
        <v>42.966907715425307</v>
      </c>
      <c r="L7" s="90">
        <v>47.349331275408069</v>
      </c>
      <c r="M7" s="90">
        <v>55.649241146711603</v>
      </c>
      <c r="N7" s="90">
        <v>62.5</v>
      </c>
      <c r="O7" s="88">
        <v>9</v>
      </c>
    </row>
    <row r="8" spans="1:15">
      <c r="A8" s="85" t="s">
        <v>104</v>
      </c>
      <c r="B8" s="87">
        <v>101</v>
      </c>
      <c r="C8" s="88">
        <v>15</v>
      </c>
      <c r="D8" s="89">
        <v>56.550951847704368</v>
      </c>
      <c r="E8" s="2">
        <v>46.294560416393182</v>
      </c>
      <c r="F8" s="2">
        <v>68.292467057781082</v>
      </c>
      <c r="G8" s="103" t="s">
        <v>511</v>
      </c>
      <c r="H8" s="90">
        <v>21.044992743105951</v>
      </c>
      <c r="I8" s="90">
        <v>31.629116117850948</v>
      </c>
      <c r="J8" s="90">
        <v>45.120100775859605</v>
      </c>
      <c r="K8" s="90">
        <v>42.966907715425307</v>
      </c>
      <c r="L8" s="90">
        <v>47.349331275408069</v>
      </c>
      <c r="M8" s="90">
        <v>55.649241146711603</v>
      </c>
      <c r="N8" s="90">
        <v>62.5</v>
      </c>
      <c r="O8" s="88">
        <v>15</v>
      </c>
    </row>
    <row r="9" spans="1:15">
      <c r="A9" s="85" t="s">
        <v>105</v>
      </c>
      <c r="B9" s="87">
        <v>97</v>
      </c>
      <c r="C9" s="88">
        <v>7</v>
      </c>
      <c r="D9" s="89">
        <v>35.388544326887995</v>
      </c>
      <c r="E9" s="2">
        <v>28.789531692968314</v>
      </c>
      <c r="F9" s="2">
        <v>43.002010787823771</v>
      </c>
      <c r="G9" s="103" t="s">
        <v>511</v>
      </c>
      <c r="H9" s="90">
        <v>21.044992743105951</v>
      </c>
      <c r="I9" s="90">
        <v>31.629116117850948</v>
      </c>
      <c r="J9" s="90">
        <v>45.120100775859605</v>
      </c>
      <c r="K9" s="90">
        <v>42.966907715425307</v>
      </c>
      <c r="L9" s="90">
        <v>47.349331275408069</v>
      </c>
      <c r="M9" s="90">
        <v>55.649241146711603</v>
      </c>
      <c r="N9" s="90">
        <v>62.5</v>
      </c>
      <c r="O9" s="88">
        <v>7</v>
      </c>
    </row>
    <row r="10" spans="1:15">
      <c r="A10" s="85" t="s">
        <v>106</v>
      </c>
      <c r="B10" s="87">
        <v>73</v>
      </c>
      <c r="C10" s="88">
        <v>4</v>
      </c>
      <c r="D10" s="89">
        <v>31.629116117850948</v>
      </c>
      <c r="E10" s="2">
        <v>24.872388315471841</v>
      </c>
      <c r="F10" s="2">
        <v>39.606201230626645</v>
      </c>
      <c r="G10" s="103" t="s">
        <v>537</v>
      </c>
      <c r="H10" s="90">
        <v>21.044992743105951</v>
      </c>
      <c r="I10" s="90">
        <v>31.629116117850948</v>
      </c>
      <c r="J10" s="90">
        <v>45.120100775859605</v>
      </c>
      <c r="K10" s="90">
        <v>42.966907715425307</v>
      </c>
      <c r="L10" s="90">
        <v>47.349331275408069</v>
      </c>
      <c r="M10" s="90">
        <v>55.649241146711603</v>
      </c>
      <c r="N10" s="90">
        <v>62.5</v>
      </c>
      <c r="O10" s="88">
        <v>4</v>
      </c>
    </row>
    <row r="11" spans="1:15">
      <c r="A11" s="85" t="s">
        <v>107</v>
      </c>
      <c r="B11" s="87">
        <v>119</v>
      </c>
      <c r="C11" s="88">
        <v>14</v>
      </c>
      <c r="D11" s="89">
        <v>56.026365348399246</v>
      </c>
      <c r="E11" s="2">
        <v>46.629164595668044</v>
      </c>
      <c r="F11" s="2">
        <v>66.670788549241436</v>
      </c>
      <c r="G11" s="103" t="s">
        <v>511</v>
      </c>
      <c r="H11" s="90">
        <v>21.044992743105951</v>
      </c>
      <c r="I11" s="90">
        <v>31.629116117850948</v>
      </c>
      <c r="J11" s="90">
        <v>45.120100775859605</v>
      </c>
      <c r="K11" s="90">
        <v>42.966907715425307</v>
      </c>
      <c r="L11" s="90">
        <v>47.349331275408069</v>
      </c>
      <c r="M11" s="90">
        <v>55.649241146711603</v>
      </c>
      <c r="N11" s="90">
        <v>62.5</v>
      </c>
      <c r="O11" s="88">
        <v>14</v>
      </c>
    </row>
    <row r="12" spans="1:15">
      <c r="A12" s="85" t="s">
        <v>108</v>
      </c>
      <c r="B12" s="87">
        <v>91</v>
      </c>
      <c r="C12" s="88">
        <v>11</v>
      </c>
      <c r="D12" s="89">
        <v>46.618852459016395</v>
      </c>
      <c r="E12" s="2">
        <v>37.697910805114994</v>
      </c>
      <c r="F12" s="2">
        <v>56.931310918410084</v>
      </c>
      <c r="G12" s="103" t="s">
        <v>511</v>
      </c>
      <c r="H12" s="90">
        <v>21.044992743105951</v>
      </c>
      <c r="I12" s="90">
        <v>31.629116117850948</v>
      </c>
      <c r="J12" s="90">
        <v>45.120100775859605</v>
      </c>
      <c r="K12" s="90">
        <v>42.966907715425307</v>
      </c>
      <c r="L12" s="90">
        <v>47.349331275408069</v>
      </c>
      <c r="M12" s="90">
        <v>55.649241146711603</v>
      </c>
      <c r="N12" s="90">
        <v>62.5</v>
      </c>
      <c r="O12" s="88">
        <v>11</v>
      </c>
    </row>
    <row r="13" spans="1:15">
      <c r="A13" s="85" t="s">
        <v>109</v>
      </c>
      <c r="B13" s="87">
        <v>107</v>
      </c>
      <c r="C13" s="88">
        <v>10</v>
      </c>
      <c r="D13" s="89">
        <v>46.120689655172413</v>
      </c>
      <c r="E13" s="2">
        <v>37.948387539389984</v>
      </c>
      <c r="F13" s="2">
        <v>55.462107786504582</v>
      </c>
      <c r="G13" s="103" t="s">
        <v>511</v>
      </c>
      <c r="H13" s="90">
        <v>21.044992743105951</v>
      </c>
      <c r="I13" s="90">
        <v>31.629116117850948</v>
      </c>
      <c r="J13" s="90">
        <v>45.120100775859605</v>
      </c>
      <c r="K13" s="90">
        <v>42.966907715425307</v>
      </c>
      <c r="L13" s="90">
        <v>47.349331275408069</v>
      </c>
      <c r="M13" s="90">
        <v>55.649241146711603</v>
      </c>
      <c r="N13" s="90">
        <v>62.5</v>
      </c>
      <c r="O13" s="88">
        <v>10</v>
      </c>
    </row>
    <row r="14" spans="1:15">
      <c r="A14" s="85" t="s">
        <v>110</v>
      </c>
      <c r="B14" s="87">
        <v>84</v>
      </c>
      <c r="C14" s="88">
        <v>8</v>
      </c>
      <c r="D14" s="89">
        <v>36.939313984168869</v>
      </c>
      <c r="E14" s="2">
        <v>29.569140538316592</v>
      </c>
      <c r="F14" s="2">
        <v>45.531062596699044</v>
      </c>
      <c r="G14" s="103" t="s">
        <v>511</v>
      </c>
      <c r="H14" s="90">
        <v>21.044992743105951</v>
      </c>
      <c r="I14" s="90">
        <v>31.629116117850948</v>
      </c>
      <c r="J14" s="90">
        <v>45.120100775859605</v>
      </c>
      <c r="K14" s="90">
        <v>42.966907715425307</v>
      </c>
      <c r="L14" s="90">
        <v>47.349331275408069</v>
      </c>
      <c r="M14" s="90">
        <v>55.649241146711603</v>
      </c>
      <c r="N14" s="90">
        <v>62.5</v>
      </c>
      <c r="O14" s="88">
        <v>8</v>
      </c>
    </row>
    <row r="15" spans="1:15">
      <c r="A15" s="85" t="s">
        <v>111</v>
      </c>
      <c r="B15" s="87">
        <v>58</v>
      </c>
      <c r="C15" s="88">
        <v>1</v>
      </c>
      <c r="D15" s="89">
        <v>21.044992743105951</v>
      </c>
      <c r="E15" s="2">
        <v>16.018179523552433</v>
      </c>
      <c r="F15" s="2">
        <v>27.121478337337219</v>
      </c>
      <c r="G15" s="103" t="s">
        <v>537</v>
      </c>
      <c r="H15" s="90">
        <v>21.044992743105951</v>
      </c>
      <c r="I15" s="90">
        <v>31.629116117850948</v>
      </c>
      <c r="J15" s="90">
        <v>45.120100775859605</v>
      </c>
      <c r="K15" s="90">
        <v>42.966907715425307</v>
      </c>
      <c r="L15" s="90">
        <v>47.349331275408069</v>
      </c>
      <c r="M15" s="90">
        <v>55.649241146711603</v>
      </c>
      <c r="N15" s="90">
        <v>62.5</v>
      </c>
      <c r="O15" s="88">
        <v>1</v>
      </c>
    </row>
    <row r="16" spans="1:15">
      <c r="A16" s="85" t="s">
        <v>112</v>
      </c>
      <c r="B16" s="87">
        <v>46</v>
      </c>
      <c r="C16" s="88">
        <v>3</v>
      </c>
      <c r="D16" s="89">
        <v>28.71410736579276</v>
      </c>
      <c r="E16" s="2">
        <v>21.097362043198746</v>
      </c>
      <c r="F16" s="2">
        <v>38.11632536726443</v>
      </c>
      <c r="G16" s="103" t="s">
        <v>537</v>
      </c>
      <c r="H16" s="90">
        <v>21.044992743105951</v>
      </c>
      <c r="I16" s="90">
        <v>31.629116117850948</v>
      </c>
      <c r="J16" s="90">
        <v>45.120100775859605</v>
      </c>
      <c r="K16" s="90">
        <v>42.966907715425307</v>
      </c>
      <c r="L16" s="90">
        <v>47.349331275408069</v>
      </c>
      <c r="M16" s="90">
        <v>55.649241146711603</v>
      </c>
      <c r="N16" s="90">
        <v>62.5</v>
      </c>
      <c r="O16" s="88">
        <v>3</v>
      </c>
    </row>
    <row r="17" spans="1:15">
      <c r="A17" s="85" t="s">
        <v>113</v>
      </c>
      <c r="B17" s="87">
        <v>128</v>
      </c>
      <c r="C17" s="88">
        <v>12</v>
      </c>
      <c r="D17" s="89">
        <v>55.172413793103445</v>
      </c>
      <c r="E17" s="2">
        <v>46.233049681850751</v>
      </c>
      <c r="F17" s="2">
        <v>65.254648109659186</v>
      </c>
      <c r="G17" s="103" t="s">
        <v>511</v>
      </c>
      <c r="H17" s="90">
        <v>21.044992743105951</v>
      </c>
      <c r="I17" s="90">
        <v>31.629116117850948</v>
      </c>
      <c r="J17" s="90">
        <v>45.120100775859605</v>
      </c>
      <c r="K17" s="90">
        <v>42.966907715425307</v>
      </c>
      <c r="L17" s="90">
        <v>47.349331275408069</v>
      </c>
      <c r="M17" s="90">
        <v>55.649241146711603</v>
      </c>
      <c r="N17" s="90">
        <v>62.5</v>
      </c>
      <c r="O17" s="88">
        <v>12</v>
      </c>
    </row>
    <row r="18" spans="1:15">
      <c r="A18" s="85" t="s">
        <v>115</v>
      </c>
      <c r="B18">
        <v>1576</v>
      </c>
      <c r="D18" s="89">
        <v>45.120100775859605</v>
      </c>
      <c r="E18" s="89">
        <v>42.966907715425307</v>
      </c>
      <c r="F18" s="89">
        <v>47.349331275408069</v>
      </c>
    </row>
    <row r="19" spans="1:15">
      <c r="D19" s="96"/>
      <c r="E19" s="96"/>
      <c r="F19" s="96"/>
    </row>
    <row r="20" spans="1:15">
      <c r="A20" s="85" t="s">
        <v>116</v>
      </c>
      <c r="B20" t="s">
        <v>270</v>
      </c>
    </row>
    <row r="21" spans="1:15">
      <c r="A21" t="s">
        <v>269</v>
      </c>
    </row>
    <row r="22" spans="1:15">
      <c r="A22" t="s">
        <v>121</v>
      </c>
    </row>
    <row r="23" spans="1:15">
      <c r="A23" t="s">
        <v>268</v>
      </c>
    </row>
  </sheetData>
  <sheetProtection algorithmName="SHA-512" hashValue="3/VEV+4Jq2kL8lftEl3T8tLQ7n1hEKPXKWcWFJTT34u+PvY8DqWSY6NJFS7NX8+Z1FLNGQI8Y8/ngoMIuroJYw==" saltValue="4gOuIw84zGuC+RpR+RMLiA==" spinCount="100000" sheet="1" objects="1" scenarios="1"/>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2">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1159</v>
      </c>
      <c r="C2" s="88">
        <v>1</v>
      </c>
      <c r="D2" s="89">
        <v>8.7300391684242236</v>
      </c>
      <c r="E2" s="2">
        <v>8.2551963791620686</v>
      </c>
      <c r="F2" s="2">
        <v>9.223061058178688</v>
      </c>
      <c r="G2" s="103" t="s">
        <v>537</v>
      </c>
      <c r="H2" s="90">
        <v>8.7300391684242236</v>
      </c>
      <c r="I2" s="90">
        <v>9.1479289940828412</v>
      </c>
      <c r="J2" s="90">
        <v>12.265895586412888</v>
      </c>
      <c r="K2" s="90">
        <v>12.104189490873299</v>
      </c>
      <c r="L2" s="90">
        <v>12.428993400163971</v>
      </c>
      <c r="M2" s="90">
        <v>15.700188490963521</v>
      </c>
      <c r="N2" s="90">
        <v>17.083877090995372</v>
      </c>
      <c r="O2" s="88">
        <v>1</v>
      </c>
    </row>
    <row r="3" spans="1:15">
      <c r="A3" s="85" t="s">
        <v>99</v>
      </c>
      <c r="B3" s="87">
        <v>773</v>
      </c>
      <c r="C3" s="88">
        <v>4</v>
      </c>
      <c r="D3" s="89">
        <v>9.1479289940828412</v>
      </c>
      <c r="E3" s="2">
        <v>8.5414959989331951</v>
      </c>
      <c r="F3" s="2">
        <v>9.7826982020761317</v>
      </c>
      <c r="G3" s="103" t="s">
        <v>537</v>
      </c>
      <c r="H3" s="90">
        <v>8.7300391684242236</v>
      </c>
      <c r="I3" s="90">
        <v>9.1479289940828412</v>
      </c>
      <c r="J3" s="90">
        <v>12.265895586412888</v>
      </c>
      <c r="K3" s="90">
        <v>12.104189490873299</v>
      </c>
      <c r="L3" s="90">
        <v>12.428993400163971</v>
      </c>
      <c r="M3" s="90">
        <v>15.700188490963521</v>
      </c>
      <c r="N3" s="90">
        <v>17.083877090995372</v>
      </c>
      <c r="O3" s="88">
        <v>4</v>
      </c>
    </row>
    <row r="4" spans="1:15">
      <c r="A4" s="85" t="s">
        <v>100</v>
      </c>
      <c r="B4" s="87">
        <v>1388</v>
      </c>
      <c r="C4" s="88">
        <v>5</v>
      </c>
      <c r="D4" s="89">
        <v>10.864970645792564</v>
      </c>
      <c r="E4" s="2">
        <v>10.330373382494694</v>
      </c>
      <c r="F4" s="2">
        <v>11.417468781850015</v>
      </c>
      <c r="G4" s="103" t="s">
        <v>537</v>
      </c>
      <c r="H4" s="90">
        <v>8.7300391684242236</v>
      </c>
      <c r="I4" s="90">
        <v>9.1479289940828412</v>
      </c>
      <c r="J4" s="90">
        <v>12.265895586412888</v>
      </c>
      <c r="K4" s="90">
        <v>12.104189490873299</v>
      </c>
      <c r="L4" s="90">
        <v>12.428993400163971</v>
      </c>
      <c r="M4" s="90">
        <v>15.700188490963521</v>
      </c>
      <c r="N4" s="90">
        <v>17.083877090995372</v>
      </c>
      <c r="O4" s="88">
        <v>5</v>
      </c>
    </row>
    <row r="5" spans="1:15">
      <c r="A5" s="85" t="s">
        <v>101</v>
      </c>
      <c r="B5" s="87">
        <v>1440</v>
      </c>
      <c r="C5" s="88">
        <v>16</v>
      </c>
      <c r="D5" s="89">
        <v>17.083877090995372</v>
      </c>
      <c r="E5" s="2">
        <v>16.285950447308085</v>
      </c>
      <c r="F5" s="2">
        <v>17.904625571246761</v>
      </c>
      <c r="G5" s="103" t="s">
        <v>536</v>
      </c>
      <c r="H5" s="90">
        <v>8.7300391684242236</v>
      </c>
      <c r="I5" s="90">
        <v>9.1479289940828412</v>
      </c>
      <c r="J5" s="90">
        <v>12.265895586412888</v>
      </c>
      <c r="K5" s="90">
        <v>12.104189490873299</v>
      </c>
      <c r="L5" s="90">
        <v>12.428993400163971</v>
      </c>
      <c r="M5" s="90">
        <v>15.700188490963521</v>
      </c>
      <c r="N5" s="90">
        <v>17.083877090995372</v>
      </c>
      <c r="O5" s="88">
        <v>16</v>
      </c>
    </row>
    <row r="6" spans="1:15">
      <c r="A6" s="85" t="s">
        <v>102</v>
      </c>
      <c r="B6" s="87">
        <v>1116</v>
      </c>
      <c r="C6" s="88">
        <v>7</v>
      </c>
      <c r="D6" s="89">
        <v>11.994840928632847</v>
      </c>
      <c r="E6" s="2">
        <v>11.341256144070865</v>
      </c>
      <c r="F6" s="2">
        <v>12.672321759111835</v>
      </c>
      <c r="G6" s="103" t="s">
        <v>511</v>
      </c>
      <c r="H6" s="90">
        <v>8.7300391684242236</v>
      </c>
      <c r="I6" s="90">
        <v>9.1479289940828412</v>
      </c>
      <c r="J6" s="90">
        <v>12.265895586412888</v>
      </c>
      <c r="K6" s="90">
        <v>12.104189490873299</v>
      </c>
      <c r="L6" s="90">
        <v>12.428993400163971</v>
      </c>
      <c r="M6" s="90">
        <v>15.700188490963521</v>
      </c>
      <c r="N6" s="90">
        <v>17.083877090995372</v>
      </c>
      <c r="O6" s="88">
        <v>7</v>
      </c>
    </row>
    <row r="7" spans="1:15">
      <c r="A7" s="85" t="s">
        <v>103</v>
      </c>
      <c r="B7" s="87">
        <v>1463</v>
      </c>
      <c r="C7" s="88">
        <v>14</v>
      </c>
      <c r="D7" s="89">
        <v>16.03463393248575</v>
      </c>
      <c r="E7" s="2">
        <v>15.28718988133863</v>
      </c>
      <c r="F7" s="2">
        <v>16.803830807558295</v>
      </c>
      <c r="G7" s="103" t="s">
        <v>536</v>
      </c>
      <c r="H7" s="90">
        <v>8.7300391684242236</v>
      </c>
      <c r="I7" s="90">
        <v>9.1479289940828412</v>
      </c>
      <c r="J7" s="90">
        <v>12.265895586412888</v>
      </c>
      <c r="K7" s="90">
        <v>12.104189490873299</v>
      </c>
      <c r="L7" s="90">
        <v>12.428993400163971</v>
      </c>
      <c r="M7" s="90">
        <v>15.700188490963521</v>
      </c>
      <c r="N7" s="90">
        <v>17.083877090995372</v>
      </c>
      <c r="O7" s="88">
        <v>14</v>
      </c>
    </row>
    <row r="8" spans="1:15">
      <c r="A8" s="85" t="s">
        <v>104</v>
      </c>
      <c r="B8" s="87">
        <v>1083</v>
      </c>
      <c r="C8" s="88">
        <v>2</v>
      </c>
      <c r="D8" s="89">
        <v>9.0832844082865041</v>
      </c>
      <c r="E8" s="2">
        <v>8.5733047496581545</v>
      </c>
      <c r="F8" s="2">
        <v>9.6133400712189161</v>
      </c>
      <c r="G8" s="103" t="s">
        <v>537</v>
      </c>
      <c r="H8" s="90">
        <v>8.7300391684242236</v>
      </c>
      <c r="I8" s="90">
        <v>9.1479289940828412</v>
      </c>
      <c r="J8" s="90">
        <v>12.265895586412888</v>
      </c>
      <c r="K8" s="90">
        <v>12.104189490873299</v>
      </c>
      <c r="L8" s="90">
        <v>12.428993400163971</v>
      </c>
      <c r="M8" s="90">
        <v>15.700188490963521</v>
      </c>
      <c r="N8" s="90">
        <v>17.083877090995372</v>
      </c>
      <c r="O8" s="88">
        <v>2</v>
      </c>
    </row>
    <row r="9" spans="1:15">
      <c r="A9" s="85" t="s">
        <v>105</v>
      </c>
      <c r="B9" s="87">
        <v>1197</v>
      </c>
      <c r="C9" s="88">
        <v>12</v>
      </c>
      <c r="D9" s="89">
        <v>13.834951456310678</v>
      </c>
      <c r="E9" s="2">
        <v>13.113920529576017</v>
      </c>
      <c r="F9" s="2">
        <v>14.580428479082228</v>
      </c>
      <c r="G9" s="103" t="s">
        <v>536</v>
      </c>
      <c r="H9" s="90">
        <v>8.7300391684242236</v>
      </c>
      <c r="I9" s="90">
        <v>9.1479289940828412</v>
      </c>
      <c r="J9" s="90">
        <v>12.265895586412888</v>
      </c>
      <c r="K9" s="90">
        <v>12.104189490873299</v>
      </c>
      <c r="L9" s="90">
        <v>12.428993400163971</v>
      </c>
      <c r="M9" s="90">
        <v>15.700188490963521</v>
      </c>
      <c r="N9" s="90">
        <v>17.083877090995372</v>
      </c>
      <c r="O9" s="88">
        <v>12</v>
      </c>
    </row>
    <row r="10" spans="1:15">
      <c r="A10" s="85" t="s">
        <v>106</v>
      </c>
      <c r="B10" s="87">
        <v>1212</v>
      </c>
      <c r="C10" s="88">
        <v>9</v>
      </c>
      <c r="D10" s="89">
        <v>12.190706095353047</v>
      </c>
      <c r="E10" s="2">
        <v>11.553694040494511</v>
      </c>
      <c r="F10" s="2">
        <v>12.849956433472453</v>
      </c>
      <c r="G10" s="103" t="s">
        <v>511</v>
      </c>
      <c r="H10" s="90">
        <v>8.7300391684242236</v>
      </c>
      <c r="I10" s="90">
        <v>9.1479289940828412</v>
      </c>
      <c r="J10" s="90">
        <v>12.265895586412888</v>
      </c>
      <c r="K10" s="90">
        <v>12.104189490873299</v>
      </c>
      <c r="L10" s="90">
        <v>12.428993400163971</v>
      </c>
      <c r="M10" s="90">
        <v>15.700188490963521</v>
      </c>
      <c r="N10" s="90">
        <v>17.083877090995372</v>
      </c>
      <c r="O10" s="88">
        <v>9</v>
      </c>
    </row>
    <row r="11" spans="1:15">
      <c r="A11" s="85" t="s">
        <v>107</v>
      </c>
      <c r="B11" s="87">
        <v>1274</v>
      </c>
      <c r="C11" s="88">
        <v>11</v>
      </c>
      <c r="D11" s="89">
        <v>13.599487617421008</v>
      </c>
      <c r="E11" s="2">
        <v>12.911410906463214</v>
      </c>
      <c r="F11" s="2">
        <v>14.310281764314098</v>
      </c>
      <c r="G11" s="103" t="s">
        <v>536</v>
      </c>
      <c r="H11" s="90">
        <v>8.7300391684242236</v>
      </c>
      <c r="I11" s="90">
        <v>9.1479289940828412</v>
      </c>
      <c r="J11" s="90">
        <v>12.265895586412888</v>
      </c>
      <c r="K11" s="90">
        <v>12.104189490873299</v>
      </c>
      <c r="L11" s="90">
        <v>12.428993400163971</v>
      </c>
      <c r="M11" s="90">
        <v>15.700188490963521</v>
      </c>
      <c r="N11" s="90">
        <v>17.083877090995372</v>
      </c>
      <c r="O11" s="88">
        <v>11</v>
      </c>
    </row>
    <row r="12" spans="1:15">
      <c r="A12" s="85" t="s">
        <v>108</v>
      </c>
      <c r="B12" s="87">
        <v>1018</v>
      </c>
      <c r="C12" s="88">
        <v>3</v>
      </c>
      <c r="D12" s="89">
        <v>9.1259524876736879</v>
      </c>
      <c r="E12" s="2">
        <v>8.5977808777335962</v>
      </c>
      <c r="F12" s="2">
        <v>9.6755669207087216</v>
      </c>
      <c r="G12" s="103" t="s">
        <v>537</v>
      </c>
      <c r="H12" s="90">
        <v>8.7300391684242236</v>
      </c>
      <c r="I12" s="90">
        <v>9.1479289940828412</v>
      </c>
      <c r="J12" s="90">
        <v>12.265895586412888</v>
      </c>
      <c r="K12" s="90">
        <v>12.104189490873299</v>
      </c>
      <c r="L12" s="90">
        <v>12.428993400163971</v>
      </c>
      <c r="M12" s="90">
        <v>15.700188490963521</v>
      </c>
      <c r="N12" s="90">
        <v>17.083877090995372</v>
      </c>
      <c r="O12" s="88">
        <v>3</v>
      </c>
    </row>
    <row r="13" spans="1:15">
      <c r="A13" s="85" t="s">
        <v>109</v>
      </c>
      <c r="B13" s="87">
        <v>1532</v>
      </c>
      <c r="C13" s="88">
        <v>15</v>
      </c>
      <c r="D13" s="89">
        <v>16.790881192459448</v>
      </c>
      <c r="E13" s="2">
        <v>16.029125223510064</v>
      </c>
      <c r="F13" s="2">
        <v>17.573901950289756</v>
      </c>
      <c r="G13" s="103" t="s">
        <v>536</v>
      </c>
      <c r="H13" s="90">
        <v>8.7300391684242236</v>
      </c>
      <c r="I13" s="90">
        <v>9.1479289940828412</v>
      </c>
      <c r="J13" s="90">
        <v>12.265895586412888</v>
      </c>
      <c r="K13" s="90">
        <v>12.104189490873299</v>
      </c>
      <c r="L13" s="90">
        <v>12.428993400163971</v>
      </c>
      <c r="M13" s="90">
        <v>15.700188490963521</v>
      </c>
      <c r="N13" s="90">
        <v>17.083877090995372</v>
      </c>
      <c r="O13" s="88">
        <v>15</v>
      </c>
    </row>
    <row r="14" spans="1:15">
      <c r="A14" s="85" t="s">
        <v>110</v>
      </c>
      <c r="B14" s="87">
        <v>1100</v>
      </c>
      <c r="C14" s="88">
        <v>6</v>
      </c>
      <c r="D14" s="89">
        <v>11.758417958311064</v>
      </c>
      <c r="E14" s="2">
        <v>11.112317500882128</v>
      </c>
      <c r="F14" s="2">
        <v>12.428433544687996</v>
      </c>
      <c r="G14" s="103" t="s">
        <v>511</v>
      </c>
      <c r="H14" s="90">
        <v>8.7300391684242236</v>
      </c>
      <c r="I14" s="90">
        <v>9.1479289940828412</v>
      </c>
      <c r="J14" s="90">
        <v>12.265895586412888</v>
      </c>
      <c r="K14" s="90">
        <v>12.104189490873299</v>
      </c>
      <c r="L14" s="90">
        <v>12.428993400163971</v>
      </c>
      <c r="M14" s="90">
        <v>15.700188490963521</v>
      </c>
      <c r="N14" s="90">
        <v>17.083877090995372</v>
      </c>
      <c r="O14" s="88">
        <v>6</v>
      </c>
    </row>
    <row r="15" spans="1:15">
      <c r="A15" s="85" t="s">
        <v>111</v>
      </c>
      <c r="B15" s="87">
        <v>1085</v>
      </c>
      <c r="C15" s="88">
        <v>8</v>
      </c>
      <c r="D15" s="89">
        <v>12.018165706690297</v>
      </c>
      <c r="E15" s="2">
        <v>11.354199677715554</v>
      </c>
      <c r="F15" s="2">
        <v>12.706746822414242</v>
      </c>
      <c r="G15" s="103" t="s">
        <v>511</v>
      </c>
      <c r="H15" s="90">
        <v>8.7300391684242236</v>
      </c>
      <c r="I15" s="90">
        <v>9.1479289940828412</v>
      </c>
      <c r="J15" s="90">
        <v>12.265895586412888</v>
      </c>
      <c r="K15" s="90">
        <v>12.104189490873299</v>
      </c>
      <c r="L15" s="90">
        <v>12.428993400163971</v>
      </c>
      <c r="M15" s="90">
        <v>15.700188490963521</v>
      </c>
      <c r="N15" s="90">
        <v>17.083877090995372</v>
      </c>
      <c r="O15" s="88">
        <v>8</v>
      </c>
    </row>
    <row r="16" spans="1:15">
      <c r="A16" s="85" t="s">
        <v>112</v>
      </c>
      <c r="B16" s="87">
        <v>1045</v>
      </c>
      <c r="C16" s="88">
        <v>10</v>
      </c>
      <c r="D16" s="89">
        <v>12.394733720792313</v>
      </c>
      <c r="E16" s="2">
        <v>11.698503305611775</v>
      </c>
      <c r="F16" s="2">
        <v>13.117066525776094</v>
      </c>
      <c r="G16" s="103" t="s">
        <v>511</v>
      </c>
      <c r="H16" s="90">
        <v>8.7300391684242236</v>
      </c>
      <c r="I16" s="90">
        <v>9.1479289940828412</v>
      </c>
      <c r="J16" s="90">
        <v>12.265895586412888</v>
      </c>
      <c r="K16" s="90">
        <v>12.104189490873299</v>
      </c>
      <c r="L16" s="90">
        <v>12.428993400163971</v>
      </c>
      <c r="M16" s="90">
        <v>15.700188490963521</v>
      </c>
      <c r="N16" s="90">
        <v>17.083877090995372</v>
      </c>
      <c r="O16" s="88">
        <v>10</v>
      </c>
    </row>
    <row r="17" spans="1:15">
      <c r="A17" s="85" t="s">
        <v>113</v>
      </c>
      <c r="B17" s="87">
        <v>1416</v>
      </c>
      <c r="C17" s="88">
        <v>13</v>
      </c>
      <c r="D17" s="89">
        <v>15.700188490963521</v>
      </c>
      <c r="E17" s="2">
        <v>14.954994112963943</v>
      </c>
      <c r="F17" s="2">
        <v>16.467608631984845</v>
      </c>
      <c r="G17" s="103" t="s">
        <v>536</v>
      </c>
      <c r="H17" s="90">
        <v>8.7300391684242236</v>
      </c>
      <c r="I17" s="90">
        <v>9.1479289940828412</v>
      </c>
      <c r="J17" s="90">
        <v>12.265895586412888</v>
      </c>
      <c r="K17" s="90">
        <v>12.104189490873299</v>
      </c>
      <c r="L17" s="90">
        <v>12.428993400163971</v>
      </c>
      <c r="M17" s="90">
        <v>15.700188490963521</v>
      </c>
      <c r="N17" s="90">
        <v>17.083877090995372</v>
      </c>
      <c r="O17" s="88">
        <v>13</v>
      </c>
    </row>
    <row r="18" spans="1:15">
      <c r="A18" s="85" t="s">
        <v>115</v>
      </c>
      <c r="B18">
        <v>19301</v>
      </c>
      <c r="D18" s="89">
        <v>12.265895586412888</v>
      </c>
      <c r="E18" s="89">
        <v>12.104189490873299</v>
      </c>
      <c r="F18" s="89">
        <v>12.428993400163971</v>
      </c>
    </row>
    <row r="19" spans="1:15">
      <c r="D19" s="96"/>
      <c r="E19" s="96"/>
      <c r="F19" s="96"/>
    </row>
    <row r="20" spans="1:15">
      <c r="A20" s="85" t="s">
        <v>116</v>
      </c>
      <c r="B20" t="s">
        <v>275</v>
      </c>
    </row>
    <row r="21" spans="1:15">
      <c r="A21" t="s">
        <v>273</v>
      </c>
    </row>
    <row r="22" spans="1:15">
      <c r="A22" t="s">
        <v>121</v>
      </c>
    </row>
    <row r="23" spans="1:15">
      <c r="A23" t="s">
        <v>272</v>
      </c>
    </row>
  </sheetData>
  <sheetProtection algorithmName="SHA-512" hashValue="uXaX8TrGQ8r4TmWicAWXDETY7oCkrwMZ7j7LHeHkaSdy+yg+7inUWeJE04rHy1AAlyOriZkswttiOlR4umY9TQ==" saltValue="uEOZz+HoEDBGlzQ45hy1Qg==" spinCount="100000" sheet="1" objects="1" scenarios="1"/>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3">
    <tabColor rgb="FF00B0F0"/>
  </sheetPr>
  <dimension ref="A1:Q24"/>
  <sheetViews>
    <sheetView workbookViewId="0">
      <selection activeCell="E23" sqref="E23"/>
    </sheetView>
  </sheetViews>
  <sheetFormatPr defaultRowHeight="14.4"/>
  <sheetData>
    <row r="1" spans="1:17"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7">
      <c r="A2" s="85" t="s">
        <v>98</v>
      </c>
      <c r="B2" s="87">
        <v>721</v>
      </c>
      <c r="C2" s="88">
        <v>13</v>
      </c>
      <c r="D2" s="89">
        <v>95.748690635696619</v>
      </c>
      <c r="E2" s="2">
        <v>87.679332564194539</v>
      </c>
      <c r="F2" s="2">
        <v>104.27566381166093</v>
      </c>
      <c r="G2" s="103" t="s">
        <v>536</v>
      </c>
      <c r="H2" s="90">
        <v>63.086134946048006</v>
      </c>
      <c r="I2" s="90">
        <v>72.377098893496338</v>
      </c>
      <c r="J2" s="90">
        <v>85.385331939265498</v>
      </c>
      <c r="K2" s="90">
        <v>84.01722474071866</v>
      </c>
      <c r="L2" s="90">
        <v>86.769594676240914</v>
      </c>
      <c r="M2" s="90">
        <v>95.748690635696619</v>
      </c>
      <c r="N2" s="90">
        <v>112.40444587089132</v>
      </c>
      <c r="O2" s="88">
        <v>13</v>
      </c>
      <c r="Q2" s="300"/>
    </row>
    <row r="3" spans="1:17">
      <c r="A3" s="85" t="s">
        <v>99</v>
      </c>
      <c r="B3" s="87">
        <v>830</v>
      </c>
      <c r="C3" s="88">
        <v>5</v>
      </c>
      <c r="D3" s="89">
        <v>72.541291676010928</v>
      </c>
      <c r="E3" s="2">
        <v>67.486816765116885</v>
      </c>
      <c r="F3" s="2">
        <v>77.862364766679534</v>
      </c>
      <c r="G3" s="103" t="s">
        <v>537</v>
      </c>
      <c r="H3" s="90">
        <v>63.086134946048006</v>
      </c>
      <c r="I3" s="90">
        <v>72.377098893496338</v>
      </c>
      <c r="J3" s="90">
        <v>85.385331939265498</v>
      </c>
      <c r="K3" s="90">
        <v>84.01722474071866</v>
      </c>
      <c r="L3" s="90">
        <v>86.769594676240914</v>
      </c>
      <c r="M3" s="90">
        <v>95.748690635696619</v>
      </c>
      <c r="N3" s="90">
        <v>112.40444587089132</v>
      </c>
      <c r="O3" s="88">
        <v>5</v>
      </c>
      <c r="Q3" s="300"/>
    </row>
    <row r="4" spans="1:17">
      <c r="A4" s="85" t="s">
        <v>100</v>
      </c>
      <c r="B4" s="87">
        <v>761</v>
      </c>
      <c r="C4" s="88">
        <v>2</v>
      </c>
      <c r="D4" s="89">
        <v>68.424477011318004</v>
      </c>
      <c r="E4" s="2">
        <v>62.614385292385748</v>
      </c>
      <c r="F4" s="2">
        <v>74.555021095324804</v>
      </c>
      <c r="G4" s="103" t="s">
        <v>537</v>
      </c>
      <c r="H4" s="90">
        <v>63.086134946048006</v>
      </c>
      <c r="I4" s="90">
        <v>72.377098893496338</v>
      </c>
      <c r="J4" s="90">
        <v>85.385331939265498</v>
      </c>
      <c r="K4" s="90">
        <v>84.01722474071866</v>
      </c>
      <c r="L4" s="90">
        <v>86.769594676240914</v>
      </c>
      <c r="M4" s="90">
        <v>95.748690635696619</v>
      </c>
      <c r="N4" s="90">
        <v>112.40444587089132</v>
      </c>
      <c r="O4" s="88">
        <v>2</v>
      </c>
      <c r="Q4" s="300"/>
    </row>
    <row r="5" spans="1:17">
      <c r="A5" s="85" t="s">
        <v>101</v>
      </c>
      <c r="B5" s="87">
        <v>1077</v>
      </c>
      <c r="C5" s="88">
        <v>12</v>
      </c>
      <c r="D5" s="89">
        <v>92.568692840956899</v>
      </c>
      <c r="E5" s="2">
        <v>87.036845961926019</v>
      </c>
      <c r="F5" s="2">
        <v>98.355787177188191</v>
      </c>
      <c r="G5" s="103" t="s">
        <v>536</v>
      </c>
      <c r="H5" s="90">
        <v>63.086134946048006</v>
      </c>
      <c r="I5" s="90">
        <v>72.377098893496338</v>
      </c>
      <c r="J5" s="90">
        <v>85.385331939265498</v>
      </c>
      <c r="K5" s="90">
        <v>84.01722474071866</v>
      </c>
      <c r="L5" s="90">
        <v>86.769594676240914</v>
      </c>
      <c r="M5" s="90">
        <v>95.748690635696619</v>
      </c>
      <c r="N5" s="90">
        <v>112.40444587089132</v>
      </c>
      <c r="O5" s="88">
        <v>12</v>
      </c>
      <c r="Q5" s="300"/>
    </row>
    <row r="6" spans="1:17">
      <c r="A6" s="85" t="s">
        <v>102</v>
      </c>
      <c r="B6" s="87">
        <v>1036</v>
      </c>
      <c r="C6" s="88">
        <v>9</v>
      </c>
      <c r="D6" s="89">
        <v>86.800616822301109</v>
      </c>
      <c r="E6" s="2">
        <v>81.522127990634814</v>
      </c>
      <c r="F6" s="2">
        <v>92.327557965326747</v>
      </c>
      <c r="G6" s="103" t="s">
        <v>511</v>
      </c>
      <c r="H6" s="90">
        <v>63.086134946048006</v>
      </c>
      <c r="I6" s="90">
        <v>72.377098893496338</v>
      </c>
      <c r="J6" s="90">
        <v>85.385331939265498</v>
      </c>
      <c r="K6" s="90">
        <v>84.01722474071866</v>
      </c>
      <c r="L6" s="90">
        <v>86.769594676240914</v>
      </c>
      <c r="M6" s="90">
        <v>95.748690635696619</v>
      </c>
      <c r="N6" s="90">
        <v>112.40444587089132</v>
      </c>
      <c r="O6" s="88">
        <v>9</v>
      </c>
      <c r="Q6" s="300"/>
    </row>
    <row r="7" spans="1:17">
      <c r="A7" s="85" t="s">
        <v>103</v>
      </c>
      <c r="B7" s="87">
        <v>1029</v>
      </c>
      <c r="C7" s="88">
        <v>6</v>
      </c>
      <c r="D7" s="89">
        <v>84.437635399342767</v>
      </c>
      <c r="E7" s="2">
        <v>79.310789534179463</v>
      </c>
      <c r="F7" s="2">
        <v>89.806636425740251</v>
      </c>
      <c r="G7" s="103" t="s">
        <v>511</v>
      </c>
      <c r="H7" s="90">
        <v>63.086134946048006</v>
      </c>
      <c r="I7" s="90">
        <v>72.377098893496338</v>
      </c>
      <c r="J7" s="90">
        <v>85.385331939265498</v>
      </c>
      <c r="K7" s="90">
        <v>84.01722474071866</v>
      </c>
      <c r="L7" s="90">
        <v>86.769594676240914</v>
      </c>
      <c r="M7" s="90">
        <v>95.748690635696619</v>
      </c>
      <c r="N7" s="90">
        <v>112.40444587089132</v>
      </c>
      <c r="O7" s="88">
        <v>6</v>
      </c>
      <c r="Q7" s="300"/>
    </row>
    <row r="8" spans="1:17">
      <c r="A8" s="85" t="s">
        <v>104</v>
      </c>
      <c r="B8" s="87">
        <v>782</v>
      </c>
      <c r="C8" s="88">
        <v>1</v>
      </c>
      <c r="D8" s="89">
        <v>63.086134946048006</v>
      </c>
      <c r="E8" s="2">
        <v>58.308143442439629</v>
      </c>
      <c r="F8" s="2">
        <v>68.1239861214721</v>
      </c>
      <c r="G8" s="103" t="s">
        <v>537</v>
      </c>
      <c r="H8" s="90">
        <v>63.086134946048006</v>
      </c>
      <c r="I8" s="90">
        <v>72.377098893496338</v>
      </c>
      <c r="J8" s="90">
        <v>85.385331939265498</v>
      </c>
      <c r="K8" s="90">
        <v>84.01722474071866</v>
      </c>
      <c r="L8" s="90">
        <v>86.769594676240914</v>
      </c>
      <c r="M8" s="90">
        <v>95.748690635696619</v>
      </c>
      <c r="N8" s="90">
        <v>112.40444587089132</v>
      </c>
      <c r="O8" s="88">
        <v>1</v>
      </c>
      <c r="Q8" s="300"/>
    </row>
    <row r="9" spans="1:17">
      <c r="A9" s="85" t="s">
        <v>105</v>
      </c>
      <c r="B9" s="87">
        <v>992</v>
      </c>
      <c r="C9" s="88">
        <v>8</v>
      </c>
      <c r="D9" s="89">
        <v>85.674737552118017</v>
      </c>
      <c r="E9" s="2">
        <v>80.401016207835696</v>
      </c>
      <c r="F9" s="2">
        <v>91.20227498932627</v>
      </c>
      <c r="G9" s="103" t="s">
        <v>511</v>
      </c>
      <c r="H9" s="90">
        <v>63.086134946048006</v>
      </c>
      <c r="I9" s="90">
        <v>72.377098893496338</v>
      </c>
      <c r="J9" s="90">
        <v>85.385331939265498</v>
      </c>
      <c r="K9" s="90">
        <v>84.01722474071866</v>
      </c>
      <c r="L9" s="90">
        <v>86.769594676240914</v>
      </c>
      <c r="M9" s="90">
        <v>95.748690635696619</v>
      </c>
      <c r="N9" s="90">
        <v>112.40444587089132</v>
      </c>
      <c r="O9" s="88">
        <v>8</v>
      </c>
      <c r="Q9" s="300"/>
    </row>
    <row r="10" spans="1:17">
      <c r="A10" s="85" t="s">
        <v>106</v>
      </c>
      <c r="B10" s="87">
        <v>1138</v>
      </c>
      <c r="C10" s="88">
        <v>7</v>
      </c>
      <c r="D10" s="89">
        <v>84.460716427916381</v>
      </c>
      <c r="E10" s="2">
        <v>79.473236134238164</v>
      </c>
      <c r="F10" s="2">
        <v>89.671920548458814</v>
      </c>
      <c r="G10" s="103" t="s">
        <v>511</v>
      </c>
      <c r="H10" s="90">
        <v>63.086134946048006</v>
      </c>
      <c r="I10" s="90">
        <v>72.377098893496338</v>
      </c>
      <c r="J10" s="90">
        <v>85.385331939265498</v>
      </c>
      <c r="K10" s="90">
        <v>84.01722474071866</v>
      </c>
      <c r="L10" s="90">
        <v>86.769594676240914</v>
      </c>
      <c r="M10" s="90">
        <v>95.748690635696619</v>
      </c>
      <c r="N10" s="90">
        <v>112.40444587089132</v>
      </c>
      <c r="O10" s="88">
        <v>7</v>
      </c>
      <c r="Q10" s="300"/>
    </row>
    <row r="11" spans="1:17">
      <c r="A11" s="85" t="s">
        <v>107</v>
      </c>
      <c r="B11" s="87">
        <v>1063</v>
      </c>
      <c r="C11" s="88">
        <v>11</v>
      </c>
      <c r="D11" s="89">
        <v>89.555679751697468</v>
      </c>
      <c r="E11" s="2">
        <v>84.183561072021575</v>
      </c>
      <c r="F11" s="2">
        <v>95.177343982412751</v>
      </c>
      <c r="G11" s="103" t="s">
        <v>511</v>
      </c>
      <c r="H11" s="90">
        <v>63.086134946048006</v>
      </c>
      <c r="I11" s="90">
        <v>72.377098893496338</v>
      </c>
      <c r="J11" s="90">
        <v>85.385331939265498</v>
      </c>
      <c r="K11" s="90">
        <v>84.01722474071866</v>
      </c>
      <c r="L11" s="90">
        <v>86.769594676240914</v>
      </c>
      <c r="M11" s="90">
        <v>95.748690635696619</v>
      </c>
      <c r="N11" s="90">
        <v>112.40444587089132</v>
      </c>
      <c r="O11" s="88">
        <v>11</v>
      </c>
      <c r="Q11" s="300"/>
    </row>
    <row r="12" spans="1:17">
      <c r="A12" s="85" t="s">
        <v>108</v>
      </c>
      <c r="B12" s="87">
        <v>815</v>
      </c>
      <c r="C12" s="88">
        <v>4</v>
      </c>
      <c r="D12" s="89">
        <v>72.377098893496338</v>
      </c>
      <c r="E12" s="2">
        <v>67.009187002684357</v>
      </c>
      <c r="F12" s="2">
        <v>78.030809904703688</v>
      </c>
      <c r="G12" s="103" t="s">
        <v>537</v>
      </c>
      <c r="H12" s="90">
        <v>63.086134946048006</v>
      </c>
      <c r="I12" s="90">
        <v>72.377098893496338</v>
      </c>
      <c r="J12" s="90">
        <v>85.385331939265498</v>
      </c>
      <c r="K12" s="90">
        <v>84.01722474071866</v>
      </c>
      <c r="L12" s="90">
        <v>86.769594676240914</v>
      </c>
      <c r="M12" s="90">
        <v>95.748690635696619</v>
      </c>
      <c r="N12" s="90">
        <v>112.40444587089132</v>
      </c>
      <c r="O12" s="88">
        <v>4</v>
      </c>
      <c r="Q12" s="300"/>
    </row>
    <row r="13" spans="1:17">
      <c r="A13" s="85" t="s">
        <v>109</v>
      </c>
      <c r="B13" s="87">
        <v>1305</v>
      </c>
      <c r="C13" s="88">
        <v>14</v>
      </c>
      <c r="D13" s="89">
        <v>102.97388945435928</v>
      </c>
      <c r="E13" s="2">
        <v>97.333000140894214</v>
      </c>
      <c r="F13" s="2">
        <v>108.85068590980366</v>
      </c>
      <c r="G13" s="103" t="s">
        <v>536</v>
      </c>
      <c r="H13" s="90">
        <v>63.086134946048006</v>
      </c>
      <c r="I13" s="90">
        <v>72.377098893496338</v>
      </c>
      <c r="J13" s="90">
        <v>85.385331939265498</v>
      </c>
      <c r="K13" s="90">
        <v>84.01722474071866</v>
      </c>
      <c r="L13" s="90">
        <v>86.769594676240914</v>
      </c>
      <c r="M13" s="90">
        <v>95.748690635696619</v>
      </c>
      <c r="N13" s="90">
        <v>112.40444587089132</v>
      </c>
      <c r="O13" s="88">
        <v>14</v>
      </c>
      <c r="Q13" s="300"/>
    </row>
    <row r="14" spans="1:17">
      <c r="A14" s="85" t="s">
        <v>110</v>
      </c>
      <c r="B14" s="87">
        <v>888</v>
      </c>
      <c r="C14" s="88">
        <v>3</v>
      </c>
      <c r="D14" s="89">
        <v>69.430457881786353</v>
      </c>
      <c r="E14" s="2">
        <v>64.828489802310102</v>
      </c>
      <c r="F14" s="2">
        <v>74.266872373172362</v>
      </c>
      <c r="G14" s="103" t="s">
        <v>537</v>
      </c>
      <c r="H14" s="90">
        <v>63.086134946048006</v>
      </c>
      <c r="I14" s="90">
        <v>72.377098893496338</v>
      </c>
      <c r="J14" s="90">
        <v>85.385331939265498</v>
      </c>
      <c r="K14" s="90">
        <v>84.01722474071866</v>
      </c>
      <c r="L14" s="90">
        <v>86.769594676240914</v>
      </c>
      <c r="M14" s="90">
        <v>95.748690635696619</v>
      </c>
      <c r="N14" s="90">
        <v>112.40444587089132</v>
      </c>
      <c r="O14" s="88">
        <v>3</v>
      </c>
      <c r="Q14" s="300"/>
    </row>
    <row r="15" spans="1:17">
      <c r="A15" s="85" t="s">
        <v>111</v>
      </c>
      <c r="B15" s="87">
        <v>1027</v>
      </c>
      <c r="C15" s="88">
        <v>10</v>
      </c>
      <c r="D15" s="89">
        <v>88.550080789891055</v>
      </c>
      <c r="E15" s="2">
        <v>83.190593966053143</v>
      </c>
      <c r="F15" s="2">
        <v>94.162963771819932</v>
      </c>
      <c r="G15" s="103" t="s">
        <v>511</v>
      </c>
      <c r="H15" s="90">
        <v>63.086134946048006</v>
      </c>
      <c r="I15" s="90">
        <v>72.377098893496338</v>
      </c>
      <c r="J15" s="90">
        <v>85.385331939265498</v>
      </c>
      <c r="K15" s="90">
        <v>84.01722474071866</v>
      </c>
      <c r="L15" s="90">
        <v>86.769594676240914</v>
      </c>
      <c r="M15" s="90">
        <v>95.748690635696619</v>
      </c>
      <c r="N15" s="90">
        <v>112.40444587089132</v>
      </c>
      <c r="O15" s="88">
        <v>10</v>
      </c>
      <c r="Q15" s="300"/>
    </row>
    <row r="16" spans="1:17">
      <c r="A16" s="85" t="s">
        <v>112</v>
      </c>
      <c r="B16" s="87">
        <v>1091</v>
      </c>
      <c r="C16" s="88">
        <v>16</v>
      </c>
      <c r="D16" s="89">
        <v>112.40444587089132</v>
      </c>
      <c r="E16" s="2">
        <v>105.25820546294491</v>
      </c>
      <c r="F16" s="2">
        <v>119.87824866066272</v>
      </c>
      <c r="G16" s="103" t="s">
        <v>536</v>
      </c>
      <c r="H16" s="90">
        <v>63.086134946048006</v>
      </c>
      <c r="I16" s="90">
        <v>72.377098893496338</v>
      </c>
      <c r="J16" s="90">
        <v>85.385331939265498</v>
      </c>
      <c r="K16" s="90">
        <v>84.01722474071866</v>
      </c>
      <c r="L16" s="90">
        <v>86.769594676240914</v>
      </c>
      <c r="M16" s="90">
        <v>95.748690635696619</v>
      </c>
      <c r="N16" s="90">
        <v>112.40444587089132</v>
      </c>
      <c r="O16" s="88">
        <v>16</v>
      </c>
      <c r="Q16" s="300"/>
    </row>
    <row r="17" spans="1:17">
      <c r="A17" s="85" t="s">
        <v>113</v>
      </c>
      <c r="B17" s="87">
        <v>1289</v>
      </c>
      <c r="C17" s="88">
        <v>15</v>
      </c>
      <c r="D17" s="89">
        <v>107.80403830899095</v>
      </c>
      <c r="E17" s="2">
        <v>101.84095158998153</v>
      </c>
      <c r="F17" s="2">
        <v>114.01808522153237</v>
      </c>
      <c r="G17" s="103" t="s">
        <v>536</v>
      </c>
      <c r="H17" s="90">
        <v>63.086134946048006</v>
      </c>
      <c r="I17" s="90">
        <v>72.377098893496338</v>
      </c>
      <c r="J17" s="90">
        <v>85.385331939265498</v>
      </c>
      <c r="K17" s="90">
        <v>84.01722474071866</v>
      </c>
      <c r="L17" s="90">
        <v>86.769594676240914</v>
      </c>
      <c r="M17" s="90">
        <v>95.748690635696619</v>
      </c>
      <c r="N17" s="90">
        <v>112.40444587089132</v>
      </c>
      <c r="O17" s="88">
        <v>15</v>
      </c>
      <c r="Q17" s="300"/>
    </row>
    <row r="18" spans="1:17">
      <c r="A18" s="85" t="s">
        <v>115</v>
      </c>
      <c r="B18">
        <v>15844</v>
      </c>
      <c r="D18" s="89">
        <v>85.385331939265498</v>
      </c>
      <c r="E18" s="89">
        <v>84.01722474071866</v>
      </c>
      <c r="F18" s="89">
        <v>86.769594676240914</v>
      </c>
    </row>
    <row r="19" spans="1:17">
      <c r="D19" s="96"/>
      <c r="E19" s="96"/>
      <c r="F19" s="96"/>
    </row>
    <row r="20" spans="1:17">
      <c r="A20" s="85" t="s">
        <v>116</v>
      </c>
      <c r="B20" t="s">
        <v>645</v>
      </c>
    </row>
    <row r="22" spans="1:17">
      <c r="A22" t="s">
        <v>121</v>
      </c>
      <c r="B22">
        <v>2017</v>
      </c>
    </row>
    <row r="23" spans="1:17">
      <c r="A23" t="s">
        <v>276</v>
      </c>
    </row>
    <row r="24" spans="1:17">
      <c r="A24" t="s">
        <v>277</v>
      </c>
    </row>
  </sheetData>
  <sheetProtection algorithmName="SHA-512" hashValue="sNcEkwwFYHEx36L4GX0KsQ9SG27YZnXem2FsP5sBLkOYQaewaGRbr+0S0ImbswjKaruVy9a9ma2kg5NYZOrcBw==" saltValue="7VwYagZX8cTuF52l12qLCw==" spinCount="100000" sheet="1" objects="1" scenarios="1"/>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4">
    <tabColor rgb="FF00B0F0"/>
  </sheetPr>
  <dimension ref="A1:O20"/>
  <sheetViews>
    <sheetView workbookViewId="0">
      <selection activeCell="E23" sqref="E23"/>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150</v>
      </c>
      <c r="C2" s="88">
        <v>5</v>
      </c>
      <c r="D2" s="89">
        <v>27.10729499563686</v>
      </c>
      <c r="E2" s="2">
        <v>22.813258794606728</v>
      </c>
      <c r="F2" s="2">
        <v>31.955259012322802</v>
      </c>
      <c r="G2" s="103" t="s">
        <v>537</v>
      </c>
      <c r="H2" s="90">
        <v>21.141762150823663</v>
      </c>
      <c r="I2" s="90">
        <v>26.922238820743082</v>
      </c>
      <c r="J2" s="90">
        <v>32.925164915774168</v>
      </c>
      <c r="K2" s="90">
        <v>32.07054878152703</v>
      </c>
      <c r="L2" s="90">
        <v>33.79665917149174</v>
      </c>
      <c r="M2" s="90">
        <v>40.348140316249925</v>
      </c>
      <c r="N2" s="90">
        <v>49.542530907385199</v>
      </c>
      <c r="O2" s="88">
        <v>5</v>
      </c>
    </row>
    <row r="3" spans="1:15">
      <c r="A3" s="85" t="s">
        <v>99</v>
      </c>
      <c r="B3" s="87">
        <v>255</v>
      </c>
      <c r="C3" s="88">
        <v>1</v>
      </c>
      <c r="D3" s="89">
        <v>21.141762150823663</v>
      </c>
      <c r="E3" s="2">
        <v>18.591686289211928</v>
      </c>
      <c r="F3" s="2">
        <v>23.94017684520929</v>
      </c>
      <c r="G3" s="103" t="s">
        <v>537</v>
      </c>
      <c r="H3" s="90">
        <v>21.141762150823663</v>
      </c>
      <c r="I3" s="90">
        <v>26.922238820743082</v>
      </c>
      <c r="J3" s="90">
        <v>32.925164915774168</v>
      </c>
      <c r="K3" s="90">
        <v>32.07054878152703</v>
      </c>
      <c r="L3" s="90">
        <v>33.79665917149174</v>
      </c>
      <c r="M3" s="90">
        <v>40.348140316249925</v>
      </c>
      <c r="N3" s="90">
        <v>49.542530907385199</v>
      </c>
      <c r="O3" s="88">
        <v>1</v>
      </c>
    </row>
    <row r="4" spans="1:15">
      <c r="A4" s="85" t="s">
        <v>100</v>
      </c>
      <c r="B4" s="87">
        <v>175</v>
      </c>
      <c r="C4" s="88">
        <v>3</v>
      </c>
      <c r="D4" s="89">
        <v>26.750802445122083</v>
      </c>
      <c r="E4" s="2">
        <v>22.650990336371933</v>
      </c>
      <c r="F4" s="2">
        <v>31.337793334723695</v>
      </c>
      <c r="G4" s="103" t="s">
        <v>537</v>
      </c>
      <c r="H4" s="90">
        <v>21.141762150823663</v>
      </c>
      <c r="I4" s="90">
        <v>26.922238820743082</v>
      </c>
      <c r="J4" s="90">
        <v>32.925164915774168</v>
      </c>
      <c r="K4" s="90">
        <v>32.07054878152703</v>
      </c>
      <c r="L4" s="90">
        <v>33.79665917149174</v>
      </c>
      <c r="M4" s="90">
        <v>40.348140316249925</v>
      </c>
      <c r="N4" s="90">
        <v>49.542530907385199</v>
      </c>
      <c r="O4" s="88">
        <v>3</v>
      </c>
    </row>
    <row r="5" spans="1:15">
      <c r="A5" s="85" t="s">
        <v>101</v>
      </c>
      <c r="B5" s="87">
        <v>516</v>
      </c>
      <c r="C5" s="88">
        <v>14</v>
      </c>
      <c r="D5" s="89">
        <v>42.284303628122132</v>
      </c>
      <c r="E5" s="2">
        <v>38.690397863353233</v>
      </c>
      <c r="F5" s="2">
        <v>46.120483491167192</v>
      </c>
      <c r="G5" s="103" t="s">
        <v>536</v>
      </c>
      <c r="H5" s="90">
        <v>21.141762150823663</v>
      </c>
      <c r="I5" s="90">
        <v>26.922238820743082</v>
      </c>
      <c r="J5" s="90">
        <v>32.925164915774168</v>
      </c>
      <c r="K5" s="90">
        <v>32.07054878152703</v>
      </c>
      <c r="L5" s="90">
        <v>33.79665917149174</v>
      </c>
      <c r="M5" s="90">
        <v>40.348140316249925</v>
      </c>
      <c r="N5" s="90">
        <v>49.542530907385199</v>
      </c>
      <c r="O5" s="88">
        <v>14</v>
      </c>
    </row>
    <row r="6" spans="1:15">
      <c r="A6" s="85" t="s">
        <v>102</v>
      </c>
      <c r="B6" s="87">
        <v>342</v>
      </c>
      <c r="C6" s="88">
        <v>8</v>
      </c>
      <c r="D6" s="89">
        <v>28.564383685801317</v>
      </c>
      <c r="E6" s="2">
        <v>25.60136383850546</v>
      </c>
      <c r="F6" s="2">
        <v>31.774805338931881</v>
      </c>
      <c r="G6" s="103" t="s">
        <v>537</v>
      </c>
      <c r="H6" s="90">
        <v>21.141762150823663</v>
      </c>
      <c r="I6" s="90">
        <v>26.922238820743082</v>
      </c>
      <c r="J6" s="90">
        <v>32.925164915774168</v>
      </c>
      <c r="K6" s="90">
        <v>32.07054878152703</v>
      </c>
      <c r="L6" s="90">
        <v>33.79665917149174</v>
      </c>
      <c r="M6" s="90">
        <v>40.348140316249925</v>
      </c>
      <c r="N6" s="90">
        <v>49.542530907385199</v>
      </c>
      <c r="O6" s="88">
        <v>8</v>
      </c>
    </row>
    <row r="7" spans="1:15">
      <c r="A7" s="85" t="s">
        <v>103</v>
      </c>
      <c r="B7" s="87">
        <v>527</v>
      </c>
      <c r="C7" s="88">
        <v>13</v>
      </c>
      <c r="D7" s="89">
        <v>40.348140316249925</v>
      </c>
      <c r="E7" s="2">
        <v>36.914692042546967</v>
      </c>
      <c r="F7" s="2">
        <v>44.01052998682011</v>
      </c>
      <c r="G7" s="103" t="s">
        <v>536</v>
      </c>
      <c r="H7" s="90">
        <v>21.141762150823663</v>
      </c>
      <c r="I7" s="90">
        <v>26.922238820743082</v>
      </c>
      <c r="J7" s="90">
        <v>32.925164915774168</v>
      </c>
      <c r="K7" s="90">
        <v>32.07054878152703</v>
      </c>
      <c r="L7" s="90">
        <v>33.79665917149174</v>
      </c>
      <c r="M7" s="90">
        <v>40.348140316249925</v>
      </c>
      <c r="N7" s="90">
        <v>49.542530907385199</v>
      </c>
      <c r="O7" s="88">
        <v>13</v>
      </c>
    </row>
    <row r="8" spans="1:15">
      <c r="A8" s="85" t="s">
        <v>104</v>
      </c>
      <c r="B8" s="87">
        <v>246</v>
      </c>
      <c r="C8" s="88">
        <v>6</v>
      </c>
      <c r="D8" s="89">
        <v>27.690265701742842</v>
      </c>
      <c r="E8" s="2">
        <v>24.241551740745976</v>
      </c>
      <c r="F8" s="2">
        <v>31.481243192921905</v>
      </c>
      <c r="G8" s="103" t="s">
        <v>537</v>
      </c>
      <c r="H8" s="90">
        <v>21.141762150823663</v>
      </c>
      <c r="I8" s="90">
        <v>26.922238820743082</v>
      </c>
      <c r="J8" s="90">
        <v>32.925164915774168</v>
      </c>
      <c r="K8" s="90">
        <v>32.07054878152703</v>
      </c>
      <c r="L8" s="90">
        <v>33.79665917149174</v>
      </c>
      <c r="M8" s="90">
        <v>40.348140316249925</v>
      </c>
      <c r="N8" s="90">
        <v>49.542530907385199</v>
      </c>
      <c r="O8" s="88">
        <v>6</v>
      </c>
    </row>
    <row r="9" spans="1:15">
      <c r="A9" s="85" t="s">
        <v>105</v>
      </c>
      <c r="B9" s="87">
        <v>446</v>
      </c>
      <c r="C9" s="88">
        <v>10</v>
      </c>
      <c r="D9" s="89">
        <v>32.868268706663301</v>
      </c>
      <c r="E9" s="2">
        <v>29.866266806819002</v>
      </c>
      <c r="F9" s="2">
        <v>36.088546443135364</v>
      </c>
      <c r="G9" s="103" t="s">
        <v>511</v>
      </c>
      <c r="H9" s="90">
        <v>21.141762150823663</v>
      </c>
      <c r="I9" s="90">
        <v>26.922238820743082</v>
      </c>
      <c r="J9" s="90">
        <v>32.925164915774168</v>
      </c>
      <c r="K9" s="90">
        <v>32.07054878152703</v>
      </c>
      <c r="L9" s="90">
        <v>33.79665917149174</v>
      </c>
      <c r="M9" s="90">
        <v>40.348140316249925</v>
      </c>
      <c r="N9" s="90">
        <v>49.542530907385199</v>
      </c>
      <c r="O9" s="88">
        <v>10</v>
      </c>
    </row>
    <row r="10" spans="1:15">
      <c r="A10" s="85" t="s">
        <v>106</v>
      </c>
      <c r="B10" s="87">
        <v>451</v>
      </c>
      <c r="C10" s="88">
        <v>12</v>
      </c>
      <c r="D10" s="89">
        <v>37.199572370180363</v>
      </c>
      <c r="E10" s="2">
        <v>33.80312496820013</v>
      </c>
      <c r="F10" s="2">
        <v>40.84154949951968</v>
      </c>
      <c r="G10" s="103" t="s">
        <v>536</v>
      </c>
      <c r="H10" s="90">
        <v>21.141762150823663</v>
      </c>
      <c r="I10" s="90">
        <v>26.922238820743082</v>
      </c>
      <c r="J10" s="90">
        <v>32.925164915774168</v>
      </c>
      <c r="K10" s="90">
        <v>32.07054878152703</v>
      </c>
      <c r="L10" s="90">
        <v>33.79665917149174</v>
      </c>
      <c r="M10" s="90">
        <v>40.348140316249925</v>
      </c>
      <c r="N10" s="90">
        <v>49.542530907385199</v>
      </c>
      <c r="O10" s="88">
        <v>12</v>
      </c>
    </row>
    <row r="11" spans="1:15">
      <c r="A11" s="85" t="s">
        <v>107</v>
      </c>
      <c r="B11" s="87">
        <v>368</v>
      </c>
      <c r="C11" s="88">
        <v>9</v>
      </c>
      <c r="D11" s="89">
        <v>31.779980236284775</v>
      </c>
      <c r="E11" s="2">
        <v>28.590548265376096</v>
      </c>
      <c r="F11" s="2">
        <v>35.225725122636305</v>
      </c>
      <c r="G11" s="103" t="s">
        <v>511</v>
      </c>
      <c r="H11" s="90">
        <v>21.141762150823663</v>
      </c>
      <c r="I11" s="90">
        <v>26.922238820743082</v>
      </c>
      <c r="J11" s="90">
        <v>32.925164915774168</v>
      </c>
      <c r="K11" s="90">
        <v>32.07054878152703</v>
      </c>
      <c r="L11" s="90">
        <v>33.79665917149174</v>
      </c>
      <c r="M11" s="90">
        <v>40.348140316249925</v>
      </c>
      <c r="N11" s="90">
        <v>49.542530907385199</v>
      </c>
      <c r="O11" s="88">
        <v>9</v>
      </c>
    </row>
    <row r="12" spans="1:15">
      <c r="A12" s="85" t="s">
        <v>108</v>
      </c>
      <c r="B12" s="87">
        <v>217</v>
      </c>
      <c r="C12" s="88">
        <v>2</v>
      </c>
      <c r="D12" s="89">
        <v>23.181947001653509</v>
      </c>
      <c r="E12" s="2">
        <v>20.144864661433505</v>
      </c>
      <c r="F12" s="2">
        <v>26.541052043254073</v>
      </c>
      <c r="G12" s="103" t="s">
        <v>537</v>
      </c>
      <c r="H12" s="90">
        <v>21.141762150823663</v>
      </c>
      <c r="I12" s="90">
        <v>26.922238820743082</v>
      </c>
      <c r="J12" s="90">
        <v>32.925164915774168</v>
      </c>
      <c r="K12" s="90">
        <v>32.07054878152703</v>
      </c>
      <c r="L12" s="90">
        <v>33.79665917149174</v>
      </c>
      <c r="M12" s="90">
        <v>40.348140316249925</v>
      </c>
      <c r="N12" s="90">
        <v>49.542530907385199</v>
      </c>
      <c r="O12" s="88">
        <v>2</v>
      </c>
    </row>
    <row r="13" spans="1:15">
      <c r="A13" s="85" t="s">
        <v>109</v>
      </c>
      <c r="B13" s="87">
        <v>587</v>
      </c>
      <c r="C13" s="88">
        <v>16</v>
      </c>
      <c r="D13" s="89">
        <v>49.542530907385199</v>
      </c>
      <c r="E13" s="2">
        <v>45.56249789024524</v>
      </c>
      <c r="F13" s="2">
        <v>53.773547380458631</v>
      </c>
      <c r="G13" s="103" t="s">
        <v>536</v>
      </c>
      <c r="H13" s="90">
        <v>21.141762150823663</v>
      </c>
      <c r="I13" s="90">
        <v>26.922238820743082</v>
      </c>
      <c r="J13" s="90">
        <v>32.925164915774168</v>
      </c>
      <c r="K13" s="90">
        <v>32.07054878152703</v>
      </c>
      <c r="L13" s="90">
        <v>33.79665917149174</v>
      </c>
      <c r="M13" s="90">
        <v>40.348140316249925</v>
      </c>
      <c r="N13" s="90">
        <v>49.542530907385199</v>
      </c>
      <c r="O13" s="88">
        <v>16</v>
      </c>
    </row>
    <row r="14" spans="1:15">
      <c r="A14" s="85" t="s">
        <v>110</v>
      </c>
      <c r="B14" s="87">
        <v>321</v>
      </c>
      <c r="C14" s="88">
        <v>4</v>
      </c>
      <c r="D14" s="89">
        <v>26.922238820743082</v>
      </c>
      <c r="E14" s="2">
        <v>24.029435124827877</v>
      </c>
      <c r="F14" s="2">
        <v>30.064717304204287</v>
      </c>
      <c r="G14" s="103" t="s">
        <v>537</v>
      </c>
      <c r="H14" s="90">
        <v>21.141762150823663</v>
      </c>
      <c r="I14" s="90">
        <v>26.922238820743082</v>
      </c>
      <c r="J14" s="90">
        <v>32.925164915774168</v>
      </c>
      <c r="K14" s="90">
        <v>32.07054878152703</v>
      </c>
      <c r="L14" s="90">
        <v>33.79665917149174</v>
      </c>
      <c r="M14" s="90">
        <v>40.348140316249925</v>
      </c>
      <c r="N14" s="90">
        <v>49.542530907385199</v>
      </c>
      <c r="O14" s="88">
        <v>4</v>
      </c>
    </row>
    <row r="15" spans="1:15">
      <c r="A15" s="85" t="s">
        <v>111</v>
      </c>
      <c r="B15" s="87">
        <v>377</v>
      </c>
      <c r="C15" s="88">
        <v>7</v>
      </c>
      <c r="D15" s="89">
        <v>27.776535766330539</v>
      </c>
      <c r="E15" s="2">
        <v>25.030068682395552</v>
      </c>
      <c r="F15" s="2">
        <v>30.74095415051821</v>
      </c>
      <c r="G15" s="103" t="s">
        <v>537</v>
      </c>
      <c r="H15" s="90">
        <v>21.141762150823663</v>
      </c>
      <c r="I15" s="90">
        <v>26.922238820743082</v>
      </c>
      <c r="J15" s="90">
        <v>32.925164915774168</v>
      </c>
      <c r="K15" s="90">
        <v>32.07054878152703</v>
      </c>
      <c r="L15" s="90">
        <v>33.79665917149174</v>
      </c>
      <c r="M15" s="90">
        <v>40.348140316249925</v>
      </c>
      <c r="N15" s="90">
        <v>49.542530907385199</v>
      </c>
      <c r="O15" s="88">
        <v>7</v>
      </c>
    </row>
    <row r="16" spans="1:15">
      <c r="A16" s="85" t="s">
        <v>112</v>
      </c>
      <c r="B16" s="87">
        <v>339</v>
      </c>
      <c r="C16" s="88">
        <v>15</v>
      </c>
      <c r="D16" s="89">
        <v>42.984630578161926</v>
      </c>
      <c r="E16" s="2">
        <v>38.486888434440644</v>
      </c>
      <c r="F16" s="2">
        <v>47.859651195735466</v>
      </c>
      <c r="G16" s="103" t="s">
        <v>536</v>
      </c>
      <c r="H16" s="90">
        <v>21.141762150823663</v>
      </c>
      <c r="I16" s="90">
        <v>26.922238820743082</v>
      </c>
      <c r="J16" s="90">
        <v>32.925164915774168</v>
      </c>
      <c r="K16" s="90">
        <v>32.07054878152703</v>
      </c>
      <c r="L16" s="90">
        <v>33.79665917149174</v>
      </c>
      <c r="M16" s="90">
        <v>40.348140316249925</v>
      </c>
      <c r="N16" s="90">
        <v>49.542530907385199</v>
      </c>
      <c r="O16" s="88">
        <v>15</v>
      </c>
    </row>
    <row r="17" spans="1:15">
      <c r="A17" s="85" t="s">
        <v>113</v>
      </c>
      <c r="B17" s="87">
        <v>397</v>
      </c>
      <c r="C17" s="88">
        <v>11</v>
      </c>
      <c r="D17" s="89">
        <v>34.080402446597731</v>
      </c>
      <c r="E17" s="2">
        <v>30.751166727656031</v>
      </c>
      <c r="F17" s="2">
        <v>37.666815166268236</v>
      </c>
      <c r="G17" s="103" t="s">
        <v>511</v>
      </c>
      <c r="H17" s="90">
        <v>21.141762150823663</v>
      </c>
      <c r="I17" s="90">
        <v>26.922238820743082</v>
      </c>
      <c r="J17" s="90">
        <v>32.925164915774168</v>
      </c>
      <c r="K17" s="90">
        <v>32.07054878152703</v>
      </c>
      <c r="L17" s="90">
        <v>33.79665917149174</v>
      </c>
      <c r="M17" s="90">
        <v>40.348140316249925</v>
      </c>
      <c r="N17" s="90">
        <v>49.542530907385199</v>
      </c>
      <c r="O17" s="88">
        <v>11</v>
      </c>
    </row>
    <row r="18" spans="1:15">
      <c r="A18" s="85" t="s">
        <v>115</v>
      </c>
      <c r="B18">
        <v>5714</v>
      </c>
      <c r="D18" s="89">
        <v>32.925164915774168</v>
      </c>
      <c r="E18" s="89">
        <v>32.07054878152703</v>
      </c>
      <c r="F18" s="89">
        <v>33.79665917149174</v>
      </c>
    </row>
    <row r="19" spans="1:15">
      <c r="D19" s="96"/>
      <c r="E19" s="96"/>
      <c r="F19" s="96"/>
    </row>
    <row r="20" spans="1:15">
      <c r="A20" s="85" t="s">
        <v>116</v>
      </c>
      <c r="B20" t="s">
        <v>649</v>
      </c>
    </row>
  </sheetData>
  <sheetProtection algorithmName="SHA-512" hashValue="26NA2F0uaNN6b++Lq9vCvWVm1fWmSs5dTFJn7qYFNdKn+KBSemBop0Vw36JwZeLpMsyz8IU5FJdWY34kREJgQQ==" saltValue="x5Ib2QqHHfd0z51PbRNUXw==" spinCount="100000" sheet="1" objects="1" scenarios="1"/>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5">
    <tabColor rgb="FF00B0F0"/>
  </sheetPr>
  <dimension ref="A1:O20"/>
  <sheetViews>
    <sheetView workbookViewId="0">
      <selection activeCell="E23" sqref="E23"/>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140</v>
      </c>
      <c r="C2" s="88">
        <v>3</v>
      </c>
      <c r="D2" s="89">
        <v>24.652346520093189</v>
      </c>
      <c r="E2" s="2">
        <v>20.605486155757085</v>
      </c>
      <c r="F2" s="2">
        <v>29.240863573410909</v>
      </c>
      <c r="G2" s="103" t="s">
        <v>537</v>
      </c>
      <c r="H2" s="90">
        <v>21.655087070521496</v>
      </c>
      <c r="I2" s="90">
        <v>28.832938121421613</v>
      </c>
      <c r="J2" s="90">
        <v>31.98833373440818</v>
      </c>
      <c r="K2" s="90">
        <v>31.142930632322496</v>
      </c>
      <c r="L2" s="90">
        <v>32.85074267213524</v>
      </c>
      <c r="M2" s="90">
        <v>35.323848429868185</v>
      </c>
      <c r="N2" s="90">
        <v>37.742107272487893</v>
      </c>
      <c r="O2" s="88">
        <v>3</v>
      </c>
    </row>
    <row r="3" spans="1:15">
      <c r="A3" s="85" t="s">
        <v>99</v>
      </c>
      <c r="B3" s="87">
        <v>308</v>
      </c>
      <c r="C3" s="88">
        <v>2</v>
      </c>
      <c r="D3" s="89">
        <v>24.08578776621421</v>
      </c>
      <c r="E3" s="2">
        <v>21.414333721479924</v>
      </c>
      <c r="F3" s="2">
        <v>26.992855487955953</v>
      </c>
      <c r="G3" s="103" t="s">
        <v>537</v>
      </c>
      <c r="H3" s="90">
        <v>21.655087070521496</v>
      </c>
      <c r="I3" s="90">
        <v>28.832938121421613</v>
      </c>
      <c r="J3" s="90">
        <v>31.98833373440818</v>
      </c>
      <c r="K3" s="90">
        <v>31.142930632322496</v>
      </c>
      <c r="L3" s="90">
        <v>32.85074267213524</v>
      </c>
      <c r="M3" s="90">
        <v>35.323848429868185</v>
      </c>
      <c r="N3" s="90">
        <v>37.742107272487893</v>
      </c>
      <c r="O3" s="88">
        <v>2</v>
      </c>
    </row>
    <row r="4" spans="1:15">
      <c r="A4" s="85" t="s">
        <v>100</v>
      </c>
      <c r="B4" s="87">
        <v>191</v>
      </c>
      <c r="C4" s="88">
        <v>10</v>
      </c>
      <c r="D4" s="89">
        <v>33.131090717697347</v>
      </c>
      <c r="E4" s="2">
        <v>28.34988241216799</v>
      </c>
      <c r="F4" s="2">
        <v>38.454668977472132</v>
      </c>
      <c r="G4" s="103" t="s">
        <v>511</v>
      </c>
      <c r="H4" s="90">
        <v>21.655087070521496</v>
      </c>
      <c r="I4" s="90">
        <v>28.832938121421613</v>
      </c>
      <c r="J4" s="90">
        <v>31.98833373440818</v>
      </c>
      <c r="K4" s="90">
        <v>31.142930632322496</v>
      </c>
      <c r="L4" s="90">
        <v>32.85074267213524</v>
      </c>
      <c r="M4" s="90">
        <v>35.323848429868185</v>
      </c>
      <c r="N4" s="90">
        <v>37.742107272487893</v>
      </c>
      <c r="O4" s="88">
        <v>10</v>
      </c>
    </row>
    <row r="5" spans="1:15">
      <c r="A5" s="85" t="s">
        <v>101</v>
      </c>
      <c r="B5" s="87">
        <v>466</v>
      </c>
      <c r="C5" s="88">
        <v>16</v>
      </c>
      <c r="D5" s="89">
        <v>37.742107272487893</v>
      </c>
      <c r="E5" s="2">
        <v>34.370044634497617</v>
      </c>
      <c r="F5" s="2">
        <v>41.353829797359673</v>
      </c>
      <c r="G5" s="103" t="s">
        <v>536</v>
      </c>
      <c r="H5" s="90">
        <v>21.655087070521496</v>
      </c>
      <c r="I5" s="90">
        <v>28.832938121421613</v>
      </c>
      <c r="J5" s="90">
        <v>31.98833373440818</v>
      </c>
      <c r="K5" s="90">
        <v>31.142930632322496</v>
      </c>
      <c r="L5" s="90">
        <v>32.85074267213524</v>
      </c>
      <c r="M5" s="90">
        <v>35.323848429868185</v>
      </c>
      <c r="N5" s="90">
        <v>37.742107272487893</v>
      </c>
      <c r="O5" s="88">
        <v>16</v>
      </c>
    </row>
    <row r="6" spans="1:15">
      <c r="A6" s="85" t="s">
        <v>102</v>
      </c>
      <c r="B6" s="87">
        <v>382</v>
      </c>
      <c r="C6" s="88">
        <v>8</v>
      </c>
      <c r="D6" s="89">
        <v>32.134862980712754</v>
      </c>
      <c r="E6" s="2">
        <v>28.978672516817859</v>
      </c>
      <c r="F6" s="2">
        <v>35.539804855195186</v>
      </c>
      <c r="G6" s="103" t="s">
        <v>511</v>
      </c>
      <c r="H6" s="90">
        <v>21.655087070521496</v>
      </c>
      <c r="I6" s="90">
        <v>28.832938121421613</v>
      </c>
      <c r="J6" s="90">
        <v>31.98833373440818</v>
      </c>
      <c r="K6" s="90">
        <v>31.142930632322496</v>
      </c>
      <c r="L6" s="90">
        <v>32.85074267213524</v>
      </c>
      <c r="M6" s="90">
        <v>35.323848429868185</v>
      </c>
      <c r="N6" s="90">
        <v>37.742107272487893</v>
      </c>
      <c r="O6" s="88">
        <v>8</v>
      </c>
    </row>
    <row r="7" spans="1:15">
      <c r="A7" s="85" t="s">
        <v>103</v>
      </c>
      <c r="B7" s="87">
        <v>442</v>
      </c>
      <c r="C7" s="88">
        <v>13</v>
      </c>
      <c r="D7" s="89">
        <v>35.323848429868185</v>
      </c>
      <c r="E7" s="2">
        <v>32.046264810218801</v>
      </c>
      <c r="F7" s="2">
        <v>38.840863758766567</v>
      </c>
      <c r="G7" s="103" t="s">
        <v>511</v>
      </c>
      <c r="H7" s="90">
        <v>21.655087070521496</v>
      </c>
      <c r="I7" s="90">
        <v>28.832938121421613</v>
      </c>
      <c r="J7" s="90">
        <v>31.98833373440818</v>
      </c>
      <c r="K7" s="90">
        <v>31.142930632322496</v>
      </c>
      <c r="L7" s="90">
        <v>32.85074267213524</v>
      </c>
      <c r="M7" s="90">
        <v>35.323848429868185</v>
      </c>
      <c r="N7" s="90">
        <v>37.742107272487893</v>
      </c>
      <c r="O7" s="88">
        <v>13</v>
      </c>
    </row>
    <row r="8" spans="1:15">
      <c r="A8" s="85" t="s">
        <v>104</v>
      </c>
      <c r="B8" s="87">
        <v>261</v>
      </c>
      <c r="C8" s="88">
        <v>5</v>
      </c>
      <c r="D8" s="89">
        <v>30.169746743656784</v>
      </c>
      <c r="E8" s="2">
        <v>26.527100960245235</v>
      </c>
      <c r="F8" s="2">
        <v>34.162819299444479</v>
      </c>
      <c r="G8" s="103" t="s">
        <v>511</v>
      </c>
      <c r="H8" s="90">
        <v>21.655087070521496</v>
      </c>
      <c r="I8" s="90">
        <v>28.832938121421613</v>
      </c>
      <c r="J8" s="90">
        <v>31.98833373440818</v>
      </c>
      <c r="K8" s="90">
        <v>31.142930632322496</v>
      </c>
      <c r="L8" s="90">
        <v>32.85074267213524</v>
      </c>
      <c r="M8" s="90">
        <v>35.323848429868185</v>
      </c>
      <c r="N8" s="90">
        <v>37.742107272487893</v>
      </c>
      <c r="O8" s="88">
        <v>5</v>
      </c>
    </row>
    <row r="9" spans="1:15">
      <c r="A9" s="85" t="s">
        <v>105</v>
      </c>
      <c r="B9" s="87">
        <v>477</v>
      </c>
      <c r="C9" s="88">
        <v>12</v>
      </c>
      <c r="D9" s="89">
        <v>34.251932482525696</v>
      </c>
      <c r="E9" s="2">
        <v>31.215477789160332</v>
      </c>
      <c r="F9" s="2">
        <v>37.501596942705724</v>
      </c>
      <c r="G9" s="103" t="s">
        <v>511</v>
      </c>
      <c r="H9" s="90">
        <v>21.655087070521496</v>
      </c>
      <c r="I9" s="90">
        <v>28.832938121421613</v>
      </c>
      <c r="J9" s="90">
        <v>31.98833373440818</v>
      </c>
      <c r="K9" s="90">
        <v>31.142930632322496</v>
      </c>
      <c r="L9" s="90">
        <v>32.85074267213524</v>
      </c>
      <c r="M9" s="90">
        <v>35.323848429868185</v>
      </c>
      <c r="N9" s="90">
        <v>37.742107272487893</v>
      </c>
      <c r="O9" s="88">
        <v>12</v>
      </c>
    </row>
    <row r="10" spans="1:15">
      <c r="A10" s="85" t="s">
        <v>106</v>
      </c>
      <c r="B10" s="87">
        <v>440</v>
      </c>
      <c r="C10" s="88">
        <v>15</v>
      </c>
      <c r="D10" s="89">
        <v>36.9933344244007</v>
      </c>
      <c r="E10" s="2">
        <v>33.576989286021181</v>
      </c>
      <c r="F10" s="2">
        <v>40.659836908686863</v>
      </c>
      <c r="G10" s="103" t="s">
        <v>536</v>
      </c>
      <c r="H10" s="90">
        <v>21.655087070521496</v>
      </c>
      <c r="I10" s="90">
        <v>28.832938121421613</v>
      </c>
      <c r="J10" s="90">
        <v>31.98833373440818</v>
      </c>
      <c r="K10" s="90">
        <v>31.142930632322496</v>
      </c>
      <c r="L10" s="90">
        <v>32.85074267213524</v>
      </c>
      <c r="M10" s="90">
        <v>35.323848429868185</v>
      </c>
      <c r="N10" s="90">
        <v>37.742107272487893</v>
      </c>
      <c r="O10" s="88">
        <v>15</v>
      </c>
    </row>
    <row r="11" spans="1:15">
      <c r="A11" s="85" t="s">
        <v>107</v>
      </c>
      <c r="B11" s="87">
        <v>364</v>
      </c>
      <c r="C11" s="88">
        <v>7</v>
      </c>
      <c r="D11" s="89">
        <v>31.893815043475637</v>
      </c>
      <c r="E11" s="2">
        <v>28.679074022212877</v>
      </c>
      <c r="F11" s="2">
        <v>35.368380012264026</v>
      </c>
      <c r="G11" s="103" t="s">
        <v>511</v>
      </c>
      <c r="H11" s="90">
        <v>21.655087070521496</v>
      </c>
      <c r="I11" s="90">
        <v>28.832938121421613</v>
      </c>
      <c r="J11" s="90">
        <v>31.98833373440818</v>
      </c>
      <c r="K11" s="90">
        <v>31.142930632322496</v>
      </c>
      <c r="L11" s="90">
        <v>32.85074267213524</v>
      </c>
      <c r="M11" s="90">
        <v>35.323848429868185</v>
      </c>
      <c r="N11" s="90">
        <v>37.742107272487893</v>
      </c>
      <c r="O11" s="88">
        <v>7</v>
      </c>
    </row>
    <row r="12" spans="1:15">
      <c r="A12" s="85" t="s">
        <v>108</v>
      </c>
      <c r="B12" s="87">
        <v>216</v>
      </c>
      <c r="C12" s="88">
        <v>1</v>
      </c>
      <c r="D12" s="89">
        <v>21.655087070521496</v>
      </c>
      <c r="E12" s="2">
        <v>18.774021062232027</v>
      </c>
      <c r="F12" s="2">
        <v>24.842379576378409</v>
      </c>
      <c r="G12" s="103" t="s">
        <v>537</v>
      </c>
      <c r="H12" s="90">
        <v>21.655087070521496</v>
      </c>
      <c r="I12" s="90">
        <v>28.832938121421613</v>
      </c>
      <c r="J12" s="90">
        <v>31.98833373440818</v>
      </c>
      <c r="K12" s="90">
        <v>31.142930632322496</v>
      </c>
      <c r="L12" s="90">
        <v>32.85074267213524</v>
      </c>
      <c r="M12" s="90">
        <v>35.323848429868185</v>
      </c>
      <c r="N12" s="90">
        <v>37.742107272487893</v>
      </c>
      <c r="O12" s="88">
        <v>1</v>
      </c>
    </row>
    <row r="13" spans="1:15">
      <c r="A13" s="85" t="s">
        <v>109</v>
      </c>
      <c r="B13" s="87">
        <v>415</v>
      </c>
      <c r="C13" s="88">
        <v>14</v>
      </c>
      <c r="D13" s="89">
        <v>36.313764751121298</v>
      </c>
      <c r="E13" s="2">
        <v>32.857215315796552</v>
      </c>
      <c r="F13" s="2">
        <v>40.031233117249769</v>
      </c>
      <c r="G13" s="103" t="s">
        <v>536</v>
      </c>
      <c r="H13" s="90">
        <v>21.655087070521496</v>
      </c>
      <c r="I13" s="90">
        <v>28.832938121421613</v>
      </c>
      <c r="J13" s="90">
        <v>31.98833373440818</v>
      </c>
      <c r="K13" s="90">
        <v>31.142930632322496</v>
      </c>
      <c r="L13" s="90">
        <v>32.85074267213524</v>
      </c>
      <c r="M13" s="90">
        <v>35.323848429868185</v>
      </c>
      <c r="N13" s="90">
        <v>37.742107272487893</v>
      </c>
      <c r="O13" s="88">
        <v>14</v>
      </c>
    </row>
    <row r="14" spans="1:15">
      <c r="A14" s="85" t="s">
        <v>110</v>
      </c>
      <c r="B14" s="87">
        <v>346</v>
      </c>
      <c r="C14" s="88">
        <v>4</v>
      </c>
      <c r="D14" s="89">
        <v>28.832938121421613</v>
      </c>
      <c r="E14" s="2">
        <v>25.84221768800991</v>
      </c>
      <c r="F14" s="2">
        <v>32.071861114607337</v>
      </c>
      <c r="G14" s="103" t="s">
        <v>511</v>
      </c>
      <c r="H14" s="90">
        <v>21.655087070521496</v>
      </c>
      <c r="I14" s="90">
        <v>28.832938121421613</v>
      </c>
      <c r="J14" s="90">
        <v>31.98833373440818</v>
      </c>
      <c r="K14" s="90">
        <v>31.142930632322496</v>
      </c>
      <c r="L14" s="90">
        <v>32.85074267213524</v>
      </c>
      <c r="M14" s="90">
        <v>35.323848429868185</v>
      </c>
      <c r="N14" s="90">
        <v>37.742107272487893</v>
      </c>
      <c r="O14" s="88">
        <v>4</v>
      </c>
    </row>
    <row r="15" spans="1:15">
      <c r="A15" s="85" t="s">
        <v>111</v>
      </c>
      <c r="B15" s="87">
        <v>437</v>
      </c>
      <c r="C15" s="88">
        <v>9</v>
      </c>
      <c r="D15" s="89">
        <v>32.501983414332251</v>
      </c>
      <c r="E15" s="2">
        <v>29.506986745090099</v>
      </c>
      <c r="F15" s="2">
        <v>35.717065996158148</v>
      </c>
      <c r="G15" s="103" t="s">
        <v>511</v>
      </c>
      <c r="H15" s="90">
        <v>21.655087070521496</v>
      </c>
      <c r="I15" s="90">
        <v>28.832938121421613</v>
      </c>
      <c r="J15" s="90">
        <v>31.98833373440818</v>
      </c>
      <c r="K15" s="90">
        <v>31.142930632322496</v>
      </c>
      <c r="L15" s="90">
        <v>32.85074267213524</v>
      </c>
      <c r="M15" s="90">
        <v>35.323848429868185</v>
      </c>
      <c r="N15" s="90">
        <v>37.742107272487893</v>
      </c>
      <c r="O15" s="88">
        <v>9</v>
      </c>
    </row>
    <row r="16" spans="1:15">
      <c r="A16" s="85" t="s">
        <v>112</v>
      </c>
      <c r="B16" s="87">
        <v>260</v>
      </c>
      <c r="C16" s="88">
        <v>11</v>
      </c>
      <c r="D16" s="89">
        <v>34.138325642990281</v>
      </c>
      <c r="E16" s="2">
        <v>30.084518083660832</v>
      </c>
      <c r="F16" s="2">
        <v>38.582902037246974</v>
      </c>
      <c r="G16" s="103" t="s">
        <v>511</v>
      </c>
      <c r="H16" s="90">
        <v>21.655087070521496</v>
      </c>
      <c r="I16" s="90">
        <v>28.832938121421613</v>
      </c>
      <c r="J16" s="90">
        <v>31.98833373440818</v>
      </c>
      <c r="K16" s="90">
        <v>31.142930632322496</v>
      </c>
      <c r="L16" s="90">
        <v>32.85074267213524</v>
      </c>
      <c r="M16" s="90">
        <v>35.323848429868185</v>
      </c>
      <c r="N16" s="90">
        <v>37.742107272487893</v>
      </c>
      <c r="O16" s="88">
        <v>11</v>
      </c>
    </row>
    <row r="17" spans="1:15">
      <c r="A17" s="85" t="s">
        <v>113</v>
      </c>
      <c r="B17" s="87">
        <v>365</v>
      </c>
      <c r="C17" s="88">
        <v>6</v>
      </c>
      <c r="D17" s="89">
        <v>31.859366334197983</v>
      </c>
      <c r="E17" s="2">
        <v>28.608589638131328</v>
      </c>
      <c r="F17" s="2">
        <v>35.372503692387539</v>
      </c>
      <c r="G17" s="103" t="s">
        <v>511</v>
      </c>
      <c r="H17" s="90">
        <v>21.655087070521496</v>
      </c>
      <c r="I17" s="90">
        <v>28.832938121421613</v>
      </c>
      <c r="J17" s="90">
        <v>31.98833373440818</v>
      </c>
      <c r="K17" s="90">
        <v>31.142930632322496</v>
      </c>
      <c r="L17" s="90">
        <v>32.85074267213524</v>
      </c>
      <c r="M17" s="90">
        <v>35.323848429868185</v>
      </c>
      <c r="N17" s="90">
        <v>37.742107272487893</v>
      </c>
      <c r="O17" s="88">
        <v>6</v>
      </c>
    </row>
    <row r="18" spans="1:15">
      <c r="A18" s="85" t="s">
        <v>115</v>
      </c>
      <c r="B18">
        <v>5510</v>
      </c>
      <c r="D18" s="89">
        <v>31.98833373440818</v>
      </c>
      <c r="E18" s="89">
        <v>31.142930632322496</v>
      </c>
      <c r="F18" s="89">
        <v>32.85074267213524</v>
      </c>
    </row>
    <row r="19" spans="1:15">
      <c r="D19" s="96"/>
      <c r="E19" s="96"/>
      <c r="F19" s="96"/>
    </row>
    <row r="20" spans="1:15">
      <c r="A20" s="85" t="s">
        <v>116</v>
      </c>
      <c r="B20" t="s">
        <v>652</v>
      </c>
    </row>
  </sheetData>
  <sheetProtection algorithmName="SHA-512" hashValue="pVgVzLHf84n+zJZb2G7JkjY73vQBZSXVZT7t1pXwJuBX36zz5spb89K5CXJb1ZglMX8N96iDyF5aui1qX2nYYg==" saltValue="3cvhiSnq+ZSyd+Y2oiR+xA==" spinCount="100000" sheet="1" objects="1" scenarios="1"/>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6">
    <tabColor rgb="FF00B0F0"/>
  </sheetPr>
  <dimension ref="A1:O24"/>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629</v>
      </c>
      <c r="C2" s="88">
        <v>15</v>
      </c>
      <c r="D2" s="89">
        <v>1855.4144877022409</v>
      </c>
      <c r="E2" s="2">
        <v>1694.6877245768219</v>
      </c>
      <c r="F2" s="2">
        <v>2016.1412508276599</v>
      </c>
      <c r="G2" s="103" t="s">
        <v>536</v>
      </c>
      <c r="H2" s="90">
        <v>438.47807076779213</v>
      </c>
      <c r="I2" s="90">
        <v>690.21388991357639</v>
      </c>
      <c r="J2" s="90">
        <v>963.8471687581191</v>
      </c>
      <c r="K2" s="90">
        <v>938.91109222956925</v>
      </c>
      <c r="L2" s="90">
        <v>988.78324528666894</v>
      </c>
      <c r="M2" s="90">
        <v>1150.9889803993556</v>
      </c>
      <c r="N2" s="90">
        <v>2245.935796252415</v>
      </c>
      <c r="O2" s="88">
        <v>15</v>
      </c>
    </row>
    <row r="3" spans="1:15">
      <c r="A3" s="85" t="s">
        <v>99</v>
      </c>
      <c r="B3" s="87">
        <v>219</v>
      </c>
      <c r="C3" s="88">
        <v>2</v>
      </c>
      <c r="D3" s="89">
        <v>564.15019247011173</v>
      </c>
      <c r="E3" s="2">
        <v>486.96765818458823</v>
      </c>
      <c r="F3" s="2">
        <v>641.33272675563524</v>
      </c>
      <c r="G3" s="103" t="s">
        <v>537</v>
      </c>
      <c r="H3" s="90">
        <v>438.47807076779213</v>
      </c>
      <c r="I3" s="90">
        <v>690.21388991357639</v>
      </c>
      <c r="J3" s="90">
        <v>963.8471687581191</v>
      </c>
      <c r="K3" s="90">
        <v>938.91109222956925</v>
      </c>
      <c r="L3" s="90">
        <v>988.78324528666894</v>
      </c>
      <c r="M3" s="90">
        <v>1150.9889803993556</v>
      </c>
      <c r="N3" s="90">
        <v>2245.935796252415</v>
      </c>
      <c r="O3" s="88">
        <v>2</v>
      </c>
    </row>
    <row r="4" spans="1:15">
      <c r="A4" s="85" t="s">
        <v>100</v>
      </c>
      <c r="B4" s="87">
        <v>796</v>
      </c>
      <c r="C4" s="88">
        <v>16</v>
      </c>
      <c r="D4" s="89">
        <v>2245.935796252415</v>
      </c>
      <c r="E4" s="2">
        <v>2061.7187321066122</v>
      </c>
      <c r="F4" s="2">
        <v>2430.1528603982179</v>
      </c>
      <c r="G4" s="103" t="s">
        <v>536</v>
      </c>
      <c r="H4" s="90">
        <v>438.47807076779213</v>
      </c>
      <c r="I4" s="90">
        <v>690.21388991357639</v>
      </c>
      <c r="J4" s="90">
        <v>963.8471687581191</v>
      </c>
      <c r="K4" s="90">
        <v>938.91109222956925</v>
      </c>
      <c r="L4" s="90">
        <v>988.78324528666894</v>
      </c>
      <c r="M4" s="90">
        <v>1150.9889803993556</v>
      </c>
      <c r="N4" s="90">
        <v>2245.935796252415</v>
      </c>
      <c r="O4" s="88">
        <v>16</v>
      </c>
    </row>
    <row r="5" spans="1:15">
      <c r="A5" s="85" t="s">
        <v>101</v>
      </c>
      <c r="B5" s="87">
        <v>387</v>
      </c>
      <c r="C5" s="88">
        <v>11</v>
      </c>
      <c r="D5" s="89">
        <v>999.18039469464713</v>
      </c>
      <c r="E5" s="2">
        <v>898.6055900571082</v>
      </c>
      <c r="F5" s="2">
        <v>1099.7551993321861</v>
      </c>
      <c r="G5" s="103" t="s">
        <v>511</v>
      </c>
      <c r="H5" s="90">
        <v>438.47807076779213</v>
      </c>
      <c r="I5" s="90">
        <v>690.21388991357639</v>
      </c>
      <c r="J5" s="90">
        <v>963.8471687581191</v>
      </c>
      <c r="K5" s="90">
        <v>938.91109222956925</v>
      </c>
      <c r="L5" s="90">
        <v>988.78324528666894</v>
      </c>
      <c r="M5" s="90">
        <v>1150.9889803993556</v>
      </c>
      <c r="N5" s="90">
        <v>2245.935796252415</v>
      </c>
      <c r="O5" s="88">
        <v>11</v>
      </c>
    </row>
    <row r="6" spans="1:15">
      <c r="A6" s="85" t="s">
        <v>102</v>
      </c>
      <c r="B6" s="87">
        <v>243</v>
      </c>
      <c r="C6" s="88">
        <v>3</v>
      </c>
      <c r="D6" s="89">
        <v>599.41663172768904</v>
      </c>
      <c r="E6" s="2">
        <v>522.93161011328471</v>
      </c>
      <c r="F6" s="2">
        <v>675.90165334209337</v>
      </c>
      <c r="G6" s="103" t="s">
        <v>537</v>
      </c>
      <c r="H6" s="90">
        <v>438.47807076779213</v>
      </c>
      <c r="I6" s="90">
        <v>690.21388991357639</v>
      </c>
      <c r="J6" s="90">
        <v>963.8471687581191</v>
      </c>
      <c r="K6" s="90">
        <v>938.91109222956925</v>
      </c>
      <c r="L6" s="90">
        <v>988.78324528666894</v>
      </c>
      <c r="M6" s="90">
        <v>1150.9889803993556</v>
      </c>
      <c r="N6" s="90">
        <v>2245.935796252415</v>
      </c>
      <c r="O6" s="88">
        <v>3</v>
      </c>
    </row>
    <row r="7" spans="1:15">
      <c r="A7" s="85" t="s">
        <v>103</v>
      </c>
      <c r="B7" s="87">
        <v>284</v>
      </c>
      <c r="C7" s="88">
        <v>4</v>
      </c>
      <c r="D7" s="89">
        <v>690.21388991357639</v>
      </c>
      <c r="E7" s="2">
        <v>609.0381781056077</v>
      </c>
      <c r="F7" s="2">
        <v>771.38960172154509</v>
      </c>
      <c r="G7" s="103" t="s">
        <v>537</v>
      </c>
      <c r="H7" s="90">
        <v>438.47807076779213</v>
      </c>
      <c r="I7" s="90">
        <v>690.21388991357639</v>
      </c>
      <c r="J7" s="90">
        <v>963.8471687581191</v>
      </c>
      <c r="K7" s="90">
        <v>938.91109222956925</v>
      </c>
      <c r="L7" s="90">
        <v>988.78324528666894</v>
      </c>
      <c r="M7" s="90">
        <v>1150.9889803993556</v>
      </c>
      <c r="N7" s="90">
        <v>2245.935796252415</v>
      </c>
      <c r="O7" s="88">
        <v>4</v>
      </c>
    </row>
    <row r="8" spans="1:15">
      <c r="A8" s="85" t="s">
        <v>104</v>
      </c>
      <c r="B8" s="87">
        <v>465</v>
      </c>
      <c r="C8" s="88">
        <v>13</v>
      </c>
      <c r="D8" s="89">
        <v>1150.9889803993556</v>
      </c>
      <c r="E8" s="2">
        <v>1036.5779173290121</v>
      </c>
      <c r="F8" s="2">
        <v>1265.4000434696991</v>
      </c>
      <c r="G8" s="103" t="s">
        <v>536</v>
      </c>
      <c r="H8" s="90">
        <v>438.47807076779213</v>
      </c>
      <c r="I8" s="90">
        <v>690.21388991357639</v>
      </c>
      <c r="J8" s="90">
        <v>963.8471687581191</v>
      </c>
      <c r="K8" s="90">
        <v>938.91109222956925</v>
      </c>
      <c r="L8" s="90">
        <v>988.78324528666894</v>
      </c>
      <c r="M8" s="90">
        <v>1150.9889803993556</v>
      </c>
      <c r="N8" s="90">
        <v>2245.935796252415</v>
      </c>
      <c r="O8" s="88">
        <v>13</v>
      </c>
    </row>
    <row r="9" spans="1:15">
      <c r="A9" s="85" t="s">
        <v>105</v>
      </c>
      <c r="B9" s="87">
        <v>389</v>
      </c>
      <c r="C9" s="88">
        <v>8</v>
      </c>
      <c r="D9" s="89">
        <v>965.3316867419577</v>
      </c>
      <c r="E9" s="2">
        <v>868.98403897714024</v>
      </c>
      <c r="F9" s="2">
        <v>1061.6793345067751</v>
      </c>
      <c r="G9" s="103" t="s">
        <v>511</v>
      </c>
      <c r="H9" s="90">
        <v>438.47807076779213</v>
      </c>
      <c r="I9" s="90">
        <v>690.21388991357639</v>
      </c>
      <c r="J9" s="90">
        <v>963.8471687581191</v>
      </c>
      <c r="K9" s="90">
        <v>938.91109222956925</v>
      </c>
      <c r="L9" s="90">
        <v>988.78324528666894</v>
      </c>
      <c r="M9" s="90">
        <v>1150.9889803993556</v>
      </c>
      <c r="N9" s="90">
        <v>2245.935796252415</v>
      </c>
      <c r="O9" s="88">
        <v>8</v>
      </c>
    </row>
    <row r="10" spans="1:15">
      <c r="A10" s="85" t="s">
        <v>106</v>
      </c>
      <c r="B10" s="87">
        <v>410</v>
      </c>
      <c r="C10" s="88">
        <v>10</v>
      </c>
      <c r="D10" s="89">
        <v>996.16319351694426</v>
      </c>
      <c r="E10" s="2">
        <v>897.38963957750752</v>
      </c>
      <c r="F10" s="2">
        <v>1094.936747456381</v>
      </c>
      <c r="G10" s="103" t="s">
        <v>511</v>
      </c>
      <c r="H10" s="90">
        <v>438.47807076779213</v>
      </c>
      <c r="I10" s="90">
        <v>690.21388991357639</v>
      </c>
      <c r="J10" s="90">
        <v>963.8471687581191</v>
      </c>
      <c r="K10" s="90">
        <v>938.91109222956925</v>
      </c>
      <c r="L10" s="90">
        <v>988.78324528666894</v>
      </c>
      <c r="M10" s="90">
        <v>1150.9889803993556</v>
      </c>
      <c r="N10" s="90">
        <v>2245.935796252415</v>
      </c>
      <c r="O10" s="88">
        <v>10</v>
      </c>
    </row>
    <row r="11" spans="1:15">
      <c r="A11" s="85" t="s">
        <v>107</v>
      </c>
      <c r="B11" s="87">
        <v>391</v>
      </c>
      <c r="C11" s="88">
        <v>9</v>
      </c>
      <c r="D11" s="89">
        <v>994.00406927415656</v>
      </c>
      <c r="E11" s="2">
        <v>894.16630228374072</v>
      </c>
      <c r="F11" s="2">
        <v>1093.8418362645723</v>
      </c>
      <c r="G11" s="103" t="s">
        <v>511</v>
      </c>
      <c r="H11" s="90">
        <v>438.47807076779213</v>
      </c>
      <c r="I11" s="90">
        <v>690.21388991357639</v>
      </c>
      <c r="J11" s="90">
        <v>963.8471687581191</v>
      </c>
      <c r="K11" s="90">
        <v>938.91109222956925</v>
      </c>
      <c r="L11" s="90">
        <v>988.78324528666894</v>
      </c>
      <c r="M11" s="90">
        <v>1150.9889803993556</v>
      </c>
      <c r="N11" s="90">
        <v>2245.935796252415</v>
      </c>
      <c r="O11" s="88">
        <v>9</v>
      </c>
    </row>
    <row r="12" spans="1:15">
      <c r="A12" s="85" t="s">
        <v>108</v>
      </c>
      <c r="B12" s="87">
        <v>303</v>
      </c>
      <c r="C12" s="88">
        <v>7</v>
      </c>
      <c r="D12" s="89">
        <v>911.20574686370105</v>
      </c>
      <c r="E12" s="2">
        <v>801.12534640153206</v>
      </c>
      <c r="F12" s="2">
        <v>1021.28614732587</v>
      </c>
      <c r="G12" s="103" t="s">
        <v>511</v>
      </c>
      <c r="H12" s="90">
        <v>438.47807076779213</v>
      </c>
      <c r="I12" s="90">
        <v>690.21388991357639</v>
      </c>
      <c r="J12" s="90">
        <v>963.8471687581191</v>
      </c>
      <c r="K12" s="90">
        <v>938.91109222956925</v>
      </c>
      <c r="L12" s="90">
        <v>988.78324528666894</v>
      </c>
      <c r="M12" s="90">
        <v>1150.9889803993556</v>
      </c>
      <c r="N12" s="90">
        <v>2245.935796252415</v>
      </c>
      <c r="O12" s="88">
        <v>7</v>
      </c>
    </row>
    <row r="13" spans="1:15">
      <c r="A13" s="85" t="s">
        <v>109</v>
      </c>
      <c r="B13" s="87">
        <v>430</v>
      </c>
      <c r="C13" s="88">
        <v>12</v>
      </c>
      <c r="D13" s="89">
        <v>1078.7358755980858</v>
      </c>
      <c r="E13" s="2">
        <v>974.42765834383226</v>
      </c>
      <c r="F13" s="2">
        <v>1183.0440928523394</v>
      </c>
      <c r="G13" s="103" t="s">
        <v>511</v>
      </c>
      <c r="H13" s="90">
        <v>438.47807076779213</v>
      </c>
      <c r="I13" s="90">
        <v>690.21388991357639</v>
      </c>
      <c r="J13" s="90">
        <v>963.8471687581191</v>
      </c>
      <c r="K13" s="90">
        <v>938.91109222956925</v>
      </c>
      <c r="L13" s="90">
        <v>988.78324528666894</v>
      </c>
      <c r="M13" s="90">
        <v>1150.9889803993556</v>
      </c>
      <c r="N13" s="90">
        <v>2245.935796252415</v>
      </c>
      <c r="O13" s="88">
        <v>12</v>
      </c>
    </row>
    <row r="14" spans="1:15">
      <c r="A14" s="85" t="s">
        <v>110</v>
      </c>
      <c r="B14" s="87">
        <v>321</v>
      </c>
      <c r="C14" s="88">
        <v>6</v>
      </c>
      <c r="D14" s="89">
        <v>746.56655771322789</v>
      </c>
      <c r="E14" s="2">
        <v>663.70412678996979</v>
      </c>
      <c r="F14" s="2">
        <v>829.428988636486</v>
      </c>
      <c r="G14" s="103" t="s">
        <v>537</v>
      </c>
      <c r="H14" s="90">
        <v>438.47807076779213</v>
      </c>
      <c r="I14" s="90">
        <v>690.21388991357639</v>
      </c>
      <c r="J14" s="90">
        <v>963.8471687581191</v>
      </c>
      <c r="K14" s="90">
        <v>938.91109222956925</v>
      </c>
      <c r="L14" s="90">
        <v>988.78324528666894</v>
      </c>
      <c r="M14" s="90">
        <v>1150.9889803993556</v>
      </c>
      <c r="N14" s="90">
        <v>2245.935796252415</v>
      </c>
      <c r="O14" s="88">
        <v>6</v>
      </c>
    </row>
    <row r="15" spans="1:15">
      <c r="A15" s="85" t="s">
        <v>111</v>
      </c>
      <c r="B15" s="87">
        <v>186</v>
      </c>
      <c r="C15" s="88">
        <v>1</v>
      </c>
      <c r="D15" s="89">
        <v>438.47807076779213</v>
      </c>
      <c r="E15" s="2">
        <v>375.2346830682327</v>
      </c>
      <c r="F15" s="2">
        <v>501.72145846735157</v>
      </c>
      <c r="G15" s="103" t="s">
        <v>537</v>
      </c>
      <c r="H15" s="90">
        <v>438.47807076779213</v>
      </c>
      <c r="I15" s="90">
        <v>690.21388991357639</v>
      </c>
      <c r="J15" s="90">
        <v>963.8471687581191</v>
      </c>
      <c r="K15" s="90">
        <v>938.91109222956925</v>
      </c>
      <c r="L15" s="90">
        <v>988.78324528666894</v>
      </c>
      <c r="M15" s="90">
        <v>1150.9889803993556</v>
      </c>
      <c r="N15" s="90">
        <v>2245.935796252415</v>
      </c>
      <c r="O15" s="88">
        <v>1</v>
      </c>
    </row>
    <row r="16" spans="1:15">
      <c r="A16" s="85" t="s">
        <v>112</v>
      </c>
      <c r="B16" s="87">
        <v>361</v>
      </c>
      <c r="C16" s="88">
        <v>14</v>
      </c>
      <c r="D16" s="89">
        <v>1240.323419375886</v>
      </c>
      <c r="E16" s="2">
        <v>1107.491848670767</v>
      </c>
      <c r="F16" s="2">
        <v>1373.1549900810051</v>
      </c>
      <c r="G16" s="103" t="s">
        <v>536</v>
      </c>
      <c r="H16" s="90">
        <v>438.47807076779213</v>
      </c>
      <c r="I16" s="90">
        <v>690.21388991357639</v>
      </c>
      <c r="J16" s="90">
        <v>963.8471687581191</v>
      </c>
      <c r="K16" s="90">
        <v>938.91109222956925</v>
      </c>
      <c r="L16" s="90">
        <v>988.78324528666894</v>
      </c>
      <c r="M16" s="90">
        <v>1150.9889803993556</v>
      </c>
      <c r="N16" s="90">
        <v>2245.935796252415</v>
      </c>
      <c r="O16" s="88">
        <v>14</v>
      </c>
    </row>
    <row r="17" spans="1:15">
      <c r="A17" s="85" t="s">
        <v>113</v>
      </c>
      <c r="B17" s="87">
        <v>284</v>
      </c>
      <c r="C17" s="88">
        <v>5</v>
      </c>
      <c r="D17" s="89">
        <v>707.44539417537658</v>
      </c>
      <c r="E17" s="2">
        <v>623.34696068402013</v>
      </c>
      <c r="F17" s="2">
        <v>791.54382766673302</v>
      </c>
      <c r="G17" s="103" t="s">
        <v>537</v>
      </c>
      <c r="H17" s="90">
        <v>438.47807076779213</v>
      </c>
      <c r="I17" s="90">
        <v>690.21388991357639</v>
      </c>
      <c r="J17" s="90">
        <v>963.8471687581191</v>
      </c>
      <c r="K17" s="90">
        <v>938.91109222956925</v>
      </c>
      <c r="L17" s="90">
        <v>988.78324528666894</v>
      </c>
      <c r="M17" s="90">
        <v>1150.9889803993556</v>
      </c>
      <c r="N17" s="90">
        <v>2245.935796252415</v>
      </c>
      <c r="O17" s="88">
        <v>5</v>
      </c>
    </row>
    <row r="18" spans="1:15">
      <c r="A18" s="85" t="s">
        <v>115</v>
      </c>
      <c r="B18">
        <v>6098</v>
      </c>
      <c r="D18" s="89">
        <v>963.8471687581191</v>
      </c>
      <c r="E18" s="89">
        <v>938.91109222956925</v>
      </c>
      <c r="F18" s="89">
        <v>988.78324528666894</v>
      </c>
    </row>
    <row r="19" spans="1:15">
      <c r="D19" s="96"/>
      <c r="E19" s="96"/>
      <c r="F19" s="96"/>
    </row>
    <row r="20" spans="1:15">
      <c r="A20" s="85" t="s">
        <v>116</v>
      </c>
      <c r="B20" t="s">
        <v>296</v>
      </c>
    </row>
    <row r="21" spans="1:15">
      <c r="A21" t="s">
        <v>177</v>
      </c>
    </row>
    <row r="22" spans="1:15">
      <c r="A22" t="s">
        <v>121</v>
      </c>
    </row>
    <row r="23" spans="1:15">
      <c r="A23" t="s">
        <v>293</v>
      </c>
    </row>
    <row r="24" spans="1:15">
      <c r="A24" t="s">
        <v>294</v>
      </c>
    </row>
  </sheetData>
  <sheetProtection algorithmName="SHA-512" hashValue="y813jdZZSKzj7MSqDzhPAruvEF2P3gotZgJ4kubxjVxKn/UGXd7jdMZbQeaFbVgZUAvnYayYSGwJa5nQv8hanA==" saltValue="9Moo98sRX/h+qRxFzlo6Fg==" spinCount="100000" sheet="1" objects="1" scenarios="1"/>
  <sortState xmlns:xlrd2="http://schemas.microsoft.com/office/spreadsheetml/2017/richdata2" ref="Q2:V18">
    <sortCondition ref="Q2"/>
  </sortState>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7">
    <tabColor rgb="FF00B0F0"/>
  </sheetPr>
  <dimension ref="A1:O24"/>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463.1155828381028</v>
      </c>
      <c r="C2" s="88">
        <v>13</v>
      </c>
      <c r="D2" s="89">
        <v>1997.4746953496881</v>
      </c>
      <c r="E2" s="2">
        <v>1810.6242890472317</v>
      </c>
      <c r="F2" s="2">
        <v>2184.3251016521444</v>
      </c>
      <c r="G2" s="103" t="s">
        <v>511</v>
      </c>
      <c r="H2" s="90">
        <v>1219.0067667602293</v>
      </c>
      <c r="I2" s="90">
        <v>1510.0402651867123</v>
      </c>
      <c r="J2" s="90">
        <v>1784.5741442130216</v>
      </c>
      <c r="K2" s="90">
        <v>1748.0599113489291</v>
      </c>
      <c r="L2" s="90">
        <v>1821.088377077114</v>
      </c>
      <c r="M2" s="90">
        <v>1997.4746953496881</v>
      </c>
      <c r="N2" s="90">
        <v>2410.6302466706366</v>
      </c>
      <c r="O2" s="88">
        <v>13</v>
      </c>
    </row>
    <row r="3" spans="1:15">
      <c r="A3" s="85" t="s">
        <v>99</v>
      </c>
      <c r="B3" s="87">
        <v>459.46357045330808</v>
      </c>
      <c r="C3" s="88">
        <v>1</v>
      </c>
      <c r="D3" s="89">
        <v>1219.0067667602293</v>
      </c>
      <c r="E3" s="2">
        <v>1105.4788347573108</v>
      </c>
      <c r="F3" s="2">
        <v>1332.5346987631478</v>
      </c>
      <c r="G3" s="103" t="s">
        <v>537</v>
      </c>
      <c r="H3" s="90">
        <v>1219.0067667602293</v>
      </c>
      <c r="I3" s="90">
        <v>1510.0402651867123</v>
      </c>
      <c r="J3" s="90">
        <v>1784.5741442130216</v>
      </c>
      <c r="K3" s="90">
        <v>1748.0599113489291</v>
      </c>
      <c r="L3" s="90">
        <v>1821.088377077114</v>
      </c>
      <c r="M3" s="90">
        <v>1997.4746953496881</v>
      </c>
      <c r="N3" s="90">
        <v>2410.6302466706366</v>
      </c>
      <c r="O3" s="88">
        <v>1</v>
      </c>
    </row>
    <row r="4" spans="1:15">
      <c r="A4" s="85" t="s">
        <v>100</v>
      </c>
      <c r="B4" s="87">
        <v>342.99568470015811</v>
      </c>
      <c r="C4" s="88">
        <v>9</v>
      </c>
      <c r="D4" s="89">
        <v>1833.0204615520145</v>
      </c>
      <c r="E4" s="2">
        <v>1626.5292592765418</v>
      </c>
      <c r="F4" s="2">
        <v>2039.5116638274872</v>
      </c>
      <c r="G4" s="103" t="s">
        <v>511</v>
      </c>
      <c r="H4" s="90">
        <v>1219.0067667602293</v>
      </c>
      <c r="I4" s="90">
        <v>1510.0402651867123</v>
      </c>
      <c r="J4" s="90">
        <v>1784.5741442130216</v>
      </c>
      <c r="K4" s="90">
        <v>1748.0599113489291</v>
      </c>
      <c r="L4" s="90">
        <v>1821.088377077114</v>
      </c>
      <c r="M4" s="90">
        <v>1997.4746953496881</v>
      </c>
      <c r="N4" s="90">
        <v>2410.6302466706366</v>
      </c>
      <c r="O4" s="88">
        <v>9</v>
      </c>
    </row>
    <row r="5" spans="1:15">
      <c r="A5" s="85" t="s">
        <v>101</v>
      </c>
      <c r="B5" s="87">
        <v>709.8843086486861</v>
      </c>
      <c r="C5" s="88">
        <v>12</v>
      </c>
      <c r="D5" s="89">
        <v>1953.7457424674158</v>
      </c>
      <c r="E5" s="2">
        <v>1809.1292485183039</v>
      </c>
      <c r="F5" s="2">
        <v>2098.3622364165276</v>
      </c>
      <c r="G5" s="103" t="s">
        <v>511</v>
      </c>
      <c r="H5" s="90">
        <v>1219.0067667602293</v>
      </c>
      <c r="I5" s="90">
        <v>1510.0402651867123</v>
      </c>
      <c r="J5" s="90">
        <v>1784.5741442130216</v>
      </c>
      <c r="K5" s="90">
        <v>1748.0599113489291</v>
      </c>
      <c r="L5" s="90">
        <v>1821.088377077114</v>
      </c>
      <c r="M5" s="90">
        <v>1997.4746953496881</v>
      </c>
      <c r="N5" s="90">
        <v>2410.6302466706366</v>
      </c>
      <c r="O5" s="88">
        <v>12</v>
      </c>
    </row>
    <row r="6" spans="1:15">
      <c r="A6" s="85" t="s">
        <v>102</v>
      </c>
      <c r="B6" s="87">
        <v>485.30785580889238</v>
      </c>
      <c r="C6" s="88">
        <v>2</v>
      </c>
      <c r="D6" s="89">
        <v>1345.0601374240946</v>
      </c>
      <c r="E6" s="2">
        <v>1224.3406530562625</v>
      </c>
      <c r="F6" s="2">
        <v>1465.7796217919267</v>
      </c>
      <c r="G6" s="103" t="s">
        <v>537</v>
      </c>
      <c r="H6" s="90">
        <v>1219.0067667602293</v>
      </c>
      <c r="I6" s="90">
        <v>1510.0402651867123</v>
      </c>
      <c r="J6" s="90">
        <v>1784.5741442130216</v>
      </c>
      <c r="K6" s="90">
        <v>1748.0599113489291</v>
      </c>
      <c r="L6" s="90">
        <v>1821.088377077114</v>
      </c>
      <c r="M6" s="90">
        <v>1997.4746953496881</v>
      </c>
      <c r="N6" s="90">
        <v>2410.6302466706366</v>
      </c>
      <c r="O6" s="88">
        <v>2</v>
      </c>
    </row>
    <row r="7" spans="1:15">
      <c r="A7" s="85" t="s">
        <v>103</v>
      </c>
      <c r="B7" s="87">
        <v>888.47449254945593</v>
      </c>
      <c r="C7" s="88">
        <v>16</v>
      </c>
      <c r="D7" s="89">
        <v>2410.6302466706366</v>
      </c>
      <c r="E7" s="2">
        <v>2249.1415000299385</v>
      </c>
      <c r="F7" s="2">
        <v>2572.1189933113346</v>
      </c>
      <c r="G7" s="103" t="s">
        <v>536</v>
      </c>
      <c r="H7" s="90">
        <v>1219.0067667602293</v>
      </c>
      <c r="I7" s="90">
        <v>1510.0402651867123</v>
      </c>
      <c r="J7" s="90">
        <v>1784.5741442130216</v>
      </c>
      <c r="K7" s="90">
        <v>1748.0599113489291</v>
      </c>
      <c r="L7" s="90">
        <v>1821.088377077114</v>
      </c>
      <c r="M7" s="90">
        <v>1997.4746953496881</v>
      </c>
      <c r="N7" s="90">
        <v>2410.6302466706366</v>
      </c>
      <c r="O7" s="88">
        <v>16</v>
      </c>
    </row>
    <row r="8" spans="1:15">
      <c r="A8" s="85" t="s">
        <v>104</v>
      </c>
      <c r="B8" s="87">
        <v>419.6248493675609</v>
      </c>
      <c r="C8" s="88">
        <v>5</v>
      </c>
      <c r="D8" s="89">
        <v>1589.0340440795337</v>
      </c>
      <c r="E8" s="2">
        <v>1431.9447563136421</v>
      </c>
      <c r="F8" s="2">
        <v>1746.1233318454254</v>
      </c>
      <c r="G8" s="103" t="s">
        <v>537</v>
      </c>
      <c r="H8" s="90">
        <v>1219.0067667602293</v>
      </c>
      <c r="I8" s="90">
        <v>1510.0402651867123</v>
      </c>
      <c r="J8" s="90">
        <v>1784.5741442130216</v>
      </c>
      <c r="K8" s="90">
        <v>1748.0599113489291</v>
      </c>
      <c r="L8" s="90">
        <v>1821.088377077114</v>
      </c>
      <c r="M8" s="90">
        <v>1997.4746953496881</v>
      </c>
      <c r="N8" s="90">
        <v>2410.6302466706366</v>
      </c>
      <c r="O8" s="88">
        <v>5</v>
      </c>
    </row>
    <row r="9" spans="1:15">
      <c r="A9" s="85" t="s">
        <v>105</v>
      </c>
      <c r="B9" s="87">
        <v>765.63102691326537</v>
      </c>
      <c r="C9" s="88">
        <v>8</v>
      </c>
      <c r="D9" s="89">
        <v>1825.1745377536495</v>
      </c>
      <c r="E9" s="2">
        <v>1694.0940113242359</v>
      </c>
      <c r="F9" s="2">
        <v>1956.255064183063</v>
      </c>
      <c r="G9" s="103" t="s">
        <v>511</v>
      </c>
      <c r="H9" s="90">
        <v>1219.0067667602293</v>
      </c>
      <c r="I9" s="90">
        <v>1510.0402651867123</v>
      </c>
      <c r="J9" s="90">
        <v>1784.5741442130216</v>
      </c>
      <c r="K9" s="90">
        <v>1748.0599113489291</v>
      </c>
      <c r="L9" s="90">
        <v>1821.088377077114</v>
      </c>
      <c r="M9" s="90">
        <v>1997.4746953496881</v>
      </c>
      <c r="N9" s="90">
        <v>2410.6302466706366</v>
      </c>
      <c r="O9" s="88">
        <v>8</v>
      </c>
    </row>
    <row r="10" spans="1:15">
      <c r="A10" s="85" t="s">
        <v>106</v>
      </c>
      <c r="B10" s="87">
        <v>613.47033280580513</v>
      </c>
      <c r="C10" s="88">
        <v>7</v>
      </c>
      <c r="D10" s="89">
        <v>1771.8896031160266</v>
      </c>
      <c r="E10" s="2">
        <v>1630.1785599549016</v>
      </c>
      <c r="F10" s="2">
        <v>1913.6006462771516</v>
      </c>
      <c r="G10" s="103" t="s">
        <v>511</v>
      </c>
      <c r="H10" s="90">
        <v>1219.0067667602293</v>
      </c>
      <c r="I10" s="90">
        <v>1510.0402651867123</v>
      </c>
      <c r="J10" s="90">
        <v>1784.5741442130216</v>
      </c>
      <c r="K10" s="90">
        <v>1748.0599113489291</v>
      </c>
      <c r="L10" s="90">
        <v>1821.088377077114</v>
      </c>
      <c r="M10" s="90">
        <v>1997.4746953496881</v>
      </c>
      <c r="N10" s="90">
        <v>2410.6302466706366</v>
      </c>
      <c r="O10" s="88">
        <v>7</v>
      </c>
    </row>
    <row r="11" spans="1:15">
      <c r="A11" s="85" t="s">
        <v>107</v>
      </c>
      <c r="B11" s="87">
        <v>641.95883533080212</v>
      </c>
      <c r="C11" s="88">
        <v>10</v>
      </c>
      <c r="D11" s="89">
        <v>1837.7348224634709</v>
      </c>
      <c r="E11" s="2">
        <v>1694.3127006144114</v>
      </c>
      <c r="F11" s="2">
        <v>1981.1569443125304</v>
      </c>
      <c r="G11" s="103" t="s">
        <v>511</v>
      </c>
      <c r="H11" s="90">
        <v>1219.0067667602293</v>
      </c>
      <c r="I11" s="90">
        <v>1510.0402651867123</v>
      </c>
      <c r="J11" s="90">
        <v>1784.5741442130216</v>
      </c>
      <c r="K11" s="90">
        <v>1748.0599113489291</v>
      </c>
      <c r="L11" s="90">
        <v>1821.088377077114</v>
      </c>
      <c r="M11" s="90">
        <v>1997.4746953496881</v>
      </c>
      <c r="N11" s="90">
        <v>2410.6302466706366</v>
      </c>
      <c r="O11" s="88">
        <v>10</v>
      </c>
    </row>
    <row r="12" spans="1:15">
      <c r="A12" s="85" t="s">
        <v>108</v>
      </c>
      <c r="B12" s="87">
        <v>443.31394053229184</v>
      </c>
      <c r="C12" s="88">
        <v>4</v>
      </c>
      <c r="D12" s="89">
        <v>1510.0402651867123</v>
      </c>
      <c r="E12" s="2">
        <v>1365.5614936679713</v>
      </c>
      <c r="F12" s="2">
        <v>1654.5190367054533</v>
      </c>
      <c r="G12" s="103" t="s">
        <v>537</v>
      </c>
      <c r="H12" s="90">
        <v>1219.0067667602293</v>
      </c>
      <c r="I12" s="90">
        <v>1510.0402651867123</v>
      </c>
      <c r="J12" s="90">
        <v>1784.5741442130216</v>
      </c>
      <c r="K12" s="90">
        <v>1748.0599113489291</v>
      </c>
      <c r="L12" s="90">
        <v>1821.088377077114</v>
      </c>
      <c r="M12" s="90">
        <v>1997.4746953496881</v>
      </c>
      <c r="N12" s="90">
        <v>2410.6302466706366</v>
      </c>
      <c r="O12" s="88">
        <v>4</v>
      </c>
    </row>
    <row r="13" spans="1:15">
      <c r="A13" s="85" t="s">
        <v>109</v>
      </c>
      <c r="B13" s="87">
        <v>761.41800132333685</v>
      </c>
      <c r="C13" s="88">
        <v>15</v>
      </c>
      <c r="D13" s="89">
        <v>2156.2281176598335</v>
      </c>
      <c r="E13" s="2">
        <v>2001.6343963599752</v>
      </c>
      <c r="F13" s="2">
        <v>2310.8218389596918</v>
      </c>
      <c r="G13" s="103" t="s">
        <v>536</v>
      </c>
      <c r="H13" s="90">
        <v>1219.0067667602293</v>
      </c>
      <c r="I13" s="90">
        <v>1510.0402651867123</v>
      </c>
      <c r="J13" s="90">
        <v>1784.5741442130216</v>
      </c>
      <c r="K13" s="90">
        <v>1748.0599113489291</v>
      </c>
      <c r="L13" s="90">
        <v>1821.088377077114</v>
      </c>
      <c r="M13" s="90">
        <v>1997.4746953496881</v>
      </c>
      <c r="N13" s="90">
        <v>2410.6302466706366</v>
      </c>
      <c r="O13" s="88">
        <v>15</v>
      </c>
    </row>
    <row r="14" spans="1:15">
      <c r="A14" s="85" t="s">
        <v>110</v>
      </c>
      <c r="B14" s="87">
        <v>538.1001023000855</v>
      </c>
      <c r="C14" s="88">
        <v>3</v>
      </c>
      <c r="D14" s="89">
        <v>1500.6089874539073</v>
      </c>
      <c r="E14" s="2">
        <v>1372.1431540405822</v>
      </c>
      <c r="F14" s="2">
        <v>1629.0748208672323</v>
      </c>
      <c r="G14" s="103" t="s">
        <v>537</v>
      </c>
      <c r="H14" s="90">
        <v>1219.0067667602293</v>
      </c>
      <c r="I14" s="90">
        <v>1510.0402651867123</v>
      </c>
      <c r="J14" s="90">
        <v>1784.5741442130216</v>
      </c>
      <c r="K14" s="90">
        <v>1748.0599113489291</v>
      </c>
      <c r="L14" s="90">
        <v>1821.088377077114</v>
      </c>
      <c r="M14" s="90">
        <v>1997.4746953496881</v>
      </c>
      <c r="N14" s="90">
        <v>2410.6302466706366</v>
      </c>
      <c r="O14" s="88">
        <v>3</v>
      </c>
    </row>
    <row r="15" spans="1:15">
      <c r="A15" s="85" t="s">
        <v>111</v>
      </c>
      <c r="B15" s="87">
        <v>683.79884812142939</v>
      </c>
      <c r="C15" s="88">
        <v>6</v>
      </c>
      <c r="D15" s="89">
        <v>1705.7902881721529</v>
      </c>
      <c r="E15" s="2">
        <v>1577.3622261612391</v>
      </c>
      <c r="F15" s="2">
        <v>1834.2183501830668</v>
      </c>
      <c r="G15" s="103" t="s">
        <v>511</v>
      </c>
      <c r="H15" s="90">
        <v>1219.0067667602293</v>
      </c>
      <c r="I15" s="90">
        <v>1510.0402651867123</v>
      </c>
      <c r="J15" s="90">
        <v>1784.5741442130216</v>
      </c>
      <c r="K15" s="90">
        <v>1748.0599113489291</v>
      </c>
      <c r="L15" s="90">
        <v>1821.088377077114</v>
      </c>
      <c r="M15" s="90">
        <v>1997.4746953496881</v>
      </c>
      <c r="N15" s="90">
        <v>2410.6302466706366</v>
      </c>
      <c r="O15" s="88">
        <v>6</v>
      </c>
    </row>
    <row r="16" spans="1:15">
      <c r="A16" s="85" t="s">
        <v>112</v>
      </c>
      <c r="B16" s="87">
        <v>482.31831002013871</v>
      </c>
      <c r="C16" s="88">
        <v>14</v>
      </c>
      <c r="D16" s="89">
        <v>2042.923441232175</v>
      </c>
      <c r="E16" s="2">
        <v>1858.80846613624</v>
      </c>
      <c r="F16" s="2">
        <v>2227.0384163281101</v>
      </c>
      <c r="G16" s="103" t="s">
        <v>536</v>
      </c>
      <c r="H16" s="90">
        <v>1219.0067667602293</v>
      </c>
      <c r="I16" s="90">
        <v>1510.0402651867123</v>
      </c>
      <c r="J16" s="90">
        <v>1784.5741442130216</v>
      </c>
      <c r="K16" s="90">
        <v>1748.0599113489291</v>
      </c>
      <c r="L16" s="90">
        <v>1821.088377077114</v>
      </c>
      <c r="M16" s="90">
        <v>1997.4746953496881</v>
      </c>
      <c r="N16" s="90">
        <v>2410.6302466706366</v>
      </c>
      <c r="O16" s="88">
        <v>14</v>
      </c>
    </row>
    <row r="17" spans="1:15">
      <c r="A17" s="85" t="s">
        <v>113</v>
      </c>
      <c r="B17" s="87">
        <v>647.74144260263597</v>
      </c>
      <c r="C17" s="88">
        <v>11</v>
      </c>
      <c r="D17" s="89">
        <v>1905.5748038699912</v>
      </c>
      <c r="E17" s="2">
        <v>1756.4521009955758</v>
      </c>
      <c r="F17" s="2">
        <v>2054.6975067444068</v>
      </c>
      <c r="G17" s="103" t="s">
        <v>511</v>
      </c>
      <c r="H17" s="90">
        <v>1219.0067667602293</v>
      </c>
      <c r="I17" s="90">
        <v>1510.0402651867123</v>
      </c>
      <c r="J17" s="90">
        <v>1784.5741442130216</v>
      </c>
      <c r="K17" s="90">
        <v>1748.0599113489291</v>
      </c>
      <c r="L17" s="90">
        <v>1821.088377077114</v>
      </c>
      <c r="M17" s="90">
        <v>1997.4746953496881</v>
      </c>
      <c r="N17" s="90">
        <v>2410.6302466706366</v>
      </c>
      <c r="O17" s="88">
        <v>11</v>
      </c>
    </row>
    <row r="18" spans="1:15">
      <c r="A18" s="85" t="s">
        <v>115</v>
      </c>
      <c r="B18">
        <v>9326.9707345947609</v>
      </c>
      <c r="D18" s="89">
        <v>1784.5741442130216</v>
      </c>
      <c r="E18" s="89">
        <v>1748.0599113489291</v>
      </c>
      <c r="F18" s="89">
        <v>1821.088377077114</v>
      </c>
    </row>
    <row r="19" spans="1:15">
      <c r="D19" s="96"/>
      <c r="E19" s="96"/>
      <c r="F19" s="96"/>
    </row>
    <row r="20" spans="1:15">
      <c r="A20" s="85" t="s">
        <v>116</v>
      </c>
      <c r="B20" t="s">
        <v>297</v>
      </c>
    </row>
    <row r="21" spans="1:15">
      <c r="A21" t="s">
        <v>177</v>
      </c>
    </row>
    <row r="22" spans="1:15">
      <c r="A22" t="s">
        <v>121</v>
      </c>
    </row>
    <row r="23" spans="1:15">
      <c r="A23" t="s">
        <v>286</v>
      </c>
    </row>
    <row r="24" spans="1:15">
      <c r="A24" t="s">
        <v>285</v>
      </c>
    </row>
  </sheetData>
  <sheetProtection algorithmName="SHA-512" hashValue="v6YR4k7VG6x01hZZtS7aflYJl717vk2m2kb7aozfUPguYXkbE37p3YKRYhmDSt/TAOIF+7umbdeAUPS9K2eqxg==" saltValue="3DwolV7VZ+WgN4C6yAI1lA==" spinCount="100000" sheet="1" objects="1" scenarios="1"/>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8">
    <tabColor rgb="FF00B0F0"/>
  </sheetPr>
  <dimension ref="A1:O24"/>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38</v>
      </c>
      <c r="C2" s="88">
        <v>14</v>
      </c>
      <c r="D2" s="89">
        <v>78.265372914383619</v>
      </c>
      <c r="E2" s="2">
        <v>48.418823975724457</v>
      </c>
      <c r="F2" s="2">
        <v>108.11192185304279</v>
      </c>
      <c r="G2" s="103" t="s">
        <v>511</v>
      </c>
      <c r="H2" s="90">
        <v>16.260611899641312</v>
      </c>
      <c r="I2" s="90">
        <v>32.359719573361012</v>
      </c>
      <c r="J2" s="90">
        <v>45.006603725395372</v>
      </c>
      <c r="K2" s="90">
        <v>40.045015938285381</v>
      </c>
      <c r="L2" s="90">
        <v>49.968191512505364</v>
      </c>
      <c r="M2" s="90">
        <v>58.404150398426623</v>
      </c>
      <c r="N2" s="90">
        <v>107.63360538146101</v>
      </c>
      <c r="O2" s="88">
        <v>14</v>
      </c>
    </row>
    <row r="3" spans="1:15">
      <c r="A3" s="85" t="s">
        <v>99</v>
      </c>
      <c r="B3" s="87">
        <v>10</v>
      </c>
      <c r="C3" s="88">
        <v>1</v>
      </c>
      <c r="D3" s="89">
        <v>16.260611899641312</v>
      </c>
      <c r="E3" s="2">
        <v>5.1995841297323189</v>
      </c>
      <c r="F3" s="2">
        <v>27.321639669550304</v>
      </c>
      <c r="G3" s="103" t="s">
        <v>537</v>
      </c>
      <c r="H3" s="90">
        <v>16.260611899641312</v>
      </c>
      <c r="I3" s="90">
        <v>32.359719573361012</v>
      </c>
      <c r="J3" s="90">
        <v>45.006603725395372</v>
      </c>
      <c r="K3" s="90">
        <v>40.045015938285381</v>
      </c>
      <c r="L3" s="90">
        <v>49.968191512505364</v>
      </c>
      <c r="M3" s="90">
        <v>58.404150398426623</v>
      </c>
      <c r="N3" s="90">
        <v>107.63360538146101</v>
      </c>
      <c r="O3" s="88">
        <v>1</v>
      </c>
    </row>
    <row r="4" spans="1:15">
      <c r="A4" s="85" t="s">
        <v>100</v>
      </c>
      <c r="B4" s="87">
        <v>50</v>
      </c>
      <c r="C4" s="88">
        <v>16</v>
      </c>
      <c r="D4" s="89">
        <v>107.63360538146101</v>
      </c>
      <c r="E4" s="2">
        <v>70.023555498400398</v>
      </c>
      <c r="F4" s="2">
        <v>145.24365526452164</v>
      </c>
      <c r="G4" s="103" t="s">
        <v>536</v>
      </c>
      <c r="H4" s="90">
        <v>16.260611899641312</v>
      </c>
      <c r="I4" s="90">
        <v>32.359719573361012</v>
      </c>
      <c r="J4" s="90">
        <v>45.006603725395372</v>
      </c>
      <c r="K4" s="90">
        <v>40.045015938285381</v>
      </c>
      <c r="L4" s="90">
        <v>49.968191512505364</v>
      </c>
      <c r="M4" s="90">
        <v>58.404150398426623</v>
      </c>
      <c r="N4" s="90">
        <v>107.63360538146101</v>
      </c>
      <c r="O4" s="88">
        <v>16</v>
      </c>
    </row>
    <row r="5" spans="1:15">
      <c r="A5" s="85" t="s">
        <v>101</v>
      </c>
      <c r="B5" s="87">
        <v>18</v>
      </c>
      <c r="C5" s="88">
        <v>9</v>
      </c>
      <c r="D5" s="89">
        <v>41.466488952242628</v>
      </c>
      <c r="E5" s="2">
        <v>22.101187547478613</v>
      </c>
      <c r="F5" s="2">
        <v>60.831790357006639</v>
      </c>
      <c r="G5" s="103" t="s">
        <v>511</v>
      </c>
      <c r="H5" s="90">
        <v>16.260611899641312</v>
      </c>
      <c r="I5" s="90">
        <v>32.359719573361012</v>
      </c>
      <c r="J5" s="90">
        <v>45.006603725395372</v>
      </c>
      <c r="K5" s="90">
        <v>40.045015938285381</v>
      </c>
      <c r="L5" s="90">
        <v>49.968191512505364</v>
      </c>
      <c r="M5" s="90">
        <v>58.404150398426623</v>
      </c>
      <c r="N5" s="90">
        <v>107.63360538146101</v>
      </c>
      <c r="O5" s="88">
        <v>9</v>
      </c>
    </row>
    <row r="6" spans="1:15">
      <c r="A6" s="85" t="s">
        <v>102</v>
      </c>
      <c r="B6" s="87">
        <v>10</v>
      </c>
      <c r="C6" s="88">
        <v>2</v>
      </c>
      <c r="D6" s="89">
        <v>22.117503953449813</v>
      </c>
      <c r="E6" s="2">
        <v>8.1454065400801294</v>
      </c>
      <c r="F6" s="2">
        <v>36.089601366819494</v>
      </c>
      <c r="G6" s="103" t="s">
        <v>537</v>
      </c>
      <c r="H6" s="90">
        <v>16.260611899641312</v>
      </c>
      <c r="I6" s="90">
        <v>32.359719573361012</v>
      </c>
      <c r="J6" s="90">
        <v>45.006603725395372</v>
      </c>
      <c r="K6" s="90">
        <v>40.045015938285381</v>
      </c>
      <c r="L6" s="90">
        <v>49.968191512505364</v>
      </c>
      <c r="M6" s="90">
        <v>58.404150398426623</v>
      </c>
      <c r="N6" s="90">
        <v>107.63360538146101</v>
      </c>
      <c r="O6" s="88">
        <v>2</v>
      </c>
    </row>
    <row r="7" spans="1:15">
      <c r="A7" s="85" t="s">
        <v>103</v>
      </c>
      <c r="B7" s="87">
        <v>24</v>
      </c>
      <c r="C7" s="88">
        <v>13</v>
      </c>
      <c r="D7" s="89">
        <v>58.404150398426623</v>
      </c>
      <c r="E7" s="2">
        <v>34.737174904971646</v>
      </c>
      <c r="F7" s="2">
        <v>82.071125891881593</v>
      </c>
      <c r="G7" s="103" t="s">
        <v>511</v>
      </c>
      <c r="H7" s="90">
        <v>16.260611899641312</v>
      </c>
      <c r="I7" s="90">
        <v>32.359719573361012</v>
      </c>
      <c r="J7" s="90">
        <v>45.006603725395372</v>
      </c>
      <c r="K7" s="90">
        <v>40.045015938285381</v>
      </c>
      <c r="L7" s="90">
        <v>49.968191512505364</v>
      </c>
      <c r="M7" s="90">
        <v>58.404150398426623</v>
      </c>
      <c r="N7" s="90">
        <v>107.63360538146101</v>
      </c>
      <c r="O7" s="88">
        <v>13</v>
      </c>
    </row>
    <row r="8" spans="1:15">
      <c r="A8" s="85" t="s">
        <v>104</v>
      </c>
      <c r="B8" s="87">
        <v>26</v>
      </c>
      <c r="C8" s="88">
        <v>7</v>
      </c>
      <c r="D8" s="89">
        <v>39.907273306631595</v>
      </c>
      <c r="E8" s="2">
        <v>21.426735489561668</v>
      </c>
      <c r="F8" s="2">
        <v>58.387811123701525</v>
      </c>
      <c r="G8" s="103" t="s">
        <v>511</v>
      </c>
      <c r="H8" s="90">
        <v>16.260611899641312</v>
      </c>
      <c r="I8" s="90">
        <v>32.359719573361012</v>
      </c>
      <c r="J8" s="90">
        <v>45.006603725395372</v>
      </c>
      <c r="K8" s="90">
        <v>40.045015938285381</v>
      </c>
      <c r="L8" s="90">
        <v>49.968191512505364</v>
      </c>
      <c r="M8" s="90">
        <v>58.404150398426623</v>
      </c>
      <c r="N8" s="90">
        <v>107.63360538146101</v>
      </c>
      <c r="O8" s="88">
        <v>7</v>
      </c>
    </row>
    <row r="9" spans="1:15">
      <c r="A9" s="85" t="s">
        <v>105</v>
      </c>
      <c r="B9" s="87">
        <v>22</v>
      </c>
      <c r="C9" s="88">
        <v>12</v>
      </c>
      <c r="D9" s="89">
        <v>53.129928852342566</v>
      </c>
      <c r="E9" s="2">
        <v>30.870177727653896</v>
      </c>
      <c r="F9" s="2">
        <v>75.389679977031236</v>
      </c>
      <c r="G9" s="103" t="s">
        <v>511</v>
      </c>
      <c r="H9" s="90">
        <v>16.260611899641312</v>
      </c>
      <c r="I9" s="90">
        <v>32.359719573361012</v>
      </c>
      <c r="J9" s="90">
        <v>45.006603725395372</v>
      </c>
      <c r="K9" s="90">
        <v>40.045015938285381</v>
      </c>
      <c r="L9" s="90">
        <v>49.968191512505364</v>
      </c>
      <c r="M9" s="90">
        <v>58.404150398426623</v>
      </c>
      <c r="N9" s="90">
        <v>107.63360538146101</v>
      </c>
      <c r="O9" s="88">
        <v>12</v>
      </c>
    </row>
    <row r="10" spans="1:15">
      <c r="A10" s="85" t="s">
        <v>106</v>
      </c>
      <c r="B10" s="87">
        <v>38</v>
      </c>
      <c r="C10" s="88">
        <v>15</v>
      </c>
      <c r="D10" s="89">
        <v>80.798449070921592</v>
      </c>
      <c r="E10" s="2">
        <v>54.367461754042182</v>
      </c>
      <c r="F10" s="2">
        <v>107.229436387801</v>
      </c>
      <c r="G10" s="103" t="s">
        <v>536</v>
      </c>
      <c r="H10" s="90">
        <v>16.260611899641312</v>
      </c>
      <c r="I10" s="90">
        <v>32.359719573361012</v>
      </c>
      <c r="J10" s="90">
        <v>45.006603725395372</v>
      </c>
      <c r="K10" s="90">
        <v>40.045015938285381</v>
      </c>
      <c r="L10" s="90">
        <v>49.968191512505364</v>
      </c>
      <c r="M10" s="90">
        <v>58.404150398426623</v>
      </c>
      <c r="N10" s="90">
        <v>107.63360538146101</v>
      </c>
      <c r="O10" s="88">
        <v>15</v>
      </c>
    </row>
    <row r="11" spans="1:15">
      <c r="A11" s="85" t="s">
        <v>107</v>
      </c>
      <c r="B11" s="87">
        <v>17</v>
      </c>
      <c r="C11" s="88">
        <v>6</v>
      </c>
      <c r="D11" s="89">
        <v>35.921729626965934</v>
      </c>
      <c r="E11" s="2">
        <v>18.793433089579612</v>
      </c>
      <c r="F11" s="2">
        <v>53.050026164352261</v>
      </c>
      <c r="G11" s="103" t="s">
        <v>511</v>
      </c>
      <c r="H11" s="90">
        <v>16.260611899641312</v>
      </c>
      <c r="I11" s="90">
        <v>32.359719573361012</v>
      </c>
      <c r="J11" s="90">
        <v>45.006603725395372</v>
      </c>
      <c r="K11" s="90">
        <v>40.045015938285381</v>
      </c>
      <c r="L11" s="90">
        <v>49.968191512505364</v>
      </c>
      <c r="M11" s="90">
        <v>58.404150398426623</v>
      </c>
      <c r="N11" s="90">
        <v>107.63360538146101</v>
      </c>
      <c r="O11" s="88">
        <v>6</v>
      </c>
    </row>
    <row r="12" spans="1:15">
      <c r="A12" s="85" t="s">
        <v>108</v>
      </c>
      <c r="B12" s="87">
        <v>13</v>
      </c>
      <c r="C12" s="88">
        <v>3</v>
      </c>
      <c r="D12" s="89">
        <v>26.8560262694978</v>
      </c>
      <c r="E12" s="2">
        <v>8.5485317321541778</v>
      </c>
      <c r="F12" s="2">
        <v>45.163520806841419</v>
      </c>
      <c r="G12" s="103" t="s">
        <v>511</v>
      </c>
      <c r="H12" s="90">
        <v>16.260611899641312</v>
      </c>
      <c r="I12" s="90">
        <v>32.359719573361012</v>
      </c>
      <c r="J12" s="90">
        <v>45.006603725395372</v>
      </c>
      <c r="K12" s="90">
        <v>40.045015938285381</v>
      </c>
      <c r="L12" s="90">
        <v>49.968191512505364</v>
      </c>
      <c r="M12" s="90">
        <v>58.404150398426623</v>
      </c>
      <c r="N12" s="90">
        <v>107.63360538146101</v>
      </c>
      <c r="O12" s="88">
        <v>3</v>
      </c>
    </row>
    <row r="13" spans="1:15">
      <c r="A13" s="85" t="s">
        <v>109</v>
      </c>
      <c r="B13" s="87">
        <v>24</v>
      </c>
      <c r="C13" s="88">
        <v>11</v>
      </c>
      <c r="D13" s="89">
        <v>52.571132051339525</v>
      </c>
      <c r="E13" s="2">
        <v>31.090102903072815</v>
      </c>
      <c r="F13" s="2">
        <v>74.052161199606232</v>
      </c>
      <c r="G13" s="103" t="s">
        <v>511</v>
      </c>
      <c r="H13" s="90">
        <v>16.260611899641312</v>
      </c>
      <c r="I13" s="90">
        <v>32.359719573361012</v>
      </c>
      <c r="J13" s="90">
        <v>45.006603725395372</v>
      </c>
      <c r="K13" s="90">
        <v>40.045015938285381</v>
      </c>
      <c r="L13" s="90">
        <v>49.968191512505364</v>
      </c>
      <c r="M13" s="90">
        <v>58.404150398426623</v>
      </c>
      <c r="N13" s="90">
        <v>107.63360538146101</v>
      </c>
      <c r="O13" s="88">
        <v>11</v>
      </c>
    </row>
    <row r="14" spans="1:15">
      <c r="A14" s="85" t="s">
        <v>110</v>
      </c>
      <c r="B14" s="87">
        <v>19</v>
      </c>
      <c r="C14" s="88">
        <v>8</v>
      </c>
      <c r="D14" s="89">
        <v>41.393930573699251</v>
      </c>
      <c r="E14" s="2">
        <v>22.327970812214673</v>
      </c>
      <c r="F14" s="2">
        <v>60.459890335183829</v>
      </c>
      <c r="G14" s="103" t="s">
        <v>511</v>
      </c>
      <c r="H14" s="90">
        <v>16.260611899641312</v>
      </c>
      <c r="I14" s="90">
        <v>32.359719573361012</v>
      </c>
      <c r="J14" s="90">
        <v>45.006603725395372</v>
      </c>
      <c r="K14" s="90">
        <v>40.045015938285381</v>
      </c>
      <c r="L14" s="90">
        <v>49.968191512505364</v>
      </c>
      <c r="M14" s="90">
        <v>58.404150398426623</v>
      </c>
      <c r="N14" s="90">
        <v>107.63360538146101</v>
      </c>
      <c r="O14" s="88">
        <v>8</v>
      </c>
    </row>
    <row r="15" spans="1:15">
      <c r="A15" s="85" t="s">
        <v>111</v>
      </c>
      <c r="B15" s="87">
        <v>14</v>
      </c>
      <c r="C15" s="88">
        <v>5</v>
      </c>
      <c r="D15" s="89">
        <v>33.193360080564084</v>
      </c>
      <c r="E15" s="2">
        <v>15.715357732078001</v>
      </c>
      <c r="F15" s="2">
        <v>50.671362429050163</v>
      </c>
      <c r="G15" s="103" t="s">
        <v>511</v>
      </c>
      <c r="H15" s="90">
        <v>16.260611899641312</v>
      </c>
      <c r="I15" s="90">
        <v>32.359719573361012</v>
      </c>
      <c r="J15" s="90">
        <v>45.006603725395372</v>
      </c>
      <c r="K15" s="90">
        <v>40.045015938285381</v>
      </c>
      <c r="L15" s="90">
        <v>49.968191512505364</v>
      </c>
      <c r="M15" s="90">
        <v>58.404150398426623</v>
      </c>
      <c r="N15" s="90">
        <v>107.63360538146101</v>
      </c>
      <c r="O15" s="88">
        <v>5</v>
      </c>
    </row>
    <row r="16" spans="1:15">
      <c r="A16" s="85" t="s">
        <v>112</v>
      </c>
      <c r="B16" s="87">
        <v>12</v>
      </c>
      <c r="C16" s="88">
        <v>4</v>
      </c>
      <c r="D16" s="89">
        <v>32.359719573361012</v>
      </c>
      <c r="E16" s="2">
        <v>12.679057244759949</v>
      </c>
      <c r="F16" s="2">
        <v>52.040381901962078</v>
      </c>
      <c r="G16" s="103" t="s">
        <v>511</v>
      </c>
      <c r="H16" s="90">
        <v>16.260611899641312</v>
      </c>
      <c r="I16" s="90">
        <v>32.359719573361012</v>
      </c>
      <c r="J16" s="90">
        <v>45.006603725395372</v>
      </c>
      <c r="K16" s="90">
        <v>40.045015938285381</v>
      </c>
      <c r="L16" s="90">
        <v>49.968191512505364</v>
      </c>
      <c r="M16" s="90">
        <v>58.404150398426623</v>
      </c>
      <c r="N16" s="90">
        <v>107.63360538146101</v>
      </c>
      <c r="O16" s="88">
        <v>4</v>
      </c>
    </row>
    <row r="17" spans="1:15">
      <c r="A17" s="85" t="s">
        <v>113</v>
      </c>
      <c r="B17" s="87">
        <v>20</v>
      </c>
      <c r="C17" s="88">
        <v>10</v>
      </c>
      <c r="D17" s="89">
        <v>42.43587704682075</v>
      </c>
      <c r="E17" s="2">
        <v>23.619717667327286</v>
      </c>
      <c r="F17" s="2">
        <v>61.252036426314213</v>
      </c>
      <c r="G17" s="103" t="s">
        <v>511</v>
      </c>
      <c r="H17" s="90">
        <v>16.260611899641312</v>
      </c>
      <c r="I17" s="90">
        <v>32.359719573361012</v>
      </c>
      <c r="J17" s="90">
        <v>45.006603725395372</v>
      </c>
      <c r="K17" s="90">
        <v>40.045015938285381</v>
      </c>
      <c r="L17" s="90">
        <v>49.968191512505364</v>
      </c>
      <c r="M17" s="90">
        <v>58.404150398426623</v>
      </c>
      <c r="N17" s="90">
        <v>107.63360538146101</v>
      </c>
      <c r="O17" s="88">
        <v>10</v>
      </c>
    </row>
    <row r="18" spans="1:15">
      <c r="A18" s="85" t="s">
        <v>115</v>
      </c>
      <c r="B18">
        <v>355</v>
      </c>
      <c r="D18" s="89">
        <v>45.006603725395372</v>
      </c>
      <c r="E18" s="89">
        <v>40.045015938285381</v>
      </c>
      <c r="F18" s="89">
        <v>49.968191512505364</v>
      </c>
    </row>
    <row r="19" spans="1:15">
      <c r="D19" s="96"/>
      <c r="E19" s="96"/>
      <c r="F19" s="96"/>
    </row>
    <row r="20" spans="1:15">
      <c r="A20" s="85" t="s">
        <v>116</v>
      </c>
      <c r="C20" t="s">
        <v>368</v>
      </c>
    </row>
    <row r="21" spans="1:15">
      <c r="A21" t="s">
        <v>287</v>
      </c>
    </row>
    <row r="22" spans="1:15">
      <c r="A22" t="s">
        <v>121</v>
      </c>
    </row>
    <row r="23" spans="1:15">
      <c r="A23" t="s">
        <v>177</v>
      </c>
    </row>
    <row r="24" spans="1:15">
      <c r="A24" t="s">
        <v>284</v>
      </c>
    </row>
  </sheetData>
  <sheetProtection algorithmName="SHA-512" hashValue="Le07xi0axmtqw0HXtxNCclbhbMDnXE8G65u6R82tqEvmWN+66lTvz4xQd5UIGxxtsR7rOdfQkggC6L1Qau9x+A==" saltValue="9zEG86S+KhyPdEwQxavvsA==" spinCount="100000" sheet="1" objects="1" scenarios="1"/>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9">
    <tabColor rgb="FF00B0F0"/>
  </sheetPr>
  <dimension ref="A1:O24"/>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159</v>
      </c>
      <c r="C2" s="88">
        <v>15</v>
      </c>
      <c r="D2" s="89">
        <v>282.79282810118173</v>
      </c>
      <c r="E2" s="2">
        <v>230.18133767699993</v>
      </c>
      <c r="F2" s="2">
        <v>335.40431852536352</v>
      </c>
      <c r="G2" s="103" t="s">
        <v>536</v>
      </c>
      <c r="H2" s="90">
        <v>85.780885489388425</v>
      </c>
      <c r="I2" s="90">
        <v>105.54653393133678</v>
      </c>
      <c r="J2" s="90">
        <v>177.38035369411895</v>
      </c>
      <c r="K2" s="90">
        <v>167.74627411439161</v>
      </c>
      <c r="L2" s="90">
        <v>187.01443327384629</v>
      </c>
      <c r="M2" s="90">
        <v>210.71750125232427</v>
      </c>
      <c r="N2" s="90">
        <v>487.8480093507888</v>
      </c>
      <c r="O2" s="88">
        <v>15</v>
      </c>
    </row>
    <row r="3" spans="1:15">
      <c r="A3" s="85" t="s">
        <v>99</v>
      </c>
      <c r="B3" s="87">
        <v>46</v>
      </c>
      <c r="C3" s="88">
        <v>5</v>
      </c>
      <c r="D3" s="89">
        <v>108.81710788582799</v>
      </c>
      <c r="E3" s="2">
        <v>75.610106776862722</v>
      </c>
      <c r="F3" s="2">
        <v>142.02410899479327</v>
      </c>
      <c r="G3" s="103" t="s">
        <v>537</v>
      </c>
      <c r="H3" s="90">
        <v>85.780885489388425</v>
      </c>
      <c r="I3" s="90">
        <v>105.54653393133678</v>
      </c>
      <c r="J3" s="90">
        <v>177.38035369411895</v>
      </c>
      <c r="K3" s="90">
        <v>167.74627411439161</v>
      </c>
      <c r="L3" s="90">
        <v>187.01443327384629</v>
      </c>
      <c r="M3" s="90">
        <v>210.71750125232427</v>
      </c>
      <c r="N3" s="90">
        <v>487.8480093507888</v>
      </c>
      <c r="O3" s="88">
        <v>5</v>
      </c>
    </row>
    <row r="4" spans="1:15">
      <c r="A4" s="85" t="s">
        <v>100</v>
      </c>
      <c r="B4" s="87">
        <v>277</v>
      </c>
      <c r="C4" s="88">
        <v>16</v>
      </c>
      <c r="D4" s="89">
        <v>487.8480093507888</v>
      </c>
      <c r="E4" s="2">
        <v>418.28471225980246</v>
      </c>
      <c r="F4" s="2">
        <v>557.4113064417752</v>
      </c>
      <c r="G4" s="103" t="s">
        <v>536</v>
      </c>
      <c r="H4" s="90">
        <v>85.780885489388425</v>
      </c>
      <c r="I4" s="90">
        <v>105.54653393133678</v>
      </c>
      <c r="J4" s="90">
        <v>177.38035369411895</v>
      </c>
      <c r="K4" s="90">
        <v>167.74627411439161</v>
      </c>
      <c r="L4" s="90">
        <v>187.01443327384629</v>
      </c>
      <c r="M4" s="90">
        <v>210.71750125232427</v>
      </c>
      <c r="N4" s="90">
        <v>487.8480093507888</v>
      </c>
      <c r="O4" s="88">
        <v>16</v>
      </c>
    </row>
    <row r="5" spans="1:15">
      <c r="A5" s="85" t="s">
        <v>101</v>
      </c>
      <c r="B5" s="87">
        <v>90</v>
      </c>
      <c r="C5" s="88">
        <v>13</v>
      </c>
      <c r="D5" s="89">
        <v>210.71750125232427</v>
      </c>
      <c r="E5" s="2">
        <v>166.5884432274496</v>
      </c>
      <c r="F5" s="2">
        <v>254.84655927719893</v>
      </c>
      <c r="G5" s="103" t="s">
        <v>511</v>
      </c>
      <c r="H5" s="90">
        <v>85.780885489388425</v>
      </c>
      <c r="I5" s="90">
        <v>105.54653393133678</v>
      </c>
      <c r="J5" s="90">
        <v>177.38035369411895</v>
      </c>
      <c r="K5" s="90">
        <v>167.74627411439161</v>
      </c>
      <c r="L5" s="90">
        <v>187.01443327384629</v>
      </c>
      <c r="M5" s="90">
        <v>210.71750125232427</v>
      </c>
      <c r="N5" s="90">
        <v>487.8480093507888</v>
      </c>
      <c r="O5" s="88">
        <v>13</v>
      </c>
    </row>
    <row r="6" spans="1:15">
      <c r="A6" s="85" t="s">
        <v>102</v>
      </c>
      <c r="B6" s="87">
        <v>47</v>
      </c>
      <c r="C6" s="88">
        <v>3</v>
      </c>
      <c r="D6" s="89">
        <v>97.426803613861424</v>
      </c>
      <c r="E6" s="2">
        <v>69.223802598194268</v>
      </c>
      <c r="F6" s="2">
        <v>125.62980462952858</v>
      </c>
      <c r="G6" s="103" t="s">
        <v>537</v>
      </c>
      <c r="H6" s="90">
        <v>85.780885489388425</v>
      </c>
      <c r="I6" s="90">
        <v>105.54653393133678</v>
      </c>
      <c r="J6" s="90">
        <v>177.38035369411895</v>
      </c>
      <c r="K6" s="90">
        <v>167.74627411439161</v>
      </c>
      <c r="L6" s="90">
        <v>187.01443327384629</v>
      </c>
      <c r="M6" s="90">
        <v>210.71750125232427</v>
      </c>
      <c r="N6" s="90">
        <v>487.8480093507888</v>
      </c>
      <c r="O6" s="88">
        <v>3</v>
      </c>
    </row>
    <row r="7" spans="1:15">
      <c r="A7" s="85" t="s">
        <v>103</v>
      </c>
      <c r="B7" s="87">
        <v>54</v>
      </c>
      <c r="C7" s="88">
        <v>6</v>
      </c>
      <c r="D7" s="89">
        <v>127.86215100558064</v>
      </c>
      <c r="E7" s="2">
        <v>93.399830094354286</v>
      </c>
      <c r="F7" s="2">
        <v>162.324471916807</v>
      </c>
      <c r="G7" s="103" t="s">
        <v>537</v>
      </c>
      <c r="H7" s="90">
        <v>85.780885489388425</v>
      </c>
      <c r="I7" s="90">
        <v>105.54653393133678</v>
      </c>
      <c r="J7" s="90">
        <v>177.38035369411895</v>
      </c>
      <c r="K7" s="90">
        <v>167.74627411439161</v>
      </c>
      <c r="L7" s="90">
        <v>187.01443327384629</v>
      </c>
      <c r="M7" s="90">
        <v>210.71750125232427</v>
      </c>
      <c r="N7" s="90">
        <v>487.8480093507888</v>
      </c>
      <c r="O7" s="88">
        <v>6</v>
      </c>
    </row>
    <row r="8" spans="1:15">
      <c r="A8" s="85" t="s">
        <v>104</v>
      </c>
      <c r="B8" s="87">
        <v>123</v>
      </c>
      <c r="C8" s="88">
        <v>12</v>
      </c>
      <c r="D8" s="89">
        <v>186.78440255480072</v>
      </c>
      <c r="E8" s="2">
        <v>150.3771141441436</v>
      </c>
      <c r="F8" s="2">
        <v>223.19169096545784</v>
      </c>
      <c r="G8" s="103" t="s">
        <v>511</v>
      </c>
      <c r="H8" s="90">
        <v>85.780885489388425</v>
      </c>
      <c r="I8" s="90">
        <v>105.54653393133678</v>
      </c>
      <c r="J8" s="90">
        <v>177.38035369411895</v>
      </c>
      <c r="K8" s="90">
        <v>167.74627411439161</v>
      </c>
      <c r="L8" s="90">
        <v>187.01443327384629</v>
      </c>
      <c r="M8" s="90">
        <v>210.71750125232427</v>
      </c>
      <c r="N8" s="90">
        <v>487.8480093507888</v>
      </c>
      <c r="O8" s="88">
        <v>12</v>
      </c>
    </row>
    <row r="9" spans="1:15">
      <c r="A9" s="85" t="s">
        <v>105</v>
      </c>
      <c r="B9" s="87">
        <v>70</v>
      </c>
      <c r="C9" s="88">
        <v>9</v>
      </c>
      <c r="D9" s="89">
        <v>170.08251943937819</v>
      </c>
      <c r="E9" s="2">
        <v>130.09928948463605</v>
      </c>
      <c r="F9" s="2">
        <v>210.06574939412033</v>
      </c>
      <c r="G9" s="103" t="s">
        <v>511</v>
      </c>
      <c r="H9" s="90">
        <v>85.780885489388425</v>
      </c>
      <c r="I9" s="90">
        <v>105.54653393133678</v>
      </c>
      <c r="J9" s="90">
        <v>177.38035369411895</v>
      </c>
      <c r="K9" s="90">
        <v>167.74627411439161</v>
      </c>
      <c r="L9" s="90">
        <v>187.01443327384629</v>
      </c>
      <c r="M9" s="90">
        <v>210.71750125232427</v>
      </c>
      <c r="N9" s="90">
        <v>487.8480093507888</v>
      </c>
      <c r="O9" s="88">
        <v>9</v>
      </c>
    </row>
    <row r="10" spans="1:15">
      <c r="A10" s="85" t="s">
        <v>106</v>
      </c>
      <c r="B10" s="87">
        <v>116</v>
      </c>
      <c r="C10" s="88">
        <v>14</v>
      </c>
      <c r="D10" s="89">
        <v>210.8237252674478</v>
      </c>
      <c r="E10" s="2">
        <v>171.66893148129395</v>
      </c>
      <c r="F10" s="2">
        <v>249.97851905360164</v>
      </c>
      <c r="G10" s="103" t="s">
        <v>511</v>
      </c>
      <c r="H10" s="90">
        <v>85.780885489388425</v>
      </c>
      <c r="I10" s="90">
        <v>105.54653393133678</v>
      </c>
      <c r="J10" s="90">
        <v>177.38035369411895</v>
      </c>
      <c r="K10" s="90">
        <v>167.74627411439161</v>
      </c>
      <c r="L10" s="90">
        <v>187.01443327384629</v>
      </c>
      <c r="M10" s="90">
        <v>210.71750125232427</v>
      </c>
      <c r="N10" s="90">
        <v>487.8480093507888</v>
      </c>
      <c r="O10" s="88">
        <v>14</v>
      </c>
    </row>
    <row r="11" spans="1:15">
      <c r="A11" s="85" t="s">
        <v>107</v>
      </c>
      <c r="B11" s="87">
        <v>69</v>
      </c>
      <c r="C11" s="88">
        <v>8</v>
      </c>
      <c r="D11" s="89">
        <v>156.47791872102547</v>
      </c>
      <c r="E11" s="2">
        <v>119.03718163994749</v>
      </c>
      <c r="F11" s="2">
        <v>193.91865580210344</v>
      </c>
      <c r="G11" s="103" t="s">
        <v>511</v>
      </c>
      <c r="H11" s="90">
        <v>85.780885489388425</v>
      </c>
      <c r="I11" s="90">
        <v>105.54653393133678</v>
      </c>
      <c r="J11" s="90">
        <v>177.38035369411895</v>
      </c>
      <c r="K11" s="90">
        <v>167.74627411439161</v>
      </c>
      <c r="L11" s="90">
        <v>187.01443327384629</v>
      </c>
      <c r="M11" s="90">
        <v>210.71750125232427</v>
      </c>
      <c r="N11" s="90">
        <v>487.8480093507888</v>
      </c>
      <c r="O11" s="88">
        <v>8</v>
      </c>
    </row>
    <row r="12" spans="1:15">
      <c r="A12" s="85" t="s">
        <v>108</v>
      </c>
      <c r="B12" s="87">
        <v>45</v>
      </c>
      <c r="C12" s="88">
        <v>1</v>
      </c>
      <c r="D12" s="89">
        <v>85.780885489388425</v>
      </c>
      <c r="E12" s="2">
        <v>56.033184938748136</v>
      </c>
      <c r="F12" s="2">
        <v>115.52858604002871</v>
      </c>
      <c r="G12" s="103" t="s">
        <v>537</v>
      </c>
      <c r="H12" s="90">
        <v>85.780885489388425</v>
      </c>
      <c r="I12" s="90">
        <v>105.54653393133678</v>
      </c>
      <c r="J12" s="90">
        <v>177.38035369411895</v>
      </c>
      <c r="K12" s="90">
        <v>167.74627411439161</v>
      </c>
      <c r="L12" s="90">
        <v>187.01443327384629</v>
      </c>
      <c r="M12" s="90">
        <v>210.71750125232427</v>
      </c>
      <c r="N12" s="90">
        <v>487.8480093507888</v>
      </c>
      <c r="O12" s="88">
        <v>1</v>
      </c>
    </row>
    <row r="13" spans="1:15">
      <c r="A13" s="85" t="s">
        <v>109</v>
      </c>
      <c r="B13" s="87">
        <v>86</v>
      </c>
      <c r="C13" s="88">
        <v>11</v>
      </c>
      <c r="D13" s="89">
        <v>185.16783199411799</v>
      </c>
      <c r="E13" s="2">
        <v>145.42821697595895</v>
      </c>
      <c r="F13" s="2">
        <v>224.90744701227703</v>
      </c>
      <c r="G13" s="103" t="s">
        <v>511</v>
      </c>
      <c r="H13" s="90">
        <v>85.780885489388425</v>
      </c>
      <c r="I13" s="90">
        <v>105.54653393133678</v>
      </c>
      <c r="J13" s="90">
        <v>177.38035369411895</v>
      </c>
      <c r="K13" s="90">
        <v>167.74627411439161</v>
      </c>
      <c r="L13" s="90">
        <v>187.01443327384629</v>
      </c>
      <c r="M13" s="90">
        <v>210.71750125232427</v>
      </c>
      <c r="N13" s="90">
        <v>487.8480093507888</v>
      </c>
      <c r="O13" s="88">
        <v>11</v>
      </c>
    </row>
    <row r="14" spans="1:15">
      <c r="A14" s="85" t="s">
        <v>110</v>
      </c>
      <c r="B14" s="87">
        <v>90</v>
      </c>
      <c r="C14" s="88">
        <v>10</v>
      </c>
      <c r="D14" s="89">
        <v>181.00260190830016</v>
      </c>
      <c r="E14" s="2">
        <v>143.33934270168825</v>
      </c>
      <c r="F14" s="2">
        <v>218.66586111491208</v>
      </c>
      <c r="G14" s="103" t="s">
        <v>511</v>
      </c>
      <c r="H14" s="90">
        <v>85.780885489388425</v>
      </c>
      <c r="I14" s="90">
        <v>105.54653393133678</v>
      </c>
      <c r="J14" s="90">
        <v>177.38035369411895</v>
      </c>
      <c r="K14" s="90">
        <v>167.74627411439161</v>
      </c>
      <c r="L14" s="90">
        <v>187.01443327384629</v>
      </c>
      <c r="M14" s="90">
        <v>210.71750125232427</v>
      </c>
      <c r="N14" s="90">
        <v>487.8480093507888</v>
      </c>
      <c r="O14" s="88">
        <v>10</v>
      </c>
    </row>
    <row r="15" spans="1:15">
      <c r="A15" s="85" t="s">
        <v>111</v>
      </c>
      <c r="B15" s="87">
        <v>45</v>
      </c>
      <c r="C15" s="88">
        <v>4</v>
      </c>
      <c r="D15" s="89">
        <v>105.54653393133678</v>
      </c>
      <c r="E15" s="2">
        <v>74.588135144592314</v>
      </c>
      <c r="F15" s="2">
        <v>136.50493271808125</v>
      </c>
      <c r="G15" s="103" t="s">
        <v>537</v>
      </c>
      <c r="H15" s="90">
        <v>85.780885489388425</v>
      </c>
      <c r="I15" s="90">
        <v>105.54653393133678</v>
      </c>
      <c r="J15" s="90">
        <v>177.38035369411895</v>
      </c>
      <c r="K15" s="90">
        <v>167.74627411439161</v>
      </c>
      <c r="L15" s="90">
        <v>187.01443327384629</v>
      </c>
      <c r="M15" s="90">
        <v>210.71750125232427</v>
      </c>
      <c r="N15" s="90">
        <v>487.8480093507888</v>
      </c>
      <c r="O15" s="88">
        <v>4</v>
      </c>
    </row>
    <row r="16" spans="1:15">
      <c r="A16" s="85" t="s">
        <v>112</v>
      </c>
      <c r="B16" s="87">
        <v>41</v>
      </c>
      <c r="C16" s="88">
        <v>2</v>
      </c>
      <c r="D16" s="89">
        <v>92.632104436883608</v>
      </c>
      <c r="E16" s="2">
        <v>61.287872458664815</v>
      </c>
      <c r="F16" s="2">
        <v>123.97633641510239</v>
      </c>
      <c r="G16" s="103" t="s">
        <v>537</v>
      </c>
      <c r="H16" s="90">
        <v>85.780885489388425</v>
      </c>
      <c r="I16" s="90">
        <v>105.54653393133678</v>
      </c>
      <c r="J16" s="90">
        <v>177.38035369411895</v>
      </c>
      <c r="K16" s="90">
        <v>167.74627411439161</v>
      </c>
      <c r="L16" s="90">
        <v>187.01443327384629</v>
      </c>
      <c r="M16" s="90">
        <v>210.71750125232427</v>
      </c>
      <c r="N16" s="90">
        <v>487.8480093507888</v>
      </c>
      <c r="O16" s="88">
        <v>2</v>
      </c>
    </row>
    <row r="17" spans="1:15">
      <c r="A17" s="85" t="s">
        <v>113</v>
      </c>
      <c r="B17" s="87">
        <v>68</v>
      </c>
      <c r="C17" s="88">
        <v>7</v>
      </c>
      <c r="D17" s="89">
        <v>145.30760162916425</v>
      </c>
      <c r="E17" s="2">
        <v>110.28181906800562</v>
      </c>
      <c r="F17" s="2">
        <v>180.33338419032287</v>
      </c>
      <c r="G17" s="103" t="s">
        <v>511</v>
      </c>
      <c r="H17" s="90">
        <v>85.780885489388425</v>
      </c>
      <c r="I17" s="90">
        <v>105.54653393133678</v>
      </c>
      <c r="J17" s="90">
        <v>177.38035369411895</v>
      </c>
      <c r="K17" s="90">
        <v>167.74627411439161</v>
      </c>
      <c r="L17" s="90">
        <v>187.01443327384629</v>
      </c>
      <c r="M17" s="90">
        <v>210.71750125232427</v>
      </c>
      <c r="N17" s="90">
        <v>487.8480093507888</v>
      </c>
      <c r="O17" s="88">
        <v>7</v>
      </c>
    </row>
    <row r="18" spans="1:15">
      <c r="A18" s="85" t="s">
        <v>115</v>
      </c>
      <c r="B18">
        <v>1426</v>
      </c>
      <c r="D18" s="89">
        <v>177.38035369411895</v>
      </c>
      <c r="E18" s="89">
        <v>167.74627411439161</v>
      </c>
      <c r="F18" s="89">
        <v>187.01443327384629</v>
      </c>
    </row>
    <row r="19" spans="1:15">
      <c r="D19" s="96"/>
      <c r="E19" s="96"/>
      <c r="F19" s="96"/>
    </row>
    <row r="20" spans="1:15">
      <c r="A20" s="85" t="s">
        <v>116</v>
      </c>
      <c r="B20" t="s">
        <v>289</v>
      </c>
    </row>
    <row r="21" spans="1:15">
      <c r="A21" t="s">
        <v>177</v>
      </c>
    </row>
    <row r="22" spans="1:15">
      <c r="A22" t="s">
        <v>121</v>
      </c>
    </row>
    <row r="23" spans="1:15">
      <c r="A23" t="s">
        <v>286</v>
      </c>
    </row>
    <row r="24" spans="1:15">
      <c r="A24" t="s">
        <v>285</v>
      </c>
    </row>
  </sheetData>
  <sheetProtection algorithmName="SHA-512" hashValue="IPLc4zspzXnYtCe3cy0DNt4yYnMGnmR3/rptJvW1UxUVikPpJ/SH/4C506wl2pTudmuWRhqvu2Cq7OoAQFVQIA==" saltValue="woZH6wX05DqSccnMGcHndw==" spinCount="100000" sheet="1" objects="1" scenarios="1"/>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70">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14</v>
      </c>
      <c r="C2" s="88">
        <v>5</v>
      </c>
      <c r="D2" s="89">
        <v>109.98507345431692</v>
      </c>
      <c r="E2" s="2">
        <v>60.079587555887066</v>
      </c>
      <c r="F2" s="2">
        <v>184.5470797279805</v>
      </c>
      <c r="G2" s="103" t="s">
        <v>511</v>
      </c>
      <c r="H2" s="90">
        <v>60.575466935890965</v>
      </c>
      <c r="I2" s="90">
        <v>102.57517680721266</v>
      </c>
      <c r="J2" s="90">
        <v>138.64368232156457</v>
      </c>
      <c r="K2" s="90">
        <v>125.48362646055365</v>
      </c>
      <c r="L2" s="90">
        <v>152.80853040750583</v>
      </c>
      <c r="M2" s="90">
        <v>172.83097131005877</v>
      </c>
      <c r="N2" s="90">
        <v>263.63168724279836</v>
      </c>
      <c r="O2" s="88">
        <v>5</v>
      </c>
    </row>
    <row r="3" spans="1:15">
      <c r="A3" s="85" t="s">
        <v>99</v>
      </c>
      <c r="B3" s="87">
        <v>16</v>
      </c>
      <c r="C3" s="88">
        <v>9</v>
      </c>
      <c r="D3" s="89">
        <v>118.142213689729</v>
      </c>
      <c r="E3" s="2">
        <v>67.485113479587852</v>
      </c>
      <c r="F3" s="2">
        <v>191.86619060814633</v>
      </c>
      <c r="G3" s="103" t="s">
        <v>511</v>
      </c>
      <c r="H3" s="90">
        <v>60.575466935890965</v>
      </c>
      <c r="I3" s="90">
        <v>102.57517680721266</v>
      </c>
      <c r="J3" s="90">
        <v>138.64368232156457</v>
      </c>
      <c r="K3" s="90">
        <v>125.48362646055365</v>
      </c>
      <c r="L3" s="90">
        <v>152.80853040750583</v>
      </c>
      <c r="M3" s="90">
        <v>172.83097131005877</v>
      </c>
      <c r="N3" s="90">
        <v>263.63168724279836</v>
      </c>
      <c r="O3" s="88">
        <v>9</v>
      </c>
    </row>
    <row r="4" spans="1:15">
      <c r="A4" s="85" t="s">
        <v>100</v>
      </c>
      <c r="B4" s="87">
        <v>26</v>
      </c>
      <c r="C4" s="88">
        <v>10</v>
      </c>
      <c r="D4" s="89">
        <v>132.23476757196622</v>
      </c>
      <c r="E4" s="2">
        <v>86.358233168514374</v>
      </c>
      <c r="F4" s="2">
        <v>193.76229350260553</v>
      </c>
      <c r="G4" s="103" t="s">
        <v>511</v>
      </c>
      <c r="H4" s="90">
        <v>60.575466935890965</v>
      </c>
      <c r="I4" s="90">
        <v>102.57517680721266</v>
      </c>
      <c r="J4" s="90">
        <v>138.64368232156457</v>
      </c>
      <c r="K4" s="90">
        <v>125.48362646055365</v>
      </c>
      <c r="L4" s="90">
        <v>152.80853040750583</v>
      </c>
      <c r="M4" s="90">
        <v>172.83097131005877</v>
      </c>
      <c r="N4" s="90">
        <v>263.63168724279836</v>
      </c>
      <c r="O4" s="88">
        <v>10</v>
      </c>
    </row>
    <row r="5" spans="1:15">
      <c r="A5" s="85" t="s">
        <v>101</v>
      </c>
      <c r="B5" s="87">
        <v>29</v>
      </c>
      <c r="C5" s="88">
        <v>11</v>
      </c>
      <c r="D5" s="89">
        <v>134.65199424246646</v>
      </c>
      <c r="E5" s="2">
        <v>90.159888500160505</v>
      </c>
      <c r="F5" s="2">
        <v>193.38973761979454</v>
      </c>
      <c r="G5" s="103" t="s">
        <v>511</v>
      </c>
      <c r="H5" s="90">
        <v>60.575466935890965</v>
      </c>
      <c r="I5" s="90">
        <v>102.57517680721266</v>
      </c>
      <c r="J5" s="90">
        <v>138.64368232156457</v>
      </c>
      <c r="K5" s="90">
        <v>125.48362646055365</v>
      </c>
      <c r="L5" s="90">
        <v>152.80853040750583</v>
      </c>
      <c r="M5" s="90">
        <v>172.83097131005877</v>
      </c>
      <c r="N5" s="90">
        <v>263.63168724279836</v>
      </c>
      <c r="O5" s="88">
        <v>11</v>
      </c>
    </row>
    <row r="6" spans="1:15">
      <c r="A6" s="85" t="s">
        <v>102</v>
      </c>
      <c r="B6" s="87">
        <v>39</v>
      </c>
      <c r="C6" s="88">
        <v>14</v>
      </c>
      <c r="D6" s="89">
        <v>211.74937561081552</v>
      </c>
      <c r="E6" s="2">
        <v>150.55637834130013</v>
      </c>
      <c r="F6" s="2">
        <v>289.47628590818306</v>
      </c>
      <c r="G6" s="103" t="s">
        <v>511</v>
      </c>
      <c r="H6" s="90">
        <v>60.575466935890965</v>
      </c>
      <c r="I6" s="90">
        <v>102.57517680721266</v>
      </c>
      <c r="J6" s="90">
        <v>138.64368232156457</v>
      </c>
      <c r="K6" s="90">
        <v>125.48362646055365</v>
      </c>
      <c r="L6" s="90">
        <v>152.80853040750583</v>
      </c>
      <c r="M6" s="90">
        <v>172.83097131005877</v>
      </c>
      <c r="N6" s="90">
        <v>263.63168724279836</v>
      </c>
      <c r="O6" s="88">
        <v>14</v>
      </c>
    </row>
    <row r="7" spans="1:15">
      <c r="A7" s="85" t="s">
        <v>103</v>
      </c>
      <c r="B7" s="87">
        <v>23</v>
      </c>
      <c r="C7" s="88">
        <v>8</v>
      </c>
      <c r="D7" s="89">
        <v>117.29906160750714</v>
      </c>
      <c r="E7" s="2">
        <v>74.333795790563954</v>
      </c>
      <c r="F7" s="2">
        <v>176.01392433163983</v>
      </c>
      <c r="G7" s="103" t="s">
        <v>511</v>
      </c>
      <c r="H7" s="90">
        <v>60.575466935890965</v>
      </c>
      <c r="I7" s="90">
        <v>102.57517680721266</v>
      </c>
      <c r="J7" s="90">
        <v>138.64368232156457</v>
      </c>
      <c r="K7" s="90">
        <v>125.48362646055365</v>
      </c>
      <c r="L7" s="90">
        <v>152.80853040750583</v>
      </c>
      <c r="M7" s="90">
        <v>172.83097131005877</v>
      </c>
      <c r="N7" s="90">
        <v>263.63168724279836</v>
      </c>
      <c r="O7" s="88">
        <v>8</v>
      </c>
    </row>
    <row r="8" spans="1:15">
      <c r="A8" s="85" t="s">
        <v>104</v>
      </c>
      <c r="B8" s="87">
        <v>41</v>
      </c>
      <c r="C8" s="88">
        <v>16</v>
      </c>
      <c r="D8" s="89">
        <v>263.63168724279836</v>
      </c>
      <c r="E8" s="2">
        <v>189.16583917252692</v>
      </c>
      <c r="F8" s="2">
        <v>357.65545104229966</v>
      </c>
      <c r="G8" s="103" t="s">
        <v>536</v>
      </c>
      <c r="H8" s="90">
        <v>60.575466935890965</v>
      </c>
      <c r="I8" s="90">
        <v>102.57517680721266</v>
      </c>
      <c r="J8" s="90">
        <v>138.64368232156457</v>
      </c>
      <c r="K8" s="90">
        <v>125.48362646055365</v>
      </c>
      <c r="L8" s="90">
        <v>152.80853040750583</v>
      </c>
      <c r="M8" s="90">
        <v>172.83097131005877</v>
      </c>
      <c r="N8" s="90">
        <v>263.63168724279836</v>
      </c>
      <c r="O8" s="88">
        <v>16</v>
      </c>
    </row>
    <row r="9" spans="1:15">
      <c r="A9" s="85" t="s">
        <v>105</v>
      </c>
      <c r="B9" s="87">
        <v>19</v>
      </c>
      <c r="C9" s="88">
        <v>4</v>
      </c>
      <c r="D9" s="89">
        <v>102.57517680721266</v>
      </c>
      <c r="E9" s="2">
        <v>61.728556692710931</v>
      </c>
      <c r="F9" s="2">
        <v>160.191903392097</v>
      </c>
      <c r="G9" s="103" t="s">
        <v>511</v>
      </c>
      <c r="H9" s="90">
        <v>60.575466935890965</v>
      </c>
      <c r="I9" s="90">
        <v>102.57517680721266</v>
      </c>
      <c r="J9" s="90">
        <v>138.64368232156457</v>
      </c>
      <c r="K9" s="90">
        <v>125.48362646055365</v>
      </c>
      <c r="L9" s="90">
        <v>152.80853040750583</v>
      </c>
      <c r="M9" s="90">
        <v>172.83097131005877</v>
      </c>
      <c r="N9" s="90">
        <v>263.63168724279836</v>
      </c>
      <c r="O9" s="88">
        <v>4</v>
      </c>
    </row>
    <row r="10" spans="1:15">
      <c r="A10" s="85" t="s">
        <v>106</v>
      </c>
      <c r="B10" s="87">
        <v>38</v>
      </c>
      <c r="C10" s="88">
        <v>12</v>
      </c>
      <c r="D10" s="89">
        <v>167.90385295157299</v>
      </c>
      <c r="E10" s="2">
        <v>118.80376670729343</v>
      </c>
      <c r="F10" s="2">
        <v>230.46762739030851</v>
      </c>
      <c r="G10" s="103" t="s">
        <v>511</v>
      </c>
      <c r="H10" s="90">
        <v>60.575466935890965</v>
      </c>
      <c r="I10" s="90">
        <v>102.57517680721266</v>
      </c>
      <c r="J10" s="90">
        <v>138.64368232156457</v>
      </c>
      <c r="K10" s="90">
        <v>125.48362646055365</v>
      </c>
      <c r="L10" s="90">
        <v>152.80853040750583</v>
      </c>
      <c r="M10" s="90">
        <v>172.83097131005877</v>
      </c>
      <c r="N10" s="90">
        <v>263.63168724279836</v>
      </c>
      <c r="O10" s="88">
        <v>12</v>
      </c>
    </row>
    <row r="11" spans="1:15">
      <c r="A11" s="85" t="s">
        <v>107</v>
      </c>
      <c r="B11" s="87">
        <v>12</v>
      </c>
      <c r="C11" s="88">
        <v>1</v>
      </c>
      <c r="D11" s="89">
        <v>60.575466935890965</v>
      </c>
      <c r="E11" s="2">
        <v>31.264562559712409</v>
      </c>
      <c r="F11" s="2">
        <v>105.81957624238618</v>
      </c>
      <c r="G11" s="103" t="s">
        <v>537</v>
      </c>
      <c r="H11" s="90">
        <v>60.575466935890965</v>
      </c>
      <c r="I11" s="90">
        <v>102.57517680721266</v>
      </c>
      <c r="J11" s="90">
        <v>138.64368232156457</v>
      </c>
      <c r="K11" s="90">
        <v>125.48362646055365</v>
      </c>
      <c r="L11" s="90">
        <v>152.80853040750583</v>
      </c>
      <c r="M11" s="90">
        <v>172.83097131005877</v>
      </c>
      <c r="N11" s="90">
        <v>263.63168724279836</v>
      </c>
      <c r="O11" s="88">
        <v>1</v>
      </c>
    </row>
    <row r="12" spans="1:15">
      <c r="A12" s="85" t="s">
        <v>108</v>
      </c>
      <c r="B12" s="87">
        <v>10</v>
      </c>
      <c r="C12" s="88">
        <v>3</v>
      </c>
      <c r="D12" s="89">
        <v>86.11780916293489</v>
      </c>
      <c r="E12" s="2">
        <v>41.228469806816776</v>
      </c>
      <c r="F12" s="2">
        <v>158.38321224385527</v>
      </c>
      <c r="G12" s="103" t="s">
        <v>511</v>
      </c>
      <c r="H12" s="90">
        <v>60.575466935890965</v>
      </c>
      <c r="I12" s="90">
        <v>102.57517680721266</v>
      </c>
      <c r="J12" s="90">
        <v>138.64368232156457</v>
      </c>
      <c r="K12" s="90">
        <v>125.48362646055365</v>
      </c>
      <c r="L12" s="90">
        <v>152.80853040750583</v>
      </c>
      <c r="M12" s="90">
        <v>172.83097131005877</v>
      </c>
      <c r="N12" s="90">
        <v>263.63168724279836</v>
      </c>
      <c r="O12" s="88">
        <v>3</v>
      </c>
    </row>
    <row r="13" spans="1:15">
      <c r="A13" s="85" t="s">
        <v>109</v>
      </c>
      <c r="B13" s="87">
        <v>52</v>
      </c>
      <c r="C13" s="88">
        <v>15</v>
      </c>
      <c r="D13" s="89">
        <v>229.64140611199434</v>
      </c>
      <c r="E13" s="2">
        <v>171.49484166459601</v>
      </c>
      <c r="F13" s="2">
        <v>301.15023631027816</v>
      </c>
      <c r="G13" s="103" t="s">
        <v>536</v>
      </c>
      <c r="H13" s="90">
        <v>60.575466935890965</v>
      </c>
      <c r="I13" s="90">
        <v>102.57517680721266</v>
      </c>
      <c r="J13" s="90">
        <v>138.64368232156457</v>
      </c>
      <c r="K13" s="90">
        <v>125.48362646055365</v>
      </c>
      <c r="L13" s="90">
        <v>152.80853040750583</v>
      </c>
      <c r="M13" s="90">
        <v>172.83097131005877</v>
      </c>
      <c r="N13" s="90">
        <v>263.63168724279836</v>
      </c>
      <c r="O13" s="88">
        <v>15</v>
      </c>
    </row>
    <row r="14" spans="1:15">
      <c r="A14" s="85" t="s">
        <v>110</v>
      </c>
      <c r="B14" s="87">
        <v>23</v>
      </c>
      <c r="C14" s="88">
        <v>6</v>
      </c>
      <c r="D14" s="89">
        <v>111.35857461024499</v>
      </c>
      <c r="E14" s="2">
        <v>70.569239268973462</v>
      </c>
      <c r="F14" s="2">
        <v>167.09988516969079</v>
      </c>
      <c r="G14" s="103" t="s">
        <v>511</v>
      </c>
      <c r="H14" s="90">
        <v>60.575466935890965</v>
      </c>
      <c r="I14" s="90">
        <v>102.57517680721266</v>
      </c>
      <c r="J14" s="90">
        <v>138.64368232156457</v>
      </c>
      <c r="K14" s="90">
        <v>125.48362646055365</v>
      </c>
      <c r="L14" s="90">
        <v>152.80853040750583</v>
      </c>
      <c r="M14" s="90">
        <v>172.83097131005877</v>
      </c>
      <c r="N14" s="90">
        <v>263.63168724279836</v>
      </c>
      <c r="O14" s="88">
        <v>6</v>
      </c>
    </row>
    <row r="15" spans="1:15">
      <c r="A15" s="85" t="s">
        <v>111</v>
      </c>
      <c r="B15" s="87">
        <v>30</v>
      </c>
      <c r="C15" s="88">
        <v>13</v>
      </c>
      <c r="D15" s="89">
        <v>172.83097131005877</v>
      </c>
      <c r="E15" s="2">
        <v>116.58566132772432</v>
      </c>
      <c r="F15" s="2">
        <v>246.73563741213681</v>
      </c>
      <c r="G15" s="103" t="s">
        <v>511</v>
      </c>
      <c r="H15" s="90">
        <v>60.575466935890965</v>
      </c>
      <c r="I15" s="90">
        <v>102.57517680721266</v>
      </c>
      <c r="J15" s="90">
        <v>138.64368232156457</v>
      </c>
      <c r="K15" s="90">
        <v>125.48362646055365</v>
      </c>
      <c r="L15" s="90">
        <v>152.80853040750583</v>
      </c>
      <c r="M15" s="90">
        <v>172.83097131005877</v>
      </c>
      <c r="N15" s="90">
        <v>263.63168724279836</v>
      </c>
      <c r="O15" s="88">
        <v>13</v>
      </c>
    </row>
    <row r="16" spans="1:15">
      <c r="A16" s="85" t="s">
        <v>112</v>
      </c>
      <c r="B16" s="87">
        <v>11</v>
      </c>
      <c r="C16" s="88">
        <v>2</v>
      </c>
      <c r="D16" s="89">
        <v>77.160493827160494</v>
      </c>
      <c r="E16" s="2">
        <v>38.465840337050885</v>
      </c>
      <c r="F16" s="2">
        <v>138.06984509081363</v>
      </c>
      <c r="G16" s="103" t="s">
        <v>511</v>
      </c>
      <c r="H16" s="90">
        <v>60.575466935890965</v>
      </c>
      <c r="I16" s="90">
        <v>102.57517680721266</v>
      </c>
      <c r="J16" s="90">
        <v>138.64368232156457</v>
      </c>
      <c r="K16" s="90">
        <v>125.48362646055365</v>
      </c>
      <c r="L16" s="90">
        <v>152.80853040750583</v>
      </c>
      <c r="M16" s="90">
        <v>172.83097131005877</v>
      </c>
      <c r="N16" s="90">
        <v>263.63168724279836</v>
      </c>
      <c r="O16" s="88">
        <v>2</v>
      </c>
    </row>
    <row r="17" spans="1:15">
      <c r="A17" s="85" t="s">
        <v>113</v>
      </c>
      <c r="B17" s="87">
        <v>23</v>
      </c>
      <c r="C17" s="88">
        <v>7</v>
      </c>
      <c r="D17" s="89">
        <v>113.46817957572767</v>
      </c>
      <c r="E17" s="2">
        <v>71.906120762771479</v>
      </c>
      <c r="F17" s="2">
        <v>170.26546760211119</v>
      </c>
      <c r="G17" s="103" t="s">
        <v>511</v>
      </c>
      <c r="H17" s="90">
        <v>60.575466935890965</v>
      </c>
      <c r="I17" s="90">
        <v>102.57517680721266</v>
      </c>
      <c r="J17" s="90">
        <v>138.64368232156457</v>
      </c>
      <c r="K17" s="90">
        <v>125.48362646055365</v>
      </c>
      <c r="L17" s="90">
        <v>152.80853040750583</v>
      </c>
      <c r="M17" s="90">
        <v>172.83097131005877</v>
      </c>
      <c r="N17" s="90">
        <v>263.63168724279836</v>
      </c>
      <c r="O17" s="88">
        <v>7</v>
      </c>
    </row>
    <row r="18" spans="1:15">
      <c r="A18" s="85" t="s">
        <v>115</v>
      </c>
      <c r="B18">
        <v>406</v>
      </c>
      <c r="D18" s="89">
        <v>138.64368232156457</v>
      </c>
      <c r="E18" s="89">
        <v>125.48362646055365</v>
      </c>
      <c r="F18" s="89">
        <v>152.80853040750583</v>
      </c>
    </row>
    <row r="19" spans="1:15">
      <c r="D19" s="96"/>
      <c r="E19" s="96"/>
      <c r="F19" s="96"/>
    </row>
    <row r="20" spans="1:15">
      <c r="A20" s="85" t="s">
        <v>116</v>
      </c>
      <c r="B20" t="s">
        <v>288</v>
      </c>
    </row>
    <row r="21" spans="1:15">
      <c r="A21" t="s">
        <v>282</v>
      </c>
    </row>
    <row r="22" spans="1:15">
      <c r="A22" t="s">
        <v>121</v>
      </c>
    </row>
    <row r="23" spans="1:15">
      <c r="A23" t="s">
        <v>280</v>
      </c>
    </row>
  </sheetData>
  <sheetProtection algorithmName="SHA-512" hashValue="wYs7tH+J2Kfj0WvHNzwBfcrwGWLmz9QEXJuC5ZlxbC22Eyx17nR4nO3AYChUhYB9/KfjCbCKqUXIOIUGLCxtTg==" saltValue="NGHnffgqwlEokELuMobDXA=="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row>
    <row r="2" spans="1:15">
      <c r="A2" s="85" t="s">
        <v>98</v>
      </c>
      <c r="B2" s="87">
        <v>8374</v>
      </c>
      <c r="C2" s="88">
        <f>RANK(D2,$D$2:$D$17,1)</f>
        <v>16</v>
      </c>
      <c r="D2" s="89">
        <v>35.675030886550509</v>
      </c>
      <c r="E2" s="1">
        <v>35.06188147343115</v>
      </c>
      <c r="F2" s="1">
        <v>36.291728990604746</v>
      </c>
      <c r="G2" s="103" t="s">
        <v>512</v>
      </c>
      <c r="H2" s="90">
        <v>8.9108227498619552</v>
      </c>
      <c r="I2" s="90">
        <v>10.077279752704792</v>
      </c>
      <c r="J2" s="90">
        <v>17.317285394249357</v>
      </c>
      <c r="K2" s="90">
        <v>17.170302683755249</v>
      </c>
      <c r="L2" s="90">
        <v>17.465014287196254</v>
      </c>
      <c r="M2" s="90">
        <v>26.662873039959536</v>
      </c>
      <c r="N2" s="90">
        <v>35.675030886550509</v>
      </c>
      <c r="O2" s="88">
        <v>16</v>
      </c>
    </row>
    <row r="3" spans="1:15">
      <c r="A3" s="85" t="s">
        <v>99</v>
      </c>
      <c r="B3" s="87">
        <v>4217</v>
      </c>
      <c r="C3" s="88">
        <f t="shared" ref="C3:C17" si="0">RANK(D3,$D$2:$D$17,1)</f>
        <v>13</v>
      </c>
      <c r="D3" s="89">
        <v>26.662873039959536</v>
      </c>
      <c r="E3" s="1">
        <v>25.974901077923878</v>
      </c>
      <c r="F3" s="1">
        <v>27.359437419147632</v>
      </c>
      <c r="G3" s="103" t="s">
        <v>512</v>
      </c>
      <c r="H3" s="90">
        <v>8.9108227498619552</v>
      </c>
      <c r="I3" s="90">
        <v>10.077279752704792</v>
      </c>
      <c r="J3" s="90">
        <v>17.317285394249357</v>
      </c>
      <c r="K3" s="90">
        <v>17.170302683755249</v>
      </c>
      <c r="L3" s="90">
        <v>17.465014287196254</v>
      </c>
      <c r="M3" s="90">
        <v>26.662873039959536</v>
      </c>
      <c r="N3" s="90">
        <v>35.675030886550509</v>
      </c>
      <c r="O3" s="88">
        <v>13</v>
      </c>
    </row>
    <row r="4" spans="1:15">
      <c r="A4" s="85" t="s">
        <v>100</v>
      </c>
      <c r="B4" s="87">
        <v>5189</v>
      </c>
      <c r="C4" s="88">
        <f t="shared" si="0"/>
        <v>14</v>
      </c>
      <c r="D4" s="89">
        <v>27.368143459915611</v>
      </c>
      <c r="E4" s="1">
        <v>26.734393158666347</v>
      </c>
      <c r="F4" s="1">
        <v>28.008840911463732</v>
      </c>
      <c r="G4" s="103" t="s">
        <v>512</v>
      </c>
      <c r="H4" s="90">
        <v>8.9108227498619552</v>
      </c>
      <c r="I4" s="90">
        <v>10.077279752704792</v>
      </c>
      <c r="J4" s="90">
        <v>17.317285394249357</v>
      </c>
      <c r="K4" s="90">
        <v>17.170302683755249</v>
      </c>
      <c r="L4" s="90">
        <v>17.465014287196254</v>
      </c>
      <c r="M4" s="90">
        <v>26.662873039959536</v>
      </c>
      <c r="N4" s="90">
        <v>35.675030886550509</v>
      </c>
      <c r="O4" s="88">
        <v>14</v>
      </c>
    </row>
    <row r="5" spans="1:15">
      <c r="A5" s="85" t="s">
        <v>101</v>
      </c>
      <c r="B5" s="87">
        <v>1291</v>
      </c>
      <c r="C5" s="88">
        <f>RANK(D5,$D$2:$D$17,1)</f>
        <v>1</v>
      </c>
      <c r="D5" s="89">
        <v>8.9108227498619552</v>
      </c>
      <c r="E5" s="1">
        <v>8.4517436291072201</v>
      </c>
      <c r="F5" s="1">
        <v>9.3864786342448916</v>
      </c>
      <c r="G5" s="103" t="s">
        <v>510</v>
      </c>
      <c r="H5" s="90">
        <v>8.9108227498619552</v>
      </c>
      <c r="I5" s="90">
        <v>10.077279752704792</v>
      </c>
      <c r="J5" s="90">
        <v>17.317285394249357</v>
      </c>
      <c r="K5" s="90">
        <v>17.170302683755249</v>
      </c>
      <c r="L5" s="90">
        <v>17.465014287196254</v>
      </c>
      <c r="M5" s="90">
        <v>26.662873039959536</v>
      </c>
      <c r="N5" s="90">
        <v>35.675030886550509</v>
      </c>
      <c r="O5" s="88">
        <v>7</v>
      </c>
    </row>
    <row r="6" spans="1:15">
      <c r="A6" s="85" t="s">
        <v>102</v>
      </c>
      <c r="B6" s="87">
        <v>1512</v>
      </c>
      <c r="C6" s="88">
        <f>RANK(D6,$D$2:$D$17,1)</f>
        <v>7</v>
      </c>
      <c r="D6" s="89">
        <v>10.450649709704175</v>
      </c>
      <c r="E6" s="1">
        <v>9.9567035431726296</v>
      </c>
      <c r="F6" s="1">
        <v>10.960562931474554</v>
      </c>
      <c r="G6" s="103" t="s">
        <v>510</v>
      </c>
      <c r="H6" s="90">
        <v>8.9108227498619552</v>
      </c>
      <c r="I6" s="90">
        <v>10.077279752704792</v>
      </c>
      <c r="J6" s="90">
        <v>17.317285394249357</v>
      </c>
      <c r="K6" s="90">
        <v>17.170302683755249</v>
      </c>
      <c r="L6" s="90">
        <v>17.465014287196254</v>
      </c>
      <c r="M6" s="90">
        <v>26.662873039959536</v>
      </c>
      <c r="N6" s="90">
        <v>35.675030886550509</v>
      </c>
      <c r="O6" s="88">
        <v>1</v>
      </c>
    </row>
    <row r="7" spans="1:15">
      <c r="A7" s="85" t="s">
        <v>103</v>
      </c>
      <c r="B7" s="87">
        <v>1507</v>
      </c>
      <c r="C7" s="88">
        <f t="shared" si="0"/>
        <v>8</v>
      </c>
      <c r="D7" s="89">
        <v>10.617910237440991</v>
      </c>
      <c r="E7" s="1">
        <v>10.115675055625399</v>
      </c>
      <c r="F7" s="1">
        <v>11.136353361789979</v>
      </c>
      <c r="G7" s="103" t="s">
        <v>510</v>
      </c>
      <c r="H7" s="90">
        <v>8.9108227498619552</v>
      </c>
      <c r="I7" s="90">
        <v>10.077279752704792</v>
      </c>
      <c r="J7" s="90">
        <v>17.317285394249357</v>
      </c>
      <c r="K7" s="90">
        <v>17.170302683755249</v>
      </c>
      <c r="L7" s="90">
        <v>17.465014287196254</v>
      </c>
      <c r="M7" s="90">
        <v>26.662873039959536</v>
      </c>
      <c r="N7" s="90">
        <v>35.675030886550509</v>
      </c>
      <c r="O7" s="88">
        <v>8</v>
      </c>
    </row>
    <row r="8" spans="1:15">
      <c r="A8" s="85" t="s">
        <v>104</v>
      </c>
      <c r="B8" s="87">
        <v>2395</v>
      </c>
      <c r="C8" s="88">
        <f t="shared" si="0"/>
        <v>11</v>
      </c>
      <c r="D8" s="89">
        <v>14.389569814948331</v>
      </c>
      <c r="E8" s="1">
        <v>13.859601654304555</v>
      </c>
      <c r="F8" s="1">
        <v>14.932014160763716</v>
      </c>
      <c r="G8" s="103" t="s">
        <v>510</v>
      </c>
      <c r="H8" s="90">
        <v>8.9108227498619552</v>
      </c>
      <c r="I8" s="90">
        <v>10.077279752704792</v>
      </c>
      <c r="J8" s="90">
        <v>17.317285394249357</v>
      </c>
      <c r="K8" s="90">
        <v>17.170302683755249</v>
      </c>
      <c r="L8" s="90">
        <v>17.465014287196254</v>
      </c>
      <c r="M8" s="90">
        <v>26.662873039959536</v>
      </c>
      <c r="N8" s="90">
        <v>35.675030886550509</v>
      </c>
      <c r="O8" s="88">
        <v>11</v>
      </c>
    </row>
    <row r="9" spans="1:15">
      <c r="A9" s="85" t="s">
        <v>105</v>
      </c>
      <c r="B9" s="87">
        <v>1347</v>
      </c>
      <c r="C9" s="88">
        <f t="shared" si="0"/>
        <v>3</v>
      </c>
      <c r="D9" s="89">
        <v>9.602908676124617</v>
      </c>
      <c r="E9" s="1">
        <v>9.1201814306557569</v>
      </c>
      <c r="F9" s="1">
        <v>10.102466223968221</v>
      </c>
      <c r="G9" s="103" t="s">
        <v>510</v>
      </c>
      <c r="H9" s="90">
        <v>8.9108227498619552</v>
      </c>
      <c r="I9" s="90">
        <v>10.077279752704792</v>
      </c>
      <c r="J9" s="90">
        <v>17.317285394249357</v>
      </c>
      <c r="K9" s="90">
        <v>17.170302683755249</v>
      </c>
      <c r="L9" s="90">
        <v>17.465014287196254</v>
      </c>
      <c r="M9" s="90">
        <v>26.662873039959536</v>
      </c>
      <c r="N9" s="90">
        <v>35.675030886550509</v>
      </c>
      <c r="O9" s="88">
        <v>3</v>
      </c>
    </row>
    <row r="10" spans="1:15">
      <c r="A10" s="85" t="s">
        <v>106</v>
      </c>
      <c r="B10" s="87">
        <v>1630</v>
      </c>
      <c r="C10" s="88">
        <f t="shared" si="0"/>
        <v>4</v>
      </c>
      <c r="D10" s="89">
        <v>10.077279752704792</v>
      </c>
      <c r="E10" s="1">
        <v>9.6174885577084517</v>
      </c>
      <c r="F10" s="1">
        <v>10.551482858420302</v>
      </c>
      <c r="G10" s="103" t="s">
        <v>510</v>
      </c>
      <c r="H10" s="90">
        <v>8.9108227498619552</v>
      </c>
      <c r="I10" s="90">
        <v>10.077279752704792</v>
      </c>
      <c r="J10" s="90">
        <v>17.317285394249357</v>
      </c>
      <c r="K10" s="90">
        <v>17.170302683755249</v>
      </c>
      <c r="L10" s="90">
        <v>17.465014287196254</v>
      </c>
      <c r="M10" s="90">
        <v>26.662873039959536</v>
      </c>
      <c r="N10" s="90">
        <v>35.675030886550509</v>
      </c>
      <c r="O10" s="88">
        <v>4</v>
      </c>
    </row>
    <row r="11" spans="1:15">
      <c r="A11" s="85" t="s">
        <v>107</v>
      </c>
      <c r="B11" s="87">
        <v>1592</v>
      </c>
      <c r="C11" s="88">
        <f t="shared" si="0"/>
        <v>10</v>
      </c>
      <c r="D11" s="89">
        <v>10.76694170160963</v>
      </c>
      <c r="E11" s="1">
        <v>10.271703469799668</v>
      </c>
      <c r="F11" s="1">
        <v>11.277675345938896</v>
      </c>
      <c r="G11" s="103" t="s">
        <v>510</v>
      </c>
      <c r="H11" s="90">
        <v>8.9108227498619552</v>
      </c>
      <c r="I11" s="90">
        <v>10.077279752704792</v>
      </c>
      <c r="J11" s="90">
        <v>17.317285394249357</v>
      </c>
      <c r="K11" s="90">
        <v>17.170302683755249</v>
      </c>
      <c r="L11" s="90">
        <v>17.465014287196254</v>
      </c>
      <c r="M11" s="90">
        <v>26.662873039959536</v>
      </c>
      <c r="N11" s="90">
        <v>35.675030886550509</v>
      </c>
      <c r="O11" s="88">
        <v>10</v>
      </c>
    </row>
    <row r="12" spans="1:15">
      <c r="A12" s="85" t="s">
        <v>108</v>
      </c>
      <c r="B12" s="87">
        <v>3694</v>
      </c>
      <c r="C12" s="88">
        <f>RANK(D12,$D$2:$D$17,1)</f>
        <v>12</v>
      </c>
      <c r="D12" s="89">
        <v>24.520411549950218</v>
      </c>
      <c r="E12" s="1">
        <v>23.83508710799773</v>
      </c>
      <c r="F12" s="1">
        <v>25.215588003757951</v>
      </c>
      <c r="G12" s="103" t="s">
        <v>512</v>
      </c>
      <c r="H12" s="90">
        <v>8.9108227498619552</v>
      </c>
      <c r="I12" s="90">
        <v>10.077279752704792</v>
      </c>
      <c r="J12" s="90">
        <v>17.317285394249357</v>
      </c>
      <c r="K12" s="90">
        <v>17.170302683755249</v>
      </c>
      <c r="L12" s="90">
        <v>17.465014287196254</v>
      </c>
      <c r="M12" s="90">
        <v>26.662873039959536</v>
      </c>
      <c r="N12" s="90">
        <v>35.675030886550509</v>
      </c>
      <c r="O12" s="88">
        <v>12</v>
      </c>
    </row>
    <row r="13" spans="1:15">
      <c r="A13" s="85" t="s">
        <v>109</v>
      </c>
      <c r="B13" s="87">
        <v>1633</v>
      </c>
      <c r="C13" s="88">
        <f t="shared" si="0"/>
        <v>5</v>
      </c>
      <c r="D13" s="89">
        <v>10.369570739141478</v>
      </c>
      <c r="E13" s="1">
        <v>9.8975972364556561</v>
      </c>
      <c r="F13" s="1">
        <v>10.856238603765595</v>
      </c>
      <c r="G13" s="103" t="s">
        <v>510</v>
      </c>
      <c r="H13" s="90">
        <v>8.9108227498619552</v>
      </c>
      <c r="I13" s="90">
        <v>10.077279752704792</v>
      </c>
      <c r="J13" s="90">
        <v>17.317285394249357</v>
      </c>
      <c r="K13" s="90">
        <v>17.170302683755249</v>
      </c>
      <c r="L13" s="90">
        <v>17.465014287196254</v>
      </c>
      <c r="M13" s="90">
        <v>26.662873039959536</v>
      </c>
      <c r="N13" s="90">
        <v>35.675030886550509</v>
      </c>
      <c r="O13" s="88">
        <v>5</v>
      </c>
    </row>
    <row r="14" spans="1:15">
      <c r="A14" s="85" t="s">
        <v>110</v>
      </c>
      <c r="B14" s="87">
        <v>1614</v>
      </c>
      <c r="C14" s="88">
        <f t="shared" si="0"/>
        <v>9</v>
      </c>
      <c r="D14" s="89">
        <v>10.695825049701789</v>
      </c>
      <c r="E14" s="1">
        <v>10.207009348649839</v>
      </c>
      <c r="F14" s="1">
        <v>11.199850575630434</v>
      </c>
      <c r="G14" s="103" t="s">
        <v>510</v>
      </c>
      <c r="H14" s="90">
        <v>8.9108227498619552</v>
      </c>
      <c r="I14" s="90">
        <v>10.077279752704792</v>
      </c>
      <c r="J14" s="90">
        <v>17.317285394249357</v>
      </c>
      <c r="K14" s="90">
        <v>17.170302683755249</v>
      </c>
      <c r="L14" s="90">
        <v>17.465014287196254</v>
      </c>
      <c r="M14" s="90">
        <v>26.662873039959536</v>
      </c>
      <c r="N14" s="90">
        <v>35.675030886550509</v>
      </c>
      <c r="O14" s="88">
        <v>9</v>
      </c>
    </row>
    <row r="15" spans="1:15">
      <c r="A15" s="85" t="s">
        <v>111</v>
      </c>
      <c r="B15" s="87">
        <v>1355</v>
      </c>
      <c r="C15" s="88">
        <f t="shared" si="0"/>
        <v>2</v>
      </c>
      <c r="D15" s="89">
        <v>9.5874902709969589</v>
      </c>
      <c r="E15" s="1">
        <v>9.1069101237597447</v>
      </c>
      <c r="F15" s="1">
        <v>10.084780394286716</v>
      </c>
      <c r="G15" s="103" t="s">
        <v>510</v>
      </c>
      <c r="H15" s="90">
        <v>8.9108227498619552</v>
      </c>
      <c r="I15" s="90">
        <v>10.077279752704792</v>
      </c>
      <c r="J15" s="90">
        <v>17.317285394249357</v>
      </c>
      <c r="K15" s="90">
        <v>17.170302683755249</v>
      </c>
      <c r="L15" s="90">
        <v>17.465014287196254</v>
      </c>
      <c r="M15" s="90">
        <v>26.662873039959536</v>
      </c>
      <c r="N15" s="90">
        <v>35.675030886550509</v>
      </c>
      <c r="O15" s="88">
        <v>2</v>
      </c>
    </row>
    <row r="16" spans="1:15">
      <c r="A16" s="85" t="s">
        <v>112</v>
      </c>
      <c r="B16" s="87">
        <v>4999</v>
      </c>
      <c r="C16" s="88">
        <f t="shared" si="0"/>
        <v>15</v>
      </c>
      <c r="D16" s="89">
        <v>32.99452181374167</v>
      </c>
      <c r="E16" s="1">
        <v>32.24585260433706</v>
      </c>
      <c r="F16" s="1">
        <v>33.74972545944383</v>
      </c>
      <c r="G16" s="103" t="s">
        <v>512</v>
      </c>
      <c r="H16" s="90">
        <v>8.9108227498619552</v>
      </c>
      <c r="I16" s="90">
        <v>10.077279752704792</v>
      </c>
      <c r="J16" s="90">
        <v>17.317285394249357</v>
      </c>
      <c r="K16" s="90">
        <v>17.170302683755249</v>
      </c>
      <c r="L16" s="90">
        <v>17.465014287196254</v>
      </c>
      <c r="M16" s="90">
        <v>26.662873039959536</v>
      </c>
      <c r="N16" s="90">
        <v>35.675030886550509</v>
      </c>
      <c r="O16" s="88">
        <v>15</v>
      </c>
    </row>
    <row r="17" spans="1:15">
      <c r="A17" s="85" t="s">
        <v>113</v>
      </c>
      <c r="B17" s="87">
        <v>1636</v>
      </c>
      <c r="C17" s="88">
        <f t="shared" si="0"/>
        <v>6</v>
      </c>
      <c r="D17" s="89">
        <v>10.372154948329424</v>
      </c>
      <c r="E17" s="1">
        <v>9.9004993744970964</v>
      </c>
      <c r="F17" s="1">
        <v>10.858480523859287</v>
      </c>
      <c r="G17" s="103" t="s">
        <v>510</v>
      </c>
      <c r="H17" s="90">
        <v>8.9108227498619552</v>
      </c>
      <c r="I17" s="90">
        <v>10.077279752704792</v>
      </c>
      <c r="J17" s="90">
        <v>17.317285394249357</v>
      </c>
      <c r="K17" s="90">
        <v>17.170302683755249</v>
      </c>
      <c r="L17" s="90">
        <v>17.465014287196254</v>
      </c>
      <c r="M17" s="90">
        <v>26.662873039959536</v>
      </c>
      <c r="N17" s="90">
        <v>35.675030886550509</v>
      </c>
      <c r="O17" s="88">
        <v>6</v>
      </c>
    </row>
    <row r="18" spans="1:15">
      <c r="A18" s="85" t="s">
        <v>115</v>
      </c>
      <c r="B18">
        <v>43984</v>
      </c>
      <c r="D18" s="89">
        <v>17.317285394249357</v>
      </c>
      <c r="E18" s="89">
        <v>17.170302683755249</v>
      </c>
      <c r="F18" s="89">
        <v>17.465014287196254</v>
      </c>
    </row>
    <row r="19" spans="1:15">
      <c r="D19" s="96"/>
    </row>
    <row r="20" spans="1:15">
      <c r="A20" s="85" t="s">
        <v>116</v>
      </c>
      <c r="B20" t="str">
        <f>CONCATENATE(ROUND(H2,2),";",ROUND(I2,2),";",ROUND(M2,2),";",ROUND(N2,2))</f>
        <v>8.91;10.08;26.66;35.68</v>
      </c>
    </row>
    <row r="21" spans="1:15">
      <c r="A21" t="s">
        <v>120</v>
      </c>
    </row>
    <row r="22" spans="1:15">
      <c r="A22" t="s">
        <v>121</v>
      </c>
    </row>
    <row r="23" spans="1:15">
      <c r="A23" t="s">
        <v>337</v>
      </c>
    </row>
  </sheetData>
  <sheetProtection algorithmName="SHA-512" hashValue="c2XVM7RpLBCVN3leeNSjl1tOcM4DmZv4EIXlxd55IBPoICgHSbG9FvY9+75IsAuus6mGbsFCkme3IQpOw31n9Q==" saltValue="Y3YEUjer4/0GQTrb1j3MWg==" spinCount="100000" sheet="1" objects="1" scenarios="1"/>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1">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117</v>
      </c>
      <c r="C2" s="88">
        <v>8</v>
      </c>
      <c r="D2" s="89">
        <v>120.32085561497325</v>
      </c>
      <c r="E2" s="2">
        <v>99.607429892484106</v>
      </c>
      <c r="F2" s="2">
        <v>144.02883887477552</v>
      </c>
      <c r="G2" s="103" t="s">
        <v>511</v>
      </c>
      <c r="H2" s="90">
        <v>97.027568150315716</v>
      </c>
      <c r="I2" s="90">
        <v>108.98888529189597</v>
      </c>
      <c r="J2" s="90">
        <v>124.15557730889635</v>
      </c>
      <c r="K2" s="90">
        <v>119.4223078563423</v>
      </c>
      <c r="L2" s="90">
        <v>129.02654034688692</v>
      </c>
      <c r="M2" s="90">
        <v>130.99483298158796</v>
      </c>
      <c r="N2" s="90">
        <v>162.36162361623616</v>
      </c>
      <c r="O2" s="88">
        <v>8</v>
      </c>
    </row>
    <row r="3" spans="1:15">
      <c r="A3" s="85" t="s">
        <v>99</v>
      </c>
      <c r="B3" s="87">
        <v>101</v>
      </c>
      <c r="C3" s="88">
        <v>4</v>
      </c>
      <c r="D3" s="89">
        <v>108.98888529189597</v>
      </c>
      <c r="E3" s="2">
        <v>88.858471320001755</v>
      </c>
      <c r="F3" s="2">
        <v>132.27585911236841</v>
      </c>
      <c r="G3" s="103" t="s">
        <v>511</v>
      </c>
      <c r="H3" s="90">
        <v>97.027568150315716</v>
      </c>
      <c r="I3" s="90">
        <v>108.98888529189597</v>
      </c>
      <c r="J3" s="90">
        <v>124.15557730889635</v>
      </c>
      <c r="K3" s="90">
        <v>119.4223078563423</v>
      </c>
      <c r="L3" s="90">
        <v>129.02654034688692</v>
      </c>
      <c r="M3" s="90">
        <v>130.99483298158796</v>
      </c>
      <c r="N3" s="90">
        <v>162.36162361623616</v>
      </c>
      <c r="O3" s="88">
        <v>4</v>
      </c>
    </row>
    <row r="4" spans="1:15">
      <c r="A4" s="85" t="s">
        <v>100</v>
      </c>
      <c r="B4" s="87">
        <v>171</v>
      </c>
      <c r="C4" s="88">
        <v>7</v>
      </c>
      <c r="D4" s="89">
        <v>120.03369366839816</v>
      </c>
      <c r="E4" s="2">
        <v>102.80221931687376</v>
      </c>
      <c r="F4" s="2">
        <v>139.29890276645833</v>
      </c>
      <c r="G4" s="103" t="s">
        <v>511</v>
      </c>
      <c r="H4" s="90">
        <v>97.027568150315716</v>
      </c>
      <c r="I4" s="90">
        <v>108.98888529189597</v>
      </c>
      <c r="J4" s="90">
        <v>124.15557730889635</v>
      </c>
      <c r="K4" s="90">
        <v>119.4223078563423</v>
      </c>
      <c r="L4" s="90">
        <v>129.02654034688692</v>
      </c>
      <c r="M4" s="90">
        <v>130.99483298158796</v>
      </c>
      <c r="N4" s="90">
        <v>162.36162361623616</v>
      </c>
      <c r="O4" s="88">
        <v>7</v>
      </c>
    </row>
    <row r="5" spans="1:15">
      <c r="A5" s="85" t="s">
        <v>101</v>
      </c>
      <c r="B5" s="87">
        <v>224</v>
      </c>
      <c r="C5" s="88">
        <v>15</v>
      </c>
      <c r="D5" s="89">
        <v>141.53029632905796</v>
      </c>
      <c r="E5" s="2">
        <v>123.70895953209386</v>
      </c>
      <c r="F5" s="2">
        <v>161.16849781176887</v>
      </c>
      <c r="G5" s="103" t="s">
        <v>511</v>
      </c>
      <c r="H5" s="90">
        <v>97.027568150315716</v>
      </c>
      <c r="I5" s="90">
        <v>108.98888529189597</v>
      </c>
      <c r="J5" s="90">
        <v>124.15557730889635</v>
      </c>
      <c r="K5" s="90">
        <v>119.4223078563423</v>
      </c>
      <c r="L5" s="90">
        <v>129.02654034688692</v>
      </c>
      <c r="M5" s="90">
        <v>130.99483298158796</v>
      </c>
      <c r="N5" s="90">
        <v>162.36162361623616</v>
      </c>
      <c r="O5" s="88">
        <v>15</v>
      </c>
    </row>
    <row r="6" spans="1:15">
      <c r="A6" s="85" t="s">
        <v>102</v>
      </c>
      <c r="B6" s="87">
        <v>126</v>
      </c>
      <c r="C6" s="88">
        <v>1</v>
      </c>
      <c r="D6" s="89">
        <v>97.027568150315716</v>
      </c>
      <c r="E6" s="2">
        <v>80.88910505575511</v>
      </c>
      <c r="F6" s="2">
        <v>115.41665732633697</v>
      </c>
      <c r="G6" s="103" t="s">
        <v>537</v>
      </c>
      <c r="H6" s="90">
        <v>97.027568150315716</v>
      </c>
      <c r="I6" s="90">
        <v>108.98888529189597</v>
      </c>
      <c r="J6" s="90">
        <v>124.15557730889635</v>
      </c>
      <c r="K6" s="90">
        <v>119.4223078563423</v>
      </c>
      <c r="L6" s="90">
        <v>129.02654034688692</v>
      </c>
      <c r="M6" s="90">
        <v>130.99483298158796</v>
      </c>
      <c r="N6" s="90">
        <v>162.36162361623616</v>
      </c>
      <c r="O6" s="88">
        <v>1</v>
      </c>
    </row>
    <row r="7" spans="1:15">
      <c r="A7" s="85" t="s">
        <v>103</v>
      </c>
      <c r="B7" s="87">
        <v>180</v>
      </c>
      <c r="C7" s="88">
        <v>13</v>
      </c>
      <c r="D7" s="89">
        <v>130.99483298158796</v>
      </c>
      <c r="E7" s="2">
        <v>112.65657713916984</v>
      </c>
      <c r="F7" s="2">
        <v>151.4355300784074</v>
      </c>
      <c r="G7" s="103" t="s">
        <v>511</v>
      </c>
      <c r="H7" s="90">
        <v>97.027568150315716</v>
      </c>
      <c r="I7" s="90">
        <v>108.98888529189597</v>
      </c>
      <c r="J7" s="90">
        <v>124.15557730889635</v>
      </c>
      <c r="K7" s="90">
        <v>119.4223078563423</v>
      </c>
      <c r="L7" s="90">
        <v>129.02654034688692</v>
      </c>
      <c r="M7" s="90">
        <v>130.99483298158796</v>
      </c>
      <c r="N7" s="90">
        <v>162.36162361623616</v>
      </c>
      <c r="O7" s="88">
        <v>13</v>
      </c>
    </row>
    <row r="8" spans="1:15">
      <c r="A8" s="85" t="s">
        <v>104</v>
      </c>
      <c r="B8" s="87">
        <v>123</v>
      </c>
      <c r="C8" s="88">
        <v>3</v>
      </c>
      <c r="D8" s="89">
        <v>108.8495575221239</v>
      </c>
      <c r="E8" s="2">
        <v>90.54404928639417</v>
      </c>
      <c r="F8" s="2">
        <v>129.73615254729174</v>
      </c>
      <c r="G8" s="103" t="s">
        <v>511</v>
      </c>
      <c r="H8" s="90">
        <v>97.027568150315716</v>
      </c>
      <c r="I8" s="90">
        <v>108.98888529189597</v>
      </c>
      <c r="J8" s="90">
        <v>124.15557730889635</v>
      </c>
      <c r="K8" s="90">
        <v>119.4223078563423</v>
      </c>
      <c r="L8" s="90">
        <v>129.02654034688692</v>
      </c>
      <c r="M8" s="90">
        <v>130.99483298158796</v>
      </c>
      <c r="N8" s="90">
        <v>162.36162361623616</v>
      </c>
      <c r="O8" s="88">
        <v>3</v>
      </c>
    </row>
    <row r="9" spans="1:15">
      <c r="A9" s="85" t="s">
        <v>105</v>
      </c>
      <c r="B9" s="87">
        <v>163</v>
      </c>
      <c r="C9" s="88">
        <v>11</v>
      </c>
      <c r="D9" s="89">
        <v>124.89464408857559</v>
      </c>
      <c r="E9" s="2">
        <v>106.55142870152204</v>
      </c>
      <c r="F9" s="2">
        <v>145.45692482183159</v>
      </c>
      <c r="G9" s="103" t="s">
        <v>511</v>
      </c>
      <c r="H9" s="90">
        <v>97.027568150315716</v>
      </c>
      <c r="I9" s="90">
        <v>108.98888529189597</v>
      </c>
      <c r="J9" s="90">
        <v>124.15557730889635</v>
      </c>
      <c r="K9" s="90">
        <v>119.4223078563423</v>
      </c>
      <c r="L9" s="90">
        <v>129.02654034688692</v>
      </c>
      <c r="M9" s="90">
        <v>130.99483298158796</v>
      </c>
      <c r="N9" s="90">
        <v>162.36162361623616</v>
      </c>
      <c r="O9" s="88">
        <v>11</v>
      </c>
    </row>
    <row r="10" spans="1:15">
      <c r="A10" s="85" t="s">
        <v>106</v>
      </c>
      <c r="B10" s="87">
        <v>190</v>
      </c>
      <c r="C10" s="88">
        <v>6</v>
      </c>
      <c r="D10" s="89">
        <v>116.65029469548134</v>
      </c>
      <c r="E10" s="2">
        <v>100.73033053032562</v>
      </c>
      <c r="F10" s="2">
        <v>134.34801113815993</v>
      </c>
      <c r="G10" s="103" t="s">
        <v>511</v>
      </c>
      <c r="H10" s="90">
        <v>97.027568150315716</v>
      </c>
      <c r="I10" s="90">
        <v>108.98888529189597</v>
      </c>
      <c r="J10" s="90">
        <v>124.15557730889635</v>
      </c>
      <c r="K10" s="90">
        <v>119.4223078563423</v>
      </c>
      <c r="L10" s="90">
        <v>129.02654034688692</v>
      </c>
      <c r="M10" s="90">
        <v>130.99483298158796</v>
      </c>
      <c r="N10" s="90">
        <v>162.36162361623616</v>
      </c>
      <c r="O10" s="88">
        <v>6</v>
      </c>
    </row>
    <row r="11" spans="1:15">
      <c r="A11" s="85" t="s">
        <v>107</v>
      </c>
      <c r="B11" s="87">
        <v>157</v>
      </c>
      <c r="C11" s="88">
        <v>5</v>
      </c>
      <c r="D11" s="89">
        <v>112.07881210736723</v>
      </c>
      <c r="E11" s="2">
        <v>95.309906910264331</v>
      </c>
      <c r="F11" s="2">
        <v>130.92159082238703</v>
      </c>
      <c r="G11" s="103" t="s">
        <v>511</v>
      </c>
      <c r="H11" s="90">
        <v>97.027568150315716</v>
      </c>
      <c r="I11" s="90">
        <v>108.98888529189597</v>
      </c>
      <c r="J11" s="90">
        <v>124.15557730889635</v>
      </c>
      <c r="K11" s="90">
        <v>119.4223078563423</v>
      </c>
      <c r="L11" s="90">
        <v>129.02654034688692</v>
      </c>
      <c r="M11" s="90">
        <v>130.99483298158796</v>
      </c>
      <c r="N11" s="90">
        <v>162.36162361623616</v>
      </c>
      <c r="O11" s="88">
        <v>5</v>
      </c>
    </row>
    <row r="12" spans="1:15">
      <c r="A12" s="85" t="s">
        <v>108</v>
      </c>
      <c r="B12" s="87">
        <v>104</v>
      </c>
      <c r="C12" s="88">
        <v>10</v>
      </c>
      <c r="D12" s="89">
        <v>124.34241989478718</v>
      </c>
      <c r="E12" s="2">
        <v>101.70666910332349</v>
      </c>
      <c r="F12" s="2">
        <v>150.46296201208133</v>
      </c>
      <c r="G12" s="103" t="s">
        <v>511</v>
      </c>
      <c r="H12" s="90">
        <v>97.027568150315716</v>
      </c>
      <c r="I12" s="90">
        <v>108.98888529189597</v>
      </c>
      <c r="J12" s="90">
        <v>124.15557730889635</v>
      </c>
      <c r="K12" s="90">
        <v>119.4223078563423</v>
      </c>
      <c r="L12" s="90">
        <v>129.02654034688692</v>
      </c>
      <c r="M12" s="90">
        <v>130.99483298158796</v>
      </c>
      <c r="N12" s="90">
        <v>162.36162361623616</v>
      </c>
      <c r="O12" s="88">
        <v>10</v>
      </c>
    </row>
    <row r="13" spans="1:15">
      <c r="A13" s="85" t="s">
        <v>109</v>
      </c>
      <c r="B13" s="87">
        <v>264</v>
      </c>
      <c r="C13" s="88">
        <v>16</v>
      </c>
      <c r="D13" s="89">
        <v>162.36162361623616</v>
      </c>
      <c r="E13" s="2">
        <v>143.49759920809262</v>
      </c>
      <c r="F13" s="2">
        <v>182.98355660261501</v>
      </c>
      <c r="G13" s="103" t="s">
        <v>536</v>
      </c>
      <c r="H13" s="90">
        <v>97.027568150315716</v>
      </c>
      <c r="I13" s="90">
        <v>108.98888529189597</v>
      </c>
      <c r="J13" s="90">
        <v>124.15557730889635</v>
      </c>
      <c r="K13" s="90">
        <v>119.4223078563423</v>
      </c>
      <c r="L13" s="90">
        <v>129.02654034688692</v>
      </c>
      <c r="M13" s="90">
        <v>130.99483298158796</v>
      </c>
      <c r="N13" s="90">
        <v>162.36162361623616</v>
      </c>
      <c r="O13" s="88">
        <v>16</v>
      </c>
    </row>
    <row r="14" spans="1:15">
      <c r="A14" s="85" t="s">
        <v>110</v>
      </c>
      <c r="B14" s="87">
        <v>182</v>
      </c>
      <c r="C14" s="88">
        <v>9</v>
      </c>
      <c r="D14" s="89">
        <v>123.9022397712574</v>
      </c>
      <c r="E14" s="2">
        <v>106.64379597985284</v>
      </c>
      <c r="F14" s="2">
        <v>143.13003588956173</v>
      </c>
      <c r="G14" s="103" t="s">
        <v>511</v>
      </c>
      <c r="H14" s="90">
        <v>97.027568150315716</v>
      </c>
      <c r="I14" s="90">
        <v>108.98888529189597</v>
      </c>
      <c r="J14" s="90">
        <v>124.15557730889635</v>
      </c>
      <c r="K14" s="90">
        <v>119.4223078563423</v>
      </c>
      <c r="L14" s="90">
        <v>129.02654034688692</v>
      </c>
      <c r="M14" s="90">
        <v>130.99483298158796</v>
      </c>
      <c r="N14" s="90">
        <v>162.36162361623616</v>
      </c>
      <c r="O14" s="88">
        <v>9</v>
      </c>
    </row>
    <row r="15" spans="1:15">
      <c r="A15" s="85" t="s">
        <v>111</v>
      </c>
      <c r="B15" s="87">
        <v>130</v>
      </c>
      <c r="C15" s="88">
        <v>2</v>
      </c>
      <c r="D15" s="89">
        <v>107.59807978811455</v>
      </c>
      <c r="E15" s="2">
        <v>89.974006346537195</v>
      </c>
      <c r="F15" s="2">
        <v>127.63490668523451</v>
      </c>
      <c r="G15" s="103" t="s">
        <v>511</v>
      </c>
      <c r="H15" s="90">
        <v>97.027568150315716</v>
      </c>
      <c r="I15" s="90">
        <v>108.98888529189597</v>
      </c>
      <c r="J15" s="90">
        <v>124.15557730889635</v>
      </c>
      <c r="K15" s="90">
        <v>119.4223078563423</v>
      </c>
      <c r="L15" s="90">
        <v>129.02654034688692</v>
      </c>
      <c r="M15" s="90">
        <v>130.99483298158796</v>
      </c>
      <c r="N15" s="90">
        <v>162.36162361623616</v>
      </c>
      <c r="O15" s="88">
        <v>2</v>
      </c>
    </row>
    <row r="16" spans="1:15">
      <c r="A16" s="85" t="s">
        <v>112</v>
      </c>
      <c r="B16" s="87">
        <v>126</v>
      </c>
      <c r="C16" s="88">
        <v>12</v>
      </c>
      <c r="D16" s="89">
        <v>126.60771704180064</v>
      </c>
      <c r="E16" s="2">
        <v>105.57420891840619</v>
      </c>
      <c r="F16" s="2">
        <v>150.56029301521167</v>
      </c>
      <c r="G16" s="103" t="s">
        <v>511</v>
      </c>
      <c r="H16" s="90">
        <v>97.027568150315716</v>
      </c>
      <c r="I16" s="90">
        <v>108.98888529189597</v>
      </c>
      <c r="J16" s="90">
        <v>124.15557730889635</v>
      </c>
      <c r="K16" s="90">
        <v>119.4223078563423</v>
      </c>
      <c r="L16" s="90">
        <v>129.02654034688692</v>
      </c>
      <c r="M16" s="90">
        <v>130.99483298158796</v>
      </c>
      <c r="N16" s="90">
        <v>162.36162361623616</v>
      </c>
      <c r="O16" s="88">
        <v>12</v>
      </c>
    </row>
    <row r="17" spans="1:15">
      <c r="A17" s="85" t="s">
        <v>113</v>
      </c>
      <c r="B17" s="87">
        <v>204</v>
      </c>
      <c r="C17" s="88">
        <v>14</v>
      </c>
      <c r="D17" s="89">
        <v>140.02333722287048</v>
      </c>
      <c r="E17" s="2">
        <v>121.57577376754588</v>
      </c>
      <c r="F17" s="2">
        <v>160.44730164408645</v>
      </c>
      <c r="G17" s="103" t="s">
        <v>511</v>
      </c>
      <c r="H17" s="90">
        <v>97.027568150315716</v>
      </c>
      <c r="I17" s="90">
        <v>108.98888529189597</v>
      </c>
      <c r="J17" s="90">
        <v>124.15557730889635</v>
      </c>
      <c r="K17" s="90">
        <v>119.4223078563423</v>
      </c>
      <c r="L17" s="90">
        <v>129.02654034688692</v>
      </c>
      <c r="M17" s="90">
        <v>130.99483298158796</v>
      </c>
      <c r="N17" s="90">
        <v>162.36162361623616</v>
      </c>
      <c r="O17" s="88">
        <v>14</v>
      </c>
    </row>
    <row r="18" spans="1:15">
      <c r="A18" s="85" t="s">
        <v>115</v>
      </c>
      <c r="B18">
        <v>2562</v>
      </c>
      <c r="D18" s="89">
        <v>124.15557730889635</v>
      </c>
      <c r="E18" s="89">
        <v>119.4223078563423</v>
      </c>
      <c r="F18" s="89">
        <v>129.02654034688692</v>
      </c>
    </row>
    <row r="19" spans="1:15">
      <c r="D19" s="96"/>
      <c r="E19" s="96"/>
      <c r="F19" s="96"/>
    </row>
    <row r="20" spans="1:15">
      <c r="A20" s="85" t="s">
        <v>116</v>
      </c>
      <c r="B20" t="s">
        <v>298</v>
      </c>
    </row>
    <row r="21" spans="1:15">
      <c r="A21" t="s">
        <v>295</v>
      </c>
    </row>
    <row r="22" spans="1:15">
      <c r="A22" t="s">
        <v>121</v>
      </c>
    </row>
    <row r="23" spans="1:15">
      <c r="A23" t="s">
        <v>300</v>
      </c>
    </row>
  </sheetData>
  <sheetProtection algorithmName="SHA-512" hashValue="VsrFbDyKf6d/seJZr3TiaXnB7wEjs7+rRYYw/Q+oSLyZ82qVxD9tstPSxyrKt4FApmlukYoMF1T0x6XOhAxqAQ==" saltValue="Oj+Vt33k+gj49R0eSq7lZQ==" spinCount="100000" sheet="1" objects="1" scenarios="1"/>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2">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394</v>
      </c>
      <c r="C2" s="88">
        <v>2</v>
      </c>
      <c r="D2" s="89">
        <v>91.890757282459134</v>
      </c>
      <c r="E2" s="2">
        <v>83.076073203752742</v>
      </c>
      <c r="F2" s="2">
        <v>101.37930899040245</v>
      </c>
      <c r="G2" s="103" t="s">
        <v>537</v>
      </c>
      <c r="H2" s="90">
        <v>87.325452073979491</v>
      </c>
      <c r="I2" s="90">
        <v>118.20671760126855</v>
      </c>
      <c r="J2" s="90">
        <v>147.63165779904926</v>
      </c>
      <c r="K2" s="90">
        <v>142.91189783940521</v>
      </c>
      <c r="L2" s="90">
        <v>152.46579228037868</v>
      </c>
      <c r="M2" s="90">
        <v>199.62501378625788</v>
      </c>
      <c r="N2" s="90">
        <v>282.15767634854774</v>
      </c>
      <c r="O2" s="88">
        <v>2</v>
      </c>
    </row>
    <row r="3" spans="1:15">
      <c r="A3" s="85" t="s">
        <v>99</v>
      </c>
      <c r="B3" s="87">
        <v>187</v>
      </c>
      <c r="C3" s="88">
        <v>3</v>
      </c>
      <c r="D3" s="89">
        <v>108.21133036282623</v>
      </c>
      <c r="E3" s="2">
        <v>93.324148391814163</v>
      </c>
      <c r="F3" s="2">
        <v>124.77731463705223</v>
      </c>
      <c r="G3" s="103" t="s">
        <v>537</v>
      </c>
      <c r="H3" s="90">
        <v>87.325452073979491</v>
      </c>
      <c r="I3" s="90">
        <v>118.20671760126855</v>
      </c>
      <c r="J3" s="90">
        <v>147.63165779904926</v>
      </c>
      <c r="K3" s="90">
        <v>142.91189783940521</v>
      </c>
      <c r="L3" s="90">
        <v>152.46579228037868</v>
      </c>
      <c r="M3" s="90">
        <v>199.62501378625788</v>
      </c>
      <c r="N3" s="90">
        <v>282.15767634854774</v>
      </c>
      <c r="O3" s="88">
        <v>3</v>
      </c>
    </row>
    <row r="4" spans="1:15">
      <c r="A4" s="85" t="s">
        <v>100</v>
      </c>
      <c r="B4" s="87">
        <v>442</v>
      </c>
      <c r="C4" s="88">
        <v>6</v>
      </c>
      <c r="D4" s="89">
        <v>146.5080049056979</v>
      </c>
      <c r="E4" s="2">
        <v>133.25324921156084</v>
      </c>
      <c r="F4" s="2">
        <v>160.70897166721062</v>
      </c>
      <c r="G4" s="103" t="s">
        <v>511</v>
      </c>
      <c r="H4" s="90">
        <v>87.325452073979491</v>
      </c>
      <c r="I4" s="90">
        <v>118.20671760126855</v>
      </c>
      <c r="J4" s="90">
        <v>147.63165779904926</v>
      </c>
      <c r="K4" s="90">
        <v>142.91189783940521</v>
      </c>
      <c r="L4" s="90">
        <v>152.46579228037868</v>
      </c>
      <c r="M4" s="90">
        <v>199.62501378625788</v>
      </c>
      <c r="N4" s="90">
        <v>282.15767634854774</v>
      </c>
      <c r="O4" s="88">
        <v>6</v>
      </c>
    </row>
    <row r="5" spans="1:15">
      <c r="A5" s="85" t="s">
        <v>101</v>
      </c>
      <c r="B5" s="87">
        <v>207</v>
      </c>
      <c r="C5" s="88">
        <v>15</v>
      </c>
      <c r="D5" s="89">
        <v>234.82699943278504</v>
      </c>
      <c r="E5" s="2">
        <v>204.23055604144042</v>
      </c>
      <c r="F5" s="2">
        <v>268.62583536832562</v>
      </c>
      <c r="G5" s="103" t="s">
        <v>536</v>
      </c>
      <c r="H5" s="90">
        <v>87.325452073979491</v>
      </c>
      <c r="I5" s="90">
        <v>118.20671760126855</v>
      </c>
      <c r="J5" s="90">
        <v>147.63165779904926</v>
      </c>
      <c r="K5" s="90">
        <v>142.91189783940521</v>
      </c>
      <c r="L5" s="90">
        <v>152.46579228037868</v>
      </c>
      <c r="M5" s="90">
        <v>199.62501378625788</v>
      </c>
      <c r="N5" s="90">
        <v>282.15767634854774</v>
      </c>
      <c r="O5" s="88">
        <v>15</v>
      </c>
    </row>
    <row r="6" spans="1:15">
      <c r="A6" s="85" t="s">
        <v>102</v>
      </c>
      <c r="B6" s="87">
        <v>125</v>
      </c>
      <c r="C6" s="88">
        <v>5</v>
      </c>
      <c r="D6" s="89">
        <v>140.59160949274548</v>
      </c>
      <c r="E6" s="2">
        <v>117.15909546479843</v>
      </c>
      <c r="F6" s="2">
        <v>167.28254258564846</v>
      </c>
      <c r="G6" s="103" t="s">
        <v>511</v>
      </c>
      <c r="H6" s="90">
        <v>87.325452073979491</v>
      </c>
      <c r="I6" s="90">
        <v>118.20671760126855</v>
      </c>
      <c r="J6" s="90">
        <v>147.63165779904926</v>
      </c>
      <c r="K6" s="90">
        <v>142.91189783940521</v>
      </c>
      <c r="L6" s="90">
        <v>152.46579228037868</v>
      </c>
      <c r="M6" s="90">
        <v>199.62501378625788</v>
      </c>
      <c r="N6" s="90">
        <v>282.15767634854774</v>
      </c>
      <c r="O6" s="88">
        <v>5</v>
      </c>
    </row>
    <row r="7" spans="1:15">
      <c r="A7" s="85" t="s">
        <v>103</v>
      </c>
      <c r="B7" s="87">
        <v>136</v>
      </c>
      <c r="C7" s="88">
        <v>7</v>
      </c>
      <c r="D7" s="89">
        <v>157.82755019148195</v>
      </c>
      <c r="E7" s="2">
        <v>132.57918857030967</v>
      </c>
      <c r="F7" s="2">
        <v>186.42209953749</v>
      </c>
      <c r="G7" s="103" t="s">
        <v>511</v>
      </c>
      <c r="H7" s="90">
        <v>87.325452073979491</v>
      </c>
      <c r="I7" s="90">
        <v>118.20671760126855</v>
      </c>
      <c r="J7" s="90">
        <v>147.63165779904926</v>
      </c>
      <c r="K7" s="90">
        <v>142.91189783940521</v>
      </c>
      <c r="L7" s="90">
        <v>152.46579228037868</v>
      </c>
      <c r="M7" s="90">
        <v>199.62501378625788</v>
      </c>
      <c r="N7" s="90">
        <v>282.15767634854774</v>
      </c>
      <c r="O7" s="88">
        <v>7</v>
      </c>
    </row>
    <row r="8" spans="1:15">
      <c r="A8" s="85" t="s">
        <v>104</v>
      </c>
      <c r="B8" s="87">
        <v>256</v>
      </c>
      <c r="C8" s="88">
        <v>8</v>
      </c>
      <c r="D8" s="89">
        <v>181.97327267557577</v>
      </c>
      <c r="E8" s="2">
        <v>160.5311472536319</v>
      </c>
      <c r="F8" s="2">
        <v>205.4396244149826</v>
      </c>
      <c r="G8" s="103" t="s">
        <v>536</v>
      </c>
      <c r="H8" s="90">
        <v>87.325452073979491</v>
      </c>
      <c r="I8" s="90">
        <v>118.20671760126855</v>
      </c>
      <c r="J8" s="90">
        <v>147.63165779904926</v>
      </c>
      <c r="K8" s="90">
        <v>142.91189783940521</v>
      </c>
      <c r="L8" s="90">
        <v>152.46579228037868</v>
      </c>
      <c r="M8" s="90">
        <v>199.62501378625788</v>
      </c>
      <c r="N8" s="90">
        <v>282.15767634854774</v>
      </c>
      <c r="O8" s="88">
        <v>8</v>
      </c>
    </row>
    <row r="9" spans="1:15">
      <c r="A9" s="85" t="s">
        <v>105</v>
      </c>
      <c r="B9" s="87">
        <v>165</v>
      </c>
      <c r="C9" s="88">
        <v>10</v>
      </c>
      <c r="D9" s="89">
        <v>190.42123485285632</v>
      </c>
      <c r="E9" s="2">
        <v>162.69315039760014</v>
      </c>
      <c r="F9" s="2">
        <v>221.4462791719032</v>
      </c>
      <c r="G9" s="103" t="s">
        <v>536</v>
      </c>
      <c r="H9" s="90">
        <v>87.325452073979491</v>
      </c>
      <c r="I9" s="90">
        <v>118.20671760126855</v>
      </c>
      <c r="J9" s="90">
        <v>147.63165779904926</v>
      </c>
      <c r="K9" s="90">
        <v>142.91189783940521</v>
      </c>
      <c r="L9" s="90">
        <v>152.46579228037868</v>
      </c>
      <c r="M9" s="90">
        <v>199.62501378625788</v>
      </c>
      <c r="N9" s="90">
        <v>282.15767634854774</v>
      </c>
      <c r="O9" s="88">
        <v>10</v>
      </c>
    </row>
    <row r="10" spans="1:15">
      <c r="A10" s="85" t="s">
        <v>106</v>
      </c>
      <c r="B10" s="87">
        <v>195</v>
      </c>
      <c r="C10" s="88">
        <v>11</v>
      </c>
      <c r="D10" s="89">
        <v>196.15732823659593</v>
      </c>
      <c r="E10" s="2">
        <v>169.80830836135132</v>
      </c>
      <c r="F10" s="2">
        <v>225.37094942307621</v>
      </c>
      <c r="G10" s="103" t="s">
        <v>536</v>
      </c>
      <c r="H10" s="90">
        <v>87.325452073979491</v>
      </c>
      <c r="I10" s="90">
        <v>118.20671760126855</v>
      </c>
      <c r="J10" s="90">
        <v>147.63165779904926</v>
      </c>
      <c r="K10" s="90">
        <v>142.91189783940521</v>
      </c>
      <c r="L10" s="90">
        <v>152.46579228037868</v>
      </c>
      <c r="M10" s="90">
        <v>199.62501378625788</v>
      </c>
      <c r="N10" s="90">
        <v>282.15767634854774</v>
      </c>
      <c r="O10" s="88">
        <v>11</v>
      </c>
    </row>
    <row r="11" spans="1:15">
      <c r="A11" s="85" t="s">
        <v>107</v>
      </c>
      <c r="B11" s="87">
        <v>180</v>
      </c>
      <c r="C11" s="88">
        <v>12</v>
      </c>
      <c r="D11" s="89">
        <v>196.85039370078741</v>
      </c>
      <c r="E11" s="2">
        <v>169.36892358871495</v>
      </c>
      <c r="F11" s="2">
        <v>227.44863015312762</v>
      </c>
      <c r="G11" s="103" t="s">
        <v>536</v>
      </c>
      <c r="H11" s="90">
        <v>87.325452073979491</v>
      </c>
      <c r="I11" s="90">
        <v>118.20671760126855</v>
      </c>
      <c r="J11" s="90">
        <v>147.63165779904926</v>
      </c>
      <c r="K11" s="90">
        <v>142.91189783940521</v>
      </c>
      <c r="L11" s="90">
        <v>152.46579228037868</v>
      </c>
      <c r="M11" s="90">
        <v>199.62501378625788</v>
      </c>
      <c r="N11" s="90">
        <v>282.15767634854774</v>
      </c>
      <c r="O11" s="88">
        <v>12</v>
      </c>
    </row>
    <row r="12" spans="1:15">
      <c r="A12" s="85" t="s">
        <v>108</v>
      </c>
      <c r="B12" s="87">
        <v>328</v>
      </c>
      <c r="C12" s="88">
        <v>4</v>
      </c>
      <c r="D12" s="89">
        <v>118.20671760126855</v>
      </c>
      <c r="E12" s="2">
        <v>105.82310174366812</v>
      </c>
      <c r="F12" s="2">
        <v>131.62768433047634</v>
      </c>
      <c r="G12" s="103" t="s">
        <v>537</v>
      </c>
      <c r="H12" s="90">
        <v>87.325452073979491</v>
      </c>
      <c r="I12" s="90">
        <v>118.20671760126855</v>
      </c>
      <c r="J12" s="90">
        <v>147.63165779904926</v>
      </c>
      <c r="K12" s="90">
        <v>142.91189783940521</v>
      </c>
      <c r="L12" s="90">
        <v>152.46579228037868</v>
      </c>
      <c r="M12" s="90">
        <v>199.62501378625788</v>
      </c>
      <c r="N12" s="90">
        <v>282.15767634854774</v>
      </c>
      <c r="O12" s="88">
        <v>4</v>
      </c>
    </row>
    <row r="13" spans="1:15">
      <c r="A13" s="85" t="s">
        <v>109</v>
      </c>
      <c r="B13" s="87">
        <v>272</v>
      </c>
      <c r="C13" s="88">
        <v>16</v>
      </c>
      <c r="D13" s="89">
        <v>282.15767634854774</v>
      </c>
      <c r="E13" s="2">
        <v>250.01550254602762</v>
      </c>
      <c r="F13" s="2">
        <v>317.19084040984535</v>
      </c>
      <c r="G13" s="103" t="s">
        <v>536</v>
      </c>
      <c r="H13" s="90">
        <v>87.325452073979491</v>
      </c>
      <c r="I13" s="90">
        <v>118.20671760126855</v>
      </c>
      <c r="J13" s="90">
        <v>147.63165779904926</v>
      </c>
      <c r="K13" s="90">
        <v>142.91189783940521</v>
      </c>
      <c r="L13" s="90">
        <v>152.46579228037868</v>
      </c>
      <c r="M13" s="90">
        <v>199.62501378625788</v>
      </c>
      <c r="N13" s="90">
        <v>282.15767634854774</v>
      </c>
      <c r="O13" s="88">
        <v>16</v>
      </c>
    </row>
    <row r="14" spans="1:15">
      <c r="A14" s="85" t="s">
        <v>110</v>
      </c>
      <c r="B14" s="87">
        <v>181</v>
      </c>
      <c r="C14" s="88">
        <v>13</v>
      </c>
      <c r="D14" s="89">
        <v>199.62501378625788</v>
      </c>
      <c r="E14" s="2">
        <v>171.83371022841965</v>
      </c>
      <c r="F14" s="2">
        <v>230.55753218928274</v>
      </c>
      <c r="G14" s="103" t="s">
        <v>536</v>
      </c>
      <c r="H14" s="90">
        <v>87.325452073979491</v>
      </c>
      <c r="I14" s="90">
        <v>118.20671760126855</v>
      </c>
      <c r="J14" s="90">
        <v>147.63165779904926</v>
      </c>
      <c r="K14" s="90">
        <v>142.91189783940521</v>
      </c>
      <c r="L14" s="90">
        <v>152.46579228037868</v>
      </c>
      <c r="M14" s="90">
        <v>199.62501378625788</v>
      </c>
      <c r="N14" s="90">
        <v>282.15767634854774</v>
      </c>
      <c r="O14" s="88">
        <v>13</v>
      </c>
    </row>
    <row r="15" spans="1:15">
      <c r="A15" s="85" t="s">
        <v>111</v>
      </c>
      <c r="B15" s="87">
        <v>160</v>
      </c>
      <c r="C15" s="88">
        <v>9</v>
      </c>
      <c r="D15" s="89">
        <v>190.40818755206476</v>
      </c>
      <c r="E15" s="2">
        <v>162.26891671379866</v>
      </c>
      <c r="F15" s="2">
        <v>221.9485394891895</v>
      </c>
      <c r="G15" s="103" t="s">
        <v>536</v>
      </c>
      <c r="H15" s="90">
        <v>87.325452073979491</v>
      </c>
      <c r="I15" s="90">
        <v>118.20671760126855</v>
      </c>
      <c r="J15" s="90">
        <v>147.63165779904926</v>
      </c>
      <c r="K15" s="90">
        <v>142.91189783940521</v>
      </c>
      <c r="L15" s="90">
        <v>152.46579228037868</v>
      </c>
      <c r="M15" s="90">
        <v>199.62501378625788</v>
      </c>
      <c r="N15" s="90">
        <v>282.15767634854774</v>
      </c>
      <c r="O15" s="88">
        <v>9</v>
      </c>
    </row>
    <row r="16" spans="1:15">
      <c r="A16" s="85" t="s">
        <v>112</v>
      </c>
      <c r="B16" s="87">
        <v>212</v>
      </c>
      <c r="C16" s="88">
        <v>1</v>
      </c>
      <c r="D16" s="89">
        <v>87.325452073979491</v>
      </c>
      <c r="E16" s="2">
        <v>76.00706041633093</v>
      </c>
      <c r="F16" s="2">
        <v>99.842227881203755</v>
      </c>
      <c r="G16" s="103" t="s">
        <v>537</v>
      </c>
      <c r="H16" s="90">
        <v>87.325452073979491</v>
      </c>
      <c r="I16" s="90">
        <v>118.20671760126855</v>
      </c>
      <c r="J16" s="90">
        <v>147.63165779904926</v>
      </c>
      <c r="K16" s="90">
        <v>142.91189783940521</v>
      </c>
      <c r="L16" s="90">
        <v>152.46579228037868</v>
      </c>
      <c r="M16" s="90">
        <v>199.62501378625788</v>
      </c>
      <c r="N16" s="90">
        <v>282.15767634854774</v>
      </c>
      <c r="O16" s="88">
        <v>1</v>
      </c>
    </row>
    <row r="17" spans="1:15">
      <c r="A17" s="85" t="s">
        <v>113</v>
      </c>
      <c r="B17" s="87">
        <v>206</v>
      </c>
      <c r="C17" s="88">
        <v>14</v>
      </c>
      <c r="D17" s="89">
        <v>220.01495247249812</v>
      </c>
      <c r="E17" s="2">
        <v>191.263062338498</v>
      </c>
      <c r="F17" s="2">
        <v>251.79131986811203</v>
      </c>
      <c r="G17" s="103" t="s">
        <v>536</v>
      </c>
      <c r="H17" s="90">
        <v>87.325452073979491</v>
      </c>
      <c r="I17" s="90">
        <v>118.20671760126855</v>
      </c>
      <c r="J17" s="90">
        <v>147.63165779904926</v>
      </c>
      <c r="K17" s="90">
        <v>142.91189783940521</v>
      </c>
      <c r="L17" s="90">
        <v>152.46579228037868</v>
      </c>
      <c r="M17" s="90">
        <v>199.62501378625788</v>
      </c>
      <c r="N17" s="90">
        <v>282.15767634854774</v>
      </c>
      <c r="O17" s="88">
        <v>14</v>
      </c>
    </row>
    <row r="18" spans="1:15">
      <c r="A18" s="85" t="s">
        <v>115</v>
      </c>
      <c r="B18">
        <v>3646</v>
      </c>
      <c r="D18" s="89">
        <v>147.63165779904926</v>
      </c>
      <c r="E18" s="89">
        <v>142.91189783940521</v>
      </c>
      <c r="F18" s="89">
        <v>152.46579228037868</v>
      </c>
    </row>
    <row r="19" spans="1:15">
      <c r="D19" s="96"/>
      <c r="E19" s="96"/>
      <c r="F19" s="96"/>
    </row>
    <row r="20" spans="1:15">
      <c r="A20" s="85" t="s">
        <v>116</v>
      </c>
      <c r="B20" t="s">
        <v>306</v>
      </c>
    </row>
    <row r="21" spans="1:15">
      <c r="A21" t="s">
        <v>308</v>
      </c>
    </row>
    <row r="22" spans="1:15">
      <c r="A22" t="s">
        <v>121</v>
      </c>
    </row>
    <row r="23" spans="1:15">
      <c r="A23" t="s">
        <v>307</v>
      </c>
    </row>
  </sheetData>
  <sheetProtection algorithmName="SHA-512" hashValue="S4NRRZll3n1rZJs5MllwQT6BtBXgXd2upOjyB1KUKcfAwMtf26nCgiguHFHslK/NkKKjHRH2M8ERCG0ngBacDw==" saltValue="4umRP8Y/l+CmjUx7LlFJ0g==" spinCount="100000" sheet="1" objects="1" scenarios="1"/>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3">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260</v>
      </c>
      <c r="C2" s="88">
        <v>15</v>
      </c>
      <c r="D2" s="89">
        <v>3354.2363254316988</v>
      </c>
      <c r="E2" s="2">
        <v>2936.6675526586937</v>
      </c>
      <c r="F2" s="2">
        <v>3771.8050982047039</v>
      </c>
      <c r="G2" s="103" t="s">
        <v>511</v>
      </c>
      <c r="H2" s="90">
        <v>2533.657445393661</v>
      </c>
      <c r="I2" s="90">
        <v>2582.395761404533</v>
      </c>
      <c r="J2" s="90">
        <v>2996.8583578044818</v>
      </c>
      <c r="K2" s="90">
        <v>2914.2234566711613</v>
      </c>
      <c r="L2" s="90">
        <v>3079.4932589378022</v>
      </c>
      <c r="M2" s="90">
        <v>3160.4711965421734</v>
      </c>
      <c r="N2" s="90">
        <v>3757.6551776651463</v>
      </c>
      <c r="O2" s="88">
        <v>15</v>
      </c>
    </row>
    <row r="3" spans="1:15">
      <c r="A3" s="85" t="s">
        <v>99</v>
      </c>
      <c r="B3" s="87">
        <v>383</v>
      </c>
      <c r="C3" s="88">
        <v>2</v>
      </c>
      <c r="D3" s="89">
        <v>2559.2362103492537</v>
      </c>
      <c r="E3" s="2">
        <v>2296.7666449398098</v>
      </c>
      <c r="F3" s="2">
        <v>2821.7057757586977</v>
      </c>
      <c r="G3" s="103" t="s">
        <v>537</v>
      </c>
      <c r="H3" s="90">
        <v>2533.657445393661</v>
      </c>
      <c r="I3" s="90">
        <v>2582.395761404533</v>
      </c>
      <c r="J3" s="90">
        <v>2996.8583578044818</v>
      </c>
      <c r="K3" s="90">
        <v>2914.2234566711613</v>
      </c>
      <c r="L3" s="90">
        <v>3079.4932589378022</v>
      </c>
      <c r="M3" s="90">
        <v>3160.4711965421734</v>
      </c>
      <c r="N3" s="90">
        <v>3757.6551776651463</v>
      </c>
      <c r="O3" s="88">
        <v>2</v>
      </c>
    </row>
    <row r="4" spans="1:15">
      <c r="A4" s="85" t="s">
        <v>100</v>
      </c>
      <c r="B4" s="87">
        <v>137</v>
      </c>
      <c r="C4" s="88">
        <v>7</v>
      </c>
      <c r="D4" s="89">
        <v>2974.2404175305355</v>
      </c>
      <c r="E4" s="2">
        <v>2473.6543574542834</v>
      </c>
      <c r="F4" s="2">
        <v>3474.8264776067876</v>
      </c>
      <c r="G4" s="103" t="s">
        <v>511</v>
      </c>
      <c r="H4" s="90">
        <v>2533.657445393661</v>
      </c>
      <c r="I4" s="90">
        <v>2582.395761404533</v>
      </c>
      <c r="J4" s="90">
        <v>2996.8583578044818</v>
      </c>
      <c r="K4" s="90">
        <v>2914.2234566711613</v>
      </c>
      <c r="L4" s="90">
        <v>3079.4932589378022</v>
      </c>
      <c r="M4" s="90">
        <v>3160.4711965421734</v>
      </c>
      <c r="N4" s="90">
        <v>3757.6551776651463</v>
      </c>
      <c r="O4" s="88">
        <v>7</v>
      </c>
    </row>
    <row r="5" spans="1:15">
      <c r="A5" s="85" t="s">
        <v>101</v>
      </c>
      <c r="B5" s="87">
        <v>375</v>
      </c>
      <c r="C5" s="88">
        <v>10</v>
      </c>
      <c r="D5" s="89">
        <v>3067.8146874181916</v>
      </c>
      <c r="E5" s="2">
        <v>2754.8285440804975</v>
      </c>
      <c r="F5" s="2">
        <v>3380.8008307558857</v>
      </c>
      <c r="G5" s="103" t="s">
        <v>511</v>
      </c>
      <c r="H5" s="90">
        <v>2533.657445393661</v>
      </c>
      <c r="I5" s="90">
        <v>2582.395761404533</v>
      </c>
      <c r="J5" s="90">
        <v>2996.8583578044818</v>
      </c>
      <c r="K5" s="90">
        <v>2914.2234566711613</v>
      </c>
      <c r="L5" s="90">
        <v>3079.4932589378022</v>
      </c>
      <c r="M5" s="90">
        <v>3160.4711965421734</v>
      </c>
      <c r="N5" s="90">
        <v>3757.6551776651463</v>
      </c>
      <c r="O5" s="88">
        <v>10</v>
      </c>
    </row>
    <row r="6" spans="1:15">
      <c r="A6" s="85" t="s">
        <v>102</v>
      </c>
      <c r="B6" s="87">
        <v>294</v>
      </c>
      <c r="C6" s="88">
        <v>3</v>
      </c>
      <c r="D6" s="89">
        <v>2575.0936838320204</v>
      </c>
      <c r="E6" s="2">
        <v>2279.539843417504</v>
      </c>
      <c r="F6" s="2">
        <v>2870.6475242465367</v>
      </c>
      <c r="G6" s="103" t="s">
        <v>537</v>
      </c>
      <c r="H6" s="90">
        <v>2533.657445393661</v>
      </c>
      <c r="I6" s="90">
        <v>2582.395761404533</v>
      </c>
      <c r="J6" s="90">
        <v>2996.8583578044818</v>
      </c>
      <c r="K6" s="90">
        <v>2914.2234566711613</v>
      </c>
      <c r="L6" s="90">
        <v>3079.4932589378022</v>
      </c>
      <c r="M6" s="90">
        <v>3160.4711965421734</v>
      </c>
      <c r="N6" s="90">
        <v>3757.6551776651463</v>
      </c>
      <c r="O6" s="88">
        <v>3</v>
      </c>
    </row>
    <row r="7" spans="1:15">
      <c r="A7" s="85" t="s">
        <v>103</v>
      </c>
      <c r="B7" s="87">
        <v>319</v>
      </c>
      <c r="C7" s="88">
        <v>8</v>
      </c>
      <c r="D7" s="89">
        <v>3034.0380455720169</v>
      </c>
      <c r="E7" s="2">
        <v>2696.6342748927818</v>
      </c>
      <c r="F7" s="2">
        <v>3371.441816251252</v>
      </c>
      <c r="G7" s="103" t="s">
        <v>511</v>
      </c>
      <c r="H7" s="90">
        <v>2533.657445393661</v>
      </c>
      <c r="I7" s="90">
        <v>2582.395761404533</v>
      </c>
      <c r="J7" s="90">
        <v>2996.8583578044818</v>
      </c>
      <c r="K7" s="90">
        <v>2914.2234566711613</v>
      </c>
      <c r="L7" s="90">
        <v>3079.4932589378022</v>
      </c>
      <c r="M7" s="90">
        <v>3160.4711965421734</v>
      </c>
      <c r="N7" s="90">
        <v>3757.6551776651463</v>
      </c>
      <c r="O7" s="88">
        <v>8</v>
      </c>
    </row>
    <row r="8" spans="1:15">
      <c r="A8" s="85" t="s">
        <v>104</v>
      </c>
      <c r="B8" s="87">
        <v>221</v>
      </c>
      <c r="C8" s="88">
        <v>6</v>
      </c>
      <c r="D8" s="89">
        <v>2921.8515945699028</v>
      </c>
      <c r="E8" s="2">
        <v>2530.0673328307057</v>
      </c>
      <c r="F8" s="2">
        <v>3313.6358563090998</v>
      </c>
      <c r="G8" s="103" t="s">
        <v>511</v>
      </c>
      <c r="H8" s="90">
        <v>2533.657445393661</v>
      </c>
      <c r="I8" s="90">
        <v>2582.395761404533</v>
      </c>
      <c r="J8" s="90">
        <v>2996.8583578044818</v>
      </c>
      <c r="K8" s="90">
        <v>2914.2234566711613</v>
      </c>
      <c r="L8" s="90">
        <v>3079.4932589378022</v>
      </c>
      <c r="M8" s="90">
        <v>3160.4711965421734</v>
      </c>
      <c r="N8" s="90">
        <v>3757.6551776651463</v>
      </c>
      <c r="O8" s="88">
        <v>6</v>
      </c>
    </row>
    <row r="9" spans="1:15">
      <c r="A9" s="85" t="s">
        <v>105</v>
      </c>
      <c r="B9" s="87">
        <v>482</v>
      </c>
      <c r="C9" s="88">
        <v>12</v>
      </c>
      <c r="D9" s="89">
        <v>3095.4044151976591</v>
      </c>
      <c r="E9" s="2">
        <v>2814.5169775617837</v>
      </c>
      <c r="F9" s="2">
        <v>3376.2918528335344</v>
      </c>
      <c r="G9" s="103" t="s">
        <v>511</v>
      </c>
      <c r="H9" s="90">
        <v>2533.657445393661</v>
      </c>
      <c r="I9" s="90">
        <v>2582.395761404533</v>
      </c>
      <c r="J9" s="90">
        <v>2996.8583578044818</v>
      </c>
      <c r="K9" s="90">
        <v>2914.2234566711613</v>
      </c>
      <c r="L9" s="90">
        <v>3079.4932589378022</v>
      </c>
      <c r="M9" s="90">
        <v>3160.4711965421734</v>
      </c>
      <c r="N9" s="90">
        <v>3757.6551776651463</v>
      </c>
      <c r="O9" s="88">
        <v>12</v>
      </c>
    </row>
    <row r="10" spans="1:15">
      <c r="A10" s="85" t="s">
        <v>106</v>
      </c>
      <c r="B10" s="87">
        <v>298</v>
      </c>
      <c r="C10" s="88">
        <v>1</v>
      </c>
      <c r="D10" s="89">
        <v>2533.657445393661</v>
      </c>
      <c r="E10" s="2">
        <v>2242.8561407466686</v>
      </c>
      <c r="F10" s="2">
        <v>2824.4587500406533</v>
      </c>
      <c r="G10" s="103" t="s">
        <v>537</v>
      </c>
      <c r="H10" s="90">
        <v>2533.657445393661</v>
      </c>
      <c r="I10" s="90">
        <v>2582.395761404533</v>
      </c>
      <c r="J10" s="90">
        <v>2996.8583578044818</v>
      </c>
      <c r="K10" s="90">
        <v>2914.2234566711613</v>
      </c>
      <c r="L10" s="90">
        <v>3079.4932589378022</v>
      </c>
      <c r="M10" s="90">
        <v>3160.4711965421734</v>
      </c>
      <c r="N10" s="90">
        <v>3757.6551776651463</v>
      </c>
      <c r="O10" s="88">
        <v>1</v>
      </c>
    </row>
    <row r="11" spans="1:15">
      <c r="A11" s="85" t="s">
        <v>107</v>
      </c>
      <c r="B11" s="87">
        <v>345</v>
      </c>
      <c r="C11" s="88">
        <v>14</v>
      </c>
      <c r="D11" s="89">
        <v>3351.8848671002943</v>
      </c>
      <c r="E11" s="2">
        <v>2996.0794947141817</v>
      </c>
      <c r="F11" s="2">
        <v>3707.6902394864069</v>
      </c>
      <c r="G11" s="103" t="s">
        <v>511</v>
      </c>
      <c r="H11" s="90">
        <v>2533.657445393661</v>
      </c>
      <c r="I11" s="90">
        <v>2582.395761404533</v>
      </c>
      <c r="J11" s="90">
        <v>2996.8583578044818</v>
      </c>
      <c r="K11" s="90">
        <v>2914.2234566711613</v>
      </c>
      <c r="L11" s="90">
        <v>3079.4932589378022</v>
      </c>
      <c r="M11" s="90">
        <v>3160.4711965421734</v>
      </c>
      <c r="N11" s="90">
        <v>3757.6551776651463</v>
      </c>
      <c r="O11" s="88">
        <v>14</v>
      </c>
    </row>
    <row r="12" spans="1:15">
      <c r="A12" s="85" t="s">
        <v>108</v>
      </c>
      <c r="B12" s="87">
        <v>338</v>
      </c>
      <c r="C12" s="88">
        <v>5</v>
      </c>
      <c r="D12" s="89">
        <v>2910.2680367075104</v>
      </c>
      <c r="E12" s="2">
        <v>2586.4871803623914</v>
      </c>
      <c r="F12" s="2">
        <v>3234.0488930526294</v>
      </c>
      <c r="G12" s="103" t="s">
        <v>511</v>
      </c>
      <c r="H12" s="90">
        <v>2533.657445393661</v>
      </c>
      <c r="I12" s="90">
        <v>2582.395761404533</v>
      </c>
      <c r="J12" s="90">
        <v>2996.8583578044818</v>
      </c>
      <c r="K12" s="90">
        <v>2914.2234566711613</v>
      </c>
      <c r="L12" s="90">
        <v>3079.4932589378022</v>
      </c>
      <c r="M12" s="90">
        <v>3160.4711965421734</v>
      </c>
      <c r="N12" s="90">
        <v>3757.6551776651463</v>
      </c>
      <c r="O12" s="88">
        <v>5</v>
      </c>
    </row>
    <row r="13" spans="1:15">
      <c r="A13" s="85" t="s">
        <v>109</v>
      </c>
      <c r="B13" s="87">
        <v>336</v>
      </c>
      <c r="C13" s="88">
        <v>13</v>
      </c>
      <c r="D13" s="89">
        <v>3160.4711965421734</v>
      </c>
      <c r="E13" s="2">
        <v>2819.1944796795824</v>
      </c>
      <c r="F13" s="2">
        <v>3501.7479134047644</v>
      </c>
      <c r="G13" s="103" t="s">
        <v>511</v>
      </c>
      <c r="H13" s="90">
        <v>2533.657445393661</v>
      </c>
      <c r="I13" s="90">
        <v>2582.395761404533</v>
      </c>
      <c r="J13" s="90">
        <v>2996.8583578044818</v>
      </c>
      <c r="K13" s="90">
        <v>2914.2234566711613</v>
      </c>
      <c r="L13" s="90">
        <v>3079.4932589378022</v>
      </c>
      <c r="M13" s="90">
        <v>3160.4711965421734</v>
      </c>
      <c r="N13" s="90">
        <v>3757.6551776651463</v>
      </c>
      <c r="O13" s="88">
        <v>13</v>
      </c>
    </row>
    <row r="14" spans="1:15">
      <c r="A14" s="85" t="s">
        <v>110</v>
      </c>
      <c r="B14" s="87">
        <v>362</v>
      </c>
      <c r="C14" s="88">
        <v>9</v>
      </c>
      <c r="D14" s="89">
        <v>3065.713885382595</v>
      </c>
      <c r="E14" s="2">
        <v>2745.6058562078961</v>
      </c>
      <c r="F14" s="2">
        <v>3385.8219145572939</v>
      </c>
      <c r="G14" s="103" t="s">
        <v>511</v>
      </c>
      <c r="H14" s="90">
        <v>2533.657445393661</v>
      </c>
      <c r="I14" s="90">
        <v>2582.395761404533</v>
      </c>
      <c r="J14" s="90">
        <v>2996.8583578044818</v>
      </c>
      <c r="K14" s="90">
        <v>2914.2234566711613</v>
      </c>
      <c r="L14" s="90">
        <v>3079.4932589378022</v>
      </c>
      <c r="M14" s="90">
        <v>3160.4711965421734</v>
      </c>
      <c r="N14" s="90">
        <v>3757.6551776651463</v>
      </c>
      <c r="O14" s="88">
        <v>9</v>
      </c>
    </row>
    <row r="15" spans="1:15">
      <c r="A15" s="85" t="s">
        <v>111</v>
      </c>
      <c r="B15" s="87">
        <v>325</v>
      </c>
      <c r="C15" s="88">
        <v>4</v>
      </c>
      <c r="D15" s="89">
        <v>2582.395761404533</v>
      </c>
      <c r="E15" s="2">
        <v>2300.3087424389378</v>
      </c>
      <c r="F15" s="2">
        <v>2864.4827803701282</v>
      </c>
      <c r="G15" s="103" t="s">
        <v>537</v>
      </c>
      <c r="H15" s="90">
        <v>2533.657445393661</v>
      </c>
      <c r="I15" s="90">
        <v>2582.395761404533</v>
      </c>
      <c r="J15" s="90">
        <v>2996.8583578044818</v>
      </c>
      <c r="K15" s="90">
        <v>2914.2234566711613</v>
      </c>
      <c r="L15" s="90">
        <v>3079.4932589378022</v>
      </c>
      <c r="M15" s="90">
        <v>3160.4711965421734</v>
      </c>
      <c r="N15" s="90">
        <v>3757.6551776651463</v>
      </c>
      <c r="O15" s="88">
        <v>4</v>
      </c>
    </row>
    <row r="16" spans="1:15">
      <c r="A16" s="85" t="s">
        <v>112</v>
      </c>
      <c r="B16" s="87">
        <v>229</v>
      </c>
      <c r="C16" s="88">
        <v>11</v>
      </c>
      <c r="D16" s="89">
        <v>3069.1646652289883</v>
      </c>
      <c r="E16" s="2">
        <v>2668.2648806869047</v>
      </c>
      <c r="F16" s="2">
        <v>3470.0644497710718</v>
      </c>
      <c r="G16" s="103" t="s">
        <v>511</v>
      </c>
      <c r="H16" s="90">
        <v>2533.657445393661</v>
      </c>
      <c r="I16" s="90">
        <v>2582.395761404533</v>
      </c>
      <c r="J16" s="90">
        <v>2996.8583578044818</v>
      </c>
      <c r="K16" s="90">
        <v>2914.2234566711613</v>
      </c>
      <c r="L16" s="90">
        <v>3079.4932589378022</v>
      </c>
      <c r="M16" s="90">
        <v>3160.4711965421734</v>
      </c>
      <c r="N16" s="90">
        <v>3757.6551776651463</v>
      </c>
      <c r="O16" s="88">
        <v>11</v>
      </c>
    </row>
    <row r="17" spans="1:15">
      <c r="A17" s="85" t="s">
        <v>113</v>
      </c>
      <c r="B17" s="87">
        <v>431</v>
      </c>
      <c r="C17" s="88">
        <v>16</v>
      </c>
      <c r="D17" s="89">
        <v>3757.6551776651463</v>
      </c>
      <c r="E17" s="2">
        <v>3396.1331047001222</v>
      </c>
      <c r="F17" s="2">
        <v>4119.1772506301704</v>
      </c>
      <c r="G17" s="103" t="s">
        <v>536</v>
      </c>
      <c r="H17" s="90">
        <v>2533.657445393661</v>
      </c>
      <c r="I17" s="90">
        <v>2582.395761404533</v>
      </c>
      <c r="J17" s="90">
        <v>2996.8583578044818</v>
      </c>
      <c r="K17" s="90">
        <v>2914.2234566711613</v>
      </c>
      <c r="L17" s="90">
        <v>3079.4932589378022</v>
      </c>
      <c r="M17" s="90">
        <v>3160.4711965421734</v>
      </c>
      <c r="N17" s="90">
        <v>3757.6551776651463</v>
      </c>
      <c r="O17" s="88">
        <v>16</v>
      </c>
    </row>
    <row r="18" spans="1:15">
      <c r="A18" s="85" t="s">
        <v>115</v>
      </c>
      <c r="B18">
        <v>5135</v>
      </c>
      <c r="D18" s="89">
        <v>2996.8583578044818</v>
      </c>
      <c r="E18" s="89">
        <v>2914.2234566711613</v>
      </c>
      <c r="F18" s="89">
        <v>3079.4932589378022</v>
      </c>
    </row>
    <row r="19" spans="1:15">
      <c r="D19" s="96"/>
      <c r="E19" s="96"/>
      <c r="F19" s="96"/>
    </row>
    <row r="20" spans="1:15">
      <c r="A20" s="85" t="s">
        <v>116</v>
      </c>
      <c r="B20" t="s">
        <v>318</v>
      </c>
    </row>
    <row r="21" spans="1:15">
      <c r="A21" t="s">
        <v>295</v>
      </c>
    </row>
    <row r="22" spans="1:15">
      <c r="A22" t="s">
        <v>121</v>
      </c>
    </row>
    <row r="23" spans="1:15">
      <c r="A23" t="s">
        <v>299</v>
      </c>
    </row>
  </sheetData>
  <sheetProtection algorithmName="SHA-512" hashValue="pjCE0y9oeXqG9U8+1FgiFUIkK1czVHBFgtdWYsUYtdGEGbq+7IiTRUgf4p0v7XZ3O6jqc8d1+Xnd6zirz3S+Nw==" saltValue="O1VSY7Pya8QeBiYRZsDBNQ==" spinCount="100000" sheet="1" objects="1" scenarios="1"/>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4">
    <tabColor rgb="FF00B0F0"/>
  </sheetPr>
  <dimension ref="A1:O22"/>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57</v>
      </c>
      <c r="C2" s="88">
        <v>12</v>
      </c>
      <c r="D2" s="89">
        <v>172.09302905186644</v>
      </c>
      <c r="E2" s="2">
        <v>128.56365573149347</v>
      </c>
      <c r="F2" s="2">
        <v>225.12695889654051</v>
      </c>
      <c r="G2" s="103" t="s">
        <v>511</v>
      </c>
      <c r="H2" s="90">
        <v>100.76084617029126</v>
      </c>
      <c r="I2" s="90">
        <v>140.85805554209045</v>
      </c>
      <c r="J2" s="90">
        <v>153.05792567234869</v>
      </c>
      <c r="K2" s="90">
        <v>144.420000787882</v>
      </c>
      <c r="L2" s="90">
        <v>162.07423204786542</v>
      </c>
      <c r="M2" s="90">
        <v>175.83937013001946</v>
      </c>
      <c r="N2" s="90">
        <v>190.49205379165795</v>
      </c>
      <c r="O2" s="88">
        <v>12</v>
      </c>
    </row>
    <row r="3" spans="1:15">
      <c r="A3" s="85" t="s">
        <v>99</v>
      </c>
      <c r="B3" s="87">
        <v>58</v>
      </c>
      <c r="C3" s="88">
        <v>2</v>
      </c>
      <c r="D3" s="89">
        <v>112.1517100004513</v>
      </c>
      <c r="E3" s="2">
        <v>85.060516403983684</v>
      </c>
      <c r="F3" s="2">
        <v>145.10135340969106</v>
      </c>
      <c r="G3" s="103" t="s">
        <v>511</v>
      </c>
      <c r="H3" s="90">
        <v>100.76084617029126</v>
      </c>
      <c r="I3" s="90">
        <v>140.85805554209045</v>
      </c>
      <c r="J3" s="90">
        <v>153.05792567234869</v>
      </c>
      <c r="K3" s="90">
        <v>144.420000787882</v>
      </c>
      <c r="L3" s="90">
        <v>162.07423204786542</v>
      </c>
      <c r="M3" s="90">
        <v>175.83937013001946</v>
      </c>
      <c r="N3" s="90">
        <v>190.49205379165795</v>
      </c>
      <c r="O3" s="88">
        <v>2</v>
      </c>
    </row>
    <row r="4" spans="1:15">
      <c r="A4" s="85" t="s">
        <v>100</v>
      </c>
      <c r="B4" s="87">
        <v>47</v>
      </c>
      <c r="C4" s="88">
        <v>13</v>
      </c>
      <c r="D4" s="89">
        <v>175.83937013001946</v>
      </c>
      <c r="E4" s="2">
        <v>126.36331103810534</v>
      </c>
      <c r="F4" s="2">
        <v>237.34724239515111</v>
      </c>
      <c r="G4" s="103" t="s">
        <v>511</v>
      </c>
      <c r="H4" s="90">
        <v>100.76084617029126</v>
      </c>
      <c r="I4" s="90">
        <v>140.85805554209045</v>
      </c>
      <c r="J4" s="90">
        <v>153.05792567234869</v>
      </c>
      <c r="K4" s="90">
        <v>144.420000787882</v>
      </c>
      <c r="L4" s="90">
        <v>162.07423204786542</v>
      </c>
      <c r="M4" s="90">
        <v>175.83937013001946</v>
      </c>
      <c r="N4" s="90">
        <v>190.49205379165795</v>
      </c>
      <c r="O4" s="88">
        <v>13</v>
      </c>
    </row>
    <row r="5" spans="1:15">
      <c r="A5" s="85" t="s">
        <v>101</v>
      </c>
      <c r="B5" s="87">
        <v>83</v>
      </c>
      <c r="C5" s="88">
        <v>9</v>
      </c>
      <c r="D5" s="89">
        <v>155.87301497868472</v>
      </c>
      <c r="E5" s="2">
        <v>124.06994097562537</v>
      </c>
      <c r="F5" s="2">
        <v>193.32228650658641</v>
      </c>
      <c r="G5" s="103" t="s">
        <v>511</v>
      </c>
      <c r="H5" s="90">
        <v>100.76084617029126</v>
      </c>
      <c r="I5" s="90">
        <v>140.85805554209045</v>
      </c>
      <c r="J5" s="90">
        <v>153.05792567234869</v>
      </c>
      <c r="K5" s="90">
        <v>144.420000787882</v>
      </c>
      <c r="L5" s="90">
        <v>162.07423204786542</v>
      </c>
      <c r="M5" s="90">
        <v>175.83937013001946</v>
      </c>
      <c r="N5" s="90">
        <v>190.49205379165795</v>
      </c>
      <c r="O5" s="88">
        <v>9</v>
      </c>
    </row>
    <row r="6" spans="1:15">
      <c r="A6" s="85" t="s">
        <v>102</v>
      </c>
      <c r="B6" s="87">
        <v>88</v>
      </c>
      <c r="C6" s="88">
        <v>10</v>
      </c>
      <c r="D6" s="89">
        <v>157.29821807732054</v>
      </c>
      <c r="E6" s="2">
        <v>125.89081626400234</v>
      </c>
      <c r="F6" s="2">
        <v>194.10653358750704</v>
      </c>
      <c r="G6" s="103" t="s">
        <v>511</v>
      </c>
      <c r="H6" s="90">
        <v>100.76084617029126</v>
      </c>
      <c r="I6" s="90">
        <v>140.85805554209045</v>
      </c>
      <c r="J6" s="90">
        <v>153.05792567234869</v>
      </c>
      <c r="K6" s="90">
        <v>144.420000787882</v>
      </c>
      <c r="L6" s="90">
        <v>162.07423204786542</v>
      </c>
      <c r="M6" s="90">
        <v>175.83937013001946</v>
      </c>
      <c r="N6" s="90">
        <v>190.49205379165795</v>
      </c>
      <c r="O6" s="88">
        <v>10</v>
      </c>
    </row>
    <row r="7" spans="1:15">
      <c r="A7" s="85" t="s">
        <v>103</v>
      </c>
      <c r="B7" s="87">
        <v>92</v>
      </c>
      <c r="C7" s="88">
        <v>7</v>
      </c>
      <c r="D7" s="89">
        <v>148.4775406799927</v>
      </c>
      <c r="E7" s="2">
        <v>119.31516262631702</v>
      </c>
      <c r="F7" s="2">
        <v>182.53494138392094</v>
      </c>
      <c r="G7" s="103" t="s">
        <v>511</v>
      </c>
      <c r="H7" s="90">
        <v>100.76084617029126</v>
      </c>
      <c r="I7" s="90">
        <v>140.85805554209045</v>
      </c>
      <c r="J7" s="90">
        <v>153.05792567234869</v>
      </c>
      <c r="K7" s="90">
        <v>144.420000787882</v>
      </c>
      <c r="L7" s="90">
        <v>162.07423204786542</v>
      </c>
      <c r="M7" s="90">
        <v>175.83937013001946</v>
      </c>
      <c r="N7" s="90">
        <v>190.49205379165795</v>
      </c>
      <c r="O7" s="88">
        <v>7</v>
      </c>
    </row>
    <row r="8" spans="1:15">
      <c r="A8" s="85" t="s">
        <v>104</v>
      </c>
      <c r="B8" s="87">
        <v>62</v>
      </c>
      <c r="C8" s="88">
        <v>5</v>
      </c>
      <c r="D8" s="89">
        <v>144.83473188788699</v>
      </c>
      <c r="E8" s="2">
        <v>109.89169008233299</v>
      </c>
      <c r="F8" s="2">
        <v>187.05998739892047</v>
      </c>
      <c r="G8" s="103" t="s">
        <v>511</v>
      </c>
      <c r="H8" s="90">
        <v>100.76084617029126</v>
      </c>
      <c r="I8" s="90">
        <v>140.85805554209045</v>
      </c>
      <c r="J8" s="90">
        <v>153.05792567234869</v>
      </c>
      <c r="K8" s="90">
        <v>144.420000787882</v>
      </c>
      <c r="L8" s="90">
        <v>162.07423204786542</v>
      </c>
      <c r="M8" s="90">
        <v>175.83937013001946</v>
      </c>
      <c r="N8" s="90">
        <v>190.49205379165795</v>
      </c>
      <c r="O8" s="88">
        <v>5</v>
      </c>
    </row>
    <row r="9" spans="1:15">
      <c r="A9" s="85" t="s">
        <v>105</v>
      </c>
      <c r="B9" s="87">
        <v>78</v>
      </c>
      <c r="C9" s="88">
        <v>3</v>
      </c>
      <c r="D9" s="89">
        <v>135.7655737844438</v>
      </c>
      <c r="E9" s="2">
        <v>107.2538536604301</v>
      </c>
      <c r="F9" s="2">
        <v>169.51403501800272</v>
      </c>
      <c r="G9" s="103" t="s">
        <v>511</v>
      </c>
      <c r="H9" s="90">
        <v>100.76084617029126</v>
      </c>
      <c r="I9" s="90">
        <v>140.85805554209045</v>
      </c>
      <c r="J9" s="90">
        <v>153.05792567234869</v>
      </c>
      <c r="K9" s="90">
        <v>144.420000787882</v>
      </c>
      <c r="L9" s="90">
        <v>162.07423204786542</v>
      </c>
      <c r="M9" s="90">
        <v>175.83937013001946</v>
      </c>
      <c r="N9" s="90">
        <v>190.49205379165795</v>
      </c>
      <c r="O9" s="88">
        <v>3</v>
      </c>
    </row>
    <row r="10" spans="1:15">
      <c r="A10" s="85" t="s">
        <v>106</v>
      </c>
      <c r="B10" s="87">
        <v>80</v>
      </c>
      <c r="C10" s="88">
        <v>11</v>
      </c>
      <c r="D10" s="89">
        <v>162.40330258908597</v>
      </c>
      <c r="E10" s="2">
        <v>128.60127077114041</v>
      </c>
      <c r="F10" s="2">
        <v>202.3283444441237</v>
      </c>
      <c r="G10" s="103" t="s">
        <v>511</v>
      </c>
      <c r="H10" s="90">
        <v>100.76084617029126</v>
      </c>
      <c r="I10" s="90">
        <v>140.85805554209045</v>
      </c>
      <c r="J10" s="90">
        <v>153.05792567234869</v>
      </c>
      <c r="K10" s="90">
        <v>144.420000787882</v>
      </c>
      <c r="L10" s="90">
        <v>162.07423204786542</v>
      </c>
      <c r="M10" s="90">
        <v>175.83937013001946</v>
      </c>
      <c r="N10" s="90">
        <v>190.49205379165795</v>
      </c>
      <c r="O10" s="88">
        <v>11</v>
      </c>
    </row>
    <row r="11" spans="1:15">
      <c r="A11" s="85" t="s">
        <v>107</v>
      </c>
      <c r="B11" s="87">
        <v>99</v>
      </c>
      <c r="C11" s="88">
        <v>15</v>
      </c>
      <c r="D11" s="89">
        <v>182.08961777328599</v>
      </c>
      <c r="E11" s="2">
        <v>147.75488522900656</v>
      </c>
      <c r="F11" s="2">
        <v>221.96268821746273</v>
      </c>
      <c r="G11" s="103" t="s">
        <v>511</v>
      </c>
      <c r="H11" s="90">
        <v>100.76084617029126</v>
      </c>
      <c r="I11" s="90">
        <v>140.85805554209045</v>
      </c>
      <c r="J11" s="90">
        <v>153.05792567234869</v>
      </c>
      <c r="K11" s="90">
        <v>144.420000787882</v>
      </c>
      <c r="L11" s="90">
        <v>162.07423204786542</v>
      </c>
      <c r="M11" s="90">
        <v>175.83937013001946</v>
      </c>
      <c r="N11" s="90">
        <v>190.49205379165795</v>
      </c>
      <c r="O11" s="88">
        <v>15</v>
      </c>
    </row>
    <row r="12" spans="1:15">
      <c r="A12" s="85" t="s">
        <v>108</v>
      </c>
      <c r="B12" s="87">
        <v>39</v>
      </c>
      <c r="C12" s="88">
        <v>1</v>
      </c>
      <c r="D12" s="89">
        <v>100.76084617029126</v>
      </c>
      <c r="E12" s="2">
        <v>71.365701465954842</v>
      </c>
      <c r="F12" s="2">
        <v>138.09835009331474</v>
      </c>
      <c r="G12" s="103" t="s">
        <v>537</v>
      </c>
      <c r="H12" s="90">
        <v>100.76084617029126</v>
      </c>
      <c r="I12" s="90">
        <v>140.85805554209045</v>
      </c>
      <c r="J12" s="90">
        <v>153.05792567234869</v>
      </c>
      <c r="K12" s="90">
        <v>144.420000787882</v>
      </c>
      <c r="L12" s="90">
        <v>162.07423204786542</v>
      </c>
      <c r="M12" s="90">
        <v>175.83937013001946</v>
      </c>
      <c r="N12" s="90">
        <v>190.49205379165795</v>
      </c>
      <c r="O12" s="88">
        <v>1</v>
      </c>
    </row>
    <row r="13" spans="1:15">
      <c r="A13" s="85" t="s">
        <v>109</v>
      </c>
      <c r="B13" s="87">
        <v>98</v>
      </c>
      <c r="C13" s="88">
        <v>16</v>
      </c>
      <c r="D13" s="89">
        <v>190.49205379165795</v>
      </c>
      <c r="E13" s="2">
        <v>154.20225835646224</v>
      </c>
      <c r="F13" s="2">
        <v>232.66785181618229</v>
      </c>
      <c r="G13" s="103" t="s">
        <v>511</v>
      </c>
      <c r="H13" s="90">
        <v>100.76084617029126</v>
      </c>
      <c r="I13" s="90">
        <v>140.85805554209045</v>
      </c>
      <c r="J13" s="90">
        <v>153.05792567234869</v>
      </c>
      <c r="K13" s="90">
        <v>144.420000787882</v>
      </c>
      <c r="L13" s="90">
        <v>162.07423204786542</v>
      </c>
      <c r="M13" s="90">
        <v>175.83937013001946</v>
      </c>
      <c r="N13" s="90">
        <v>190.49205379165795</v>
      </c>
      <c r="O13" s="88">
        <v>16</v>
      </c>
    </row>
    <row r="14" spans="1:15">
      <c r="A14" s="85" t="s">
        <v>110</v>
      </c>
      <c r="B14" s="87">
        <v>80</v>
      </c>
      <c r="C14" s="88">
        <v>8</v>
      </c>
      <c r="D14" s="89">
        <v>149.62578839171653</v>
      </c>
      <c r="E14" s="2">
        <v>118.31943550257567</v>
      </c>
      <c r="F14" s="2">
        <v>186.60307591571544</v>
      </c>
      <c r="G14" s="103" t="s">
        <v>511</v>
      </c>
      <c r="H14" s="90">
        <v>100.76084617029126</v>
      </c>
      <c r="I14" s="90">
        <v>140.85805554209045</v>
      </c>
      <c r="J14" s="90">
        <v>153.05792567234869</v>
      </c>
      <c r="K14" s="90">
        <v>144.420000787882</v>
      </c>
      <c r="L14" s="90">
        <v>162.07423204786542</v>
      </c>
      <c r="M14" s="90">
        <v>175.83937013001946</v>
      </c>
      <c r="N14" s="90">
        <v>190.49205379165795</v>
      </c>
      <c r="O14" s="88">
        <v>8</v>
      </c>
    </row>
    <row r="15" spans="1:15">
      <c r="A15" s="85" t="s">
        <v>111</v>
      </c>
      <c r="B15" s="87">
        <v>91</v>
      </c>
      <c r="C15" s="88">
        <v>6</v>
      </c>
      <c r="D15" s="89">
        <v>145.91702168552416</v>
      </c>
      <c r="E15" s="2">
        <v>117.39466170696629</v>
      </c>
      <c r="F15" s="2">
        <v>179.25550792416067</v>
      </c>
      <c r="G15" s="103" t="s">
        <v>511</v>
      </c>
      <c r="H15" s="90">
        <v>100.76084617029126</v>
      </c>
      <c r="I15" s="90">
        <v>140.85805554209045</v>
      </c>
      <c r="J15" s="90">
        <v>153.05792567234869</v>
      </c>
      <c r="K15" s="90">
        <v>144.420000787882</v>
      </c>
      <c r="L15" s="90">
        <v>162.07423204786542</v>
      </c>
      <c r="M15" s="90">
        <v>175.83937013001946</v>
      </c>
      <c r="N15" s="90">
        <v>190.49205379165795</v>
      </c>
      <c r="O15" s="88">
        <v>6</v>
      </c>
    </row>
    <row r="16" spans="1:15">
      <c r="A16" s="85" t="s">
        <v>112</v>
      </c>
      <c r="B16" s="87">
        <v>49</v>
      </c>
      <c r="C16" s="88">
        <v>4</v>
      </c>
      <c r="D16" s="89">
        <v>140.85805554209045</v>
      </c>
      <c r="E16" s="2">
        <v>103.71294964136035</v>
      </c>
      <c r="F16" s="2">
        <v>186.82763925113787</v>
      </c>
      <c r="G16" s="103" t="s">
        <v>511</v>
      </c>
      <c r="H16" s="90">
        <v>100.76084617029126</v>
      </c>
      <c r="I16" s="90">
        <v>140.85805554209045</v>
      </c>
      <c r="J16" s="90">
        <v>153.05792567234869</v>
      </c>
      <c r="K16" s="90">
        <v>144.420000787882</v>
      </c>
      <c r="L16" s="90">
        <v>162.07423204786542</v>
      </c>
      <c r="M16" s="90">
        <v>175.83937013001946</v>
      </c>
      <c r="N16" s="90">
        <v>190.49205379165795</v>
      </c>
      <c r="O16" s="88">
        <v>4</v>
      </c>
    </row>
    <row r="17" spans="1:15">
      <c r="A17" s="85" t="s">
        <v>113</v>
      </c>
      <c r="B17" s="87">
        <v>91</v>
      </c>
      <c r="C17" s="88">
        <v>14</v>
      </c>
      <c r="D17" s="89">
        <v>176.55426422325783</v>
      </c>
      <c r="E17" s="2">
        <v>141.72807458677894</v>
      </c>
      <c r="F17" s="2">
        <v>217.26100955613822</v>
      </c>
      <c r="G17" s="103" t="s">
        <v>511</v>
      </c>
      <c r="H17" s="90">
        <v>100.76084617029126</v>
      </c>
      <c r="I17" s="90">
        <v>140.85805554209045</v>
      </c>
      <c r="J17" s="90">
        <v>153.05792567234869</v>
      </c>
      <c r="K17" s="90">
        <v>144.420000787882</v>
      </c>
      <c r="L17" s="90">
        <v>162.07423204786542</v>
      </c>
      <c r="M17" s="90">
        <v>175.83937013001946</v>
      </c>
      <c r="N17" s="90">
        <v>190.49205379165795</v>
      </c>
      <c r="O17" s="88">
        <v>14</v>
      </c>
    </row>
    <row r="18" spans="1:15">
      <c r="A18" s="85" t="s">
        <v>115</v>
      </c>
      <c r="B18">
        <v>1192</v>
      </c>
      <c r="D18" s="89">
        <v>153.05792567234869</v>
      </c>
      <c r="E18" s="89">
        <v>144.420000787882</v>
      </c>
      <c r="F18" s="89">
        <v>162.07423204786542</v>
      </c>
    </row>
    <row r="19" spans="1:15">
      <c r="D19" s="96"/>
      <c r="E19" s="96"/>
      <c r="F19" s="96"/>
    </row>
    <row r="20" spans="1:15">
      <c r="A20" s="85" t="s">
        <v>116</v>
      </c>
      <c r="C20" t="s">
        <v>369</v>
      </c>
    </row>
    <row r="22" spans="1:15">
      <c r="A22" t="s">
        <v>121</v>
      </c>
    </row>
  </sheetData>
  <sheetProtection algorithmName="SHA-512" hashValue="yTkaIq2ormtIY6P//HtARx9b8UZI2fprELPPF0aeerj2wW1DFmTZaoGWhprCgMOC1JUxlVZ869Wo0XWpaRKg6g==" saltValue="ZhuvJM0Mfbru1eyblVkavg==" spinCount="100000" sheet="1" objects="1" scenarios="1"/>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5">
    <tabColor rgb="FF00B0F0"/>
  </sheetPr>
  <dimension ref="A1:O22"/>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38.894999999999996</v>
      </c>
      <c r="C2" s="88">
        <v>14</v>
      </c>
      <c r="D2" s="89">
        <v>116.33302490088543</v>
      </c>
      <c r="E2" s="2">
        <v>80.727226328420855</v>
      </c>
      <c r="F2" s="2">
        <v>161.5739902557541</v>
      </c>
      <c r="G2" s="103" t="s">
        <v>511</v>
      </c>
      <c r="H2" s="90">
        <v>56.870747467356118</v>
      </c>
      <c r="I2" s="90">
        <v>74.52898649704909</v>
      </c>
      <c r="J2" s="90">
        <v>88.838610479063007</v>
      </c>
      <c r="K2" s="90">
        <v>82.308300871893195</v>
      </c>
      <c r="L2" s="90">
        <v>95.745362075726121</v>
      </c>
      <c r="M2" s="90">
        <v>103.86533094721715</v>
      </c>
      <c r="N2" s="90">
        <v>122.0108689236548</v>
      </c>
      <c r="O2" s="88">
        <v>14</v>
      </c>
    </row>
    <row r="3" spans="1:15">
      <c r="A3" s="85" t="s">
        <v>99</v>
      </c>
      <c r="B3" s="87">
        <v>30.97</v>
      </c>
      <c r="C3" s="88">
        <v>2</v>
      </c>
      <c r="D3" s="89">
        <v>60.297670023417467</v>
      </c>
      <c r="E3" s="2">
        <v>40.887892336906027</v>
      </c>
      <c r="F3" s="2">
        <v>85.690723102234344</v>
      </c>
      <c r="G3" s="103" t="s">
        <v>511</v>
      </c>
      <c r="H3" s="90">
        <v>56.870747467356118</v>
      </c>
      <c r="I3" s="90">
        <v>74.52898649704909</v>
      </c>
      <c r="J3" s="90">
        <v>88.838610479063007</v>
      </c>
      <c r="K3" s="90">
        <v>82.308300871893195</v>
      </c>
      <c r="L3" s="90">
        <v>95.745362075726121</v>
      </c>
      <c r="M3" s="90">
        <v>103.86533094721715</v>
      </c>
      <c r="N3" s="90">
        <v>122.0108689236548</v>
      </c>
      <c r="O3" s="88">
        <v>2</v>
      </c>
    </row>
    <row r="4" spans="1:15">
      <c r="A4" s="85" t="s">
        <v>100</v>
      </c>
      <c r="B4" s="87">
        <v>34.909999999999997</v>
      </c>
      <c r="C4" s="88">
        <v>13</v>
      </c>
      <c r="D4" s="89">
        <v>103.86533094721715</v>
      </c>
      <c r="E4" s="2">
        <v>68.16467486096893</v>
      </c>
      <c r="F4" s="2">
        <v>149.84030395951964</v>
      </c>
      <c r="G4" s="103" t="s">
        <v>511</v>
      </c>
      <c r="H4" s="90">
        <v>56.870747467356118</v>
      </c>
      <c r="I4" s="90">
        <v>74.52898649704909</v>
      </c>
      <c r="J4" s="90">
        <v>88.838610479063007</v>
      </c>
      <c r="K4" s="90">
        <v>82.308300871893195</v>
      </c>
      <c r="L4" s="90">
        <v>95.745362075726121</v>
      </c>
      <c r="M4" s="90">
        <v>103.86533094721715</v>
      </c>
      <c r="N4" s="90">
        <v>122.0108689236548</v>
      </c>
      <c r="O4" s="88">
        <v>13</v>
      </c>
    </row>
    <row r="5" spans="1:15">
      <c r="A5" s="85" t="s">
        <v>101</v>
      </c>
      <c r="B5" s="87">
        <v>49.91</v>
      </c>
      <c r="C5" s="88">
        <v>9</v>
      </c>
      <c r="D5" s="89">
        <v>93.15317750823705</v>
      </c>
      <c r="E5" s="2">
        <v>69.054244763211159</v>
      </c>
      <c r="F5" s="2">
        <v>122.91856495552408</v>
      </c>
      <c r="G5" s="103" t="s">
        <v>511</v>
      </c>
      <c r="H5" s="90">
        <v>56.870747467356118</v>
      </c>
      <c r="I5" s="90">
        <v>74.52898649704909</v>
      </c>
      <c r="J5" s="90">
        <v>88.838610479063007</v>
      </c>
      <c r="K5" s="90">
        <v>82.308300871893195</v>
      </c>
      <c r="L5" s="90">
        <v>95.745362075726121</v>
      </c>
      <c r="M5" s="90">
        <v>103.86533094721715</v>
      </c>
      <c r="N5" s="90">
        <v>122.0108689236548</v>
      </c>
      <c r="O5" s="88">
        <v>9</v>
      </c>
    </row>
    <row r="6" spans="1:15">
      <c r="A6" s="85" t="s">
        <v>102</v>
      </c>
      <c r="B6" s="87">
        <v>44.879999999999995</v>
      </c>
      <c r="C6" s="88">
        <v>6</v>
      </c>
      <c r="D6" s="89">
        <v>78.41877800181922</v>
      </c>
      <c r="E6" s="2">
        <v>56.960025688679437</v>
      </c>
      <c r="F6" s="2">
        <v>105.23313353053113</v>
      </c>
      <c r="G6" s="103" t="s">
        <v>511</v>
      </c>
      <c r="H6" s="90">
        <v>56.870747467356118</v>
      </c>
      <c r="I6" s="90">
        <v>74.52898649704909</v>
      </c>
      <c r="J6" s="90">
        <v>88.838610479063007</v>
      </c>
      <c r="K6" s="90">
        <v>82.308300871893195</v>
      </c>
      <c r="L6" s="90">
        <v>95.745362075726121</v>
      </c>
      <c r="M6" s="90">
        <v>103.86533094721715</v>
      </c>
      <c r="N6" s="90">
        <v>122.0108689236548</v>
      </c>
      <c r="O6" s="88">
        <v>6</v>
      </c>
    </row>
    <row r="7" spans="1:15">
      <c r="A7" s="85" t="s">
        <v>103</v>
      </c>
      <c r="B7" s="87">
        <v>54.91</v>
      </c>
      <c r="C7" s="88">
        <v>7</v>
      </c>
      <c r="D7" s="89">
        <v>87.585740453839293</v>
      </c>
      <c r="E7" s="2">
        <v>65.694128815810231</v>
      </c>
      <c r="F7" s="2">
        <v>114.35769149241497</v>
      </c>
      <c r="G7" s="103" t="s">
        <v>511</v>
      </c>
      <c r="H7" s="90">
        <v>56.870747467356118</v>
      </c>
      <c r="I7" s="90">
        <v>74.52898649704909</v>
      </c>
      <c r="J7" s="90">
        <v>88.838610479063007</v>
      </c>
      <c r="K7" s="90">
        <v>82.308300871893195</v>
      </c>
      <c r="L7" s="90">
        <v>95.745362075726121</v>
      </c>
      <c r="M7" s="90">
        <v>103.86533094721715</v>
      </c>
      <c r="N7" s="90">
        <v>122.0108689236548</v>
      </c>
      <c r="O7" s="88">
        <v>7</v>
      </c>
    </row>
    <row r="8" spans="1:15">
      <c r="A8" s="85" t="s">
        <v>104</v>
      </c>
      <c r="B8" s="87">
        <v>47.924999999999997</v>
      </c>
      <c r="C8" s="88">
        <v>15</v>
      </c>
      <c r="D8" s="89">
        <v>119.52703370032522</v>
      </c>
      <c r="E8" s="2">
        <v>87.368885235186383</v>
      </c>
      <c r="F8" s="2">
        <v>159.42049288203467</v>
      </c>
      <c r="G8" s="103" t="s">
        <v>511</v>
      </c>
      <c r="H8" s="90">
        <v>56.870747467356118</v>
      </c>
      <c r="I8" s="90">
        <v>74.52898649704909</v>
      </c>
      <c r="J8" s="90">
        <v>88.838610479063007</v>
      </c>
      <c r="K8" s="90">
        <v>82.308300871893195</v>
      </c>
      <c r="L8" s="90">
        <v>95.745362075726121</v>
      </c>
      <c r="M8" s="90">
        <v>103.86533094721715</v>
      </c>
      <c r="N8" s="90">
        <v>122.0108689236548</v>
      </c>
      <c r="O8" s="88">
        <v>15</v>
      </c>
    </row>
    <row r="9" spans="1:15">
      <c r="A9" s="85" t="s">
        <v>105</v>
      </c>
      <c r="B9" s="87">
        <v>32.954999999999998</v>
      </c>
      <c r="C9" s="88">
        <v>1</v>
      </c>
      <c r="D9" s="89">
        <v>56.870747467356118</v>
      </c>
      <c r="E9" s="2">
        <v>39.100055736271941</v>
      </c>
      <c r="F9" s="2">
        <v>79.927260775326175</v>
      </c>
      <c r="G9" s="103" t="s">
        <v>537</v>
      </c>
      <c r="H9" s="90">
        <v>56.870747467356118</v>
      </c>
      <c r="I9" s="90">
        <v>74.52898649704909</v>
      </c>
      <c r="J9" s="90">
        <v>88.838610479063007</v>
      </c>
      <c r="K9" s="90">
        <v>82.308300871893195</v>
      </c>
      <c r="L9" s="90">
        <v>95.745362075726121</v>
      </c>
      <c r="M9" s="90">
        <v>103.86533094721715</v>
      </c>
      <c r="N9" s="90">
        <v>122.0108689236548</v>
      </c>
      <c r="O9" s="88">
        <v>1</v>
      </c>
    </row>
    <row r="10" spans="1:15">
      <c r="A10" s="85" t="s">
        <v>106</v>
      </c>
      <c r="B10" s="87">
        <v>45.864999999999995</v>
      </c>
      <c r="C10" s="88">
        <v>8</v>
      </c>
      <c r="D10" s="89">
        <v>89.803468586856823</v>
      </c>
      <c r="E10" s="2">
        <v>65.384373697853903</v>
      </c>
      <c r="F10" s="2">
        <v>120.24302417765037</v>
      </c>
      <c r="G10" s="103" t="s">
        <v>511</v>
      </c>
      <c r="H10" s="90">
        <v>56.870747467356118</v>
      </c>
      <c r="I10" s="90">
        <v>74.52898649704909</v>
      </c>
      <c r="J10" s="90">
        <v>88.838610479063007</v>
      </c>
      <c r="K10" s="90">
        <v>82.308300871893195</v>
      </c>
      <c r="L10" s="90">
        <v>95.745362075726121</v>
      </c>
      <c r="M10" s="90">
        <v>103.86533094721715</v>
      </c>
      <c r="N10" s="90">
        <v>122.0108689236548</v>
      </c>
      <c r="O10" s="88">
        <v>8</v>
      </c>
    </row>
    <row r="11" spans="1:15">
      <c r="A11" s="85" t="s">
        <v>107</v>
      </c>
      <c r="B11" s="87">
        <v>57.819999999999993</v>
      </c>
      <c r="C11" s="88">
        <v>12</v>
      </c>
      <c r="D11" s="89">
        <v>103.84092734508823</v>
      </c>
      <c r="E11" s="2">
        <v>78.609198412589976</v>
      </c>
      <c r="F11" s="2">
        <v>134.53842214109309</v>
      </c>
      <c r="G11" s="103" t="s">
        <v>511</v>
      </c>
      <c r="H11" s="90">
        <v>56.870747467356118</v>
      </c>
      <c r="I11" s="90">
        <v>74.52898649704909</v>
      </c>
      <c r="J11" s="90">
        <v>88.838610479063007</v>
      </c>
      <c r="K11" s="90">
        <v>82.308300871893195</v>
      </c>
      <c r="L11" s="90">
        <v>95.745362075726121</v>
      </c>
      <c r="M11" s="90">
        <v>103.86533094721715</v>
      </c>
      <c r="N11" s="90">
        <v>122.0108689236548</v>
      </c>
      <c r="O11" s="88">
        <v>12</v>
      </c>
    </row>
    <row r="12" spans="1:15">
      <c r="A12" s="85" t="s">
        <v>108</v>
      </c>
      <c r="B12" s="87">
        <v>29.954999999999998</v>
      </c>
      <c r="C12" s="88">
        <v>4</v>
      </c>
      <c r="D12" s="89">
        <v>74.52898649704909</v>
      </c>
      <c r="E12" s="2">
        <v>49.946159080002403</v>
      </c>
      <c r="F12" s="2">
        <v>106.83678369368856</v>
      </c>
      <c r="G12" s="103" t="s">
        <v>511</v>
      </c>
      <c r="H12" s="90">
        <v>56.870747467356118</v>
      </c>
      <c r="I12" s="90">
        <v>74.52898649704909</v>
      </c>
      <c r="J12" s="90">
        <v>88.838610479063007</v>
      </c>
      <c r="K12" s="90">
        <v>82.308300871893195</v>
      </c>
      <c r="L12" s="90">
        <v>95.745362075726121</v>
      </c>
      <c r="M12" s="90">
        <v>103.86533094721715</v>
      </c>
      <c r="N12" s="90">
        <v>122.0108689236548</v>
      </c>
      <c r="O12" s="88">
        <v>4</v>
      </c>
    </row>
    <row r="13" spans="1:15">
      <c r="A13" s="85" t="s">
        <v>109</v>
      </c>
      <c r="B13" s="87">
        <v>51.879999999999995</v>
      </c>
      <c r="C13" s="88">
        <v>11</v>
      </c>
      <c r="D13" s="89">
        <v>99.99693535418352</v>
      </c>
      <c r="E13" s="2">
        <v>74.284882649017945</v>
      </c>
      <c r="F13" s="2">
        <v>131.62532659171802</v>
      </c>
      <c r="G13" s="103" t="s">
        <v>511</v>
      </c>
      <c r="H13" s="90">
        <v>56.870747467356118</v>
      </c>
      <c r="I13" s="90">
        <v>74.52898649704909</v>
      </c>
      <c r="J13" s="90">
        <v>88.838610479063007</v>
      </c>
      <c r="K13" s="90">
        <v>82.308300871893195</v>
      </c>
      <c r="L13" s="90">
        <v>95.745362075726121</v>
      </c>
      <c r="M13" s="90">
        <v>103.86533094721715</v>
      </c>
      <c r="N13" s="90">
        <v>122.0108689236548</v>
      </c>
      <c r="O13" s="88">
        <v>11</v>
      </c>
    </row>
    <row r="14" spans="1:15">
      <c r="A14" s="85" t="s">
        <v>110</v>
      </c>
      <c r="B14" s="87">
        <v>40.924999999999997</v>
      </c>
      <c r="C14" s="88">
        <v>5</v>
      </c>
      <c r="D14" s="89">
        <v>78.171427035420379</v>
      </c>
      <c r="E14" s="2">
        <v>55.826827002386516</v>
      </c>
      <c r="F14" s="2">
        <v>106.39075814917088</v>
      </c>
      <c r="G14" s="103" t="s">
        <v>511</v>
      </c>
      <c r="H14" s="90">
        <v>56.870747467356118</v>
      </c>
      <c r="I14" s="90">
        <v>74.52898649704909</v>
      </c>
      <c r="J14" s="90">
        <v>88.838610479063007</v>
      </c>
      <c r="K14" s="90">
        <v>82.308300871893195</v>
      </c>
      <c r="L14" s="90">
        <v>95.745362075726121</v>
      </c>
      <c r="M14" s="90">
        <v>103.86533094721715</v>
      </c>
      <c r="N14" s="90">
        <v>122.0108689236548</v>
      </c>
      <c r="O14" s="88">
        <v>5</v>
      </c>
    </row>
    <row r="15" spans="1:15">
      <c r="A15" s="85" t="s">
        <v>111</v>
      </c>
      <c r="B15" s="87">
        <v>45.924999999999997</v>
      </c>
      <c r="C15" s="88">
        <v>3</v>
      </c>
      <c r="D15" s="89">
        <v>74.461022057451729</v>
      </c>
      <c r="E15" s="2">
        <v>54.438670214779833</v>
      </c>
      <c r="F15" s="2">
        <v>99.416203119183535</v>
      </c>
      <c r="G15" s="103" t="s">
        <v>511</v>
      </c>
      <c r="H15" s="90">
        <v>56.870747467356118</v>
      </c>
      <c r="I15" s="90">
        <v>74.52898649704909</v>
      </c>
      <c r="J15" s="90">
        <v>88.838610479063007</v>
      </c>
      <c r="K15" s="90">
        <v>82.308300871893195</v>
      </c>
      <c r="L15" s="90">
        <v>95.745362075726121</v>
      </c>
      <c r="M15" s="90">
        <v>103.86533094721715</v>
      </c>
      <c r="N15" s="90">
        <v>122.0108689236548</v>
      </c>
      <c r="O15" s="88">
        <v>3</v>
      </c>
    </row>
    <row r="16" spans="1:15">
      <c r="A16" s="85" t="s">
        <v>112</v>
      </c>
      <c r="B16" s="87">
        <v>41.94</v>
      </c>
      <c r="C16" s="88">
        <v>16</v>
      </c>
      <c r="D16" s="89">
        <v>122.0108689236548</v>
      </c>
      <c r="E16" s="2">
        <v>87.369886024792436</v>
      </c>
      <c r="F16" s="2">
        <v>165.63417727687627</v>
      </c>
      <c r="G16" s="103" t="s">
        <v>511</v>
      </c>
      <c r="H16" s="90">
        <v>56.870747467356118</v>
      </c>
      <c r="I16" s="90">
        <v>74.52898649704909</v>
      </c>
      <c r="J16" s="90">
        <v>88.838610479063007</v>
      </c>
      <c r="K16" s="90">
        <v>82.308300871893195</v>
      </c>
      <c r="L16" s="90">
        <v>95.745362075726121</v>
      </c>
      <c r="M16" s="90">
        <v>103.86533094721715</v>
      </c>
      <c r="N16" s="90">
        <v>122.0108689236548</v>
      </c>
      <c r="O16" s="88">
        <v>16</v>
      </c>
    </row>
    <row r="17" spans="1:15">
      <c r="A17" s="85" t="s">
        <v>113</v>
      </c>
      <c r="B17" s="87">
        <v>48.819999999999993</v>
      </c>
      <c r="C17" s="88">
        <v>10</v>
      </c>
      <c r="D17" s="89">
        <v>94.521931645392471</v>
      </c>
      <c r="E17" s="2">
        <v>69.497379474498359</v>
      </c>
      <c r="F17" s="2">
        <v>125.50377783502098</v>
      </c>
      <c r="G17" s="103" t="s">
        <v>511</v>
      </c>
      <c r="H17" s="90">
        <v>56.870747467356118</v>
      </c>
      <c r="I17" s="90">
        <v>74.52898649704909</v>
      </c>
      <c r="J17" s="90">
        <v>88.838610479063007</v>
      </c>
      <c r="K17" s="90">
        <v>82.308300871893195</v>
      </c>
      <c r="L17" s="90">
        <v>95.745362075726121</v>
      </c>
      <c r="M17" s="90">
        <v>103.86533094721715</v>
      </c>
      <c r="N17" s="90">
        <v>122.0108689236548</v>
      </c>
      <c r="O17" s="88">
        <v>10</v>
      </c>
    </row>
    <row r="18" spans="1:15">
      <c r="A18" s="85" t="s">
        <v>115</v>
      </c>
      <c r="B18" s="104">
        <v>698.48500000000001</v>
      </c>
      <c r="D18" s="89">
        <v>88.838610479063007</v>
      </c>
      <c r="E18" s="89">
        <v>82.308300871893195</v>
      </c>
      <c r="F18" s="89">
        <v>95.745362075726121</v>
      </c>
    </row>
    <row r="19" spans="1:15">
      <c r="D19" s="96"/>
      <c r="E19" s="96"/>
      <c r="F19" s="96"/>
    </row>
    <row r="20" spans="1:15">
      <c r="A20" s="85" t="s">
        <v>116</v>
      </c>
      <c r="C20" t="s">
        <v>347</v>
      </c>
    </row>
    <row r="22" spans="1:15">
      <c r="A22" t="s">
        <v>121</v>
      </c>
    </row>
  </sheetData>
  <sheetProtection algorithmName="SHA-512" hashValue="K/HKOUnGLso2jRq16bWA4UgADnOADkJrCi7L5YTFGfxTB8x3flACBwjfl68eg33uVSqdbqYluBELcc8NhRj0jg==" saltValue="1pVlfrPk/Q6kTGbDyLASzA==" spinCount="100000" sheet="1" objects="1" scenarios="1"/>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6">
    <tabColor rgb="FF00B0F0"/>
  </sheetPr>
  <dimension ref="A1:O22"/>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21</v>
      </c>
      <c r="C2" s="88">
        <f>RANK(D2,$D$2:$D$17,1)</f>
        <v>14</v>
      </c>
      <c r="D2" s="89">
        <v>69.892336251070475</v>
      </c>
      <c r="E2" s="2">
        <v>42.731539503239858</v>
      </c>
      <c r="F2" s="2">
        <v>107.55916448688163</v>
      </c>
      <c r="G2" s="103" t="s">
        <v>511</v>
      </c>
      <c r="H2" s="90">
        <v>26.072544478893668</v>
      </c>
      <c r="I2" s="90">
        <v>37.882042596676278</v>
      </c>
      <c r="J2" s="90">
        <v>47.487046053248243</v>
      </c>
      <c r="K2" s="90">
        <v>42.681502525410345</v>
      </c>
      <c r="L2" s="90">
        <v>52.682104553842734</v>
      </c>
      <c r="M2" s="90">
        <v>67.419098239795616</v>
      </c>
      <c r="N2" s="90">
        <v>99.70023991950616</v>
      </c>
      <c r="O2" s="88">
        <v>14</v>
      </c>
    </row>
    <row r="3" spans="1:15">
      <c r="A3" s="85" t="s">
        <v>99</v>
      </c>
      <c r="B3" s="87">
        <v>15</v>
      </c>
      <c r="C3" s="88">
        <f t="shared" ref="C3:C17" si="0">RANK(D3,$D$2:$D$17,1)</f>
        <v>2</v>
      </c>
      <c r="D3" s="89">
        <v>29.263372708129495</v>
      </c>
      <c r="E3" s="2">
        <v>16.31613843459132</v>
      </c>
      <c r="F3" s="2">
        <v>48.342516612752767</v>
      </c>
      <c r="G3" s="103" t="s">
        <v>511</v>
      </c>
      <c r="H3" s="90">
        <v>26.072544478893668</v>
      </c>
      <c r="I3" s="90">
        <v>37.882042596676278</v>
      </c>
      <c r="J3" s="90">
        <v>47.487046053248243</v>
      </c>
      <c r="K3" s="90">
        <v>42.681502525410345</v>
      </c>
      <c r="L3" s="90">
        <v>52.682104553842734</v>
      </c>
      <c r="M3" s="90">
        <v>67.419098239795616</v>
      </c>
      <c r="N3" s="90">
        <v>99.70023991950616</v>
      </c>
      <c r="O3" s="88">
        <v>2</v>
      </c>
    </row>
    <row r="4" spans="1:15">
      <c r="A4" s="85" t="s">
        <v>100</v>
      </c>
      <c r="B4" s="87">
        <v>26</v>
      </c>
      <c r="C4" s="88">
        <f t="shared" si="0"/>
        <v>16</v>
      </c>
      <c r="D4" s="89">
        <v>99.70023991950616</v>
      </c>
      <c r="E4" s="2">
        <v>62.752861566306201</v>
      </c>
      <c r="F4" s="2">
        <v>149.25238698675727</v>
      </c>
      <c r="G4" s="103" t="s">
        <v>536</v>
      </c>
      <c r="H4" s="90">
        <v>26.072544478893668</v>
      </c>
      <c r="I4" s="90">
        <v>37.882042596676278</v>
      </c>
      <c r="J4" s="90">
        <v>47.487046053248243</v>
      </c>
      <c r="K4" s="90">
        <v>42.681502525410345</v>
      </c>
      <c r="L4" s="90">
        <v>52.682104553842734</v>
      </c>
      <c r="M4" s="90">
        <v>67.419098239795616</v>
      </c>
      <c r="N4" s="90">
        <v>99.70023991950616</v>
      </c>
      <c r="O4" s="88">
        <v>16</v>
      </c>
    </row>
    <row r="5" spans="1:15">
      <c r="A5" s="85" t="s">
        <v>101</v>
      </c>
      <c r="B5" s="87">
        <v>36</v>
      </c>
      <c r="C5" s="88">
        <f t="shared" si="0"/>
        <v>13</v>
      </c>
      <c r="D5" s="89">
        <v>67.419098239795616</v>
      </c>
      <c r="E5" s="2">
        <v>47.108726732497416</v>
      </c>
      <c r="F5" s="2">
        <v>93.472891266801923</v>
      </c>
      <c r="G5" s="103" t="s">
        <v>511</v>
      </c>
      <c r="H5" s="90">
        <v>26.072544478893668</v>
      </c>
      <c r="I5" s="90">
        <v>37.882042596676278</v>
      </c>
      <c r="J5" s="90">
        <v>47.487046053248243</v>
      </c>
      <c r="K5" s="90">
        <v>42.681502525410345</v>
      </c>
      <c r="L5" s="90">
        <v>52.682104553842734</v>
      </c>
      <c r="M5" s="90">
        <v>67.419098239795616</v>
      </c>
      <c r="N5" s="90">
        <v>99.70023991950616</v>
      </c>
      <c r="O5" s="88">
        <v>13</v>
      </c>
    </row>
    <row r="6" spans="1:15">
      <c r="A6" s="85" t="s">
        <v>102</v>
      </c>
      <c r="B6" s="87">
        <v>21</v>
      </c>
      <c r="C6" s="88">
        <f t="shared" si="0"/>
        <v>4</v>
      </c>
      <c r="D6" s="89">
        <v>37.882042596676278</v>
      </c>
      <c r="E6" s="2">
        <v>23.296382979404289</v>
      </c>
      <c r="F6" s="2">
        <v>58.109561715888866</v>
      </c>
      <c r="G6" s="103" t="s">
        <v>511</v>
      </c>
      <c r="H6" s="90">
        <v>26.072544478893668</v>
      </c>
      <c r="I6" s="90">
        <v>37.882042596676278</v>
      </c>
      <c r="J6" s="90">
        <v>47.487046053248243</v>
      </c>
      <c r="K6" s="90">
        <v>42.681502525410345</v>
      </c>
      <c r="L6" s="90">
        <v>52.682104553842734</v>
      </c>
      <c r="M6" s="90">
        <v>67.419098239795616</v>
      </c>
      <c r="N6" s="90">
        <v>99.70023991950616</v>
      </c>
      <c r="O6" s="88">
        <v>4</v>
      </c>
    </row>
    <row r="7" spans="1:15">
      <c r="A7" s="85" t="s">
        <v>103</v>
      </c>
      <c r="B7" s="87">
        <v>26</v>
      </c>
      <c r="C7" s="88">
        <f t="shared" si="0"/>
        <v>7</v>
      </c>
      <c r="D7" s="89">
        <v>42.01988631366666</v>
      </c>
      <c r="E7" s="2">
        <v>27.23621891565827</v>
      </c>
      <c r="F7" s="2">
        <v>61.847070101822801</v>
      </c>
      <c r="G7" s="103" t="s">
        <v>511</v>
      </c>
      <c r="H7" s="90">
        <v>26.072544478893668</v>
      </c>
      <c r="I7" s="90">
        <v>37.882042596676278</v>
      </c>
      <c r="J7" s="90">
        <v>47.487046053248243</v>
      </c>
      <c r="K7" s="90">
        <v>42.681502525410345</v>
      </c>
      <c r="L7" s="90">
        <v>52.682104553842734</v>
      </c>
      <c r="M7" s="90">
        <v>67.419098239795616</v>
      </c>
      <c r="N7" s="90">
        <v>99.70023991950616</v>
      </c>
      <c r="O7" s="88">
        <v>7</v>
      </c>
    </row>
    <row r="8" spans="1:15">
      <c r="A8" s="85" t="s">
        <v>104</v>
      </c>
      <c r="B8" s="87">
        <v>19</v>
      </c>
      <c r="C8" s="88">
        <f t="shared" si="0"/>
        <v>10</v>
      </c>
      <c r="D8" s="89">
        <v>50.437859326428239</v>
      </c>
      <c r="E8" s="2">
        <v>29.938130604350167</v>
      </c>
      <c r="F8" s="2">
        <v>79.354015951708931</v>
      </c>
      <c r="G8" s="103" t="s">
        <v>511</v>
      </c>
      <c r="H8" s="90">
        <v>26.072544478893668</v>
      </c>
      <c r="I8" s="90">
        <v>37.882042596676278</v>
      </c>
      <c r="J8" s="90">
        <v>47.487046053248243</v>
      </c>
      <c r="K8" s="90">
        <v>42.681502525410345</v>
      </c>
      <c r="L8" s="90">
        <v>52.682104553842734</v>
      </c>
      <c r="M8" s="90">
        <v>67.419098239795616</v>
      </c>
      <c r="N8" s="90">
        <v>99.70023991950616</v>
      </c>
      <c r="O8" s="88">
        <v>10</v>
      </c>
    </row>
    <row r="9" spans="1:15">
      <c r="A9" s="85" t="s">
        <v>105</v>
      </c>
      <c r="B9" s="87">
        <v>15</v>
      </c>
      <c r="C9" s="88">
        <f t="shared" si="0"/>
        <v>1</v>
      </c>
      <c r="D9" s="89">
        <v>26.072544478893668</v>
      </c>
      <c r="E9" s="2">
        <v>14.557095173561336</v>
      </c>
      <c r="F9" s="2">
        <v>43.041799053352648</v>
      </c>
      <c r="G9" s="103" t="s">
        <v>511</v>
      </c>
      <c r="H9" s="90">
        <v>26.072544478893668</v>
      </c>
      <c r="I9" s="90">
        <v>37.882042596676278</v>
      </c>
      <c r="J9" s="90">
        <v>47.487046053248243</v>
      </c>
      <c r="K9" s="90">
        <v>42.681502525410345</v>
      </c>
      <c r="L9" s="90">
        <v>52.682104553842734</v>
      </c>
      <c r="M9" s="90">
        <v>67.419098239795616</v>
      </c>
      <c r="N9" s="90">
        <v>99.70023991950616</v>
      </c>
      <c r="O9" s="88">
        <v>1</v>
      </c>
    </row>
    <row r="10" spans="1:15">
      <c r="A10" s="85" t="s">
        <v>106</v>
      </c>
      <c r="B10" s="87">
        <v>20</v>
      </c>
      <c r="C10" s="88">
        <f t="shared" si="0"/>
        <v>6</v>
      </c>
      <c r="D10" s="89">
        <v>39.791393544480954</v>
      </c>
      <c r="E10" s="2">
        <v>24.215611844508082</v>
      </c>
      <c r="F10" s="2">
        <v>61.569251867064779</v>
      </c>
      <c r="G10" s="103" t="s">
        <v>511</v>
      </c>
      <c r="H10" s="90">
        <v>26.072544478893668</v>
      </c>
      <c r="I10" s="90">
        <v>37.882042596676278</v>
      </c>
      <c r="J10" s="90">
        <v>47.487046053248243</v>
      </c>
      <c r="K10" s="90">
        <v>42.681502525410345</v>
      </c>
      <c r="L10" s="90">
        <v>52.682104553842734</v>
      </c>
      <c r="M10" s="90">
        <v>67.419098239795616</v>
      </c>
      <c r="N10" s="90">
        <v>99.70023991950616</v>
      </c>
      <c r="O10" s="88">
        <v>6</v>
      </c>
    </row>
    <row r="11" spans="1:15">
      <c r="A11" s="85" t="s">
        <v>107</v>
      </c>
      <c r="B11" s="87">
        <v>19</v>
      </c>
      <c r="C11" s="88">
        <f t="shared" si="0"/>
        <v>3</v>
      </c>
      <c r="D11" s="89">
        <v>34.572847241055314</v>
      </c>
      <c r="E11" s="2">
        <v>20.704046880379202</v>
      </c>
      <c r="F11" s="2">
        <v>54.135662382221092</v>
      </c>
      <c r="G11" s="103" t="s">
        <v>511</v>
      </c>
      <c r="H11" s="90">
        <v>26.072544478893668</v>
      </c>
      <c r="I11" s="90">
        <v>37.882042596676278</v>
      </c>
      <c r="J11" s="90">
        <v>47.487046053248243</v>
      </c>
      <c r="K11" s="90">
        <v>42.681502525410345</v>
      </c>
      <c r="L11" s="90">
        <v>52.682104553842734</v>
      </c>
      <c r="M11" s="90">
        <v>67.419098239795616</v>
      </c>
      <c r="N11" s="90">
        <v>99.70023991950616</v>
      </c>
      <c r="O11" s="88">
        <v>3</v>
      </c>
    </row>
    <row r="12" spans="1:15">
      <c r="A12" s="85" t="s">
        <v>108</v>
      </c>
      <c r="B12" s="87">
        <v>17</v>
      </c>
      <c r="C12" s="88">
        <f>RANK(D12,$D$2:$D$17,1)</f>
        <v>9</v>
      </c>
      <c r="D12" s="89">
        <v>44.382075195280436</v>
      </c>
      <c r="E12" s="2">
        <v>25.783487695953021</v>
      </c>
      <c r="F12" s="2">
        <v>71.144340089318604</v>
      </c>
      <c r="G12" s="103" t="s">
        <v>511</v>
      </c>
      <c r="H12" s="90">
        <v>26.072544478893668</v>
      </c>
      <c r="I12" s="90">
        <v>37.882042596676278</v>
      </c>
      <c r="J12" s="90">
        <v>47.487046053248243</v>
      </c>
      <c r="K12" s="90">
        <v>42.681502525410345</v>
      </c>
      <c r="L12" s="90">
        <v>52.682104553842734</v>
      </c>
      <c r="M12" s="90">
        <v>67.419098239795616</v>
      </c>
      <c r="N12" s="90">
        <v>99.70023991950616</v>
      </c>
      <c r="O12" s="88">
        <v>9</v>
      </c>
    </row>
    <row r="13" spans="1:15">
      <c r="A13" s="85" t="s">
        <v>109</v>
      </c>
      <c r="B13" s="87">
        <v>32</v>
      </c>
      <c r="C13" s="88">
        <f t="shared" si="0"/>
        <v>12</v>
      </c>
      <c r="D13" s="89">
        <v>61.671719748497352</v>
      </c>
      <c r="E13" s="2">
        <v>41.942602403123317</v>
      </c>
      <c r="F13" s="2">
        <v>87.369124368393599</v>
      </c>
      <c r="G13" s="103" t="s">
        <v>511</v>
      </c>
      <c r="H13" s="90">
        <v>26.072544478893668</v>
      </c>
      <c r="I13" s="90">
        <v>37.882042596676278</v>
      </c>
      <c r="J13" s="90">
        <v>47.487046053248243</v>
      </c>
      <c r="K13" s="90">
        <v>42.681502525410345</v>
      </c>
      <c r="L13" s="90">
        <v>52.682104553842734</v>
      </c>
      <c r="M13" s="90">
        <v>67.419098239795616</v>
      </c>
      <c r="N13" s="90">
        <v>99.70023991950616</v>
      </c>
      <c r="O13" s="88">
        <v>12</v>
      </c>
    </row>
    <row r="14" spans="1:15">
      <c r="A14" s="85" t="s">
        <v>110</v>
      </c>
      <c r="B14" s="87">
        <v>19</v>
      </c>
      <c r="C14" s="88">
        <f t="shared" si="0"/>
        <v>5</v>
      </c>
      <c r="D14" s="89">
        <v>38.160294693639401</v>
      </c>
      <c r="E14" s="2">
        <v>22.827727086203289</v>
      </c>
      <c r="F14" s="2">
        <v>59.787845595170765</v>
      </c>
      <c r="G14" s="103" t="s">
        <v>511</v>
      </c>
      <c r="H14" s="90">
        <v>26.072544478893668</v>
      </c>
      <c r="I14" s="90">
        <v>37.882042596676278</v>
      </c>
      <c r="J14" s="90">
        <v>47.487046053248243</v>
      </c>
      <c r="K14" s="90">
        <v>42.681502525410345</v>
      </c>
      <c r="L14" s="90">
        <v>52.682104553842734</v>
      </c>
      <c r="M14" s="90">
        <v>67.419098239795616</v>
      </c>
      <c r="N14" s="90">
        <v>99.70023991950616</v>
      </c>
      <c r="O14" s="88">
        <v>5</v>
      </c>
    </row>
    <row r="15" spans="1:15">
      <c r="A15" s="85" t="s">
        <v>111</v>
      </c>
      <c r="B15" s="87">
        <v>26</v>
      </c>
      <c r="C15" s="88">
        <f t="shared" si="0"/>
        <v>8</v>
      </c>
      <c r="D15" s="89">
        <v>43.248338059793809</v>
      </c>
      <c r="E15" s="2">
        <v>28.210500098719898</v>
      </c>
      <c r="F15" s="2">
        <v>63.416403872130104</v>
      </c>
      <c r="G15" s="103" t="s">
        <v>511</v>
      </c>
      <c r="H15" s="90">
        <v>26.072544478893668</v>
      </c>
      <c r="I15" s="90">
        <v>37.882042596676278</v>
      </c>
      <c r="J15" s="90">
        <v>47.487046053248243</v>
      </c>
      <c r="K15" s="90">
        <v>42.681502525410345</v>
      </c>
      <c r="L15" s="90">
        <v>52.682104553842734</v>
      </c>
      <c r="M15" s="90">
        <v>67.419098239795616</v>
      </c>
      <c r="N15" s="90">
        <v>99.70023991950616</v>
      </c>
      <c r="O15" s="88">
        <v>8</v>
      </c>
    </row>
    <row r="16" spans="1:15">
      <c r="A16" s="85" t="s">
        <v>112</v>
      </c>
      <c r="B16" s="87">
        <v>24</v>
      </c>
      <c r="C16" s="88">
        <f t="shared" si="0"/>
        <v>15</v>
      </c>
      <c r="D16" s="89">
        <v>72.434243267425174</v>
      </c>
      <c r="E16" s="2">
        <v>45.880115280942839</v>
      </c>
      <c r="F16" s="2">
        <v>108.48173379772689</v>
      </c>
      <c r="G16" s="103" t="s">
        <v>511</v>
      </c>
      <c r="H16" s="90">
        <v>26.072544478893668</v>
      </c>
      <c r="I16" s="90">
        <v>37.882042596676278</v>
      </c>
      <c r="J16" s="90">
        <v>47.487046053248243</v>
      </c>
      <c r="K16" s="90">
        <v>42.681502525410345</v>
      </c>
      <c r="L16" s="90">
        <v>52.682104553842734</v>
      </c>
      <c r="M16" s="90">
        <v>67.419098239795616</v>
      </c>
      <c r="N16" s="90">
        <v>99.70023991950616</v>
      </c>
      <c r="O16" s="88">
        <v>15</v>
      </c>
    </row>
    <row r="17" spans="1:15">
      <c r="A17" s="85" t="s">
        <v>113</v>
      </c>
      <c r="B17" s="87">
        <v>26</v>
      </c>
      <c r="C17" s="88">
        <f t="shared" si="0"/>
        <v>11</v>
      </c>
      <c r="D17" s="89">
        <v>52.400938612103062</v>
      </c>
      <c r="E17" s="2">
        <v>33.895171337648904</v>
      </c>
      <c r="F17" s="2">
        <v>77.220033834772764</v>
      </c>
      <c r="G17" s="103" t="s">
        <v>511</v>
      </c>
      <c r="H17" s="90">
        <v>26.072544478893668</v>
      </c>
      <c r="I17" s="90">
        <v>37.882042596676278</v>
      </c>
      <c r="J17" s="90">
        <v>47.487046053248243</v>
      </c>
      <c r="K17" s="90">
        <v>42.681502525410345</v>
      </c>
      <c r="L17" s="90">
        <v>52.682104553842734</v>
      </c>
      <c r="M17" s="90">
        <v>67.419098239795616</v>
      </c>
      <c r="N17" s="90">
        <v>99.70023991950616</v>
      </c>
      <c r="O17" s="88">
        <v>11</v>
      </c>
    </row>
    <row r="18" spans="1:15">
      <c r="A18" s="85" t="s">
        <v>115</v>
      </c>
      <c r="B18">
        <v>362</v>
      </c>
      <c r="D18" s="89">
        <v>47.487046053248243</v>
      </c>
      <c r="E18" s="89">
        <v>42.681502525410345</v>
      </c>
      <c r="F18" s="89">
        <v>52.682104553842734</v>
      </c>
    </row>
    <row r="19" spans="1:15">
      <c r="D19" s="96"/>
      <c r="E19" s="96"/>
      <c r="F19" s="96"/>
    </row>
    <row r="20" spans="1:15">
      <c r="A20" s="85" t="s">
        <v>116</v>
      </c>
      <c r="C20" t="str">
        <f>CONCATENATE(ROUND(H2,2),";",ROUND(I2,2),";",ROUND(M2,2),";",ROUND(N2,2))</f>
        <v>26.07;37.88;67.42;99.7</v>
      </c>
    </row>
    <row r="22" spans="1:15">
      <c r="A22" t="s">
        <v>121</v>
      </c>
      <c r="B22" t="s">
        <v>329</v>
      </c>
    </row>
  </sheetData>
  <sheetProtection algorithmName="SHA-512" hashValue="uUdl3LPLEMhCIyozvYTkFXhDCcVcYoKbfqlniu044R77w6qHI/c9R2FTuAUrXXLj/sqd5EFV7G0cRtD+b+leEg==" saltValue="midZYaPrJ3B+NKQdH3cgzQ==" spinCount="100000" sheet="1" objects="1" scenarios="1"/>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7">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13</v>
      </c>
      <c r="C2" s="88">
        <v>16</v>
      </c>
      <c r="D2" s="89">
        <v>34.285505133592288</v>
      </c>
      <c r="E2" s="2">
        <v>17.875414317731511</v>
      </c>
      <c r="F2" s="2">
        <v>59.182707674322145</v>
      </c>
      <c r="G2" s="103" t="s">
        <v>511</v>
      </c>
      <c r="H2" s="90">
        <v>9.4633996207012583</v>
      </c>
      <c r="I2" s="90">
        <v>12.893261287113905</v>
      </c>
      <c r="J2" s="90">
        <v>18.109691630917119</v>
      </c>
      <c r="K2" s="90">
        <v>15.334621757850822</v>
      </c>
      <c r="L2" s="90">
        <v>21.238979282618143</v>
      </c>
      <c r="M2" s="90">
        <v>24.776140981119202</v>
      </c>
      <c r="N2" s="90">
        <v>34.285505133592288</v>
      </c>
      <c r="O2" s="88">
        <v>16</v>
      </c>
    </row>
    <row r="3" spans="1:15">
      <c r="A3" s="85" t="s">
        <v>99</v>
      </c>
      <c r="B3" s="87">
        <v>5</v>
      </c>
      <c r="C3" s="88">
        <v>1</v>
      </c>
      <c r="D3" s="89">
        <v>9.4633996207012583</v>
      </c>
      <c r="E3" s="2">
        <v>3.0460450956932905</v>
      </c>
      <c r="F3" s="2">
        <v>22.091420916850076</v>
      </c>
      <c r="G3" s="103" t="s">
        <v>511</v>
      </c>
      <c r="H3" s="90">
        <v>9.4633996207012583</v>
      </c>
      <c r="I3" s="90">
        <v>12.893261287113905</v>
      </c>
      <c r="J3" s="90">
        <v>18.109691630917119</v>
      </c>
      <c r="K3" s="90">
        <v>15.334621757850822</v>
      </c>
      <c r="L3" s="90">
        <v>21.238979282618143</v>
      </c>
      <c r="M3" s="90">
        <v>24.776140981119202</v>
      </c>
      <c r="N3" s="90">
        <v>34.285505133592288</v>
      </c>
      <c r="O3" s="88">
        <v>1</v>
      </c>
    </row>
    <row r="4" spans="1:15">
      <c r="A4" s="85" t="s">
        <v>100</v>
      </c>
      <c r="B4" s="87">
        <v>11</v>
      </c>
      <c r="C4" s="88">
        <v>15</v>
      </c>
      <c r="D4" s="89">
        <v>29.568172085122736</v>
      </c>
      <c r="E4" s="2">
        <v>13.353270775858594</v>
      </c>
      <c r="F4" s="2">
        <v>55.092088969502655</v>
      </c>
      <c r="G4" s="103" t="s">
        <v>511</v>
      </c>
      <c r="H4" s="90">
        <v>9.4633996207012583</v>
      </c>
      <c r="I4" s="90">
        <v>12.893261287113905</v>
      </c>
      <c r="J4" s="90">
        <v>18.109691630917119</v>
      </c>
      <c r="K4" s="90">
        <v>15.334621757850822</v>
      </c>
      <c r="L4" s="90">
        <v>21.238979282618143</v>
      </c>
      <c r="M4" s="90">
        <v>24.776140981119202</v>
      </c>
      <c r="N4" s="90">
        <v>34.285505133592288</v>
      </c>
      <c r="O4" s="88">
        <v>15</v>
      </c>
    </row>
    <row r="5" spans="1:15">
      <c r="A5" s="85" t="s">
        <v>101</v>
      </c>
      <c r="B5" s="87">
        <v>7</v>
      </c>
      <c r="C5" s="88">
        <v>5</v>
      </c>
      <c r="D5" s="89">
        <v>13.091457364785729</v>
      </c>
      <c r="E5" s="2">
        <v>5.2282990070752273</v>
      </c>
      <c r="F5" s="2">
        <v>27.003821732601807</v>
      </c>
      <c r="G5" s="103" t="s">
        <v>511</v>
      </c>
      <c r="H5" s="90">
        <v>9.4633996207012583</v>
      </c>
      <c r="I5" s="90">
        <v>12.893261287113905</v>
      </c>
      <c r="J5" s="90">
        <v>18.109691630917119</v>
      </c>
      <c r="K5" s="90">
        <v>15.334621757850822</v>
      </c>
      <c r="L5" s="90">
        <v>21.238979282618143</v>
      </c>
      <c r="M5" s="90">
        <v>24.776140981119202</v>
      </c>
      <c r="N5" s="90">
        <v>34.285505133592288</v>
      </c>
      <c r="O5" s="88">
        <v>5</v>
      </c>
    </row>
    <row r="6" spans="1:15">
      <c r="A6" s="85" t="s">
        <v>102</v>
      </c>
      <c r="B6" s="87">
        <v>9</v>
      </c>
      <c r="C6" s="88">
        <v>7</v>
      </c>
      <c r="D6" s="89">
        <v>15.814965813186658</v>
      </c>
      <c r="E6" s="2">
        <v>7.1241963490339613</v>
      </c>
      <c r="F6" s="2">
        <v>30.176299288208362</v>
      </c>
      <c r="G6" s="103" t="s">
        <v>511</v>
      </c>
      <c r="H6" s="90">
        <v>9.4633996207012583</v>
      </c>
      <c r="I6" s="90">
        <v>12.893261287113905</v>
      </c>
      <c r="J6" s="90">
        <v>18.109691630917119</v>
      </c>
      <c r="K6" s="90">
        <v>15.334621757850822</v>
      </c>
      <c r="L6" s="90">
        <v>21.238979282618143</v>
      </c>
      <c r="M6" s="90">
        <v>24.776140981119202</v>
      </c>
      <c r="N6" s="90">
        <v>34.285505133592288</v>
      </c>
      <c r="O6" s="88">
        <v>7</v>
      </c>
    </row>
    <row r="7" spans="1:15">
      <c r="A7" s="85" t="s">
        <v>103</v>
      </c>
      <c r="B7" s="87">
        <v>8</v>
      </c>
      <c r="C7" s="88">
        <v>2</v>
      </c>
      <c r="D7" s="89">
        <v>12.468425072386367</v>
      </c>
      <c r="E7" s="2">
        <v>5.3048091129435564</v>
      </c>
      <c r="F7" s="2">
        <v>24.677983978318579</v>
      </c>
      <c r="G7" s="103" t="s">
        <v>511</v>
      </c>
      <c r="H7" s="90">
        <v>9.4633996207012583</v>
      </c>
      <c r="I7" s="90">
        <v>12.893261287113905</v>
      </c>
      <c r="J7" s="90">
        <v>18.109691630917119</v>
      </c>
      <c r="K7" s="90">
        <v>15.334621757850822</v>
      </c>
      <c r="L7" s="90">
        <v>21.238979282618143</v>
      </c>
      <c r="M7" s="90">
        <v>24.776140981119202</v>
      </c>
      <c r="N7" s="90">
        <v>34.285505133592288</v>
      </c>
      <c r="O7" s="88">
        <v>2</v>
      </c>
    </row>
    <row r="8" spans="1:15">
      <c r="A8" s="85" t="s">
        <v>104</v>
      </c>
      <c r="B8" s="87">
        <v>10</v>
      </c>
      <c r="C8" s="88">
        <v>12</v>
      </c>
      <c r="D8" s="89">
        <v>21.8193984085278</v>
      </c>
      <c r="E8" s="2">
        <v>10.195151671486002</v>
      </c>
      <c r="F8" s="2">
        <v>40.532769734851591</v>
      </c>
      <c r="G8" s="103" t="s">
        <v>511</v>
      </c>
      <c r="H8" s="90">
        <v>9.4633996207012583</v>
      </c>
      <c r="I8" s="90">
        <v>12.893261287113905</v>
      </c>
      <c r="J8" s="90">
        <v>18.109691630917119</v>
      </c>
      <c r="K8" s="90">
        <v>15.334621757850822</v>
      </c>
      <c r="L8" s="90">
        <v>21.238979282618143</v>
      </c>
      <c r="M8" s="90">
        <v>24.776140981119202</v>
      </c>
      <c r="N8" s="90">
        <v>34.285505133592288</v>
      </c>
      <c r="O8" s="88">
        <v>12</v>
      </c>
    </row>
    <row r="9" spans="1:15">
      <c r="A9" s="85" t="s">
        <v>105</v>
      </c>
      <c r="B9" s="87">
        <v>8</v>
      </c>
      <c r="C9" s="88">
        <v>6</v>
      </c>
      <c r="D9" s="89">
        <v>13.339208631002403</v>
      </c>
      <c r="E9" s="2">
        <v>5.7296421956487746</v>
      </c>
      <c r="F9" s="2">
        <v>26.308838796419774</v>
      </c>
      <c r="G9" s="103" t="s">
        <v>511</v>
      </c>
      <c r="H9" s="90">
        <v>9.4633996207012583</v>
      </c>
      <c r="I9" s="90">
        <v>12.893261287113905</v>
      </c>
      <c r="J9" s="90">
        <v>18.109691630917119</v>
      </c>
      <c r="K9" s="90">
        <v>15.334621757850822</v>
      </c>
      <c r="L9" s="90">
        <v>21.238979282618143</v>
      </c>
      <c r="M9" s="90">
        <v>24.776140981119202</v>
      </c>
      <c r="N9" s="90">
        <v>34.285505133592288</v>
      </c>
      <c r="O9" s="88">
        <v>6</v>
      </c>
    </row>
    <row r="10" spans="1:15">
      <c r="A10" s="85" t="s">
        <v>106</v>
      </c>
      <c r="B10" s="87">
        <v>11</v>
      </c>
      <c r="C10" s="88">
        <v>9</v>
      </c>
      <c r="D10" s="89">
        <v>19.763177235082605</v>
      </c>
      <c r="E10" s="2">
        <v>9.7814179802604748</v>
      </c>
      <c r="F10" s="2">
        <v>35.47548955328395</v>
      </c>
      <c r="G10" s="103" t="s">
        <v>511</v>
      </c>
      <c r="H10" s="90">
        <v>9.4633996207012583</v>
      </c>
      <c r="I10" s="90">
        <v>12.893261287113905</v>
      </c>
      <c r="J10" s="90">
        <v>18.109691630917119</v>
      </c>
      <c r="K10" s="90">
        <v>15.334621757850822</v>
      </c>
      <c r="L10" s="90">
        <v>21.238979282618143</v>
      </c>
      <c r="M10" s="90">
        <v>24.776140981119202</v>
      </c>
      <c r="N10" s="90">
        <v>34.285505133592288</v>
      </c>
      <c r="O10" s="88">
        <v>9</v>
      </c>
    </row>
    <row r="11" spans="1:15">
      <c r="A11" s="85" t="s">
        <v>107</v>
      </c>
      <c r="B11" s="87">
        <v>12</v>
      </c>
      <c r="C11" s="88">
        <v>10</v>
      </c>
      <c r="D11" s="89">
        <v>19.971955339832387</v>
      </c>
      <c r="E11" s="2">
        <v>10.26814130552413</v>
      </c>
      <c r="F11" s="2">
        <v>34.950695580101481</v>
      </c>
      <c r="G11" s="103" t="s">
        <v>511</v>
      </c>
      <c r="H11" s="90">
        <v>9.4633996207012583</v>
      </c>
      <c r="I11" s="90">
        <v>12.893261287113905</v>
      </c>
      <c r="J11" s="90">
        <v>18.109691630917119</v>
      </c>
      <c r="K11" s="90">
        <v>15.334621757850822</v>
      </c>
      <c r="L11" s="90">
        <v>21.238979282618143</v>
      </c>
      <c r="M11" s="90">
        <v>24.776140981119202</v>
      </c>
      <c r="N11" s="90">
        <v>34.285505133592288</v>
      </c>
      <c r="O11" s="88">
        <v>10</v>
      </c>
    </row>
    <row r="12" spans="1:15">
      <c r="A12" s="85" t="s">
        <v>108</v>
      </c>
      <c r="B12" s="87">
        <v>7</v>
      </c>
      <c r="C12" s="88">
        <v>8</v>
      </c>
      <c r="D12" s="89">
        <v>16.886006169089768</v>
      </c>
      <c r="E12" s="2">
        <v>6.7644125142229825</v>
      </c>
      <c r="F12" s="2">
        <v>34.794242593121659</v>
      </c>
      <c r="G12" s="103" t="s">
        <v>511</v>
      </c>
      <c r="H12" s="90">
        <v>9.4633996207012583</v>
      </c>
      <c r="I12" s="90">
        <v>12.893261287113905</v>
      </c>
      <c r="J12" s="90">
        <v>18.109691630917119</v>
      </c>
      <c r="K12" s="90">
        <v>15.334621757850822</v>
      </c>
      <c r="L12" s="90">
        <v>21.238979282618143</v>
      </c>
      <c r="M12" s="90">
        <v>24.776140981119202</v>
      </c>
      <c r="N12" s="90">
        <v>34.285505133592288</v>
      </c>
      <c r="O12" s="88">
        <v>8</v>
      </c>
    </row>
    <row r="13" spans="1:15">
      <c r="A13" s="85" t="s">
        <v>109</v>
      </c>
      <c r="B13" s="87">
        <v>11</v>
      </c>
      <c r="C13" s="88">
        <v>11</v>
      </c>
      <c r="D13" s="89">
        <v>21.497995314208605</v>
      </c>
      <c r="E13" s="2">
        <v>10.554623448807863</v>
      </c>
      <c r="F13" s="2">
        <v>38.723984458389594</v>
      </c>
      <c r="G13" s="103" t="s">
        <v>511</v>
      </c>
      <c r="H13" s="90">
        <v>9.4633996207012583</v>
      </c>
      <c r="I13" s="90">
        <v>12.893261287113905</v>
      </c>
      <c r="J13" s="90">
        <v>18.109691630917119</v>
      </c>
      <c r="K13" s="90">
        <v>15.334621757850822</v>
      </c>
      <c r="L13" s="90">
        <v>21.238979282618143</v>
      </c>
      <c r="M13" s="90">
        <v>24.776140981119202</v>
      </c>
      <c r="N13" s="90">
        <v>34.285505133592288</v>
      </c>
      <c r="O13" s="88">
        <v>11</v>
      </c>
    </row>
    <row r="14" spans="1:15">
      <c r="A14" s="85" t="s">
        <v>110</v>
      </c>
      <c r="B14" s="87">
        <v>15</v>
      </c>
      <c r="C14" s="88">
        <v>13</v>
      </c>
      <c r="D14" s="89">
        <v>24.776140981119202</v>
      </c>
      <c r="E14" s="2">
        <v>13.725281881821168</v>
      </c>
      <c r="F14" s="2">
        <v>41.060771858320813</v>
      </c>
      <c r="G14" s="103" t="s">
        <v>511</v>
      </c>
      <c r="H14" s="90">
        <v>9.4633996207012583</v>
      </c>
      <c r="I14" s="90">
        <v>12.893261287113905</v>
      </c>
      <c r="J14" s="90">
        <v>18.109691630917119</v>
      </c>
      <c r="K14" s="90">
        <v>15.334621757850822</v>
      </c>
      <c r="L14" s="90">
        <v>21.238979282618143</v>
      </c>
      <c r="M14" s="90">
        <v>24.776140981119202</v>
      </c>
      <c r="N14" s="90">
        <v>34.285505133592288</v>
      </c>
      <c r="O14" s="88">
        <v>13</v>
      </c>
    </row>
    <row r="15" spans="1:15">
      <c r="A15" s="85" t="s">
        <v>111</v>
      </c>
      <c r="B15" s="87">
        <v>8</v>
      </c>
      <c r="C15" s="88">
        <v>3</v>
      </c>
      <c r="D15" s="89">
        <v>12.601502915799237</v>
      </c>
      <c r="E15" s="2">
        <v>5.4158538185662941</v>
      </c>
      <c r="F15" s="2">
        <v>24.848614769189016</v>
      </c>
      <c r="G15" s="103" t="s">
        <v>511</v>
      </c>
      <c r="H15" s="90">
        <v>9.4633996207012583</v>
      </c>
      <c r="I15" s="90">
        <v>12.893261287113905</v>
      </c>
      <c r="J15" s="90">
        <v>18.109691630917119</v>
      </c>
      <c r="K15" s="90">
        <v>15.334621757850822</v>
      </c>
      <c r="L15" s="90">
        <v>21.238979282618143</v>
      </c>
      <c r="M15" s="90">
        <v>24.776140981119202</v>
      </c>
      <c r="N15" s="90">
        <v>34.285505133592288</v>
      </c>
      <c r="O15" s="88">
        <v>3</v>
      </c>
    </row>
    <row r="16" spans="1:15">
      <c r="A16" s="85" t="s">
        <v>112</v>
      </c>
      <c r="B16" s="87">
        <v>11</v>
      </c>
      <c r="C16" s="88">
        <v>14</v>
      </c>
      <c r="D16" s="89">
        <v>28.795509646609336</v>
      </c>
      <c r="E16" s="2">
        <v>14.308853238895225</v>
      </c>
      <c r="F16" s="2">
        <v>51.598991889933878</v>
      </c>
      <c r="G16" s="103" t="s">
        <v>511</v>
      </c>
      <c r="H16" s="90">
        <v>9.4633996207012583</v>
      </c>
      <c r="I16" s="90">
        <v>12.893261287113905</v>
      </c>
      <c r="J16" s="90">
        <v>18.109691630917119</v>
      </c>
      <c r="K16" s="90">
        <v>15.334621757850822</v>
      </c>
      <c r="L16" s="90">
        <v>21.238979282618143</v>
      </c>
      <c r="M16" s="90">
        <v>24.776140981119202</v>
      </c>
      <c r="N16" s="90">
        <v>34.285505133592288</v>
      </c>
      <c r="O16" s="88">
        <v>14</v>
      </c>
    </row>
    <row r="17" spans="1:15">
      <c r="A17" s="85" t="s">
        <v>113</v>
      </c>
      <c r="B17" s="87">
        <v>7</v>
      </c>
      <c r="C17" s="88">
        <v>4</v>
      </c>
      <c r="D17" s="89">
        <v>12.893261287113905</v>
      </c>
      <c r="E17" s="2">
        <v>5.0891180781215732</v>
      </c>
      <c r="F17" s="2">
        <v>26.701209564748744</v>
      </c>
      <c r="G17" s="103" t="s">
        <v>511</v>
      </c>
      <c r="H17" s="90">
        <v>9.4633996207012583</v>
      </c>
      <c r="I17" s="90">
        <v>12.893261287113905</v>
      </c>
      <c r="J17" s="90">
        <v>18.109691630917119</v>
      </c>
      <c r="K17" s="90">
        <v>15.334621757850822</v>
      </c>
      <c r="L17" s="90">
        <v>21.238979282618143</v>
      </c>
      <c r="M17" s="90">
        <v>24.776140981119202</v>
      </c>
      <c r="N17" s="90">
        <v>34.285505133592288</v>
      </c>
      <c r="O17" s="88">
        <v>4</v>
      </c>
    </row>
    <row r="18" spans="1:15">
      <c r="A18" s="85" t="s">
        <v>115</v>
      </c>
      <c r="B18">
        <v>153</v>
      </c>
      <c r="D18" s="89">
        <v>18.109691630917119</v>
      </c>
      <c r="E18" s="89">
        <v>15.334621757850822</v>
      </c>
      <c r="F18" s="89">
        <v>21.238979282618143</v>
      </c>
    </row>
    <row r="19" spans="1:15">
      <c r="D19" s="96"/>
      <c r="E19" s="96"/>
      <c r="F19" s="96"/>
    </row>
    <row r="20" spans="1:15">
      <c r="A20" s="85" t="s">
        <v>116</v>
      </c>
      <c r="C20" t="s">
        <v>364</v>
      </c>
    </row>
    <row r="22" spans="1:15">
      <c r="A22" t="s">
        <v>121</v>
      </c>
      <c r="C22" t="s">
        <v>330</v>
      </c>
    </row>
    <row r="23" spans="1:15">
      <c r="A23" t="s">
        <v>331</v>
      </c>
    </row>
  </sheetData>
  <sheetProtection algorithmName="SHA-512" hashValue="dVw86+QMhTWUPg2TWUI6xLJlFaJjZ6E2RRrqUelN8R2WFwVQDX5YV8mxmbKAokz24fefMdlPai4U0Ob8ZilCdQ==" saltValue="wQxTwmU9CuBr8sl0kmFeUA==" spinCount="100000" sheet="1" objects="1" scenarios="1"/>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8">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118.27300000000001</v>
      </c>
      <c r="C2" s="88">
        <f>RANK(D2,$D$2:$D$17,1)</f>
        <v>15</v>
      </c>
      <c r="D2" s="89">
        <v>284.42213728288914</v>
      </c>
      <c r="E2" s="2">
        <v>241.56199906269015</v>
      </c>
      <c r="F2" s="2">
        <v>357.31707797602411</v>
      </c>
      <c r="G2" s="103" t="s">
        <v>536</v>
      </c>
      <c r="H2" s="90">
        <v>127.18514716554039</v>
      </c>
      <c r="I2" s="90">
        <v>200.18134435752737</v>
      </c>
      <c r="J2" s="90">
        <v>219.59199188880629</v>
      </c>
      <c r="K2" s="90">
        <v>214.51484529262828</v>
      </c>
      <c r="L2" s="90">
        <v>234.58749238461246</v>
      </c>
      <c r="M2" s="90">
        <v>255.0585407235246</v>
      </c>
      <c r="N2" s="90">
        <v>308.92618760915042</v>
      </c>
      <c r="O2" s="88">
        <v>15</v>
      </c>
    </row>
    <row r="3" spans="1:15">
      <c r="A3" s="85" t="s">
        <v>99</v>
      </c>
      <c r="B3" s="87">
        <v>79.323999999999984</v>
      </c>
      <c r="C3" s="88">
        <f t="shared" ref="C3:C17" si="0">RANK(D3,$D$2:$D$17,1)</f>
        <v>1</v>
      </c>
      <c r="D3" s="89">
        <v>127.18514716554039</v>
      </c>
      <c r="E3" s="2">
        <v>101.42036484051557</v>
      </c>
      <c r="F3" s="2">
        <v>160.64494056687425</v>
      </c>
      <c r="G3" s="103" t="s">
        <v>537</v>
      </c>
      <c r="H3" s="90">
        <v>127.18514716554039</v>
      </c>
      <c r="I3" s="90">
        <v>200.18134435752737</v>
      </c>
      <c r="J3" s="90">
        <v>219.59199188880629</v>
      </c>
      <c r="K3" s="90">
        <v>214.51484529262828</v>
      </c>
      <c r="L3" s="90">
        <v>234.58749238461246</v>
      </c>
      <c r="M3" s="90">
        <v>255.0585407235246</v>
      </c>
      <c r="N3" s="90">
        <v>308.92618760915042</v>
      </c>
      <c r="O3" s="88">
        <v>1</v>
      </c>
    </row>
    <row r="4" spans="1:15">
      <c r="A4" s="85" t="s">
        <v>100</v>
      </c>
      <c r="B4" s="87">
        <v>112.357</v>
      </c>
      <c r="C4" s="88">
        <f t="shared" si="0"/>
        <v>16</v>
      </c>
      <c r="D4" s="89">
        <v>308.92618760915042</v>
      </c>
      <c r="E4" s="2">
        <v>254.30888169243707</v>
      </c>
      <c r="F4" s="2">
        <v>390.3843504942858</v>
      </c>
      <c r="G4" s="103" t="s">
        <v>536</v>
      </c>
      <c r="H4" s="90">
        <v>127.18514716554039</v>
      </c>
      <c r="I4" s="90">
        <v>200.18134435752737</v>
      </c>
      <c r="J4" s="90">
        <v>219.59199188880629</v>
      </c>
      <c r="K4" s="90">
        <v>214.51484529262828</v>
      </c>
      <c r="L4" s="90">
        <v>234.58749238461246</v>
      </c>
      <c r="M4" s="90">
        <v>255.0585407235246</v>
      </c>
      <c r="N4" s="90">
        <v>308.92618760915042</v>
      </c>
      <c r="O4" s="88">
        <v>16</v>
      </c>
    </row>
    <row r="5" spans="1:15">
      <c r="A5" s="85" t="s">
        <v>101</v>
      </c>
      <c r="B5" s="87">
        <v>141.53099999999998</v>
      </c>
      <c r="C5" s="88">
        <f t="shared" si="0"/>
        <v>8</v>
      </c>
      <c r="D5" s="89">
        <v>230.07291290576896</v>
      </c>
      <c r="E5" s="2">
        <v>198.85463889596835</v>
      </c>
      <c r="F5" s="2">
        <v>278.8748697909939</v>
      </c>
      <c r="G5" s="103" t="s">
        <v>511</v>
      </c>
      <c r="H5" s="90">
        <v>127.18514716554039</v>
      </c>
      <c r="I5" s="90">
        <v>200.18134435752737</v>
      </c>
      <c r="J5" s="90">
        <v>219.59199188880629</v>
      </c>
      <c r="K5" s="90">
        <v>214.51484529262828</v>
      </c>
      <c r="L5" s="90">
        <v>234.58749238461246</v>
      </c>
      <c r="M5" s="90">
        <v>255.0585407235246</v>
      </c>
      <c r="N5" s="90">
        <v>308.92618760915042</v>
      </c>
      <c r="O5" s="88">
        <v>8</v>
      </c>
    </row>
    <row r="6" spans="1:15">
      <c r="A6" s="85" t="s">
        <v>102</v>
      </c>
      <c r="B6" s="87">
        <v>135.42499999999998</v>
      </c>
      <c r="C6" s="88">
        <f t="shared" si="0"/>
        <v>5</v>
      </c>
      <c r="D6" s="89">
        <v>211.1118726108769</v>
      </c>
      <c r="E6" s="2">
        <v>180.54856289597842</v>
      </c>
      <c r="F6" s="2">
        <v>255.57704974281336</v>
      </c>
      <c r="G6" s="103" t="s">
        <v>511</v>
      </c>
      <c r="H6" s="90">
        <v>127.18514716554039</v>
      </c>
      <c r="I6" s="90">
        <v>200.18134435752737</v>
      </c>
      <c r="J6" s="90">
        <v>219.59199188880629</v>
      </c>
      <c r="K6" s="90">
        <v>214.51484529262828</v>
      </c>
      <c r="L6" s="90">
        <v>234.58749238461246</v>
      </c>
      <c r="M6" s="90">
        <v>255.0585407235246</v>
      </c>
      <c r="N6" s="90">
        <v>308.92618760915042</v>
      </c>
      <c r="O6" s="88">
        <v>5</v>
      </c>
    </row>
    <row r="7" spans="1:15">
      <c r="A7" s="85" t="s">
        <v>103</v>
      </c>
      <c r="B7" s="87">
        <v>144.55099999999996</v>
      </c>
      <c r="C7" s="88">
        <f t="shared" si="0"/>
        <v>6</v>
      </c>
      <c r="D7" s="89">
        <v>214.98775908571997</v>
      </c>
      <c r="E7" s="2">
        <v>180.71949219532266</v>
      </c>
      <c r="F7" s="2">
        <v>253.31839951857614</v>
      </c>
      <c r="G7" s="103" t="s">
        <v>511</v>
      </c>
      <c r="H7" s="90">
        <v>127.18514716554039</v>
      </c>
      <c r="I7" s="90">
        <v>200.18134435752737</v>
      </c>
      <c r="J7" s="90">
        <v>219.59199188880629</v>
      </c>
      <c r="K7" s="90">
        <v>214.51484529262828</v>
      </c>
      <c r="L7" s="90">
        <v>234.58749238461246</v>
      </c>
      <c r="M7" s="90">
        <v>255.0585407235246</v>
      </c>
      <c r="N7" s="90">
        <v>308.92618760915042</v>
      </c>
      <c r="O7" s="88">
        <v>6</v>
      </c>
    </row>
    <row r="8" spans="1:15">
      <c r="A8" s="85" t="s">
        <v>104</v>
      </c>
      <c r="B8" s="87">
        <v>126.315</v>
      </c>
      <c r="C8" s="88">
        <f t="shared" si="0"/>
        <v>11</v>
      </c>
      <c r="D8" s="89">
        <v>249.80057810649981</v>
      </c>
      <c r="E8" s="2">
        <v>209.7495365553109</v>
      </c>
      <c r="F8" s="2">
        <v>305.9875729193796</v>
      </c>
      <c r="G8" s="103" t="s">
        <v>511</v>
      </c>
      <c r="H8" s="90">
        <v>127.18514716554039</v>
      </c>
      <c r="I8" s="90">
        <v>200.18134435752737</v>
      </c>
      <c r="J8" s="90">
        <v>219.59199188880629</v>
      </c>
      <c r="K8" s="90">
        <v>214.51484529262828</v>
      </c>
      <c r="L8" s="90">
        <v>234.58749238461246</v>
      </c>
      <c r="M8" s="90">
        <v>255.0585407235246</v>
      </c>
      <c r="N8" s="90">
        <v>308.92618760915042</v>
      </c>
      <c r="O8" s="88">
        <v>11</v>
      </c>
    </row>
    <row r="9" spans="1:15">
      <c r="A9" s="85" t="s">
        <v>105</v>
      </c>
      <c r="B9" s="87">
        <v>110.441</v>
      </c>
      <c r="C9" s="88">
        <f t="shared" si="0"/>
        <v>2</v>
      </c>
      <c r="D9" s="89">
        <v>165.29093582244639</v>
      </c>
      <c r="E9" s="2">
        <v>136.9614211249914</v>
      </c>
      <c r="F9" s="2">
        <v>201.17074414126913</v>
      </c>
      <c r="G9" s="103" t="s">
        <v>537</v>
      </c>
      <c r="H9" s="90">
        <v>127.18514716554039</v>
      </c>
      <c r="I9" s="90">
        <v>200.18134435752737</v>
      </c>
      <c r="J9" s="90">
        <v>219.59199188880629</v>
      </c>
      <c r="K9" s="90">
        <v>214.51484529262828</v>
      </c>
      <c r="L9" s="90">
        <v>234.58749238461246</v>
      </c>
      <c r="M9" s="90">
        <v>255.0585407235246</v>
      </c>
      <c r="N9" s="90">
        <v>308.92618760915042</v>
      </c>
      <c r="O9" s="88">
        <v>2</v>
      </c>
    </row>
    <row r="10" spans="1:15">
      <c r="A10" s="85" t="s">
        <v>106</v>
      </c>
      <c r="B10" s="87">
        <v>134.34800000000001</v>
      </c>
      <c r="C10" s="88">
        <f t="shared" si="0"/>
        <v>9</v>
      </c>
      <c r="D10" s="89">
        <v>232.35014360641631</v>
      </c>
      <c r="E10" s="2">
        <v>196.78999656753669</v>
      </c>
      <c r="F10" s="2">
        <v>279.21231132881275</v>
      </c>
      <c r="G10" s="103" t="s">
        <v>511</v>
      </c>
      <c r="H10" s="90">
        <v>127.18514716554039</v>
      </c>
      <c r="I10" s="90">
        <v>200.18134435752737</v>
      </c>
      <c r="J10" s="90">
        <v>219.59199188880629</v>
      </c>
      <c r="K10" s="90">
        <v>214.51484529262828</v>
      </c>
      <c r="L10" s="90">
        <v>234.58749238461246</v>
      </c>
      <c r="M10" s="90">
        <v>255.0585407235246</v>
      </c>
      <c r="N10" s="90">
        <v>308.92618760915042</v>
      </c>
      <c r="O10" s="88">
        <v>9</v>
      </c>
    </row>
    <row r="11" spans="1:15">
      <c r="A11" s="85" t="s">
        <v>107</v>
      </c>
      <c r="B11" s="87">
        <v>154.566</v>
      </c>
      <c r="C11" s="88">
        <f t="shared" si="0"/>
        <v>12</v>
      </c>
      <c r="D11" s="89">
        <v>250.1601800180816</v>
      </c>
      <c r="E11" s="2">
        <v>214.79393563364098</v>
      </c>
      <c r="F11" s="2">
        <v>297.29883738051461</v>
      </c>
      <c r="G11" s="103" t="s">
        <v>511</v>
      </c>
      <c r="H11" s="90">
        <v>127.18514716554039</v>
      </c>
      <c r="I11" s="90">
        <v>200.18134435752737</v>
      </c>
      <c r="J11" s="90">
        <v>219.59199188880629</v>
      </c>
      <c r="K11" s="90">
        <v>214.51484529262828</v>
      </c>
      <c r="L11" s="90">
        <v>234.58749238461246</v>
      </c>
      <c r="M11" s="90">
        <v>255.0585407235246</v>
      </c>
      <c r="N11" s="90">
        <v>308.92618760915042</v>
      </c>
      <c r="O11" s="88">
        <v>12</v>
      </c>
    </row>
    <row r="12" spans="1:15">
      <c r="A12" s="85" t="s">
        <v>108</v>
      </c>
      <c r="B12" s="87">
        <v>76.087999999999994</v>
      </c>
      <c r="C12" s="88">
        <f>RANK(D12,$D$2:$D$17,1)</f>
        <v>3</v>
      </c>
      <c r="D12" s="89">
        <v>165.79929585384266</v>
      </c>
      <c r="E12" s="2">
        <v>134.70717744850836</v>
      </c>
      <c r="F12" s="2">
        <v>215.47452378187882</v>
      </c>
      <c r="G12" s="103" t="s">
        <v>511</v>
      </c>
      <c r="H12" s="90">
        <v>127.18514716554039</v>
      </c>
      <c r="I12" s="90">
        <v>200.18134435752737</v>
      </c>
      <c r="J12" s="90">
        <v>219.59199188880629</v>
      </c>
      <c r="K12" s="90">
        <v>214.51484529262828</v>
      </c>
      <c r="L12" s="90">
        <v>234.58749238461246</v>
      </c>
      <c r="M12" s="90">
        <v>255.0585407235246</v>
      </c>
      <c r="N12" s="90">
        <v>308.92618760915042</v>
      </c>
      <c r="O12" s="88">
        <v>3</v>
      </c>
    </row>
    <row r="13" spans="1:15">
      <c r="A13" s="85" t="s">
        <v>109</v>
      </c>
      <c r="B13" s="87">
        <v>149.47799999999995</v>
      </c>
      <c r="C13" s="88">
        <f t="shared" si="0"/>
        <v>13</v>
      </c>
      <c r="D13" s="89">
        <v>255.0585407235246</v>
      </c>
      <c r="E13" s="2">
        <v>220.01332931807474</v>
      </c>
      <c r="F13" s="2">
        <v>306.60234107222328</v>
      </c>
      <c r="G13" s="103" t="s">
        <v>511</v>
      </c>
      <c r="H13" s="90">
        <v>127.18514716554039</v>
      </c>
      <c r="I13" s="90">
        <v>200.18134435752737</v>
      </c>
      <c r="J13" s="90">
        <v>219.59199188880629</v>
      </c>
      <c r="K13" s="90">
        <v>214.51484529262828</v>
      </c>
      <c r="L13" s="90">
        <v>234.58749238461246</v>
      </c>
      <c r="M13" s="90">
        <v>255.0585407235246</v>
      </c>
      <c r="N13" s="90">
        <v>308.92618760915042</v>
      </c>
      <c r="O13" s="88">
        <v>13</v>
      </c>
    </row>
    <row r="14" spans="1:15">
      <c r="A14" s="85" t="s">
        <v>110</v>
      </c>
      <c r="B14" s="87">
        <v>124.37</v>
      </c>
      <c r="C14" s="88">
        <f t="shared" si="0"/>
        <v>4</v>
      </c>
      <c r="D14" s="89">
        <v>200.18134435752737</v>
      </c>
      <c r="E14" s="2">
        <v>169.31610911019175</v>
      </c>
      <c r="F14" s="2">
        <v>243.95620132703797</v>
      </c>
      <c r="G14" s="103" t="s">
        <v>511</v>
      </c>
      <c r="H14" s="90">
        <v>127.18514716554039</v>
      </c>
      <c r="I14" s="90">
        <v>200.18134435752737</v>
      </c>
      <c r="J14" s="90">
        <v>219.59199188880629</v>
      </c>
      <c r="K14" s="90">
        <v>214.51484529262828</v>
      </c>
      <c r="L14" s="90">
        <v>234.58749238461246</v>
      </c>
      <c r="M14" s="90">
        <v>255.0585407235246</v>
      </c>
      <c r="N14" s="90">
        <v>308.92618760915042</v>
      </c>
      <c r="O14" s="88">
        <v>4</v>
      </c>
    </row>
    <row r="15" spans="1:15">
      <c r="A15" s="85" t="s">
        <v>111</v>
      </c>
      <c r="B15" s="87">
        <v>146.31699999999998</v>
      </c>
      <c r="C15" s="88">
        <f t="shared" si="0"/>
        <v>7</v>
      </c>
      <c r="D15" s="89">
        <v>215.32125051912271</v>
      </c>
      <c r="E15" s="2">
        <v>182.54741487591448</v>
      </c>
      <c r="F15" s="2">
        <v>254.42587195426071</v>
      </c>
      <c r="G15" s="103" t="s">
        <v>511</v>
      </c>
      <c r="H15" s="90">
        <v>127.18514716554039</v>
      </c>
      <c r="I15" s="90">
        <v>200.18134435752737</v>
      </c>
      <c r="J15" s="90">
        <v>219.59199188880629</v>
      </c>
      <c r="K15" s="90">
        <v>214.51484529262828</v>
      </c>
      <c r="L15" s="90">
        <v>234.58749238461246</v>
      </c>
      <c r="M15" s="90">
        <v>255.0585407235246</v>
      </c>
      <c r="N15" s="90">
        <v>308.92618760915042</v>
      </c>
      <c r="O15" s="88">
        <v>7</v>
      </c>
    </row>
    <row r="16" spans="1:15">
      <c r="A16" s="85" t="s">
        <v>112</v>
      </c>
      <c r="B16" s="87">
        <v>103.14100000000001</v>
      </c>
      <c r="C16" s="88">
        <f t="shared" si="0"/>
        <v>14</v>
      </c>
      <c r="D16" s="89">
        <v>262.36189312614908</v>
      </c>
      <c r="E16" s="2">
        <v>216.07323202646302</v>
      </c>
      <c r="F16" s="2">
        <v>324.06414645967192</v>
      </c>
      <c r="G16" s="103" t="s">
        <v>511</v>
      </c>
      <c r="H16" s="90">
        <v>127.18514716554039</v>
      </c>
      <c r="I16" s="90">
        <v>200.18134435752737</v>
      </c>
      <c r="J16" s="90">
        <v>219.59199188880629</v>
      </c>
      <c r="K16" s="90">
        <v>214.51484529262828</v>
      </c>
      <c r="L16" s="90">
        <v>234.58749238461246</v>
      </c>
      <c r="M16" s="90">
        <v>255.0585407235246</v>
      </c>
      <c r="N16" s="90">
        <v>308.92618760915042</v>
      </c>
      <c r="O16" s="88">
        <v>14</v>
      </c>
    </row>
    <row r="17" spans="1:15">
      <c r="A17" s="85" t="s">
        <v>113</v>
      </c>
      <c r="B17" s="87">
        <v>141.50899999999999</v>
      </c>
      <c r="C17" s="88">
        <f t="shared" si="0"/>
        <v>10</v>
      </c>
      <c r="D17" s="89">
        <v>238.41435643149859</v>
      </c>
      <c r="E17" s="2">
        <v>203.02850269477449</v>
      </c>
      <c r="F17" s="2">
        <v>285.77300932167026</v>
      </c>
      <c r="G17" s="103" t="s">
        <v>511</v>
      </c>
      <c r="H17" s="90">
        <v>127.18514716554039</v>
      </c>
      <c r="I17" s="90">
        <v>200.18134435752737</v>
      </c>
      <c r="J17" s="90">
        <v>219.59199188880629</v>
      </c>
      <c r="K17" s="90">
        <v>214.51484529262828</v>
      </c>
      <c r="L17" s="90">
        <v>234.58749238461246</v>
      </c>
      <c r="M17" s="90">
        <v>255.0585407235246</v>
      </c>
      <c r="N17" s="90">
        <v>308.92618760915042</v>
      </c>
      <c r="O17" s="88">
        <v>10</v>
      </c>
    </row>
    <row r="18" spans="1:15">
      <c r="A18" s="85" t="s">
        <v>115</v>
      </c>
      <c r="B18">
        <v>1998.0339999999999</v>
      </c>
      <c r="D18" s="89">
        <v>219.59199188880629</v>
      </c>
      <c r="E18" s="89">
        <v>214.51484529262828</v>
      </c>
      <c r="F18" s="89">
        <v>234.58749238461246</v>
      </c>
    </row>
    <row r="19" spans="1:15">
      <c r="D19" s="96"/>
      <c r="E19" s="96"/>
      <c r="F19" s="96"/>
    </row>
    <row r="20" spans="1:15">
      <c r="A20" s="85" t="s">
        <v>116</v>
      </c>
      <c r="C20" t="str">
        <f>CONCATENATE(ROUND(H2,2),";",ROUND(I2,2),";",ROUND(M2,2),";",ROUND(N2,2))</f>
        <v>127.19;200.18;255.06;308.93</v>
      </c>
    </row>
    <row r="21" spans="1:15">
      <c r="A21" s="125" t="s">
        <v>328</v>
      </c>
    </row>
    <row r="22" spans="1:15">
      <c r="A22" t="s">
        <v>121</v>
      </c>
      <c r="B22" s="126" t="s">
        <v>313</v>
      </c>
    </row>
    <row r="23" spans="1:15">
      <c r="B23" s="127" t="s">
        <v>327</v>
      </c>
    </row>
  </sheetData>
  <sheetProtection algorithmName="SHA-512" hashValue="81qWbidZgcCf+GuUTdespWrfzjOu25n3a/nuRWSZ0kZrzK8IT3tapoDdFsUn6TN13uYCzERrrN5DtDDbKW0WWA==" saltValue="tio/WjRh7LgoAR1ZfycCLw==" spinCount="100000" sheet="1" objects="1" scenarios="1"/>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9">
    <tabColor rgb="FF00B0F0"/>
  </sheetPr>
  <dimension ref="A1:O22"/>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325</v>
      </c>
      <c r="C2" s="88">
        <v>15</v>
      </c>
      <c r="D2" s="89">
        <v>1336.3139321198996</v>
      </c>
      <c r="E2" s="2">
        <v>1222.3518839890858</v>
      </c>
      <c r="F2" s="2">
        <v>1457.7439128921098</v>
      </c>
      <c r="G2" s="103" t="s">
        <v>536</v>
      </c>
      <c r="H2" s="90">
        <v>877.19443646200807</v>
      </c>
      <c r="I2" s="90">
        <v>894.7835091444997</v>
      </c>
      <c r="J2" s="90">
        <v>1037.1303669686552</v>
      </c>
      <c r="K2" s="90">
        <v>1015.9026484459102</v>
      </c>
      <c r="L2" s="90">
        <v>1058.6865497718745</v>
      </c>
      <c r="M2" s="90">
        <v>1244.3427417130172</v>
      </c>
      <c r="N2" s="90">
        <v>1341.6914181699406</v>
      </c>
      <c r="O2" s="88">
        <v>15</v>
      </c>
    </row>
    <row r="3" spans="1:15">
      <c r="A3" s="85" t="s">
        <v>99</v>
      </c>
      <c r="B3" s="87">
        <v>371</v>
      </c>
      <c r="C3" s="88">
        <v>2</v>
      </c>
      <c r="D3" s="89">
        <v>882.49514119574201</v>
      </c>
      <c r="E3" s="2">
        <v>814.12881160198503</v>
      </c>
      <c r="F3" s="2">
        <v>954.95149750493817</v>
      </c>
      <c r="G3" s="103" t="s">
        <v>537</v>
      </c>
      <c r="H3" s="90">
        <v>877.19443646200807</v>
      </c>
      <c r="I3" s="90">
        <v>894.7835091444997</v>
      </c>
      <c r="J3" s="90">
        <v>1037.1303669686552</v>
      </c>
      <c r="K3" s="90">
        <v>1015.9026484459102</v>
      </c>
      <c r="L3" s="90">
        <v>1058.6865497718745</v>
      </c>
      <c r="M3" s="90">
        <v>1244.3427417130172</v>
      </c>
      <c r="N3" s="90">
        <v>1341.6914181699406</v>
      </c>
      <c r="O3" s="88">
        <v>2</v>
      </c>
    </row>
    <row r="4" spans="1:15">
      <c r="A4" s="85" t="s">
        <v>100</v>
      </c>
      <c r="B4" s="87">
        <v>196</v>
      </c>
      <c r="C4" s="88">
        <v>12</v>
      </c>
      <c r="D4" s="89">
        <v>1186.6008671788763</v>
      </c>
      <c r="E4" s="2">
        <v>1056.7395516368597</v>
      </c>
      <c r="F4" s="2">
        <v>1327.1431671110477</v>
      </c>
      <c r="G4" s="103" t="s">
        <v>511</v>
      </c>
      <c r="H4" s="90">
        <v>877.19443646200807</v>
      </c>
      <c r="I4" s="90">
        <v>894.7835091444997</v>
      </c>
      <c r="J4" s="90">
        <v>1037.1303669686552</v>
      </c>
      <c r="K4" s="90">
        <v>1015.9026484459102</v>
      </c>
      <c r="L4" s="90">
        <v>1058.6865497718745</v>
      </c>
      <c r="M4" s="90">
        <v>1244.3427417130172</v>
      </c>
      <c r="N4" s="90">
        <v>1341.6914181699406</v>
      </c>
      <c r="O4" s="88">
        <v>12</v>
      </c>
    </row>
    <row r="5" spans="1:15">
      <c r="A5" s="85" t="s">
        <v>101</v>
      </c>
      <c r="B5" s="87">
        <v>399</v>
      </c>
      <c r="C5" s="88">
        <v>10</v>
      </c>
      <c r="D5" s="89">
        <v>1048.5925502022601</v>
      </c>
      <c r="E5" s="2">
        <v>968.90613597823983</v>
      </c>
      <c r="F5" s="2">
        <v>1133.0424354070926</v>
      </c>
      <c r="G5" s="103" t="s">
        <v>511</v>
      </c>
      <c r="H5" s="90">
        <v>877.19443646200807</v>
      </c>
      <c r="I5" s="90">
        <v>894.7835091444997</v>
      </c>
      <c r="J5" s="90">
        <v>1037.1303669686552</v>
      </c>
      <c r="K5" s="90">
        <v>1015.9026484459102</v>
      </c>
      <c r="L5" s="90">
        <v>1058.6865497718745</v>
      </c>
      <c r="M5" s="90">
        <v>1244.3427417130172</v>
      </c>
      <c r="N5" s="90">
        <v>1341.6914181699406</v>
      </c>
      <c r="O5" s="88">
        <v>10</v>
      </c>
    </row>
    <row r="6" spans="1:15">
      <c r="A6" s="85" t="s">
        <v>102</v>
      </c>
      <c r="B6" s="87">
        <v>326</v>
      </c>
      <c r="C6" s="88">
        <v>3</v>
      </c>
      <c r="D6" s="89">
        <v>886.16820896426157</v>
      </c>
      <c r="E6" s="2">
        <v>811.99553428112233</v>
      </c>
      <c r="F6" s="2">
        <v>965.25778033373763</v>
      </c>
      <c r="G6" s="103" t="s">
        <v>537</v>
      </c>
      <c r="H6" s="90">
        <v>877.19443646200807</v>
      </c>
      <c r="I6" s="90">
        <v>894.7835091444997</v>
      </c>
      <c r="J6" s="90">
        <v>1037.1303669686552</v>
      </c>
      <c r="K6" s="90">
        <v>1015.9026484459102</v>
      </c>
      <c r="L6" s="90">
        <v>1058.6865497718745</v>
      </c>
      <c r="M6" s="90">
        <v>1244.3427417130172</v>
      </c>
      <c r="N6" s="90">
        <v>1341.6914181699406</v>
      </c>
      <c r="O6" s="88">
        <v>3</v>
      </c>
    </row>
    <row r="7" spans="1:15">
      <c r="A7" s="85" t="s">
        <v>103</v>
      </c>
      <c r="B7" s="87">
        <v>347</v>
      </c>
      <c r="C7" s="88">
        <v>8</v>
      </c>
      <c r="D7" s="89">
        <v>1001.4812613000319</v>
      </c>
      <c r="E7" s="2">
        <v>918.99638332942845</v>
      </c>
      <c r="F7" s="2">
        <v>1089.2861186616012</v>
      </c>
      <c r="G7" s="103" t="s">
        <v>511</v>
      </c>
      <c r="H7" s="90">
        <v>877.19443646200807</v>
      </c>
      <c r="I7" s="90">
        <v>894.7835091444997</v>
      </c>
      <c r="J7" s="90">
        <v>1037.1303669686552</v>
      </c>
      <c r="K7" s="90">
        <v>1015.9026484459102</v>
      </c>
      <c r="L7" s="90">
        <v>1058.6865497718745</v>
      </c>
      <c r="M7" s="90">
        <v>1244.3427417130172</v>
      </c>
      <c r="N7" s="90">
        <v>1341.6914181699406</v>
      </c>
      <c r="O7" s="88">
        <v>8</v>
      </c>
    </row>
    <row r="8" spans="1:15">
      <c r="A8" s="85" t="s">
        <v>104</v>
      </c>
      <c r="B8" s="87">
        <v>331</v>
      </c>
      <c r="C8" s="88">
        <v>14</v>
      </c>
      <c r="D8" s="89">
        <v>1284.9894135716802</v>
      </c>
      <c r="E8" s="2">
        <v>1177.1668358874513</v>
      </c>
      <c r="F8" s="2">
        <v>1399.8179514082669</v>
      </c>
      <c r="G8" s="103" t="s">
        <v>536</v>
      </c>
      <c r="H8" s="90">
        <v>877.19443646200807</v>
      </c>
      <c r="I8" s="90">
        <v>894.7835091444997</v>
      </c>
      <c r="J8" s="90">
        <v>1037.1303669686552</v>
      </c>
      <c r="K8" s="90">
        <v>1015.9026484459102</v>
      </c>
      <c r="L8" s="90">
        <v>1058.6865497718745</v>
      </c>
      <c r="M8" s="90">
        <v>1244.3427417130172</v>
      </c>
      <c r="N8" s="90">
        <v>1341.6914181699406</v>
      </c>
      <c r="O8" s="88">
        <v>14</v>
      </c>
    </row>
    <row r="9" spans="1:15">
      <c r="A9" s="85" t="s">
        <v>105</v>
      </c>
      <c r="B9" s="87">
        <v>426</v>
      </c>
      <c r="C9" s="88">
        <v>1</v>
      </c>
      <c r="D9" s="89">
        <v>877.19443646200807</v>
      </c>
      <c r="E9" s="2">
        <v>811.06856762675204</v>
      </c>
      <c r="F9" s="2">
        <v>947.20891882697902</v>
      </c>
      <c r="G9" s="103" t="s">
        <v>537</v>
      </c>
      <c r="H9" s="90">
        <v>877.19443646200807</v>
      </c>
      <c r="I9" s="90">
        <v>894.7835091444997</v>
      </c>
      <c r="J9" s="90">
        <v>1037.1303669686552</v>
      </c>
      <c r="K9" s="90">
        <v>1015.9026484459102</v>
      </c>
      <c r="L9" s="90">
        <v>1058.6865497718745</v>
      </c>
      <c r="M9" s="90">
        <v>1244.3427417130172</v>
      </c>
      <c r="N9" s="90">
        <v>1341.6914181699406</v>
      </c>
      <c r="O9" s="88">
        <v>1</v>
      </c>
    </row>
    <row r="10" spans="1:15">
      <c r="A10" s="85" t="s">
        <v>106</v>
      </c>
      <c r="B10" s="87">
        <v>327</v>
      </c>
      <c r="C10" s="88">
        <v>5</v>
      </c>
      <c r="D10" s="89">
        <v>911.38390451614475</v>
      </c>
      <c r="E10" s="2">
        <v>835.73760619557095</v>
      </c>
      <c r="F10" s="2">
        <v>991.9639239366868</v>
      </c>
      <c r="G10" s="103" t="s">
        <v>537</v>
      </c>
      <c r="H10" s="90">
        <v>877.19443646200807</v>
      </c>
      <c r="I10" s="90">
        <v>894.7835091444997</v>
      </c>
      <c r="J10" s="90">
        <v>1037.1303669686552</v>
      </c>
      <c r="K10" s="90">
        <v>1015.9026484459102</v>
      </c>
      <c r="L10" s="90">
        <v>1058.6865497718745</v>
      </c>
      <c r="M10" s="90">
        <v>1244.3427417130172</v>
      </c>
      <c r="N10" s="90">
        <v>1341.6914181699406</v>
      </c>
      <c r="O10" s="88">
        <v>5</v>
      </c>
    </row>
    <row r="11" spans="1:15">
      <c r="A11" s="85" t="s">
        <v>107</v>
      </c>
      <c r="B11" s="87">
        <v>398</v>
      </c>
      <c r="C11" s="88">
        <v>13</v>
      </c>
      <c r="D11" s="89">
        <v>1244.3427417130172</v>
      </c>
      <c r="E11" s="2">
        <v>1151.3244368630922</v>
      </c>
      <c r="F11" s="2">
        <v>1342.8102228367845</v>
      </c>
      <c r="G11" s="103" t="s">
        <v>536</v>
      </c>
      <c r="H11" s="90">
        <v>877.19443646200807</v>
      </c>
      <c r="I11" s="90">
        <v>894.7835091444997</v>
      </c>
      <c r="J11" s="90">
        <v>1037.1303669686552</v>
      </c>
      <c r="K11" s="90">
        <v>1015.9026484459102</v>
      </c>
      <c r="L11" s="90">
        <v>1058.6865497718745</v>
      </c>
      <c r="M11" s="90">
        <v>1244.3427417130172</v>
      </c>
      <c r="N11" s="90">
        <v>1341.6914181699406</v>
      </c>
      <c r="O11" s="88">
        <v>13</v>
      </c>
    </row>
    <row r="12" spans="1:15">
      <c r="A12" s="85" t="s">
        <v>108</v>
      </c>
      <c r="B12" s="87">
        <v>344</v>
      </c>
      <c r="C12" s="88">
        <v>9</v>
      </c>
      <c r="D12" s="89">
        <v>1026.5224226174878</v>
      </c>
      <c r="E12" s="2">
        <v>943.66330564936754</v>
      </c>
      <c r="F12" s="2">
        <v>1114.4737949441044</v>
      </c>
      <c r="G12" s="103" t="s">
        <v>511</v>
      </c>
      <c r="H12" s="90">
        <v>877.19443646200807</v>
      </c>
      <c r="I12" s="90">
        <v>894.7835091444997</v>
      </c>
      <c r="J12" s="90">
        <v>1037.1303669686552</v>
      </c>
      <c r="K12" s="90">
        <v>1015.9026484459102</v>
      </c>
      <c r="L12" s="90">
        <v>1058.6865497718745</v>
      </c>
      <c r="M12" s="90">
        <v>1244.3427417130172</v>
      </c>
      <c r="N12" s="90">
        <v>1341.6914181699406</v>
      </c>
      <c r="O12" s="88">
        <v>9</v>
      </c>
    </row>
    <row r="13" spans="1:15">
      <c r="A13" s="85" t="s">
        <v>109</v>
      </c>
      <c r="B13" s="87">
        <v>367</v>
      </c>
      <c r="C13" s="88">
        <v>11</v>
      </c>
      <c r="D13" s="89">
        <v>1065.1746730701227</v>
      </c>
      <c r="E13" s="2">
        <v>980.85283130512767</v>
      </c>
      <c r="F13" s="2">
        <v>1154.7360033754119</v>
      </c>
      <c r="G13" s="103" t="s">
        <v>511</v>
      </c>
      <c r="H13" s="90">
        <v>877.19443646200807</v>
      </c>
      <c r="I13" s="90">
        <v>894.7835091444997</v>
      </c>
      <c r="J13" s="90">
        <v>1037.1303669686552</v>
      </c>
      <c r="K13" s="90">
        <v>1015.9026484459102</v>
      </c>
      <c r="L13" s="90">
        <v>1058.6865497718745</v>
      </c>
      <c r="M13" s="90">
        <v>1244.3427417130172</v>
      </c>
      <c r="N13" s="90">
        <v>1341.6914181699406</v>
      </c>
      <c r="O13" s="88">
        <v>11</v>
      </c>
    </row>
    <row r="14" spans="1:15">
      <c r="A14" s="85" t="s">
        <v>110</v>
      </c>
      <c r="B14" s="87">
        <v>331</v>
      </c>
      <c r="C14" s="88">
        <v>6</v>
      </c>
      <c r="D14" s="89">
        <v>916.73357161017077</v>
      </c>
      <c r="E14" s="2">
        <v>841.3217779202372</v>
      </c>
      <c r="F14" s="2">
        <v>997.01364045410787</v>
      </c>
      <c r="G14" s="103" t="s">
        <v>537</v>
      </c>
      <c r="H14" s="90">
        <v>877.19443646200807</v>
      </c>
      <c r="I14" s="90">
        <v>894.7835091444997</v>
      </c>
      <c r="J14" s="90">
        <v>1037.1303669686552</v>
      </c>
      <c r="K14" s="90">
        <v>1015.9026484459102</v>
      </c>
      <c r="L14" s="90">
        <v>1058.6865497718745</v>
      </c>
      <c r="M14" s="90">
        <v>1244.3427417130172</v>
      </c>
      <c r="N14" s="90">
        <v>1341.6914181699406</v>
      </c>
      <c r="O14" s="88">
        <v>6</v>
      </c>
    </row>
    <row r="15" spans="1:15">
      <c r="A15" s="85" t="s">
        <v>111</v>
      </c>
      <c r="B15" s="87">
        <v>339</v>
      </c>
      <c r="C15" s="88">
        <v>4</v>
      </c>
      <c r="D15" s="89">
        <v>894.7835091444997</v>
      </c>
      <c r="E15" s="2">
        <v>823.03412866326551</v>
      </c>
      <c r="F15" s="2">
        <v>971.08967373430391</v>
      </c>
      <c r="G15" s="103" t="s">
        <v>537</v>
      </c>
      <c r="H15" s="90">
        <v>877.19443646200807</v>
      </c>
      <c r="I15" s="90">
        <v>894.7835091444997</v>
      </c>
      <c r="J15" s="90">
        <v>1037.1303669686552</v>
      </c>
      <c r="K15" s="90">
        <v>1015.9026484459102</v>
      </c>
      <c r="L15" s="90">
        <v>1058.6865497718745</v>
      </c>
      <c r="M15" s="90">
        <v>1244.3427417130172</v>
      </c>
      <c r="N15" s="90">
        <v>1341.6914181699406</v>
      </c>
      <c r="O15" s="88">
        <v>4</v>
      </c>
    </row>
    <row r="16" spans="1:15">
      <c r="A16" s="85" t="s">
        <v>112</v>
      </c>
      <c r="B16" s="87">
        <v>217</v>
      </c>
      <c r="C16" s="88">
        <v>7</v>
      </c>
      <c r="D16" s="89">
        <v>938.78518783274114</v>
      </c>
      <c r="E16" s="2">
        <v>843.68185004658255</v>
      </c>
      <c r="F16" s="2">
        <v>1041.5530899188616</v>
      </c>
      <c r="G16" s="103" t="s">
        <v>511</v>
      </c>
      <c r="H16" s="90">
        <v>877.19443646200807</v>
      </c>
      <c r="I16" s="90">
        <v>894.7835091444997</v>
      </c>
      <c r="J16" s="90">
        <v>1037.1303669686552</v>
      </c>
      <c r="K16" s="90">
        <v>1015.9026484459102</v>
      </c>
      <c r="L16" s="90">
        <v>1058.6865497718745</v>
      </c>
      <c r="M16" s="90">
        <v>1244.3427417130172</v>
      </c>
      <c r="N16" s="90">
        <v>1341.6914181699406</v>
      </c>
      <c r="O16" s="88">
        <v>7</v>
      </c>
    </row>
    <row r="17" spans="1:15">
      <c r="A17" s="85" t="s">
        <v>113</v>
      </c>
      <c r="B17" s="87">
        <v>487</v>
      </c>
      <c r="C17" s="88">
        <v>16</v>
      </c>
      <c r="D17" s="89">
        <v>1341.6914181699406</v>
      </c>
      <c r="E17" s="2">
        <v>1248.0639234777582</v>
      </c>
      <c r="F17" s="2">
        <v>1440.3778163993811</v>
      </c>
      <c r="G17" s="103" t="s">
        <v>536</v>
      </c>
      <c r="H17" s="90">
        <v>877.19443646200807</v>
      </c>
      <c r="I17" s="90">
        <v>894.7835091444997</v>
      </c>
      <c r="J17" s="90">
        <v>1037.1303669686552</v>
      </c>
      <c r="K17" s="90">
        <v>1015.9026484459102</v>
      </c>
      <c r="L17" s="90">
        <v>1058.6865497718745</v>
      </c>
      <c r="M17" s="90">
        <v>1244.3427417130172</v>
      </c>
      <c r="N17" s="90">
        <v>1341.6914181699406</v>
      </c>
      <c r="O17" s="88">
        <v>16</v>
      </c>
    </row>
    <row r="18" spans="1:15">
      <c r="A18" s="85" t="s">
        <v>115</v>
      </c>
      <c r="B18">
        <v>5531</v>
      </c>
      <c r="D18" s="89">
        <v>1037.1303669686552</v>
      </c>
      <c r="E18" s="89">
        <v>1015.9026484459102</v>
      </c>
      <c r="F18" s="89">
        <v>1058.6865497718745</v>
      </c>
    </row>
    <row r="19" spans="1:15">
      <c r="D19" s="96"/>
      <c r="E19" s="96"/>
      <c r="F19" s="96"/>
    </row>
    <row r="20" spans="1:15">
      <c r="A20" s="85" t="s">
        <v>116</v>
      </c>
      <c r="C20" t="s">
        <v>365</v>
      </c>
    </row>
    <row r="22" spans="1:15">
      <c r="A22" t="s">
        <v>121</v>
      </c>
      <c r="B22" t="s">
        <v>326</v>
      </c>
    </row>
  </sheetData>
  <sheetProtection algorithmName="SHA-512" hashValue="ZQWq7+yqOE5FMWBpRM9A7PSJzOTtYWujLInvr4jdkZHG3Q86EIZ1Uya8xTKBei4Mv9lnK4AQmeTiBModhgT44A==" saltValue="qBuQ/FxXC2+DX8OqXMxHJw==" spinCount="100000" sheet="1" objects="1" scenarios="1"/>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80">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87">
        <v>-2.5</v>
      </c>
      <c r="C2" s="88">
        <v>2</v>
      </c>
      <c r="D2" s="89">
        <v>-2.3696682464454977</v>
      </c>
      <c r="E2" s="2">
        <v>-22.846695084199865</v>
      </c>
      <c r="F2" s="2">
        <v>23.542104757681326</v>
      </c>
      <c r="G2" s="103" t="s">
        <v>511</v>
      </c>
      <c r="H2" s="90">
        <v>-5.7777777777777777</v>
      </c>
      <c r="I2" s="90">
        <v>1.4354066985645932</v>
      </c>
      <c r="J2" s="90">
        <v>15.377932232841008</v>
      </c>
      <c r="K2" s="90">
        <v>9.1877439165779951</v>
      </c>
      <c r="L2" s="90">
        <v>21.919061323373267</v>
      </c>
      <c r="M2" s="90">
        <v>25.60386473429952</v>
      </c>
      <c r="N2" s="90">
        <v>52.592592592592588</v>
      </c>
      <c r="O2" s="88">
        <v>2</v>
      </c>
    </row>
    <row r="3" spans="1:15">
      <c r="A3" s="85" t="s">
        <v>99</v>
      </c>
      <c r="B3" s="87">
        <v>1.5</v>
      </c>
      <c r="C3" s="88">
        <v>3</v>
      </c>
      <c r="D3" s="89">
        <v>1.1857707509881421</v>
      </c>
      <c r="E3" s="2">
        <v>-18.182104435358703</v>
      </c>
      <c r="F3" s="2">
        <v>25.138395846204808</v>
      </c>
      <c r="G3" s="103" t="s">
        <v>511</v>
      </c>
      <c r="H3" s="90">
        <v>-5.7777777777777777</v>
      </c>
      <c r="I3" s="90">
        <v>1.4354066985645932</v>
      </c>
      <c r="J3" s="90">
        <v>15.377932232841008</v>
      </c>
      <c r="K3" s="90">
        <v>9.1877439165779951</v>
      </c>
      <c r="L3" s="90">
        <v>21.919061323373267</v>
      </c>
      <c r="M3" s="90">
        <v>25.60386473429952</v>
      </c>
      <c r="N3" s="90">
        <v>52.592592592592588</v>
      </c>
      <c r="O3" s="88">
        <v>3</v>
      </c>
    </row>
    <row r="4" spans="1:15">
      <c r="A4" s="85" t="s">
        <v>100</v>
      </c>
      <c r="B4" s="87">
        <v>5</v>
      </c>
      <c r="C4" s="88">
        <v>8</v>
      </c>
      <c r="D4" s="89">
        <v>8.1967213114754092</v>
      </c>
      <c r="E4" s="2">
        <v>-19.781285870280698</v>
      </c>
      <c r="F4" s="2">
        <v>45.932662092074892</v>
      </c>
      <c r="G4" s="103" t="s">
        <v>511</v>
      </c>
      <c r="H4" s="90">
        <v>-5.7777777777777777</v>
      </c>
      <c r="I4" s="90">
        <v>1.4354066985645932</v>
      </c>
      <c r="J4" s="90">
        <v>15.377932232841008</v>
      </c>
      <c r="K4" s="90">
        <v>9.1877439165779951</v>
      </c>
      <c r="L4" s="90">
        <v>21.919061323373267</v>
      </c>
      <c r="M4" s="90">
        <v>25.60386473429952</v>
      </c>
      <c r="N4" s="90">
        <v>52.592592592592588</v>
      </c>
      <c r="O4" s="88">
        <v>8</v>
      </c>
    </row>
    <row r="5" spans="1:15">
      <c r="A5" s="85" t="s">
        <v>101</v>
      </c>
      <c r="B5" s="87">
        <v>12</v>
      </c>
      <c r="C5" s="88">
        <v>10</v>
      </c>
      <c r="D5" s="89">
        <v>9.6</v>
      </c>
      <c r="E5" s="2">
        <v>-11.004138118233664</v>
      </c>
      <c r="F5" s="2">
        <v>34.974365616667846</v>
      </c>
      <c r="G5" s="103" t="s">
        <v>511</v>
      </c>
      <c r="H5" s="90">
        <v>-5.7777777777777777</v>
      </c>
      <c r="I5" s="90">
        <v>1.4354066985645932</v>
      </c>
      <c r="J5" s="90">
        <v>15.377932232841008</v>
      </c>
      <c r="K5" s="90">
        <v>9.1877439165779951</v>
      </c>
      <c r="L5" s="90">
        <v>21.919061323373267</v>
      </c>
      <c r="M5" s="90">
        <v>25.60386473429952</v>
      </c>
      <c r="N5" s="90">
        <v>52.592592592592588</v>
      </c>
      <c r="O5" s="88">
        <v>10</v>
      </c>
    </row>
    <row r="6" spans="1:15">
      <c r="A6" s="85" t="s">
        <v>102</v>
      </c>
      <c r="B6" s="87">
        <v>1.5</v>
      </c>
      <c r="C6" s="88">
        <v>4</v>
      </c>
      <c r="D6" s="89">
        <v>1.4354066985645932</v>
      </c>
      <c r="E6" s="2">
        <v>-19.690900654652943</v>
      </c>
      <c r="F6" s="2">
        <v>28.119251940027311</v>
      </c>
      <c r="G6" s="103" t="s">
        <v>511</v>
      </c>
      <c r="H6" s="90">
        <v>-5.7777777777777777</v>
      </c>
      <c r="I6" s="90">
        <v>1.4354066985645932</v>
      </c>
      <c r="J6" s="90">
        <v>15.377932232841008</v>
      </c>
      <c r="K6" s="90">
        <v>9.1877439165779951</v>
      </c>
      <c r="L6" s="90">
        <v>21.919061323373267</v>
      </c>
      <c r="M6" s="90">
        <v>25.60386473429952</v>
      </c>
      <c r="N6" s="90">
        <v>52.592592592592588</v>
      </c>
      <c r="O6" s="88">
        <v>4</v>
      </c>
    </row>
    <row r="7" spans="1:15">
      <c r="A7" s="85" t="s">
        <v>103</v>
      </c>
      <c r="B7" s="87">
        <v>4</v>
      </c>
      <c r="C7" s="88">
        <v>5</v>
      </c>
      <c r="D7" s="89">
        <v>3.4782608695652173</v>
      </c>
      <c r="E7" s="2">
        <v>-17.05510274607256</v>
      </c>
      <c r="F7" s="2">
        <v>29.094746356838506</v>
      </c>
      <c r="G7" s="103" t="s">
        <v>511</v>
      </c>
      <c r="H7" s="90">
        <v>-5.7777777777777777</v>
      </c>
      <c r="I7" s="90">
        <v>1.4354066985645932</v>
      </c>
      <c r="J7" s="90">
        <v>15.377932232841008</v>
      </c>
      <c r="K7" s="90">
        <v>9.1877439165779951</v>
      </c>
      <c r="L7" s="90">
        <v>21.919061323373267</v>
      </c>
      <c r="M7" s="90">
        <v>25.60386473429952</v>
      </c>
      <c r="N7" s="90">
        <v>52.592592592592588</v>
      </c>
      <c r="O7" s="88">
        <v>5</v>
      </c>
    </row>
    <row r="8" spans="1:15">
      <c r="A8" s="85" t="s">
        <v>104</v>
      </c>
      <c r="B8" s="87">
        <v>8</v>
      </c>
      <c r="C8" s="88">
        <v>7</v>
      </c>
      <c r="D8" s="89">
        <v>7.5471698113207548</v>
      </c>
      <c r="E8" s="2">
        <v>-14.33654608257482</v>
      </c>
      <c r="F8" s="2">
        <v>35.021332966266151</v>
      </c>
      <c r="G8" s="103" t="s">
        <v>511</v>
      </c>
      <c r="H8" s="90">
        <v>-5.7777777777777777</v>
      </c>
      <c r="I8" s="90">
        <v>1.4354066985645932</v>
      </c>
      <c r="J8" s="90">
        <v>15.377932232841008</v>
      </c>
      <c r="K8" s="90">
        <v>9.1877439165779951</v>
      </c>
      <c r="L8" s="90">
        <v>21.919061323373267</v>
      </c>
      <c r="M8" s="90">
        <v>25.60386473429952</v>
      </c>
      <c r="N8" s="90">
        <v>52.592592592592588</v>
      </c>
      <c r="O8" s="88">
        <v>7</v>
      </c>
    </row>
    <row r="9" spans="1:15">
      <c r="A9" s="85" t="s">
        <v>105</v>
      </c>
      <c r="B9" s="87">
        <v>25</v>
      </c>
      <c r="C9" s="88">
        <v>11</v>
      </c>
      <c r="D9" s="89">
        <v>19.685039370078741</v>
      </c>
      <c r="E9" s="2">
        <v>-2.1017881702017682</v>
      </c>
      <c r="F9" s="2">
        <v>46.320432020978018</v>
      </c>
      <c r="G9" s="103" t="s">
        <v>511</v>
      </c>
      <c r="H9" s="90">
        <v>-5.7777777777777777</v>
      </c>
      <c r="I9" s="90">
        <v>1.4354066985645932</v>
      </c>
      <c r="J9" s="90">
        <v>15.377932232841008</v>
      </c>
      <c r="K9" s="90">
        <v>9.1877439165779951</v>
      </c>
      <c r="L9" s="90">
        <v>21.919061323373267</v>
      </c>
      <c r="M9" s="90">
        <v>25.60386473429952</v>
      </c>
      <c r="N9" s="90">
        <v>52.592592592592588</v>
      </c>
      <c r="O9" s="88">
        <v>11</v>
      </c>
    </row>
    <row r="10" spans="1:15">
      <c r="A10" s="85" t="s">
        <v>106</v>
      </c>
      <c r="B10" s="87">
        <v>7.5</v>
      </c>
      <c r="C10" s="88">
        <v>6</v>
      </c>
      <c r="D10" s="89">
        <v>7.2463768115942031</v>
      </c>
      <c r="E10" s="2">
        <v>-14.826590566364416</v>
      </c>
      <c r="F10" s="2">
        <v>35.039625813925859</v>
      </c>
      <c r="G10" s="103" t="s">
        <v>511</v>
      </c>
      <c r="H10" s="90">
        <v>-5.7777777777777777</v>
      </c>
      <c r="I10" s="90">
        <v>1.4354066985645932</v>
      </c>
      <c r="J10" s="90">
        <v>15.377932232841008</v>
      </c>
      <c r="K10" s="90">
        <v>9.1877439165779951</v>
      </c>
      <c r="L10" s="90">
        <v>21.919061323373267</v>
      </c>
      <c r="M10" s="90">
        <v>25.60386473429952</v>
      </c>
      <c r="N10" s="90">
        <v>52.592592592592588</v>
      </c>
      <c r="O10" s="88">
        <v>6</v>
      </c>
    </row>
    <row r="11" spans="1:15">
      <c r="A11" s="85" t="s">
        <v>107</v>
      </c>
      <c r="B11" s="87">
        <v>10.5</v>
      </c>
      <c r="C11" s="88">
        <v>9</v>
      </c>
      <c r="D11" s="89">
        <v>8.6419753086419746</v>
      </c>
      <c r="E11" s="2">
        <v>-12.09663034876154</v>
      </c>
      <c r="F11" s="2">
        <v>34.273337254225254</v>
      </c>
      <c r="G11" s="103" t="s">
        <v>511</v>
      </c>
      <c r="H11" s="90">
        <v>-5.7777777777777777</v>
      </c>
      <c r="I11" s="90">
        <v>1.4354066985645932</v>
      </c>
      <c r="J11" s="90">
        <v>15.377932232841008</v>
      </c>
      <c r="K11" s="90">
        <v>9.1877439165779951</v>
      </c>
      <c r="L11" s="90">
        <v>21.919061323373267</v>
      </c>
      <c r="M11" s="90">
        <v>25.60386473429952</v>
      </c>
      <c r="N11" s="90">
        <v>52.592592592592588</v>
      </c>
      <c r="O11" s="88">
        <v>9</v>
      </c>
    </row>
    <row r="12" spans="1:15">
      <c r="A12" s="85" t="s">
        <v>108</v>
      </c>
      <c r="B12" s="87">
        <v>39</v>
      </c>
      <c r="C12" s="88">
        <v>14</v>
      </c>
      <c r="D12" s="89">
        <v>38.235294117647058</v>
      </c>
      <c r="E12" s="2">
        <v>11.531878065468337</v>
      </c>
      <c r="F12" s="2">
        <v>71.332150693056164</v>
      </c>
      <c r="G12" s="103" t="s">
        <v>511</v>
      </c>
      <c r="H12" s="90">
        <v>-5.7777777777777777</v>
      </c>
      <c r="I12" s="90">
        <v>1.4354066985645932</v>
      </c>
      <c r="J12" s="90">
        <v>15.377932232841008</v>
      </c>
      <c r="K12" s="90">
        <v>9.1877439165779951</v>
      </c>
      <c r="L12" s="90">
        <v>21.919061323373267</v>
      </c>
      <c r="M12" s="90">
        <v>25.60386473429952</v>
      </c>
      <c r="N12" s="90">
        <v>52.592592592592588</v>
      </c>
      <c r="O12" s="88">
        <v>14</v>
      </c>
    </row>
    <row r="13" spans="1:15">
      <c r="A13" s="85" t="s">
        <v>109</v>
      </c>
      <c r="B13" s="87">
        <v>28.5</v>
      </c>
      <c r="C13" s="88">
        <v>12</v>
      </c>
      <c r="D13" s="89">
        <v>25.333333333333336</v>
      </c>
      <c r="E13" s="2">
        <v>1.5451271558510005</v>
      </c>
      <c r="F13" s="2">
        <v>54.694222011610627</v>
      </c>
      <c r="G13" s="103" t="s">
        <v>511</v>
      </c>
      <c r="H13" s="90">
        <v>-5.7777777777777777</v>
      </c>
      <c r="I13" s="90">
        <v>1.4354066985645932</v>
      </c>
      <c r="J13" s="90">
        <v>15.377932232841008</v>
      </c>
      <c r="K13" s="90">
        <v>9.1877439165779951</v>
      </c>
      <c r="L13" s="90">
        <v>21.919061323373267</v>
      </c>
      <c r="M13" s="90">
        <v>25.60386473429952</v>
      </c>
      <c r="N13" s="90">
        <v>52.592592592592588</v>
      </c>
      <c r="O13" s="88">
        <v>12</v>
      </c>
    </row>
    <row r="14" spans="1:15">
      <c r="A14" s="85" t="s">
        <v>110</v>
      </c>
      <c r="B14" s="87">
        <v>26.5</v>
      </c>
      <c r="C14" s="88">
        <v>13</v>
      </c>
      <c r="D14" s="89">
        <v>25.60386473429952</v>
      </c>
      <c r="E14" s="2">
        <v>0.87151854956797337</v>
      </c>
      <c r="F14" s="2">
        <v>56.400251161478906</v>
      </c>
      <c r="G14" s="103" t="s">
        <v>511</v>
      </c>
      <c r="H14" s="90">
        <v>-5.7777777777777777</v>
      </c>
      <c r="I14" s="90">
        <v>1.4354066985645932</v>
      </c>
      <c r="J14" s="90">
        <v>15.377932232841008</v>
      </c>
      <c r="K14" s="90">
        <v>9.1877439165779951</v>
      </c>
      <c r="L14" s="90">
        <v>21.919061323373267</v>
      </c>
      <c r="M14" s="90">
        <v>25.60386473429952</v>
      </c>
      <c r="N14" s="90">
        <v>52.592592592592588</v>
      </c>
      <c r="O14" s="88">
        <v>13</v>
      </c>
    </row>
    <row r="15" spans="1:15">
      <c r="A15" s="85" t="s">
        <v>111</v>
      </c>
      <c r="B15" s="87">
        <v>-6.5</v>
      </c>
      <c r="C15" s="88">
        <v>1</v>
      </c>
      <c r="D15" s="89">
        <v>-5.7777777777777777</v>
      </c>
      <c r="E15" s="2">
        <v>-25.189481306473571</v>
      </c>
      <c r="F15" s="2">
        <v>18.6708408862035</v>
      </c>
      <c r="G15" s="103" t="s">
        <v>511</v>
      </c>
      <c r="H15" s="90">
        <v>-5.7777777777777777</v>
      </c>
      <c r="I15" s="90">
        <v>1.4354066985645932</v>
      </c>
      <c r="J15" s="90">
        <v>15.377932232841008</v>
      </c>
      <c r="K15" s="90">
        <v>9.1877439165779951</v>
      </c>
      <c r="L15" s="90">
        <v>21.919061323373267</v>
      </c>
      <c r="M15" s="90">
        <v>25.60386473429952</v>
      </c>
      <c r="N15" s="90">
        <v>52.592592592592588</v>
      </c>
      <c r="O15" s="88">
        <v>1</v>
      </c>
    </row>
    <row r="16" spans="1:15">
      <c r="A16" s="85" t="s">
        <v>112</v>
      </c>
      <c r="B16" s="87">
        <v>31</v>
      </c>
      <c r="C16" s="88">
        <v>15</v>
      </c>
      <c r="D16" s="89">
        <v>47.692307692307693</v>
      </c>
      <c r="E16" s="2">
        <v>13.446745832788665</v>
      </c>
      <c r="F16" s="2">
        <v>92.275393986442907</v>
      </c>
      <c r="G16" s="103" t="s">
        <v>511</v>
      </c>
      <c r="H16" s="90">
        <v>-5.7777777777777777</v>
      </c>
      <c r="I16" s="90">
        <v>1.4354066985645932</v>
      </c>
      <c r="J16" s="90">
        <v>15.377932232841008</v>
      </c>
      <c r="K16" s="90">
        <v>9.1877439165779951</v>
      </c>
      <c r="L16" s="90">
        <v>21.919061323373267</v>
      </c>
      <c r="M16" s="90">
        <v>25.60386473429952</v>
      </c>
      <c r="N16" s="90">
        <v>52.592592592592588</v>
      </c>
      <c r="O16" s="88">
        <v>15</v>
      </c>
    </row>
    <row r="17" spans="1:15">
      <c r="A17" s="85" t="s">
        <v>113</v>
      </c>
      <c r="B17" s="87">
        <v>71</v>
      </c>
      <c r="C17" s="88">
        <v>16</v>
      </c>
      <c r="D17" s="89">
        <v>52.592592592592588</v>
      </c>
      <c r="E17" s="2">
        <v>27.285287993782738</v>
      </c>
      <c r="F17" s="2">
        <v>82.931583697766214</v>
      </c>
      <c r="G17" s="103" t="s">
        <v>536</v>
      </c>
      <c r="H17" s="90">
        <v>-5.7777777777777777</v>
      </c>
      <c r="I17" s="90">
        <v>1.4354066985645932</v>
      </c>
      <c r="J17" s="90">
        <v>15.377932232841008</v>
      </c>
      <c r="K17" s="90">
        <v>9.1877439165779951</v>
      </c>
      <c r="L17" s="90">
        <v>21.919061323373267</v>
      </c>
      <c r="M17" s="90">
        <v>25.60386473429952</v>
      </c>
      <c r="N17" s="90">
        <v>52.592592592592588</v>
      </c>
      <c r="O17" s="88">
        <v>16</v>
      </c>
    </row>
    <row r="18" spans="1:15">
      <c r="A18" s="85" t="s">
        <v>115</v>
      </c>
      <c r="B18">
        <v>265.5</v>
      </c>
      <c r="D18" s="89">
        <v>15.377932232841008</v>
      </c>
      <c r="E18" s="89">
        <v>9.1877439165779951</v>
      </c>
      <c r="F18" s="89">
        <v>21.919061323373267</v>
      </c>
    </row>
    <row r="19" spans="1:15">
      <c r="D19" s="96"/>
      <c r="E19" s="96"/>
      <c r="F19" s="96"/>
    </row>
    <row r="20" spans="1:15">
      <c r="A20" s="85" t="s">
        <v>116</v>
      </c>
      <c r="B20" t="s">
        <v>323</v>
      </c>
    </row>
    <row r="22" spans="1:15">
      <c r="A22" t="s">
        <v>121</v>
      </c>
    </row>
    <row r="23" spans="1:15">
      <c r="A23" t="s">
        <v>324</v>
      </c>
    </row>
  </sheetData>
  <sheetProtection algorithmName="SHA-512" hashValue="Z8/jVLNBy1bGuPQSE3vg2txVNI3D0kPxiXOiZZtqyJyG1TMo37Hih6H6E+M+wC2cNpLetqwno3YbvBlERI8a0g==" saltValue="QQWCvrR9Jv4G0nZHT+chHQ=="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B0F0"/>
  </sheetPr>
  <dimension ref="A1:O23"/>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row>
    <row r="2" spans="1:15">
      <c r="A2" s="85" t="s">
        <v>98</v>
      </c>
      <c r="B2" s="87">
        <v>18874</v>
      </c>
      <c r="C2" s="88">
        <v>16</v>
      </c>
      <c r="D2" s="89">
        <v>80.40727644527756</v>
      </c>
      <c r="E2" s="2">
        <v>79.893634164956367</v>
      </c>
      <c r="F2" s="2">
        <v>80.913378875694022</v>
      </c>
      <c r="G2" s="103" t="s">
        <v>512</v>
      </c>
      <c r="H2" s="90">
        <v>60.974599668691333</v>
      </c>
      <c r="I2" s="90">
        <v>62.699922497005566</v>
      </c>
      <c r="J2" s="90">
        <v>68.564386646665795</v>
      </c>
      <c r="K2" s="90">
        <v>68.383427305179794</v>
      </c>
      <c r="L2" s="90">
        <v>68.744922281456894</v>
      </c>
      <c r="M2" s="90">
        <v>74.21174908728841</v>
      </c>
      <c r="N2" s="90">
        <v>80.40727644527756</v>
      </c>
      <c r="O2" s="88">
        <v>16</v>
      </c>
    </row>
    <row r="3" spans="1:15">
      <c r="A3" s="85" t="s">
        <v>99</v>
      </c>
      <c r="B3" s="87">
        <v>11412</v>
      </c>
      <c r="C3" s="88">
        <v>12</v>
      </c>
      <c r="D3" s="89">
        <v>72.154779969650988</v>
      </c>
      <c r="E3" s="2">
        <v>71.449021111864781</v>
      </c>
      <c r="F3" s="2">
        <v>72.852382396415948</v>
      </c>
      <c r="G3" s="103" t="s">
        <v>512</v>
      </c>
      <c r="H3" s="90">
        <v>60.974599668691333</v>
      </c>
      <c r="I3" s="90">
        <v>62.699922497005566</v>
      </c>
      <c r="J3" s="90">
        <v>68.564386646665795</v>
      </c>
      <c r="K3" s="90">
        <v>68.383427305179794</v>
      </c>
      <c r="L3" s="90">
        <v>68.744922281456894</v>
      </c>
      <c r="M3" s="90">
        <v>74.21174908728841</v>
      </c>
      <c r="N3" s="90">
        <v>80.40727644527756</v>
      </c>
      <c r="O3" s="88">
        <v>12</v>
      </c>
    </row>
    <row r="4" spans="1:15">
      <c r="A4" s="85" t="s">
        <v>100</v>
      </c>
      <c r="B4" s="87">
        <v>14543</v>
      </c>
      <c r="C4" s="88">
        <v>15</v>
      </c>
      <c r="D4" s="89">
        <v>76.703586497890299</v>
      </c>
      <c r="E4" s="2">
        <v>76.09517844995257</v>
      </c>
      <c r="F4" s="2">
        <v>77.303795075596398</v>
      </c>
      <c r="G4" s="103" t="s">
        <v>512</v>
      </c>
      <c r="H4" s="90">
        <v>60.974599668691333</v>
      </c>
      <c r="I4" s="90">
        <v>62.699922497005566</v>
      </c>
      <c r="J4" s="90">
        <v>68.564386646665795</v>
      </c>
      <c r="K4" s="90">
        <v>68.383427305179794</v>
      </c>
      <c r="L4" s="90">
        <v>68.744922281456894</v>
      </c>
      <c r="M4" s="90">
        <v>74.21174908728841</v>
      </c>
      <c r="N4" s="90">
        <v>80.40727644527756</v>
      </c>
      <c r="O4" s="88">
        <v>15</v>
      </c>
    </row>
    <row r="5" spans="1:15">
      <c r="A5" s="85" t="s">
        <v>101</v>
      </c>
      <c r="B5" s="87">
        <v>8834</v>
      </c>
      <c r="C5" s="88">
        <v>1</v>
      </c>
      <c r="D5" s="89">
        <v>60.974599668691333</v>
      </c>
      <c r="E5" s="2">
        <v>60.174695295312986</v>
      </c>
      <c r="F5" s="2">
        <v>61.770094403399881</v>
      </c>
      <c r="G5" s="103" t="s">
        <v>510</v>
      </c>
      <c r="H5" s="90">
        <v>60.974599668691333</v>
      </c>
      <c r="I5" s="90">
        <v>62.699922497005566</v>
      </c>
      <c r="J5" s="90">
        <v>68.564386646665795</v>
      </c>
      <c r="K5" s="90">
        <v>68.383427305179794</v>
      </c>
      <c r="L5" s="90">
        <v>68.744922281456894</v>
      </c>
      <c r="M5" s="90">
        <v>74.21174908728841</v>
      </c>
      <c r="N5" s="90">
        <v>80.40727644527756</v>
      </c>
      <c r="O5" s="88">
        <v>9</v>
      </c>
    </row>
    <row r="6" spans="1:15">
      <c r="A6" s="85" t="s">
        <v>102</v>
      </c>
      <c r="B6" s="87">
        <v>9481</v>
      </c>
      <c r="C6" s="88">
        <v>9</v>
      </c>
      <c r="D6" s="89">
        <v>65.530826651921487</v>
      </c>
      <c r="E6" s="2">
        <v>64.749877669779337</v>
      </c>
      <c r="F6" s="2">
        <v>66.305525693438909</v>
      </c>
      <c r="G6" s="103" t="s">
        <v>510</v>
      </c>
      <c r="H6" s="90">
        <v>60.974599668691333</v>
      </c>
      <c r="I6" s="90">
        <v>62.699922497005566</v>
      </c>
      <c r="J6" s="90">
        <v>68.564386646665795</v>
      </c>
      <c r="K6" s="90">
        <v>68.383427305179794</v>
      </c>
      <c r="L6" s="90">
        <v>68.744922281456894</v>
      </c>
      <c r="M6" s="90">
        <v>74.21174908728841</v>
      </c>
      <c r="N6" s="90">
        <v>80.40727644527756</v>
      </c>
      <c r="O6" s="88">
        <v>1</v>
      </c>
    </row>
    <row r="7" spans="1:15">
      <c r="A7" s="85" t="s">
        <v>103</v>
      </c>
      <c r="B7" s="87">
        <v>8899</v>
      </c>
      <c r="C7" s="88">
        <v>4</v>
      </c>
      <c r="D7" s="89">
        <v>62.699922497005566</v>
      </c>
      <c r="E7" s="2">
        <v>61.898252539608002</v>
      </c>
      <c r="F7" s="2">
        <v>63.496382953559781</v>
      </c>
      <c r="G7" s="103" t="s">
        <v>510</v>
      </c>
      <c r="H7" s="90">
        <v>60.974599668691333</v>
      </c>
      <c r="I7" s="90">
        <v>62.699922497005566</v>
      </c>
      <c r="J7" s="90">
        <v>68.564386646665795</v>
      </c>
      <c r="K7" s="90">
        <v>68.383427305179794</v>
      </c>
      <c r="L7" s="90">
        <v>68.744922281456894</v>
      </c>
      <c r="M7" s="90">
        <v>74.21174908728841</v>
      </c>
      <c r="N7" s="90">
        <v>80.40727644527756</v>
      </c>
      <c r="O7" s="88">
        <v>4</v>
      </c>
    </row>
    <row r="8" spans="1:15">
      <c r="A8" s="85" t="s">
        <v>104</v>
      </c>
      <c r="B8" s="87">
        <v>11984</v>
      </c>
      <c r="C8" s="88">
        <v>11</v>
      </c>
      <c r="D8" s="89">
        <v>72.001922614756069</v>
      </c>
      <c r="E8" s="2">
        <v>71.313002739376046</v>
      </c>
      <c r="F8" s="2">
        <v>72.683146490278659</v>
      </c>
      <c r="G8" s="103" t="s">
        <v>512</v>
      </c>
      <c r="H8" s="90">
        <v>60.974599668691333</v>
      </c>
      <c r="I8" s="90">
        <v>62.699922497005566</v>
      </c>
      <c r="J8" s="90">
        <v>68.564386646665795</v>
      </c>
      <c r="K8" s="90">
        <v>68.383427305179794</v>
      </c>
      <c r="L8" s="90">
        <v>68.744922281456894</v>
      </c>
      <c r="M8" s="90">
        <v>74.21174908728841</v>
      </c>
      <c r="N8" s="90">
        <v>80.40727644527756</v>
      </c>
      <c r="O8" s="88">
        <v>11</v>
      </c>
    </row>
    <row r="9" spans="1:15">
      <c r="A9" s="85" t="s">
        <v>105</v>
      </c>
      <c r="B9" s="87">
        <v>8662</v>
      </c>
      <c r="C9" s="88">
        <v>2</v>
      </c>
      <c r="D9" s="89">
        <v>61.752334782918659</v>
      </c>
      <c r="E9" s="2">
        <v>60.942142248158945</v>
      </c>
      <c r="F9" s="2">
        <v>62.557649444645548</v>
      </c>
      <c r="G9" s="103" t="s">
        <v>510</v>
      </c>
      <c r="H9" s="90">
        <v>60.974599668691333</v>
      </c>
      <c r="I9" s="90">
        <v>62.699922497005566</v>
      </c>
      <c r="J9" s="90">
        <v>68.564386646665795</v>
      </c>
      <c r="K9" s="90">
        <v>68.383427305179794</v>
      </c>
      <c r="L9" s="90">
        <v>68.744922281456894</v>
      </c>
      <c r="M9" s="90">
        <v>74.21174908728841</v>
      </c>
      <c r="N9" s="90">
        <v>80.40727644527756</v>
      </c>
      <c r="O9" s="88">
        <v>2</v>
      </c>
    </row>
    <row r="10" spans="1:15">
      <c r="A10" s="85" t="s">
        <v>106</v>
      </c>
      <c r="B10" s="87">
        <v>10433</v>
      </c>
      <c r="C10" s="88">
        <v>8</v>
      </c>
      <c r="D10" s="89">
        <v>64.500772797527048</v>
      </c>
      <c r="E10" s="2">
        <v>63.757700728916291</v>
      </c>
      <c r="F10" s="2">
        <v>65.238627073055085</v>
      </c>
      <c r="G10" s="103" t="s">
        <v>510</v>
      </c>
      <c r="H10" s="90">
        <v>60.974599668691333</v>
      </c>
      <c r="I10" s="90">
        <v>62.699922497005566</v>
      </c>
      <c r="J10" s="90">
        <v>68.564386646665795</v>
      </c>
      <c r="K10" s="90">
        <v>68.383427305179794</v>
      </c>
      <c r="L10" s="90">
        <v>68.744922281456894</v>
      </c>
      <c r="M10" s="90">
        <v>74.21174908728841</v>
      </c>
      <c r="N10" s="90">
        <v>80.40727644527756</v>
      </c>
      <c r="O10" s="88">
        <v>8</v>
      </c>
    </row>
    <row r="11" spans="1:15">
      <c r="A11" s="85" t="s">
        <v>107</v>
      </c>
      <c r="B11" s="87">
        <v>9818</v>
      </c>
      <c r="C11" s="88">
        <v>10</v>
      </c>
      <c r="D11" s="89">
        <v>66.400649262816174</v>
      </c>
      <c r="E11" s="2">
        <v>65.632765245006823</v>
      </c>
      <c r="F11" s="2">
        <v>67.162075412222066</v>
      </c>
      <c r="G11" s="103" t="s">
        <v>510</v>
      </c>
      <c r="H11" s="90">
        <v>60.974599668691333</v>
      </c>
      <c r="I11" s="90">
        <v>62.699922497005566</v>
      </c>
      <c r="J11" s="90">
        <v>68.564386646665795</v>
      </c>
      <c r="K11" s="90">
        <v>68.383427305179794</v>
      </c>
      <c r="L11" s="90">
        <v>68.744922281456894</v>
      </c>
      <c r="M11" s="90">
        <v>74.21174908728841</v>
      </c>
      <c r="N11" s="90">
        <v>80.40727644527756</v>
      </c>
      <c r="O11" s="88">
        <v>10</v>
      </c>
    </row>
    <row r="12" spans="1:15">
      <c r="A12" s="85" t="s">
        <v>108</v>
      </c>
      <c r="B12" s="87">
        <v>11180</v>
      </c>
      <c r="C12" s="88">
        <v>13</v>
      </c>
      <c r="D12" s="89">
        <v>74.21174908728841</v>
      </c>
      <c r="E12" s="2">
        <v>73.505225879939104</v>
      </c>
      <c r="F12" s="2">
        <v>74.908911493886905</v>
      </c>
      <c r="G12" s="103" t="s">
        <v>512</v>
      </c>
      <c r="H12" s="90">
        <v>60.974599668691333</v>
      </c>
      <c r="I12" s="90">
        <v>62.699922497005566</v>
      </c>
      <c r="J12" s="90">
        <v>68.564386646665795</v>
      </c>
      <c r="K12" s="90">
        <v>68.383427305179794</v>
      </c>
      <c r="L12" s="90">
        <v>68.744922281456894</v>
      </c>
      <c r="M12" s="90">
        <v>74.21174908728841</v>
      </c>
      <c r="N12" s="90">
        <v>80.40727644527756</v>
      </c>
      <c r="O12" s="88">
        <v>13</v>
      </c>
    </row>
    <row r="13" spans="1:15">
      <c r="A13" s="85" t="s">
        <v>109</v>
      </c>
      <c r="B13" s="87">
        <v>9865</v>
      </c>
      <c r="C13" s="88">
        <v>3</v>
      </c>
      <c r="D13" s="89">
        <v>62.642875285750577</v>
      </c>
      <c r="E13" s="2">
        <v>61.881879615978519</v>
      </c>
      <c r="F13" s="2">
        <v>63.399198282963013</v>
      </c>
      <c r="G13" s="103" t="s">
        <v>510</v>
      </c>
      <c r="H13" s="90">
        <v>60.974599668691333</v>
      </c>
      <c r="I13" s="90">
        <v>62.699922497005566</v>
      </c>
      <c r="J13" s="90">
        <v>68.564386646665795</v>
      </c>
      <c r="K13" s="90">
        <v>68.383427305179794</v>
      </c>
      <c r="L13" s="90">
        <v>68.744922281456894</v>
      </c>
      <c r="M13" s="90">
        <v>74.21174908728841</v>
      </c>
      <c r="N13" s="90">
        <v>80.40727644527756</v>
      </c>
      <c r="O13" s="88">
        <v>3</v>
      </c>
    </row>
    <row r="14" spans="1:15">
      <c r="A14" s="85" t="s">
        <v>110</v>
      </c>
      <c r="B14" s="87">
        <v>9711</v>
      </c>
      <c r="C14" s="88">
        <v>7</v>
      </c>
      <c r="D14" s="89">
        <v>64.353876739562622</v>
      </c>
      <c r="E14" s="2">
        <v>63.583671292986608</v>
      </c>
      <c r="F14" s="2">
        <v>65.118544869105719</v>
      </c>
      <c r="G14" s="103" t="s">
        <v>510</v>
      </c>
      <c r="H14" s="90">
        <v>60.974599668691333</v>
      </c>
      <c r="I14" s="90">
        <v>62.699922497005566</v>
      </c>
      <c r="J14" s="90">
        <v>68.564386646665795</v>
      </c>
      <c r="K14" s="90">
        <v>68.383427305179794</v>
      </c>
      <c r="L14" s="90">
        <v>68.744922281456894</v>
      </c>
      <c r="M14" s="90">
        <v>74.21174908728841</v>
      </c>
      <c r="N14" s="90">
        <v>80.40727644527756</v>
      </c>
      <c r="O14" s="88">
        <v>7</v>
      </c>
    </row>
    <row r="15" spans="1:15">
      <c r="A15" s="85" t="s">
        <v>111</v>
      </c>
      <c r="B15" s="87">
        <v>8909</v>
      </c>
      <c r="C15" s="88">
        <v>5</v>
      </c>
      <c r="D15" s="89">
        <v>63.036864076982944</v>
      </c>
      <c r="E15" s="2">
        <v>62.234891289969127</v>
      </c>
      <c r="F15" s="2">
        <v>63.833466324748692</v>
      </c>
      <c r="G15" s="103" t="s">
        <v>510</v>
      </c>
      <c r="H15" s="90">
        <v>60.974599668691333</v>
      </c>
      <c r="I15" s="90">
        <v>62.699922497005566</v>
      </c>
      <c r="J15" s="90">
        <v>68.564386646665795</v>
      </c>
      <c r="K15" s="90">
        <v>68.383427305179794</v>
      </c>
      <c r="L15" s="90">
        <v>68.744922281456894</v>
      </c>
      <c r="M15" s="90">
        <v>74.21174908728841</v>
      </c>
      <c r="N15" s="90">
        <v>80.40727644527756</v>
      </c>
      <c r="O15" s="88">
        <v>5</v>
      </c>
    </row>
    <row r="16" spans="1:15">
      <c r="A16" s="85" t="s">
        <v>112</v>
      </c>
      <c r="B16" s="87">
        <v>11403</v>
      </c>
      <c r="C16" s="88">
        <v>14</v>
      </c>
      <c r="D16" s="89">
        <v>75.262358920203283</v>
      </c>
      <c r="E16" s="2">
        <v>74.567186809147969</v>
      </c>
      <c r="F16" s="2">
        <v>75.947818810786245</v>
      </c>
      <c r="G16" s="103" t="s">
        <v>512</v>
      </c>
      <c r="H16" s="90">
        <v>60.974599668691333</v>
      </c>
      <c r="I16" s="90">
        <v>62.699922497005566</v>
      </c>
      <c r="J16" s="90">
        <v>68.564386646665795</v>
      </c>
      <c r="K16" s="90">
        <v>68.383427305179794</v>
      </c>
      <c r="L16" s="90">
        <v>68.744922281456894</v>
      </c>
      <c r="M16" s="90">
        <v>74.21174908728841</v>
      </c>
      <c r="N16" s="90">
        <v>80.40727644527756</v>
      </c>
      <c r="O16" s="88">
        <v>14</v>
      </c>
    </row>
    <row r="17" spans="1:15">
      <c r="A17" s="85" t="s">
        <v>113</v>
      </c>
      <c r="B17" s="87">
        <v>10141</v>
      </c>
      <c r="C17" s="88">
        <v>6</v>
      </c>
      <c r="D17" s="89">
        <v>64.293412794015097</v>
      </c>
      <c r="E17" s="2">
        <v>63.539924646880721</v>
      </c>
      <c r="F17" s="2">
        <v>65.041626362408522</v>
      </c>
      <c r="G17" s="103" t="s">
        <v>510</v>
      </c>
      <c r="H17" s="90">
        <v>60.974599668691333</v>
      </c>
      <c r="I17" s="90">
        <v>62.699922497005566</v>
      </c>
      <c r="J17" s="90">
        <v>68.564386646665795</v>
      </c>
      <c r="K17" s="90">
        <v>68.383427305179794</v>
      </c>
      <c r="L17" s="90">
        <v>68.744922281456894</v>
      </c>
      <c r="M17" s="90">
        <v>74.21174908728841</v>
      </c>
      <c r="N17" s="90">
        <v>80.40727644527756</v>
      </c>
      <c r="O17" s="88">
        <v>6</v>
      </c>
    </row>
    <row r="18" spans="1:15">
      <c r="A18" s="85" t="s">
        <v>115</v>
      </c>
      <c r="B18">
        <v>174146</v>
      </c>
      <c r="D18" s="89">
        <v>68.564386646665795</v>
      </c>
      <c r="E18" s="89">
        <v>68.383427305179794</v>
      </c>
      <c r="F18" s="89">
        <v>68.744922281456894</v>
      </c>
    </row>
    <row r="20" spans="1:15">
      <c r="A20" s="85" t="s">
        <v>116</v>
      </c>
      <c r="B20" t="s">
        <v>345</v>
      </c>
    </row>
    <row r="21" spans="1:15">
      <c r="A21" t="s">
        <v>122</v>
      </c>
    </row>
    <row r="22" spans="1:15">
      <c r="A22" t="s">
        <v>121</v>
      </c>
    </row>
    <row r="23" spans="1:15">
      <c r="A23" t="s">
        <v>344</v>
      </c>
    </row>
  </sheetData>
  <sheetProtection algorithmName="SHA-512" hashValue="FE1QhHQP4H20pkQHqQzh+c2TthgRwu5OIJcvomlLFEDQPlnD5U7jLpvKlJ+9NVUPhw0PetIHaFU+Zw5vhwMbRA==" saltValue="El8IOGOfHLY6crwo3TbEHg==" spinCount="100000" sheet="1" objects="1" scenarios="1"/>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1">
    <tabColor rgb="FF00B0F0"/>
  </sheetPr>
  <dimension ref="A1:O24"/>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124" t="s">
        <v>77</v>
      </c>
      <c r="C2" s="88">
        <v>2</v>
      </c>
      <c r="D2" s="89">
        <v>76.102123349896075</v>
      </c>
      <c r="E2" s="2">
        <v>74.65647587606496</v>
      </c>
      <c r="F2" s="2">
        <v>77.547770823727191</v>
      </c>
      <c r="G2" s="103" t="s">
        <v>536</v>
      </c>
      <c r="H2" s="90">
        <v>75.276242017306103</v>
      </c>
      <c r="I2" s="90">
        <v>77.015431326079877</v>
      </c>
      <c r="J2" s="90">
        <v>78.299441207375963</v>
      </c>
      <c r="K2" s="90">
        <v>77.947767010245741</v>
      </c>
      <c r="L2" s="90">
        <v>78.651115404506186</v>
      </c>
      <c r="M2" s="90">
        <v>79.827137244660108</v>
      </c>
      <c r="N2" s="90">
        <v>81.588610125814483</v>
      </c>
      <c r="O2" s="88">
        <v>2</v>
      </c>
    </row>
    <row r="3" spans="1:15">
      <c r="A3" s="85" t="s">
        <v>99</v>
      </c>
      <c r="B3" s="124" t="s">
        <v>77</v>
      </c>
      <c r="C3" s="88">
        <v>16</v>
      </c>
      <c r="D3" s="89">
        <v>81.588610125814483</v>
      </c>
      <c r="E3" s="2">
        <v>80.24414485354319</v>
      </c>
      <c r="F3" s="2">
        <v>82.933075398085776</v>
      </c>
      <c r="G3" s="103" t="s">
        <v>537</v>
      </c>
      <c r="H3" s="90">
        <v>75.276242017306103</v>
      </c>
      <c r="I3" s="90">
        <v>77.015431326079877</v>
      </c>
      <c r="J3" s="90">
        <v>78.299441207375963</v>
      </c>
      <c r="K3" s="90">
        <v>77.947767010245741</v>
      </c>
      <c r="L3" s="90">
        <v>78.651115404506186</v>
      </c>
      <c r="M3" s="90">
        <v>79.827137244660108</v>
      </c>
      <c r="N3" s="90">
        <v>81.588610125814483</v>
      </c>
      <c r="O3" s="88">
        <v>16</v>
      </c>
    </row>
    <row r="4" spans="1:15">
      <c r="A4" s="85" t="s">
        <v>100</v>
      </c>
      <c r="B4" s="124" t="s">
        <v>77</v>
      </c>
      <c r="C4" s="88">
        <v>1</v>
      </c>
      <c r="D4" s="89">
        <v>75.276242017306103</v>
      </c>
      <c r="E4" s="2">
        <v>73.442317196705986</v>
      </c>
      <c r="F4" s="2">
        <v>77.11016683790622</v>
      </c>
      <c r="G4" s="103" t="s">
        <v>536</v>
      </c>
      <c r="H4" s="90">
        <v>75.276242017306103</v>
      </c>
      <c r="I4" s="90">
        <v>77.015431326079877</v>
      </c>
      <c r="J4" s="90">
        <v>78.299441207375963</v>
      </c>
      <c r="K4" s="90">
        <v>77.947767010245741</v>
      </c>
      <c r="L4" s="90">
        <v>78.651115404506186</v>
      </c>
      <c r="M4" s="90">
        <v>79.827137244660108</v>
      </c>
      <c r="N4" s="90">
        <v>81.588610125814483</v>
      </c>
      <c r="O4" s="88">
        <v>1</v>
      </c>
    </row>
    <row r="5" spans="1:15">
      <c r="A5" s="85" t="s">
        <v>101</v>
      </c>
      <c r="B5" s="124" t="s">
        <v>77</v>
      </c>
      <c r="C5" s="88">
        <v>7</v>
      </c>
      <c r="D5" s="89">
        <v>77.411740453159851</v>
      </c>
      <c r="E5" s="2">
        <v>75.968222214976393</v>
      </c>
      <c r="F5" s="2">
        <v>78.855258691343309</v>
      </c>
      <c r="G5" s="103" t="s">
        <v>511</v>
      </c>
      <c r="H5" s="90">
        <v>75.276242017306103</v>
      </c>
      <c r="I5" s="90">
        <v>77.015431326079877</v>
      </c>
      <c r="J5" s="90">
        <v>78.299441207375963</v>
      </c>
      <c r="K5" s="90">
        <v>77.947767010245741</v>
      </c>
      <c r="L5" s="90">
        <v>78.651115404506186</v>
      </c>
      <c r="M5" s="90">
        <v>79.827137244660108</v>
      </c>
      <c r="N5" s="90">
        <v>81.588610125814483</v>
      </c>
      <c r="O5" s="88">
        <v>7</v>
      </c>
    </row>
    <row r="6" spans="1:15">
      <c r="A6" s="85" t="s">
        <v>102</v>
      </c>
      <c r="B6" s="124" t="s">
        <v>77</v>
      </c>
      <c r="C6" s="88">
        <v>14</v>
      </c>
      <c r="D6" s="89">
        <v>79.894899993094938</v>
      </c>
      <c r="E6" s="2">
        <v>78.429218730012678</v>
      </c>
      <c r="F6" s="2">
        <v>81.360581256177198</v>
      </c>
      <c r="G6" s="103" t="s">
        <v>511</v>
      </c>
      <c r="H6" s="90">
        <v>75.276242017306103</v>
      </c>
      <c r="I6" s="90">
        <v>77.015431326079877</v>
      </c>
      <c r="J6" s="90">
        <v>78.299441207375963</v>
      </c>
      <c r="K6" s="90">
        <v>77.947767010245741</v>
      </c>
      <c r="L6" s="90">
        <v>78.651115404506186</v>
      </c>
      <c r="M6" s="90">
        <v>79.827137244660108</v>
      </c>
      <c r="N6" s="90">
        <v>81.588610125814483</v>
      </c>
      <c r="O6" s="88">
        <v>14</v>
      </c>
    </row>
    <row r="7" spans="1:15">
      <c r="A7" s="85" t="s">
        <v>103</v>
      </c>
      <c r="B7" s="124" t="s">
        <v>77</v>
      </c>
      <c r="C7" s="88">
        <v>11</v>
      </c>
      <c r="D7" s="89">
        <v>79.060405937217965</v>
      </c>
      <c r="E7" s="2">
        <v>77.573290832235941</v>
      </c>
      <c r="F7" s="2">
        <v>80.547521042199989</v>
      </c>
      <c r="G7" s="103" t="s">
        <v>511</v>
      </c>
      <c r="H7" s="90">
        <v>75.276242017306103</v>
      </c>
      <c r="I7" s="90">
        <v>77.015431326079877</v>
      </c>
      <c r="J7" s="90">
        <v>78.299441207375963</v>
      </c>
      <c r="K7" s="90">
        <v>77.947767010245741</v>
      </c>
      <c r="L7" s="90">
        <v>78.651115404506186</v>
      </c>
      <c r="M7" s="90">
        <v>79.827137244660108</v>
      </c>
      <c r="N7" s="90">
        <v>81.588610125814483</v>
      </c>
      <c r="O7" s="88">
        <v>11</v>
      </c>
    </row>
    <row r="8" spans="1:15">
      <c r="A8" s="85" t="s">
        <v>104</v>
      </c>
      <c r="B8" s="124" t="s">
        <v>77</v>
      </c>
      <c r="C8" s="88">
        <v>4</v>
      </c>
      <c r="D8" s="89">
        <v>77.015431326079877</v>
      </c>
      <c r="E8" s="2">
        <v>75.610698670062732</v>
      </c>
      <c r="F8" s="2">
        <v>78.420163982097023</v>
      </c>
      <c r="G8" s="103" t="s">
        <v>511</v>
      </c>
      <c r="H8" s="90">
        <v>75.276242017306103</v>
      </c>
      <c r="I8" s="90">
        <v>77.015431326079877</v>
      </c>
      <c r="J8" s="90">
        <v>78.299441207375963</v>
      </c>
      <c r="K8" s="90">
        <v>77.947767010245741</v>
      </c>
      <c r="L8" s="90">
        <v>78.651115404506186</v>
      </c>
      <c r="M8" s="90">
        <v>79.827137244660108</v>
      </c>
      <c r="N8" s="90">
        <v>81.588610125814483</v>
      </c>
      <c r="O8" s="88">
        <v>4</v>
      </c>
    </row>
    <row r="9" spans="1:15">
      <c r="A9" s="85" t="s">
        <v>105</v>
      </c>
      <c r="B9" s="124" t="s">
        <v>77</v>
      </c>
      <c r="C9" s="88">
        <v>12</v>
      </c>
      <c r="D9" s="89">
        <v>79.3416657490923</v>
      </c>
      <c r="E9" s="2">
        <v>77.881786918855184</v>
      </c>
      <c r="F9" s="2">
        <v>80.801544579329416</v>
      </c>
      <c r="G9" s="103" t="s">
        <v>511</v>
      </c>
      <c r="H9" s="90">
        <v>75.276242017306103</v>
      </c>
      <c r="I9" s="90">
        <v>77.015431326079877</v>
      </c>
      <c r="J9" s="90">
        <v>78.299441207375963</v>
      </c>
      <c r="K9" s="90">
        <v>77.947767010245741</v>
      </c>
      <c r="L9" s="90">
        <v>78.651115404506186</v>
      </c>
      <c r="M9" s="90">
        <v>79.827137244660108</v>
      </c>
      <c r="N9" s="90">
        <v>81.588610125814483</v>
      </c>
      <c r="O9" s="88">
        <v>12</v>
      </c>
    </row>
    <row r="10" spans="1:15">
      <c r="A10" s="85" t="s">
        <v>106</v>
      </c>
      <c r="B10" s="124" t="s">
        <v>77</v>
      </c>
      <c r="C10" s="88">
        <v>10</v>
      </c>
      <c r="D10" s="89">
        <v>78.74175073240832</v>
      </c>
      <c r="E10" s="2">
        <v>77.374837196031109</v>
      </c>
      <c r="F10" s="2">
        <v>80.108664268785532</v>
      </c>
      <c r="G10" s="103" t="s">
        <v>511</v>
      </c>
      <c r="H10" s="90">
        <v>75.276242017306103</v>
      </c>
      <c r="I10" s="90">
        <v>77.015431326079877</v>
      </c>
      <c r="J10" s="90">
        <v>78.299441207375963</v>
      </c>
      <c r="K10" s="90">
        <v>77.947767010245741</v>
      </c>
      <c r="L10" s="90">
        <v>78.651115404506186</v>
      </c>
      <c r="M10" s="90">
        <v>79.827137244660108</v>
      </c>
      <c r="N10" s="90">
        <v>81.588610125814483</v>
      </c>
      <c r="O10" s="88">
        <v>10</v>
      </c>
    </row>
    <row r="11" spans="1:15">
      <c r="A11" s="85" t="s">
        <v>107</v>
      </c>
      <c r="B11" s="124" t="s">
        <v>77</v>
      </c>
      <c r="C11" s="88">
        <v>5</v>
      </c>
      <c r="D11" s="89">
        <v>77.333604598928702</v>
      </c>
      <c r="E11" s="2">
        <v>75.975180344619261</v>
      </c>
      <c r="F11" s="2">
        <v>78.692028853238142</v>
      </c>
      <c r="G11" s="103" t="s">
        <v>511</v>
      </c>
      <c r="H11" s="90">
        <v>75.276242017306103</v>
      </c>
      <c r="I11" s="90">
        <v>77.015431326079877</v>
      </c>
      <c r="J11" s="90">
        <v>78.299441207375963</v>
      </c>
      <c r="K11" s="90">
        <v>77.947767010245741</v>
      </c>
      <c r="L11" s="90">
        <v>78.651115404506186</v>
      </c>
      <c r="M11" s="90">
        <v>79.827137244660108</v>
      </c>
      <c r="N11" s="90">
        <v>81.588610125814483</v>
      </c>
      <c r="O11" s="88">
        <v>5</v>
      </c>
    </row>
    <row r="12" spans="1:15">
      <c r="A12" s="85" t="s">
        <v>108</v>
      </c>
      <c r="B12" s="124" t="s">
        <v>77</v>
      </c>
      <c r="C12" s="88">
        <v>13</v>
      </c>
      <c r="D12" s="89">
        <v>79.827137244660108</v>
      </c>
      <c r="E12" s="2">
        <v>78.377603204202345</v>
      </c>
      <c r="F12" s="2">
        <v>81.276671285117871</v>
      </c>
      <c r="G12" s="103" t="s">
        <v>511</v>
      </c>
      <c r="H12" s="90">
        <v>75.276242017306103</v>
      </c>
      <c r="I12" s="90">
        <v>77.015431326079877</v>
      </c>
      <c r="J12" s="90">
        <v>78.299441207375963</v>
      </c>
      <c r="K12" s="90">
        <v>77.947767010245741</v>
      </c>
      <c r="L12" s="90">
        <v>78.651115404506186</v>
      </c>
      <c r="M12" s="90">
        <v>79.827137244660108</v>
      </c>
      <c r="N12" s="90">
        <v>81.588610125814483</v>
      </c>
      <c r="O12" s="88">
        <v>13</v>
      </c>
    </row>
    <row r="13" spans="1:15">
      <c r="A13" s="85" t="s">
        <v>109</v>
      </c>
      <c r="B13" s="124" t="s">
        <v>77</v>
      </c>
      <c r="C13" s="88">
        <v>6</v>
      </c>
      <c r="D13" s="89">
        <v>77.365795471246741</v>
      </c>
      <c r="E13" s="2">
        <v>75.951608263213828</v>
      </c>
      <c r="F13" s="2">
        <v>78.779982679279655</v>
      </c>
      <c r="G13" s="103" t="s">
        <v>511</v>
      </c>
      <c r="H13" s="90">
        <v>75.276242017306103</v>
      </c>
      <c r="I13" s="90">
        <v>77.015431326079877</v>
      </c>
      <c r="J13" s="90">
        <v>78.299441207375963</v>
      </c>
      <c r="K13" s="90">
        <v>77.947767010245741</v>
      </c>
      <c r="L13" s="90">
        <v>78.651115404506186</v>
      </c>
      <c r="M13" s="90">
        <v>79.827137244660108</v>
      </c>
      <c r="N13" s="90">
        <v>81.588610125814483</v>
      </c>
      <c r="O13" s="88">
        <v>6</v>
      </c>
    </row>
    <row r="14" spans="1:15">
      <c r="A14" s="85" t="s">
        <v>110</v>
      </c>
      <c r="B14" s="124" t="s">
        <v>77</v>
      </c>
      <c r="C14" s="88">
        <v>9</v>
      </c>
      <c r="D14" s="89">
        <v>78.317005194639549</v>
      </c>
      <c r="E14" s="2">
        <v>76.799734173335111</v>
      </c>
      <c r="F14" s="2">
        <v>79.834276215943987</v>
      </c>
      <c r="G14" s="103" t="s">
        <v>511</v>
      </c>
      <c r="H14" s="90">
        <v>75.276242017306103</v>
      </c>
      <c r="I14" s="90">
        <v>77.015431326079877</v>
      </c>
      <c r="J14" s="90">
        <v>78.299441207375963</v>
      </c>
      <c r="K14" s="90">
        <v>77.947767010245741</v>
      </c>
      <c r="L14" s="90">
        <v>78.651115404506186</v>
      </c>
      <c r="M14" s="90">
        <v>79.827137244660108</v>
      </c>
      <c r="N14" s="90">
        <v>81.588610125814483</v>
      </c>
      <c r="O14" s="88">
        <v>9</v>
      </c>
    </row>
    <row r="15" spans="1:15">
      <c r="A15" s="85" t="s">
        <v>111</v>
      </c>
      <c r="B15" s="124" t="s">
        <v>77</v>
      </c>
      <c r="C15" s="88">
        <v>15</v>
      </c>
      <c r="D15" s="89">
        <v>80.280880936492053</v>
      </c>
      <c r="E15" s="2">
        <v>79.005192128331117</v>
      </c>
      <c r="F15" s="2">
        <v>81.55656974465299</v>
      </c>
      <c r="G15" s="103" t="s">
        <v>537</v>
      </c>
      <c r="H15" s="90">
        <v>75.276242017306103</v>
      </c>
      <c r="I15" s="90">
        <v>77.015431326079877</v>
      </c>
      <c r="J15" s="90">
        <v>78.299441207375963</v>
      </c>
      <c r="K15" s="90">
        <v>77.947767010245741</v>
      </c>
      <c r="L15" s="90">
        <v>78.651115404506186</v>
      </c>
      <c r="M15" s="90">
        <v>79.827137244660108</v>
      </c>
      <c r="N15" s="90">
        <v>81.588610125814483</v>
      </c>
      <c r="O15" s="88">
        <v>15</v>
      </c>
    </row>
    <row r="16" spans="1:15">
      <c r="A16" s="85" t="s">
        <v>112</v>
      </c>
      <c r="B16" s="124" t="s">
        <v>77</v>
      </c>
      <c r="C16" s="88">
        <v>8</v>
      </c>
      <c r="D16" s="89">
        <v>77.628849113777946</v>
      </c>
      <c r="E16" s="2">
        <v>75.95566945321562</v>
      </c>
      <c r="F16" s="2">
        <v>79.302028774340272</v>
      </c>
      <c r="G16" s="103" t="s">
        <v>511</v>
      </c>
      <c r="H16" s="90">
        <v>75.276242017306103</v>
      </c>
      <c r="I16" s="90">
        <v>77.015431326079877</v>
      </c>
      <c r="J16" s="90">
        <v>78.299441207375963</v>
      </c>
      <c r="K16" s="90">
        <v>77.947767010245741</v>
      </c>
      <c r="L16" s="90">
        <v>78.651115404506186</v>
      </c>
      <c r="M16" s="90">
        <v>79.827137244660108</v>
      </c>
      <c r="N16" s="90">
        <v>81.588610125814483</v>
      </c>
      <c r="O16" s="88">
        <v>8</v>
      </c>
    </row>
    <row r="17" spans="1:15">
      <c r="A17" s="85" t="s">
        <v>113</v>
      </c>
      <c r="B17" s="124" t="s">
        <v>77</v>
      </c>
      <c r="C17" s="88">
        <v>3</v>
      </c>
      <c r="D17" s="89">
        <v>76.719187033657875</v>
      </c>
      <c r="E17" s="2">
        <v>75.462170378795349</v>
      </c>
      <c r="F17" s="2">
        <v>77.9762036885204</v>
      </c>
      <c r="G17" s="103" t="s">
        <v>511</v>
      </c>
      <c r="H17" s="90">
        <v>75.276242017306103</v>
      </c>
      <c r="I17" s="90">
        <v>77.015431326079877</v>
      </c>
      <c r="J17" s="90">
        <v>78.299441207375963</v>
      </c>
      <c r="K17" s="90">
        <v>77.947767010245741</v>
      </c>
      <c r="L17" s="90">
        <v>78.651115404506186</v>
      </c>
      <c r="M17" s="90">
        <v>79.827137244660108</v>
      </c>
      <c r="N17" s="90">
        <v>81.588610125814483</v>
      </c>
      <c r="O17" s="88">
        <v>3</v>
      </c>
    </row>
    <row r="18" spans="1:15">
      <c r="A18" s="85" t="s">
        <v>115</v>
      </c>
      <c r="B18" s="124" t="s">
        <v>77</v>
      </c>
      <c r="D18" s="89">
        <v>78.299441207375963</v>
      </c>
      <c r="E18" s="89">
        <v>77.947767010245741</v>
      </c>
      <c r="F18" s="89">
        <v>78.651115404506186</v>
      </c>
    </row>
    <row r="19" spans="1:15">
      <c r="D19" s="96"/>
      <c r="E19" s="96"/>
      <c r="F19" s="96"/>
    </row>
    <row r="20" spans="1:15">
      <c r="A20" s="85" t="s">
        <v>116</v>
      </c>
      <c r="B20" t="s">
        <v>322</v>
      </c>
    </row>
    <row r="22" spans="1:15">
      <c r="A22" t="s">
        <v>121</v>
      </c>
    </row>
    <row r="23" spans="1:15" ht="41.4">
      <c r="A23" s="106" t="s">
        <v>314</v>
      </c>
      <c r="B23" s="106" t="s">
        <v>321</v>
      </c>
      <c r="C23" s="125" t="s">
        <v>319</v>
      </c>
    </row>
    <row r="24" spans="1:15" ht="55.2">
      <c r="A24" s="106" t="s">
        <v>315</v>
      </c>
      <c r="B24" s="106" t="s">
        <v>321</v>
      </c>
      <c r="C24" s="125" t="s">
        <v>320</v>
      </c>
    </row>
  </sheetData>
  <sheetProtection algorithmName="SHA-512" hashValue="fprupkRXjGG1gcDnvn7/4iM6VMP3Nndl613NGcamsnLTlzxeuwBwg9LG9MgcM34NoPyUBRTqUIwN4Jm9gsf5sQ==" saltValue="X50faD0mGzd5BtLM2OMrmQ==" spinCount="100000" sheet="1" objects="1" scenarios="1"/>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2">
    <tabColor rgb="FF00B0F0"/>
  </sheetPr>
  <dimension ref="A1:O24"/>
  <sheetViews>
    <sheetView workbookViewId="0">
      <selection activeCell="B5" sqref="B5:D5"/>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c r="O1" s="86" t="s">
        <v>2</v>
      </c>
    </row>
    <row r="2" spans="1:15">
      <c r="A2" s="85" t="s">
        <v>98</v>
      </c>
      <c r="B2" s="124" t="s">
        <v>77</v>
      </c>
      <c r="C2" s="88">
        <v>1</v>
      </c>
      <c r="D2" s="89">
        <v>79.896692834852985</v>
      </c>
      <c r="E2" s="2">
        <v>78.282185758144237</v>
      </c>
      <c r="F2" s="2">
        <v>81.511199911561732</v>
      </c>
      <c r="G2" s="103" t="s">
        <v>536</v>
      </c>
      <c r="H2" s="90">
        <v>79.896692834852985</v>
      </c>
      <c r="I2" s="90">
        <v>81.522009681979043</v>
      </c>
      <c r="J2" s="90">
        <v>82.69677255178236</v>
      </c>
      <c r="K2" s="90">
        <v>82.350217462214488</v>
      </c>
      <c r="L2" s="90">
        <v>83.043327641350231</v>
      </c>
      <c r="M2" s="90">
        <v>84.475363598587165</v>
      </c>
      <c r="N2" s="90">
        <v>85.200272297199319</v>
      </c>
      <c r="O2" s="88">
        <v>1</v>
      </c>
    </row>
    <row r="3" spans="1:15">
      <c r="A3" s="85" t="s">
        <v>99</v>
      </c>
      <c r="B3" s="124" t="s">
        <v>77</v>
      </c>
      <c r="C3" s="88">
        <v>11</v>
      </c>
      <c r="D3" s="89">
        <v>84.003065978781152</v>
      </c>
      <c r="E3" s="2">
        <v>82.723749245712781</v>
      </c>
      <c r="F3" s="2">
        <v>85.282382711849522</v>
      </c>
      <c r="G3" s="103" t="s">
        <v>511</v>
      </c>
      <c r="H3" s="90">
        <v>79.896692834852985</v>
      </c>
      <c r="I3" s="90">
        <v>81.522009681979043</v>
      </c>
      <c r="J3" s="90">
        <v>82.69677255178236</v>
      </c>
      <c r="K3" s="90">
        <v>82.350217462214488</v>
      </c>
      <c r="L3" s="90">
        <v>83.043327641350231</v>
      </c>
      <c r="M3" s="90">
        <v>84.475363598587165</v>
      </c>
      <c r="N3" s="90">
        <v>85.200272297199319</v>
      </c>
      <c r="O3" s="88">
        <v>11</v>
      </c>
    </row>
    <row r="4" spans="1:15">
      <c r="A4" s="85" t="s">
        <v>100</v>
      </c>
      <c r="B4" s="124" t="s">
        <v>77</v>
      </c>
      <c r="C4" s="88">
        <v>5</v>
      </c>
      <c r="D4" s="89">
        <v>81.790309674170942</v>
      </c>
      <c r="E4" s="2">
        <v>79.866363192475546</v>
      </c>
      <c r="F4" s="2">
        <v>83.714256155866337</v>
      </c>
      <c r="G4" s="103" t="s">
        <v>511</v>
      </c>
      <c r="H4" s="90">
        <v>79.896692834852985</v>
      </c>
      <c r="I4" s="90">
        <v>81.522009681979043</v>
      </c>
      <c r="J4" s="90">
        <v>82.69677255178236</v>
      </c>
      <c r="K4" s="90">
        <v>82.350217462214488</v>
      </c>
      <c r="L4" s="90">
        <v>83.043327641350231</v>
      </c>
      <c r="M4" s="90">
        <v>84.475363598587165</v>
      </c>
      <c r="N4" s="90">
        <v>85.200272297199319</v>
      </c>
      <c r="O4" s="88">
        <v>5</v>
      </c>
    </row>
    <row r="5" spans="1:15">
      <c r="A5" s="85" t="s">
        <v>101</v>
      </c>
      <c r="B5" s="124" t="s">
        <v>77</v>
      </c>
      <c r="C5" s="88">
        <v>7</v>
      </c>
      <c r="D5" s="89">
        <v>82.451303284920257</v>
      </c>
      <c r="E5" s="2">
        <v>80.987157098193904</v>
      </c>
      <c r="F5" s="2">
        <v>83.91544947164661</v>
      </c>
      <c r="G5" s="103" t="s">
        <v>511</v>
      </c>
      <c r="H5" s="90">
        <v>79.896692834852985</v>
      </c>
      <c r="I5" s="90">
        <v>81.522009681979043</v>
      </c>
      <c r="J5" s="90">
        <v>82.69677255178236</v>
      </c>
      <c r="K5" s="90">
        <v>82.350217462214488</v>
      </c>
      <c r="L5" s="90">
        <v>83.043327641350231</v>
      </c>
      <c r="M5" s="90">
        <v>84.475363598587165</v>
      </c>
      <c r="N5" s="90">
        <v>85.200272297199319</v>
      </c>
      <c r="O5" s="88">
        <v>7</v>
      </c>
    </row>
    <row r="6" spans="1:15">
      <c r="A6" s="85" t="s">
        <v>102</v>
      </c>
      <c r="B6" s="124" t="s">
        <v>77</v>
      </c>
      <c r="C6" s="88">
        <v>10</v>
      </c>
      <c r="D6" s="89">
        <v>83.563977467627197</v>
      </c>
      <c r="E6" s="2">
        <v>82.014385230145095</v>
      </c>
      <c r="F6" s="2">
        <v>85.113569705109299</v>
      </c>
      <c r="G6" s="103" t="s">
        <v>511</v>
      </c>
      <c r="H6" s="90">
        <v>79.896692834852985</v>
      </c>
      <c r="I6" s="90">
        <v>81.522009681979043</v>
      </c>
      <c r="J6" s="90">
        <v>82.69677255178236</v>
      </c>
      <c r="K6" s="90">
        <v>82.350217462214488</v>
      </c>
      <c r="L6" s="90">
        <v>83.043327641350231</v>
      </c>
      <c r="M6" s="90">
        <v>84.475363598587165</v>
      </c>
      <c r="N6" s="90">
        <v>85.200272297199319</v>
      </c>
      <c r="O6" s="88">
        <v>10</v>
      </c>
    </row>
    <row r="7" spans="1:15">
      <c r="A7" s="85" t="s">
        <v>103</v>
      </c>
      <c r="B7" s="124" t="s">
        <v>77</v>
      </c>
      <c r="C7" s="88">
        <v>9</v>
      </c>
      <c r="D7" s="89">
        <v>83.383417840296204</v>
      </c>
      <c r="E7" s="2">
        <v>82.027539369291091</v>
      </c>
      <c r="F7" s="2">
        <v>84.739296311301317</v>
      </c>
      <c r="G7" s="103" t="s">
        <v>511</v>
      </c>
      <c r="H7" s="90">
        <v>79.896692834852985</v>
      </c>
      <c r="I7" s="90">
        <v>81.522009681979043</v>
      </c>
      <c r="J7" s="90">
        <v>82.69677255178236</v>
      </c>
      <c r="K7" s="90">
        <v>82.350217462214488</v>
      </c>
      <c r="L7" s="90">
        <v>83.043327641350231</v>
      </c>
      <c r="M7" s="90">
        <v>84.475363598587165</v>
      </c>
      <c r="N7" s="90">
        <v>85.200272297199319</v>
      </c>
      <c r="O7" s="88">
        <v>9</v>
      </c>
    </row>
    <row r="8" spans="1:15">
      <c r="A8" s="85" t="s">
        <v>104</v>
      </c>
      <c r="B8" s="124" t="s">
        <v>77</v>
      </c>
      <c r="C8" s="88">
        <v>4</v>
      </c>
      <c r="D8" s="89">
        <v>81.522009681979043</v>
      </c>
      <c r="E8" s="2">
        <v>80.216110889745337</v>
      </c>
      <c r="F8" s="2">
        <v>82.827908474212748</v>
      </c>
      <c r="G8" s="103" t="s">
        <v>511</v>
      </c>
      <c r="H8" s="90">
        <v>79.896692834852985</v>
      </c>
      <c r="I8" s="90">
        <v>81.522009681979043</v>
      </c>
      <c r="J8" s="90">
        <v>82.69677255178236</v>
      </c>
      <c r="K8" s="90">
        <v>82.350217462214488</v>
      </c>
      <c r="L8" s="90">
        <v>83.043327641350231</v>
      </c>
      <c r="M8" s="90">
        <v>84.475363598587165</v>
      </c>
      <c r="N8" s="90">
        <v>85.200272297199319</v>
      </c>
      <c r="O8" s="88">
        <v>4</v>
      </c>
    </row>
    <row r="9" spans="1:15">
      <c r="A9" s="85" t="s">
        <v>105</v>
      </c>
      <c r="B9" s="124" t="s">
        <v>77</v>
      </c>
      <c r="C9" s="88">
        <v>15</v>
      </c>
      <c r="D9" s="89">
        <v>84.978325057468808</v>
      </c>
      <c r="E9" s="2">
        <v>83.635890743286055</v>
      </c>
      <c r="F9" s="2">
        <v>86.320759371651562</v>
      </c>
      <c r="G9" s="103" t="s">
        <v>537</v>
      </c>
      <c r="H9" s="90">
        <v>79.896692834852985</v>
      </c>
      <c r="I9" s="90">
        <v>81.522009681979043</v>
      </c>
      <c r="J9" s="90">
        <v>82.69677255178236</v>
      </c>
      <c r="K9" s="90">
        <v>82.350217462214488</v>
      </c>
      <c r="L9" s="90">
        <v>83.043327641350231</v>
      </c>
      <c r="M9" s="90">
        <v>84.475363598587165</v>
      </c>
      <c r="N9" s="90">
        <v>85.200272297199319</v>
      </c>
      <c r="O9" s="88">
        <v>15</v>
      </c>
    </row>
    <row r="10" spans="1:15">
      <c r="A10" s="85" t="s">
        <v>106</v>
      </c>
      <c r="B10" s="124" t="s">
        <v>77</v>
      </c>
      <c r="C10" s="88">
        <v>16</v>
      </c>
      <c r="D10" s="89">
        <v>85.200272297199319</v>
      </c>
      <c r="E10" s="2">
        <v>83.554088718314944</v>
      </c>
      <c r="F10" s="2">
        <v>86.846455876083695</v>
      </c>
      <c r="G10" s="103" t="s">
        <v>537</v>
      </c>
      <c r="H10" s="90">
        <v>79.896692834852985</v>
      </c>
      <c r="I10" s="90">
        <v>81.522009681979043</v>
      </c>
      <c r="J10" s="90">
        <v>82.69677255178236</v>
      </c>
      <c r="K10" s="90">
        <v>82.350217462214488</v>
      </c>
      <c r="L10" s="90">
        <v>83.043327641350231</v>
      </c>
      <c r="M10" s="90">
        <v>84.475363598587165</v>
      </c>
      <c r="N10" s="90">
        <v>85.200272297199319</v>
      </c>
      <c r="O10" s="88">
        <v>16</v>
      </c>
    </row>
    <row r="11" spans="1:15">
      <c r="A11" s="85" t="s">
        <v>107</v>
      </c>
      <c r="B11" s="124" t="s">
        <v>77</v>
      </c>
      <c r="C11" s="88">
        <v>3</v>
      </c>
      <c r="D11" s="89">
        <v>80.695382176098946</v>
      </c>
      <c r="E11" s="2">
        <v>79.488542833226603</v>
      </c>
      <c r="F11" s="2">
        <v>81.902221518971288</v>
      </c>
      <c r="G11" s="103" t="s">
        <v>536</v>
      </c>
      <c r="H11" s="90">
        <v>79.896692834852985</v>
      </c>
      <c r="I11" s="90">
        <v>81.522009681979043</v>
      </c>
      <c r="J11" s="90">
        <v>82.69677255178236</v>
      </c>
      <c r="K11" s="90">
        <v>82.350217462214488</v>
      </c>
      <c r="L11" s="90">
        <v>83.043327641350231</v>
      </c>
      <c r="M11" s="90">
        <v>84.475363598587165</v>
      </c>
      <c r="N11" s="90">
        <v>85.200272297199319</v>
      </c>
      <c r="O11" s="88">
        <v>3</v>
      </c>
    </row>
    <row r="12" spans="1:15">
      <c r="A12" s="85" t="s">
        <v>108</v>
      </c>
      <c r="B12" s="124" t="s">
        <v>77</v>
      </c>
      <c r="C12" s="88">
        <v>8</v>
      </c>
      <c r="D12" s="89">
        <v>83.377566838819092</v>
      </c>
      <c r="E12" s="2">
        <v>82.050852596105585</v>
      </c>
      <c r="F12" s="2">
        <v>84.704281081532599</v>
      </c>
      <c r="G12" s="103" t="s">
        <v>511</v>
      </c>
      <c r="H12" s="90">
        <v>79.896692834852985</v>
      </c>
      <c r="I12" s="90">
        <v>81.522009681979043</v>
      </c>
      <c r="J12" s="90">
        <v>82.69677255178236</v>
      </c>
      <c r="K12" s="90">
        <v>82.350217462214488</v>
      </c>
      <c r="L12" s="90">
        <v>83.043327641350231</v>
      </c>
      <c r="M12" s="90">
        <v>84.475363598587165</v>
      </c>
      <c r="N12" s="90">
        <v>85.200272297199319</v>
      </c>
      <c r="O12" s="88">
        <v>8</v>
      </c>
    </row>
    <row r="13" spans="1:15">
      <c r="A13" s="85" t="s">
        <v>109</v>
      </c>
      <c r="B13" s="124" t="s">
        <v>77</v>
      </c>
      <c r="C13" s="88">
        <v>6</v>
      </c>
      <c r="D13" s="89">
        <v>82.166735891085992</v>
      </c>
      <c r="E13" s="2">
        <v>80.706352244330162</v>
      </c>
      <c r="F13" s="2">
        <v>83.627119537841821</v>
      </c>
      <c r="G13" s="103" t="s">
        <v>511</v>
      </c>
      <c r="H13" s="90">
        <v>79.896692834852985</v>
      </c>
      <c r="I13" s="90">
        <v>81.522009681979043</v>
      </c>
      <c r="J13" s="90">
        <v>82.69677255178236</v>
      </c>
      <c r="K13" s="90">
        <v>82.350217462214488</v>
      </c>
      <c r="L13" s="90">
        <v>83.043327641350231</v>
      </c>
      <c r="M13" s="90">
        <v>84.475363598587165</v>
      </c>
      <c r="N13" s="90">
        <v>85.200272297199319</v>
      </c>
      <c r="O13" s="88">
        <v>6</v>
      </c>
    </row>
    <row r="14" spans="1:15">
      <c r="A14" s="85" t="s">
        <v>110</v>
      </c>
      <c r="B14" s="124" t="s">
        <v>77</v>
      </c>
      <c r="C14" s="88">
        <v>12</v>
      </c>
      <c r="D14" s="89">
        <v>84.356381401488875</v>
      </c>
      <c r="E14" s="2">
        <v>82.908982768544533</v>
      </c>
      <c r="F14" s="2">
        <v>85.803780034433217</v>
      </c>
      <c r="G14" s="103" t="s">
        <v>511</v>
      </c>
      <c r="H14" s="90">
        <v>79.896692834852985</v>
      </c>
      <c r="I14" s="90">
        <v>81.522009681979043</v>
      </c>
      <c r="J14" s="90">
        <v>82.69677255178236</v>
      </c>
      <c r="K14" s="90">
        <v>82.350217462214488</v>
      </c>
      <c r="L14" s="90">
        <v>83.043327641350231</v>
      </c>
      <c r="M14" s="90">
        <v>84.475363598587165</v>
      </c>
      <c r="N14" s="90">
        <v>85.200272297199319</v>
      </c>
      <c r="O14" s="88">
        <v>12</v>
      </c>
    </row>
    <row r="15" spans="1:15">
      <c r="A15" s="85" t="s">
        <v>111</v>
      </c>
      <c r="B15" s="124" t="s">
        <v>77</v>
      </c>
      <c r="C15" s="88">
        <v>14</v>
      </c>
      <c r="D15" s="89">
        <v>84.565315211191361</v>
      </c>
      <c r="E15" s="2">
        <v>83.235674143473247</v>
      </c>
      <c r="F15" s="2">
        <v>85.894956278909476</v>
      </c>
      <c r="G15" s="103" t="s">
        <v>537</v>
      </c>
      <c r="H15" s="90">
        <v>79.896692834852985</v>
      </c>
      <c r="I15" s="90">
        <v>81.522009681979043</v>
      </c>
      <c r="J15" s="90">
        <v>82.69677255178236</v>
      </c>
      <c r="K15" s="90">
        <v>82.350217462214488</v>
      </c>
      <c r="L15" s="90">
        <v>83.043327641350231</v>
      </c>
      <c r="M15" s="90">
        <v>84.475363598587165</v>
      </c>
      <c r="N15" s="90">
        <v>85.200272297199319</v>
      </c>
      <c r="O15" s="88">
        <v>14</v>
      </c>
    </row>
    <row r="16" spans="1:15">
      <c r="A16" s="85" t="s">
        <v>112</v>
      </c>
      <c r="B16" s="124" t="s">
        <v>77</v>
      </c>
      <c r="C16" s="88">
        <v>13</v>
      </c>
      <c r="D16" s="89">
        <v>84.475363598587165</v>
      </c>
      <c r="E16" s="2">
        <v>82.374400843535582</v>
      </c>
      <c r="F16" s="2">
        <v>86.576326353638748</v>
      </c>
      <c r="G16" s="103" t="s">
        <v>511</v>
      </c>
      <c r="H16" s="90">
        <v>79.896692834852985</v>
      </c>
      <c r="I16" s="90">
        <v>81.522009681979043</v>
      </c>
      <c r="J16" s="90">
        <v>82.69677255178236</v>
      </c>
      <c r="K16" s="90">
        <v>82.350217462214488</v>
      </c>
      <c r="L16" s="90">
        <v>83.043327641350231</v>
      </c>
      <c r="M16" s="90">
        <v>84.475363598587165</v>
      </c>
      <c r="N16" s="90">
        <v>85.200272297199319</v>
      </c>
      <c r="O16" s="88">
        <v>13</v>
      </c>
    </row>
    <row r="17" spans="1:15">
      <c r="A17" s="85" t="s">
        <v>113</v>
      </c>
      <c r="B17" s="124" t="s">
        <v>77</v>
      </c>
      <c r="C17" s="88">
        <v>2</v>
      </c>
      <c r="D17" s="89">
        <v>80.252749045268814</v>
      </c>
      <c r="E17" s="2">
        <v>78.966616845185101</v>
      </c>
      <c r="F17" s="2">
        <v>81.538881245352528</v>
      </c>
      <c r="G17" s="103" t="s">
        <v>536</v>
      </c>
      <c r="H17" s="90">
        <v>79.896692834852985</v>
      </c>
      <c r="I17" s="90">
        <v>81.522009681979043</v>
      </c>
      <c r="J17" s="90">
        <v>82.69677255178236</v>
      </c>
      <c r="K17" s="90">
        <v>82.350217462214488</v>
      </c>
      <c r="L17" s="90">
        <v>83.043327641350231</v>
      </c>
      <c r="M17" s="90">
        <v>84.475363598587165</v>
      </c>
      <c r="N17" s="90">
        <v>85.200272297199319</v>
      </c>
      <c r="O17" s="88">
        <v>2</v>
      </c>
    </row>
    <row r="18" spans="1:15">
      <c r="A18" s="85" t="s">
        <v>115</v>
      </c>
      <c r="B18" s="124" t="s">
        <v>77</v>
      </c>
      <c r="D18" s="89">
        <v>82.69677255178236</v>
      </c>
      <c r="E18" s="89">
        <v>82.350217462214488</v>
      </c>
      <c r="F18" s="89">
        <v>83.043327641350231</v>
      </c>
    </row>
    <row r="19" spans="1:15">
      <c r="D19" s="96"/>
      <c r="E19" s="96"/>
      <c r="F19" s="96"/>
    </row>
    <row r="20" spans="1:15">
      <c r="A20" s="85" t="s">
        <v>116</v>
      </c>
      <c r="B20" t="s">
        <v>325</v>
      </c>
    </row>
    <row r="22" spans="1:15">
      <c r="A22" t="s">
        <v>121</v>
      </c>
    </row>
    <row r="23" spans="1:15" ht="41.4">
      <c r="A23" s="106" t="s">
        <v>314</v>
      </c>
      <c r="B23" s="106" t="s">
        <v>321</v>
      </c>
      <c r="C23" s="125" t="s">
        <v>319</v>
      </c>
    </row>
    <row r="24" spans="1:15" ht="55.2">
      <c r="A24" s="106" t="s">
        <v>315</v>
      </c>
      <c r="B24" s="106" t="s">
        <v>321</v>
      </c>
      <c r="C24" s="125" t="s">
        <v>320</v>
      </c>
    </row>
  </sheetData>
  <sheetProtection algorithmName="SHA-512" hashValue="7+FZ1GmZ9mMpcA7VUyqEuV1Xl1GLwdF+/vOlx+kD+gAsMjHWD44VUcZFOS6q/cvblSk7QfMNo2HDB86utALSvQ==" saltValue="cFg3mrq3L5Er1+dQCXgPBg==" spinCount="100000" sheet="1" objects="1" scenarios="1"/>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1"/>
  <dimension ref="A1:L21"/>
  <sheetViews>
    <sheetView zoomScale="85" workbookViewId="0">
      <selection activeCell="O45" sqref="O45"/>
    </sheetView>
  </sheetViews>
  <sheetFormatPr defaultColWidth="9.109375" defaultRowHeight="13.2"/>
  <cols>
    <col min="1" max="1" width="0.88671875" style="3" customWidth="1"/>
    <col min="2" max="2" width="8.33203125" style="3" customWidth="1"/>
    <col min="3" max="3" width="10.5546875" style="3" customWidth="1"/>
    <col min="4" max="4" width="7.44140625" style="3" customWidth="1"/>
    <col min="5" max="5" width="11.88671875" style="3" customWidth="1"/>
    <col min="6" max="6" width="16.44140625" style="3" customWidth="1"/>
    <col min="7" max="7" width="17" style="3" customWidth="1"/>
    <col min="8" max="8" width="7.109375" style="3" customWidth="1"/>
    <col min="9" max="9" width="12.33203125" style="3" customWidth="1"/>
    <col min="10" max="10" width="13.109375" style="3" customWidth="1"/>
    <col min="11" max="16384" width="9.109375" style="3"/>
  </cols>
  <sheetData>
    <row r="1" spans="1:12" ht="13.8" thickBot="1"/>
    <row r="2" spans="1:12" ht="13.8" thickBot="1">
      <c r="G2" s="4" t="s">
        <v>29</v>
      </c>
      <c r="H2" s="5">
        <v>1</v>
      </c>
      <c r="I2" s="6"/>
      <c r="J2" s="7"/>
      <c r="K2" s="7"/>
      <c r="L2" s="7"/>
    </row>
    <row r="3" spans="1:12" ht="13.8" thickBot="1">
      <c r="G3" s="4" t="s">
        <v>30</v>
      </c>
      <c r="H3" s="8">
        <v>0.95</v>
      </c>
      <c r="I3" s="9">
        <f>NORMSINV(1-(1-$H$3)/2)</f>
        <v>1.9599639845400536</v>
      </c>
      <c r="K3" s="9"/>
      <c r="L3" s="9"/>
    </row>
    <row r="4" spans="1:12">
      <c r="H4" s="10"/>
    </row>
    <row r="5" spans="1:12">
      <c r="F5" s="343" t="s">
        <v>31</v>
      </c>
      <c r="G5" s="343"/>
      <c r="I5" s="344" t="s">
        <v>32</v>
      </c>
      <c r="J5" s="344"/>
      <c r="K5" s="11" t="s">
        <v>33</v>
      </c>
    </row>
    <row r="6" spans="1:12">
      <c r="A6" s="12"/>
      <c r="B6" s="13" t="s">
        <v>34</v>
      </c>
      <c r="C6" s="13" t="s">
        <v>35</v>
      </c>
      <c r="D6" s="13" t="s">
        <v>36</v>
      </c>
      <c r="E6" s="13" t="s">
        <v>37</v>
      </c>
      <c r="F6" s="14" t="s">
        <v>38</v>
      </c>
      <c r="G6" s="14" t="s">
        <v>39</v>
      </c>
      <c r="H6" s="15"/>
      <c r="I6" s="14" t="s">
        <v>38</v>
      </c>
      <c r="J6" s="14" t="s">
        <v>39</v>
      </c>
    </row>
    <row r="7" spans="1:12">
      <c r="B7" s="3">
        <v>563</v>
      </c>
      <c r="C7" s="16">
        <v>686.11302211302211</v>
      </c>
      <c r="D7" s="3">
        <v>0.82056451612903225</v>
      </c>
      <c r="E7" s="17">
        <f>D7*$H$2</f>
        <v>0.82056451612903225</v>
      </c>
      <c r="F7" s="18">
        <f>((B7*2+($I$3^2))-($I$3*SQRT(($I$3^2)+(4*B7*(1-D7)))))/(2*(C7+($I$3^2)))*$H$2</f>
        <v>0.79009235042378201</v>
      </c>
      <c r="G7" s="18">
        <f>((B7*2+($I$3^2))+($I$3*SQRT(($I$3^2)+(4*B7*(1-D7)))))/(2*(C7+($I$3^2)))*$H$2</f>
        <v>0.84746706841161445</v>
      </c>
      <c r="I7" s="19">
        <f>$E7-(($I$3*(SQRT($D7*(1-$D7)/$C7))+0.5/$C7)*$H$2)</f>
        <v>0.79112394867434777</v>
      </c>
      <c r="J7" s="19">
        <f>$E7+(($I$3*(SQRT($D7*(1-$D7)/$C7))+0.5/$C7)*$H$2)</f>
        <v>0.85000508358371674</v>
      </c>
    </row>
    <row r="8" spans="1:12">
      <c r="C8" s="16"/>
      <c r="E8" s="16"/>
      <c r="F8" s="18"/>
      <c r="G8" s="18"/>
      <c r="H8" s="16"/>
      <c r="I8" s="15"/>
      <c r="J8" s="15"/>
      <c r="K8" s="19"/>
      <c r="L8" s="19"/>
    </row>
    <row r="9" spans="1:12">
      <c r="A9" s="11" t="s">
        <v>40</v>
      </c>
      <c r="C9" s="16"/>
      <c r="E9" s="16"/>
      <c r="F9" s="18"/>
      <c r="G9" s="18"/>
      <c r="H9" s="16"/>
      <c r="I9" s="15"/>
      <c r="J9" s="15"/>
    </row>
    <row r="10" spans="1:12">
      <c r="E10" s="16"/>
      <c r="F10" s="18"/>
      <c r="G10" s="18"/>
      <c r="H10" s="16"/>
      <c r="I10" s="15"/>
      <c r="J10" s="15"/>
    </row>
    <row r="11" spans="1:12">
      <c r="F11" s="18"/>
      <c r="G11" s="18"/>
      <c r="H11" s="16"/>
      <c r="I11" s="15"/>
      <c r="J11" s="15"/>
    </row>
    <row r="12" spans="1:12">
      <c r="F12" s="18"/>
      <c r="G12" s="18"/>
      <c r="H12" s="16"/>
      <c r="I12" s="15"/>
      <c r="J12" s="15"/>
    </row>
    <row r="13" spans="1:12">
      <c r="E13" s="20"/>
      <c r="G13" s="16"/>
      <c r="H13" s="16"/>
      <c r="I13" s="15"/>
      <c r="J13" s="15"/>
    </row>
    <row r="14" spans="1:12">
      <c r="D14" s="21"/>
      <c r="E14" s="22"/>
      <c r="G14" s="16"/>
      <c r="H14" s="23"/>
      <c r="I14" s="15"/>
      <c r="J14" s="15"/>
    </row>
    <row r="15" spans="1:12">
      <c r="D15" s="21"/>
      <c r="E15" s="22"/>
      <c r="G15" s="16"/>
      <c r="H15" s="16"/>
      <c r="I15" s="15"/>
      <c r="J15" s="15"/>
    </row>
    <row r="16" spans="1:12">
      <c r="D16" s="16"/>
      <c r="E16" s="21"/>
      <c r="F16" s="20"/>
      <c r="G16" s="16"/>
      <c r="H16" s="16"/>
      <c r="I16" s="15"/>
      <c r="J16" s="15"/>
    </row>
    <row r="17" spans="4:10">
      <c r="D17" s="16"/>
      <c r="G17" s="16"/>
      <c r="H17" s="16"/>
      <c r="I17" s="15"/>
      <c r="J17" s="15"/>
    </row>
    <row r="18" spans="4:10">
      <c r="D18" s="16"/>
      <c r="G18" s="16"/>
      <c r="H18" s="16"/>
      <c r="I18" s="15"/>
      <c r="J18" s="15"/>
    </row>
    <row r="19" spans="4:10">
      <c r="D19" s="16"/>
      <c r="G19" s="16"/>
      <c r="H19" s="16"/>
      <c r="I19" s="15"/>
      <c r="J19" s="15"/>
    </row>
    <row r="20" spans="4:10">
      <c r="D20" s="16"/>
      <c r="G20" s="16"/>
      <c r="H20" s="16"/>
      <c r="I20" s="15"/>
      <c r="J20" s="15"/>
    </row>
    <row r="21" spans="4:10">
      <c r="D21" s="16"/>
      <c r="G21" s="16"/>
      <c r="H21" s="16"/>
      <c r="I21" s="15"/>
      <c r="J21" s="15"/>
    </row>
  </sheetData>
  <mergeCells count="2">
    <mergeCell ref="F5:G5"/>
    <mergeCell ref="I5:J5"/>
  </mergeCells>
  <pageMargins left="0.75" right="0.75" top="1" bottom="1" header="0.5" footer="0.5"/>
  <pageSetup paperSize="9" orientation="portrait" r:id="rId1"/>
  <headerFooter alignWithMargins="0">
    <oddFooter>&amp;L&amp;6&amp;F  &amp;A&amp;C&amp;6&amp;P of &amp;N&amp;R&amp;6&amp;D  S. U. Beauchant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B0F0"/>
  </sheetPr>
  <dimension ref="A1:O23"/>
  <sheetViews>
    <sheetView workbookViewId="0">
      <selection activeCell="F27" sqref="F27"/>
    </sheetView>
  </sheetViews>
  <sheetFormatPr defaultRowHeight="14.4"/>
  <sheetData>
    <row r="1" spans="1:15" ht="31.8">
      <c r="A1" s="86" t="s">
        <v>114</v>
      </c>
      <c r="B1" s="86" t="s">
        <v>1</v>
      </c>
      <c r="C1" s="86" t="s">
        <v>2</v>
      </c>
      <c r="D1" s="86" t="s">
        <v>28</v>
      </c>
      <c r="E1" s="86" t="s">
        <v>3</v>
      </c>
      <c r="F1" s="86" t="s">
        <v>4</v>
      </c>
      <c r="G1" s="86" t="s">
        <v>5</v>
      </c>
      <c r="H1" s="86" t="s">
        <v>6</v>
      </c>
      <c r="I1" s="86" t="s">
        <v>7</v>
      </c>
      <c r="J1" s="86" t="s">
        <v>8</v>
      </c>
      <c r="K1" s="86" t="s">
        <v>3</v>
      </c>
      <c r="L1" s="86" t="s">
        <v>4</v>
      </c>
      <c r="M1" s="86" t="s">
        <v>9</v>
      </c>
      <c r="N1" s="86" t="s">
        <v>10</v>
      </c>
    </row>
    <row r="2" spans="1:15">
      <c r="A2" s="85" t="s">
        <v>98</v>
      </c>
      <c r="B2" s="87">
        <v>1777</v>
      </c>
      <c r="C2" s="88">
        <v>2</v>
      </c>
      <c r="D2" s="89">
        <v>7.5704000340817101</v>
      </c>
      <c r="E2" s="2">
        <v>7.2351397804481925</v>
      </c>
      <c r="F2" s="2">
        <v>7.9162102001864927</v>
      </c>
      <c r="G2" s="103" t="s">
        <v>510</v>
      </c>
      <c r="H2" s="90">
        <v>6.276371308016877</v>
      </c>
      <c r="I2" s="90">
        <v>10.718577265080508</v>
      </c>
      <c r="J2" s="90">
        <v>13.693900129533167</v>
      </c>
      <c r="K2" s="90">
        <v>13.560420041523367</v>
      </c>
      <c r="L2" s="90">
        <v>13.828209273569705</v>
      </c>
      <c r="M2" s="90">
        <v>16.387890517003044</v>
      </c>
      <c r="N2" s="90">
        <v>19.455336137449205</v>
      </c>
      <c r="O2" s="88">
        <v>2</v>
      </c>
    </row>
    <row r="3" spans="1:15">
      <c r="A3" s="85" t="s">
        <v>99</v>
      </c>
      <c r="B3" s="87">
        <v>2429</v>
      </c>
      <c r="C3" s="88">
        <v>11</v>
      </c>
      <c r="D3" s="89">
        <v>15.357865452706122</v>
      </c>
      <c r="E3" s="2">
        <v>14.799213159154151</v>
      </c>
      <c r="F3" s="2">
        <v>15.929289895268491</v>
      </c>
      <c r="G3" s="103" t="s">
        <v>512</v>
      </c>
      <c r="H3" s="90">
        <v>6.276371308016877</v>
      </c>
      <c r="I3" s="90">
        <v>10.718577265080508</v>
      </c>
      <c r="J3" s="90">
        <v>13.693900129533167</v>
      </c>
      <c r="K3" s="90">
        <v>13.560420041523367</v>
      </c>
      <c r="L3" s="90">
        <v>13.828209273569705</v>
      </c>
      <c r="M3" s="90">
        <v>16.387890517003044</v>
      </c>
      <c r="N3" s="90">
        <v>19.455336137449205</v>
      </c>
      <c r="O3" s="88">
        <v>11</v>
      </c>
    </row>
    <row r="4" spans="1:15">
      <c r="A4" s="85" t="s">
        <v>100</v>
      </c>
      <c r="B4" s="87">
        <v>1190</v>
      </c>
      <c r="C4" s="88">
        <v>1</v>
      </c>
      <c r="D4" s="89">
        <v>6.276371308016877</v>
      </c>
      <c r="E4" s="2">
        <v>5.9352302322888191</v>
      </c>
      <c r="F4" s="2">
        <v>6.6309952321955929</v>
      </c>
      <c r="G4" s="103" t="s">
        <v>510</v>
      </c>
      <c r="H4" s="90">
        <v>6.276371308016877</v>
      </c>
      <c r="I4" s="90">
        <v>10.718577265080508</v>
      </c>
      <c r="J4" s="90">
        <v>13.693900129533167</v>
      </c>
      <c r="K4" s="90">
        <v>13.560420041523367</v>
      </c>
      <c r="L4" s="90">
        <v>13.828209273569705</v>
      </c>
      <c r="M4" s="90">
        <v>16.387890517003044</v>
      </c>
      <c r="N4" s="90">
        <v>19.455336137449205</v>
      </c>
      <c r="O4" s="88">
        <v>1</v>
      </c>
    </row>
    <row r="5" spans="1:15">
      <c r="A5" s="85" t="s">
        <v>101</v>
      </c>
      <c r="B5" s="87">
        <v>2335</v>
      </c>
      <c r="C5" s="88">
        <v>12</v>
      </c>
      <c r="D5" s="89">
        <v>16.116786305908338</v>
      </c>
      <c r="E5" s="2">
        <v>15.521467318181625</v>
      </c>
      <c r="F5" s="2">
        <v>16.725745062168915</v>
      </c>
      <c r="G5" s="103" t="s">
        <v>512</v>
      </c>
      <c r="H5" s="90">
        <v>6.276371308016877</v>
      </c>
      <c r="I5" s="90">
        <v>10.718577265080508</v>
      </c>
      <c r="J5" s="90">
        <v>13.693900129533167</v>
      </c>
      <c r="K5" s="90">
        <v>13.560420041523367</v>
      </c>
      <c r="L5" s="90">
        <v>13.828209273569705</v>
      </c>
      <c r="M5" s="90">
        <v>16.387890517003044</v>
      </c>
      <c r="N5" s="90">
        <v>19.455336137449205</v>
      </c>
      <c r="O5" s="88">
        <v>13</v>
      </c>
    </row>
    <row r="6" spans="1:15">
      <c r="A6" s="85" t="s">
        <v>102</v>
      </c>
      <c r="B6" s="87">
        <v>2371</v>
      </c>
      <c r="C6" s="88">
        <v>13</v>
      </c>
      <c r="D6" s="89">
        <v>16.387890517003044</v>
      </c>
      <c r="E6" s="2">
        <v>15.788067505281822</v>
      </c>
      <c r="F6" s="2">
        <v>17.001262251415366</v>
      </c>
      <c r="G6" s="103" t="s">
        <v>512</v>
      </c>
      <c r="H6" s="90">
        <v>6.276371308016877</v>
      </c>
      <c r="I6" s="90">
        <v>10.718577265080508</v>
      </c>
      <c r="J6" s="90">
        <v>13.693900129533167</v>
      </c>
      <c r="K6" s="90">
        <v>13.560420041523367</v>
      </c>
      <c r="L6" s="90">
        <v>13.828209273569705</v>
      </c>
      <c r="M6" s="90">
        <v>16.387890517003044</v>
      </c>
      <c r="N6" s="90">
        <v>19.455336137449205</v>
      </c>
      <c r="O6" s="88">
        <v>12</v>
      </c>
    </row>
    <row r="7" spans="1:15">
      <c r="A7" s="85" t="s">
        <v>103</v>
      </c>
      <c r="B7" s="87">
        <v>2623</v>
      </c>
      <c r="C7" s="88">
        <v>14</v>
      </c>
      <c r="D7" s="89">
        <v>18.480941309096032</v>
      </c>
      <c r="E7" s="2">
        <v>17.845366826139944</v>
      </c>
      <c r="F7" s="2">
        <v>19.129463365250565</v>
      </c>
      <c r="G7" s="103" t="s">
        <v>512</v>
      </c>
      <c r="H7" s="90">
        <v>6.276371308016877</v>
      </c>
      <c r="I7" s="90">
        <v>10.718577265080508</v>
      </c>
      <c r="J7" s="90">
        <v>13.693900129533167</v>
      </c>
      <c r="K7" s="90">
        <v>13.560420041523367</v>
      </c>
      <c r="L7" s="90">
        <v>13.828209273569705</v>
      </c>
      <c r="M7" s="90">
        <v>16.387890517003044</v>
      </c>
      <c r="N7" s="90">
        <v>19.455336137449205</v>
      </c>
      <c r="O7" s="88">
        <v>14</v>
      </c>
    </row>
    <row r="8" spans="1:15">
      <c r="A8" s="85" t="s">
        <v>104</v>
      </c>
      <c r="B8" s="87">
        <v>1784</v>
      </c>
      <c r="C8" s="88">
        <v>4</v>
      </c>
      <c r="D8" s="89">
        <v>10.718577265080508</v>
      </c>
      <c r="E8" s="2">
        <v>10.252498243278476</v>
      </c>
      <c r="F8" s="2">
        <v>11.198432265167275</v>
      </c>
      <c r="G8" s="103" t="s">
        <v>510</v>
      </c>
      <c r="H8" s="90">
        <v>6.276371308016877</v>
      </c>
      <c r="I8" s="90">
        <v>10.718577265080508</v>
      </c>
      <c r="J8" s="90">
        <v>13.693900129533167</v>
      </c>
      <c r="K8" s="90">
        <v>13.560420041523367</v>
      </c>
      <c r="L8" s="90">
        <v>13.828209273569705</v>
      </c>
      <c r="M8" s="90">
        <v>16.387890517003044</v>
      </c>
      <c r="N8" s="90">
        <v>19.455336137449205</v>
      </c>
      <c r="O8" s="88">
        <v>4</v>
      </c>
    </row>
    <row r="9" spans="1:15">
      <c r="A9" s="85" t="s">
        <v>105</v>
      </c>
      <c r="B9" s="87">
        <v>2729</v>
      </c>
      <c r="C9" s="88">
        <v>16</v>
      </c>
      <c r="D9" s="89">
        <v>19.455336137449205</v>
      </c>
      <c r="E9" s="2">
        <v>18.803064321585744</v>
      </c>
      <c r="F9" s="2">
        <v>20.120302476322411</v>
      </c>
      <c r="G9" s="103" t="s">
        <v>512</v>
      </c>
      <c r="H9" s="90">
        <v>6.276371308016877</v>
      </c>
      <c r="I9" s="90">
        <v>10.718577265080508</v>
      </c>
      <c r="J9" s="90">
        <v>13.693900129533167</v>
      </c>
      <c r="K9" s="90">
        <v>13.560420041523367</v>
      </c>
      <c r="L9" s="90">
        <v>13.828209273569705</v>
      </c>
      <c r="M9" s="90">
        <v>16.387890517003044</v>
      </c>
      <c r="N9" s="90">
        <v>19.455336137449205</v>
      </c>
      <c r="O9" s="88">
        <v>16</v>
      </c>
    </row>
    <row r="10" spans="1:15">
      <c r="A10" s="85" t="s">
        <v>106</v>
      </c>
      <c r="B10" s="87">
        <v>2299</v>
      </c>
      <c r="C10" s="88">
        <v>6</v>
      </c>
      <c r="D10" s="89">
        <v>14.213292117465222</v>
      </c>
      <c r="E10" s="2">
        <v>13.678545582563217</v>
      </c>
      <c r="F10" s="2">
        <v>14.760941973088585</v>
      </c>
      <c r="G10" s="103" t="s">
        <v>511</v>
      </c>
      <c r="H10" s="90">
        <v>6.276371308016877</v>
      </c>
      <c r="I10" s="90">
        <v>10.718577265080508</v>
      </c>
      <c r="J10" s="90">
        <v>13.693900129533167</v>
      </c>
      <c r="K10" s="90">
        <v>13.560420041523367</v>
      </c>
      <c r="L10" s="90">
        <v>13.828209273569705</v>
      </c>
      <c r="M10" s="90">
        <v>16.387890517003044</v>
      </c>
      <c r="N10" s="90">
        <v>19.455336137449205</v>
      </c>
      <c r="O10" s="88">
        <v>6</v>
      </c>
    </row>
    <row r="11" spans="1:15">
      <c r="A11" s="85" t="s">
        <v>107</v>
      </c>
      <c r="B11" s="87">
        <v>2102</v>
      </c>
      <c r="C11" s="88">
        <v>7</v>
      </c>
      <c r="D11" s="89">
        <v>14.216150412552414</v>
      </c>
      <c r="E11" s="2">
        <v>13.6569682743655</v>
      </c>
      <c r="F11" s="2">
        <v>14.789451629076547</v>
      </c>
      <c r="G11" s="103" t="s">
        <v>511</v>
      </c>
      <c r="H11" s="90">
        <v>6.276371308016877</v>
      </c>
      <c r="I11" s="90">
        <v>10.718577265080508</v>
      </c>
      <c r="J11" s="90">
        <v>13.693900129533167</v>
      </c>
      <c r="K11" s="90">
        <v>13.560420041523367</v>
      </c>
      <c r="L11" s="90">
        <v>13.828209273569705</v>
      </c>
      <c r="M11" s="90">
        <v>16.387890517003044</v>
      </c>
      <c r="N11" s="90">
        <v>19.455336137449205</v>
      </c>
      <c r="O11" s="88">
        <v>7</v>
      </c>
    </row>
    <row r="12" spans="1:15">
      <c r="A12" s="85" t="s">
        <v>108</v>
      </c>
      <c r="B12" s="87">
        <v>1947</v>
      </c>
      <c r="C12" s="88">
        <v>5</v>
      </c>
      <c r="D12" s="89">
        <v>12.923996017258546</v>
      </c>
      <c r="E12" s="2">
        <v>12.392186245271146</v>
      </c>
      <c r="F12" s="2">
        <v>13.470167340116804</v>
      </c>
      <c r="G12" s="103" t="s">
        <v>510</v>
      </c>
      <c r="H12" s="90">
        <v>6.276371308016877</v>
      </c>
      <c r="I12" s="90">
        <v>10.718577265080508</v>
      </c>
      <c r="J12" s="90">
        <v>13.693900129533167</v>
      </c>
      <c r="K12" s="90">
        <v>13.560420041523367</v>
      </c>
      <c r="L12" s="90">
        <v>13.828209273569705</v>
      </c>
      <c r="M12" s="90">
        <v>16.387890517003044</v>
      </c>
      <c r="N12" s="90">
        <v>19.455336137449205</v>
      </c>
      <c r="O12" s="88">
        <v>5</v>
      </c>
    </row>
    <row r="13" spans="1:15">
      <c r="A13" s="85" t="s">
        <v>109</v>
      </c>
      <c r="B13" s="87">
        <v>2307</v>
      </c>
      <c r="C13" s="88">
        <v>9</v>
      </c>
      <c r="D13" s="89">
        <v>14.649479298958598</v>
      </c>
      <c r="E13" s="2">
        <v>14.100602819904335</v>
      </c>
      <c r="F13" s="2">
        <v>15.211447478232499</v>
      </c>
      <c r="G13" s="103" t="s">
        <v>512</v>
      </c>
      <c r="H13" s="90">
        <v>6.276371308016877</v>
      </c>
      <c r="I13" s="90">
        <v>10.718577265080508</v>
      </c>
      <c r="J13" s="90">
        <v>13.693900129533167</v>
      </c>
      <c r="K13" s="90">
        <v>13.560420041523367</v>
      </c>
      <c r="L13" s="90">
        <v>13.828209273569705</v>
      </c>
      <c r="M13" s="90">
        <v>16.387890517003044</v>
      </c>
      <c r="N13" s="90">
        <v>19.455336137449205</v>
      </c>
      <c r="O13" s="88">
        <v>9</v>
      </c>
    </row>
    <row r="14" spans="1:15">
      <c r="A14" s="85" t="s">
        <v>110</v>
      </c>
      <c r="B14" s="87">
        <v>2259</v>
      </c>
      <c r="C14" s="88">
        <v>10</v>
      </c>
      <c r="D14" s="89">
        <v>14.970178926441353</v>
      </c>
      <c r="E14" s="2">
        <v>14.404408661721149</v>
      </c>
      <c r="F14" s="2">
        <v>15.549489025431324</v>
      </c>
      <c r="G14" s="103" t="s">
        <v>512</v>
      </c>
      <c r="H14" s="90">
        <v>6.276371308016877</v>
      </c>
      <c r="I14" s="90">
        <v>10.718577265080508</v>
      </c>
      <c r="J14" s="90">
        <v>13.693900129533167</v>
      </c>
      <c r="K14" s="90">
        <v>13.560420041523367</v>
      </c>
      <c r="L14" s="90">
        <v>13.828209273569705</v>
      </c>
      <c r="M14" s="90">
        <v>16.387890517003044</v>
      </c>
      <c r="N14" s="90">
        <v>19.455336137449205</v>
      </c>
      <c r="O14" s="88">
        <v>10</v>
      </c>
    </row>
    <row r="15" spans="1:15">
      <c r="A15" s="85" t="s">
        <v>111</v>
      </c>
      <c r="B15" s="87">
        <v>2729</v>
      </c>
      <c r="C15" s="88">
        <v>15</v>
      </c>
      <c r="D15" s="89">
        <v>19.309417674945166</v>
      </c>
      <c r="E15" s="2">
        <v>18.661478858907675</v>
      </c>
      <c r="F15" s="2">
        <v>19.970015920541169</v>
      </c>
      <c r="G15" s="103" t="s">
        <v>512</v>
      </c>
      <c r="H15" s="90">
        <v>6.276371308016877</v>
      </c>
      <c r="I15" s="90">
        <v>10.718577265080508</v>
      </c>
      <c r="J15" s="90">
        <v>13.693900129533167</v>
      </c>
      <c r="K15" s="90">
        <v>13.560420041523367</v>
      </c>
      <c r="L15" s="90">
        <v>13.828209273569705</v>
      </c>
      <c r="M15" s="90">
        <v>16.387890517003044</v>
      </c>
      <c r="N15" s="90">
        <v>19.455336137449205</v>
      </c>
      <c r="O15" s="88">
        <v>15</v>
      </c>
    </row>
    <row r="16" spans="1:15">
      <c r="A16" s="85" t="s">
        <v>112</v>
      </c>
      <c r="B16" s="87">
        <v>1598</v>
      </c>
      <c r="C16" s="88">
        <v>3</v>
      </c>
      <c r="D16" s="89">
        <v>10.547158603392514</v>
      </c>
      <c r="E16" s="2">
        <v>10.062372951988701</v>
      </c>
      <c r="F16" s="2">
        <v>11.047150702208976</v>
      </c>
      <c r="G16" s="103" t="s">
        <v>510</v>
      </c>
      <c r="H16" s="90">
        <v>6.276371308016877</v>
      </c>
      <c r="I16" s="90">
        <v>10.718577265080508</v>
      </c>
      <c r="J16" s="90">
        <v>13.693900129533167</v>
      </c>
      <c r="K16" s="90">
        <v>13.560420041523367</v>
      </c>
      <c r="L16" s="90">
        <v>13.828209273569705</v>
      </c>
      <c r="M16" s="90">
        <v>16.387890517003044</v>
      </c>
      <c r="N16" s="90">
        <v>19.455336137449205</v>
      </c>
      <c r="O16" s="88">
        <v>3</v>
      </c>
    </row>
    <row r="17" spans="1:15">
      <c r="A17" s="85" t="s">
        <v>113</v>
      </c>
      <c r="B17" s="87">
        <v>2301</v>
      </c>
      <c r="C17" s="88">
        <v>8</v>
      </c>
      <c r="D17" s="89">
        <v>14.588220376592911</v>
      </c>
      <c r="E17" s="2">
        <v>14.040744932583985</v>
      </c>
      <c r="F17" s="2">
        <v>15.148789516153494</v>
      </c>
      <c r="G17" s="103" t="s">
        <v>512</v>
      </c>
      <c r="H17" s="90">
        <v>6.276371308016877</v>
      </c>
      <c r="I17" s="90">
        <v>10.718577265080508</v>
      </c>
      <c r="J17" s="90">
        <v>13.693900129533167</v>
      </c>
      <c r="K17" s="90">
        <v>13.560420041523367</v>
      </c>
      <c r="L17" s="90">
        <v>13.828209273569705</v>
      </c>
      <c r="M17" s="90">
        <v>16.387890517003044</v>
      </c>
      <c r="N17" s="90">
        <v>19.455336137449205</v>
      </c>
      <c r="O17" s="88">
        <v>8</v>
      </c>
    </row>
    <row r="18" spans="1:15">
      <c r="A18" s="85" t="s">
        <v>115</v>
      </c>
      <c r="B18">
        <v>34781</v>
      </c>
      <c r="D18" s="89">
        <v>13.693900129533167</v>
      </c>
      <c r="E18" s="89">
        <v>13.560420041523367</v>
      </c>
      <c r="F18" s="89">
        <v>13.828209273569705</v>
      </c>
    </row>
    <row r="20" spans="1:15">
      <c r="A20" s="85" t="s">
        <v>116</v>
      </c>
      <c r="B20" t="s">
        <v>346</v>
      </c>
    </row>
    <row r="21" spans="1:15">
      <c r="A21" t="s">
        <v>123</v>
      </c>
    </row>
    <row r="22" spans="1:15">
      <c r="A22" t="s">
        <v>121</v>
      </c>
    </row>
    <row r="23" spans="1:15">
      <c r="A23" t="s">
        <v>124</v>
      </c>
    </row>
  </sheetData>
  <sheetProtection algorithmName="SHA-512" hashValue="soclDMvYJEGmvU49QYiGLNZbaidrUBomTlbqyXz+LrpUMj05ptFTqwan5hU17VDkoSuwevXcSXYYP4qyeF+MjQ==" saltValue="0m0E6iVX0KDakredpfzyy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82</vt:i4>
      </vt:variant>
      <vt:variant>
        <vt:lpstr>Named Ranges</vt:lpstr>
      </vt:variant>
      <vt:variant>
        <vt:i4>6</vt:i4>
      </vt:variant>
    </vt:vector>
  </HeadingPairs>
  <TitlesOfParts>
    <vt:vector size="88" baseType="lpstr">
      <vt:lpstr>Menu</vt:lpstr>
      <vt:lpstr>Spine Chart</vt:lpstr>
      <vt:lpstr>Metadata</vt:lpstr>
      <vt:lpstr>Calculation</vt:lpstr>
      <vt:lpstr>1 0to4</vt:lpstr>
      <vt:lpstr>2 0to15</vt:lpstr>
      <vt:lpstr>3 18to24</vt:lpstr>
      <vt:lpstr>4 16to64</vt:lpstr>
      <vt:lpstr>5 65plus</vt:lpstr>
      <vt:lpstr>6 TtlPopChange</vt:lpstr>
      <vt:lpstr>7 0to15PopChange</vt:lpstr>
      <vt:lpstr>8 16to64PopChng</vt:lpstr>
      <vt:lpstr>9 65PopChange</vt:lpstr>
      <vt:lpstr>10 NWBEthnic</vt:lpstr>
      <vt:lpstr>11 UKBorn</vt:lpstr>
      <vt:lpstr>12 MainLang</vt:lpstr>
      <vt:lpstr>13 LoneParent</vt:lpstr>
      <vt:lpstr>14 MostIMD</vt:lpstr>
      <vt:lpstr>15 LeastIMD</vt:lpstr>
      <vt:lpstr>16 AverageIMD</vt:lpstr>
      <vt:lpstr>17 MostIDACI</vt:lpstr>
      <vt:lpstr>18 LeastIDACI</vt:lpstr>
      <vt:lpstr>19 AveragIDACI</vt:lpstr>
      <vt:lpstr>20 ChildPov</vt:lpstr>
      <vt:lpstr>21 FuelPov</vt:lpstr>
      <vt:lpstr>22 AdultsNoQual</vt:lpstr>
      <vt:lpstr>23 JobDensity</vt:lpstr>
      <vt:lpstr>24 15klstnhh</vt:lpstr>
      <vt:lpstr>25 avehsprice</vt:lpstr>
      <vt:lpstr>26 LongUnempl</vt:lpstr>
      <vt:lpstr>27 Unempl</vt:lpstr>
      <vt:lpstr>28 AllCrime</vt:lpstr>
      <vt:lpstr>29 CrimeAlc</vt:lpstr>
      <vt:lpstr>30 ViolentCrime</vt:lpstr>
      <vt:lpstr>31 DrugOff</vt:lpstr>
      <vt:lpstr>32 AntiSoc</vt:lpstr>
      <vt:lpstr>33 AccFire</vt:lpstr>
      <vt:lpstr>34 DelFire</vt:lpstr>
      <vt:lpstr>35 PM10</vt:lpstr>
      <vt:lpstr>36 NO2</vt:lpstr>
      <vt:lpstr>37 SO2</vt:lpstr>
      <vt:lpstr>38 Green</vt:lpstr>
      <vt:lpstr>39 Fertility</vt:lpstr>
      <vt:lpstr>40 SATOD</vt:lpstr>
      <vt:lpstr>41 Breastfeeding</vt:lpstr>
      <vt:lpstr>42 YrROb</vt:lpstr>
      <vt:lpstr>43 Yr6Ob</vt:lpstr>
      <vt:lpstr>44 SEN</vt:lpstr>
      <vt:lpstr>45 AddLang</vt:lpstr>
      <vt:lpstr>46 FSM</vt:lpstr>
      <vt:lpstr>47 Attendance</vt:lpstr>
      <vt:lpstr>48 GoodDev</vt:lpstr>
      <vt:lpstr>49 KS2</vt:lpstr>
      <vt:lpstr>50 Prog8</vt:lpstr>
      <vt:lpstr>51 Att8</vt:lpstr>
      <vt:lpstr>52 LAC</vt:lpstr>
      <vt:lpstr>53 FM</vt:lpstr>
      <vt:lpstr>54 Safe</vt:lpstr>
      <vt:lpstr>55 HomeCare</vt:lpstr>
      <vt:lpstr>56 ASC</vt:lpstr>
      <vt:lpstr>57 LLTI</vt:lpstr>
      <vt:lpstr>58 DepPrev</vt:lpstr>
      <vt:lpstr>59 COPDPrev</vt:lpstr>
      <vt:lpstr>60 IHDPrev</vt:lpstr>
      <vt:lpstr>61 AlcAdms</vt:lpstr>
      <vt:lpstr>62 SmkAdms</vt:lpstr>
      <vt:lpstr>63 DrgMHAdms</vt:lpstr>
      <vt:lpstr>64 PoisAdms</vt:lpstr>
      <vt:lpstr>65 U18MHAdms</vt:lpstr>
      <vt:lpstr>66 0to14injAdms</vt:lpstr>
      <vt:lpstr>67 15to24injAdms</vt:lpstr>
      <vt:lpstr>68 65fallAdms</vt:lpstr>
      <vt:lpstr>69 U75CanMort</vt:lpstr>
      <vt:lpstr>70 U75CvdMort</vt:lpstr>
      <vt:lpstr>71 U75RespMort</vt:lpstr>
      <vt:lpstr>72 U75LiverMort</vt:lpstr>
      <vt:lpstr>73 AAPrevMort</vt:lpstr>
      <vt:lpstr>74 AAACMort</vt:lpstr>
      <vt:lpstr>75 EWM</vt:lpstr>
      <vt:lpstr>76 LEM</vt:lpstr>
      <vt:lpstr>77 LEF</vt:lpstr>
      <vt:lpstr>Proportion</vt:lpstr>
      <vt:lpstr>Calculation!Print_Area</vt:lpstr>
      <vt:lpstr>Menu!Print_Area</vt:lpstr>
      <vt:lpstr>Metadata!Print_Area</vt:lpstr>
      <vt:lpstr>'Spine Chart'!Print_Area</vt:lpstr>
      <vt:lpstr>rate_per</vt:lpstr>
      <vt:lpstr>zScore</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McCann, Sarah</dc:creator>
  <cp:lastModifiedBy>Lewis, Steven</cp:lastModifiedBy>
  <cp:lastPrinted>2018-07-24T09:50:54Z</cp:lastPrinted>
  <dcterms:created xsi:type="dcterms:W3CDTF">2013-10-18T10:40:58Z</dcterms:created>
  <dcterms:modified xsi:type="dcterms:W3CDTF">2023-08-16T16:00:17Z</dcterms:modified>
</cp:coreProperties>
</file>